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15"/>
  <workbookPr/>
  <mc:AlternateContent xmlns:mc="http://schemas.openxmlformats.org/markup-compatibility/2006">
    <mc:Choice Requires="x15">
      <x15ac:absPath xmlns:x15ac="http://schemas.microsoft.com/office/spreadsheetml/2010/11/ac" url="C:\Users\ANDRES\Downloads\"/>
    </mc:Choice>
  </mc:AlternateContent>
  <xr:revisionPtr revIDLastSave="0" documentId="13_ncr:1_{F3484B38-093D-4F49-AA5A-E12CD5D11BC0}" xr6:coauthVersionLast="47" xr6:coauthVersionMax="47" xr10:uidLastSave="{00000000-0000-0000-0000-000000000000}"/>
  <bookViews>
    <workbookView xWindow="-120" yWindow="-120" windowWidth="24240" windowHeight="13140" firstSheet="1" activeTab="1" xr2:uid="{00000000-000D-0000-FFFF-FFFF00000000}"/>
  </bookViews>
  <sheets>
    <sheet name="Intructivo" sheetId="1" state="hidden" r:id="rId1"/>
    <sheet name="Mapa final" sheetId="2" r:id="rId2"/>
    <sheet name="Matriz Calor Inherente" sheetId="3" state="hidden" r:id="rId3"/>
    <sheet name="Matriz Calor Residual" sheetId="4" state="hidden" r:id="rId4"/>
    <sheet name="Tabla probabilidad" sheetId="5" state="hidden" r:id="rId5"/>
    <sheet name="Tabla Impacto" sheetId="6" state="hidden" r:id="rId6"/>
    <sheet name="Tabla Valoración controles" sheetId="7" state="hidden" r:id="rId7"/>
    <sheet name="Opciones Tratamiento" sheetId="8" state="hidden" r:id="rId8"/>
    <sheet name="Hoja1" sheetId="9"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32" roundtripDataSignature="AMtx7mjnLoQierEsZuOX+LT9WKetAQT4Rg=="/>
    </ext>
  </extLst>
</workbook>
</file>

<file path=xl/calcChain.xml><?xml version="1.0" encoding="utf-8"?>
<calcChain xmlns="http://schemas.openxmlformats.org/spreadsheetml/2006/main">
  <c r="W220" i="2" l="1"/>
  <c r="N220" i="2"/>
  <c r="O220" i="2" s="1"/>
  <c r="K220" i="2"/>
  <c r="L220" i="2" s="1"/>
  <c r="W219" i="2"/>
  <c r="T219" i="2"/>
  <c r="N219" i="2"/>
  <c r="O219" i="2" s="1"/>
  <c r="P219" i="2" s="1"/>
  <c r="K219" i="2"/>
  <c r="W218" i="2"/>
  <c r="T218" i="2"/>
  <c r="K218" i="2"/>
  <c r="Q219" i="2" l="1"/>
  <c r="P220" i="2"/>
  <c r="Q220" i="2"/>
  <c r="L218" i="2"/>
  <c r="AA218" i="2" s="1"/>
  <c r="L219" i="2"/>
  <c r="AC218" i="2" l="1"/>
  <c r="AA219" i="2" s="1"/>
  <c r="AB218" i="2"/>
  <c r="AC219" i="2" l="1"/>
  <c r="AA220" i="2" s="1"/>
  <c r="AB219" i="2"/>
  <c r="AB220" i="2" l="1"/>
  <c r="AC220" i="2"/>
  <c r="N217" i="2" l="1"/>
  <c r="W216" i="2"/>
  <c r="T216" i="2"/>
  <c r="K216" i="2"/>
  <c r="L216" i="2" l="1"/>
  <c r="AA216" i="2" s="1"/>
  <c r="AC216" i="2" l="1"/>
  <c r="AB216" i="2"/>
  <c r="W215" i="2" l="1"/>
  <c r="T215" i="2"/>
  <c r="N215" i="2"/>
  <c r="W214" i="2"/>
  <c r="T214" i="2"/>
  <c r="AE215" i="2" s="1"/>
  <c r="AD215" i="2" s="1"/>
  <c r="N214" i="2"/>
  <c r="W213" i="2"/>
  <c r="T213" i="2"/>
  <c r="N213" i="2"/>
  <c r="W212" i="2"/>
  <c r="T212" i="2"/>
  <c r="N212" i="2"/>
  <c r="W211" i="2"/>
  <c r="T211" i="2"/>
  <c r="K211" i="2"/>
  <c r="W210" i="2"/>
  <c r="T210" i="2"/>
  <c r="N210" i="2"/>
  <c r="W209" i="2"/>
  <c r="T209" i="2"/>
  <c r="N209" i="2"/>
  <c r="W208" i="2"/>
  <c r="T208" i="2"/>
  <c r="K208" i="2"/>
  <c r="AA214" i="2" l="1"/>
  <c r="AE214" i="2"/>
  <c r="AD214" i="2" s="1"/>
  <c r="AA215" i="2"/>
  <c r="L208" i="2"/>
  <c r="AA208" i="2" s="1"/>
  <c r="L211" i="2"/>
  <c r="AA211" i="2" s="1"/>
  <c r="AB211" i="2" l="1"/>
  <c r="AC211" i="2"/>
  <c r="AA212" i="2" s="1"/>
  <c r="AB208" i="2"/>
  <c r="AC208" i="2"/>
  <c r="AA209" i="2" s="1"/>
  <c r="AB215" i="2"/>
  <c r="AF215" i="2" s="1"/>
  <c r="AC215" i="2"/>
  <c r="AC214" i="2"/>
  <c r="AB214" i="2"/>
  <c r="AF214" i="2" s="1"/>
  <c r="AB209" i="2" l="1"/>
  <c r="AC209" i="2"/>
  <c r="AA210" i="2" s="1"/>
  <c r="AB212" i="2"/>
  <c r="AC212" i="2"/>
  <c r="AA213" i="2" s="1"/>
  <c r="AC210" i="2" l="1"/>
  <c r="AB210" i="2"/>
  <c r="AC213" i="2"/>
  <c r="AB213" i="2"/>
  <c r="W207" i="2" l="1"/>
  <c r="T207" i="2"/>
  <c r="N207" i="2"/>
  <c r="W206" i="2"/>
  <c r="T206" i="2"/>
  <c r="N206" i="2"/>
  <c r="W205" i="2"/>
  <c r="T205" i="2"/>
  <c r="AE206" i="2" s="1"/>
  <c r="AD206" i="2" s="1"/>
  <c r="N205" i="2"/>
  <c r="W204" i="2"/>
  <c r="T204" i="2"/>
  <c r="AA205" i="2" s="1"/>
  <c r="AC205" i="2" s="1"/>
  <c r="N204" i="2"/>
  <c r="W203" i="2"/>
  <c r="T203" i="2"/>
  <c r="AE204" i="2" s="1"/>
  <c r="AD204" i="2" s="1"/>
  <c r="N203" i="2"/>
  <c r="W202" i="2"/>
  <c r="T202" i="2"/>
  <c r="AE203" i="2" s="1"/>
  <c r="AD203" i="2" s="1"/>
  <c r="K202" i="2"/>
  <c r="W201" i="2"/>
  <c r="T201" i="2"/>
  <c r="N201" i="2"/>
  <c r="W200" i="2"/>
  <c r="T200" i="2"/>
  <c r="N200" i="2"/>
  <c r="W199" i="2"/>
  <c r="T199" i="2"/>
  <c r="AE200" i="2" s="1"/>
  <c r="AD200" i="2" s="1"/>
  <c r="N199" i="2"/>
  <c r="AE198" i="2"/>
  <c r="AD198" i="2" s="1"/>
  <c r="AA198" i="2"/>
  <c r="AC198" i="2" s="1"/>
  <c r="W198" i="2"/>
  <c r="T198" i="2"/>
  <c r="AE199" i="2" s="1"/>
  <c r="AD199" i="2" s="1"/>
  <c r="N198" i="2"/>
  <c r="W197" i="2"/>
  <c r="N197" i="2"/>
  <c r="W196" i="2"/>
  <c r="T196" i="2"/>
  <c r="L196" i="2"/>
  <c r="K196" i="2"/>
  <c r="AE201" i="2" l="1"/>
  <c r="AD201" i="2" s="1"/>
  <c r="AE207" i="2"/>
  <c r="AD207" i="2" s="1"/>
  <c r="AA196" i="2"/>
  <c r="AE205" i="2"/>
  <c r="AD205" i="2" s="1"/>
  <c r="AB198" i="2"/>
  <c r="AF198" i="2" s="1"/>
  <c r="AA199" i="2"/>
  <c r="AB205" i="2"/>
  <c r="AA206" i="2"/>
  <c r="AA200" i="2"/>
  <c r="L202" i="2"/>
  <c r="AA202" i="2" s="1"/>
  <c r="AA203" i="2"/>
  <c r="AA207" i="2"/>
  <c r="AA201" i="2"/>
  <c r="AA204" i="2"/>
  <c r="AF205" i="2" l="1"/>
  <c r="AC196" i="2"/>
  <c r="AA197" i="2" s="1"/>
  <c r="AB197" i="2" s="1"/>
  <c r="AB196" i="2"/>
  <c r="AC202" i="2"/>
  <c r="AB202" i="2"/>
  <c r="AB203" i="2"/>
  <c r="AF203" i="2" s="1"/>
  <c r="AC203" i="2"/>
  <c r="AB201" i="2"/>
  <c r="AF201" i="2" s="1"/>
  <c r="AC201" i="2"/>
  <c r="AB204" i="2"/>
  <c r="AF204" i="2" s="1"/>
  <c r="AC204" i="2"/>
  <c r="AB200" i="2"/>
  <c r="AF200" i="2" s="1"/>
  <c r="AC200" i="2"/>
  <c r="AB207" i="2"/>
  <c r="AF207" i="2" s="1"/>
  <c r="AC207" i="2"/>
  <c r="AC206" i="2"/>
  <c r="AB206" i="2"/>
  <c r="AF206" i="2" s="1"/>
  <c r="AC199" i="2"/>
  <c r="AB199" i="2"/>
  <c r="AF199" i="2" s="1"/>
  <c r="AC197" i="2" l="1"/>
  <c r="W195" i="2" l="1"/>
  <c r="T195" i="2"/>
  <c r="AE195" i="2" s="1"/>
  <c r="AD195" i="2" s="1"/>
  <c r="N195" i="2"/>
  <c r="W194" i="2"/>
  <c r="T194" i="2"/>
  <c r="N194" i="2"/>
  <c r="W193" i="2"/>
  <c r="N193" i="2"/>
  <c r="W192" i="2"/>
  <c r="L192" i="2"/>
  <c r="K192" i="2"/>
  <c r="W191" i="2"/>
  <c r="T191" i="2"/>
  <c r="N191" i="2"/>
  <c r="W190" i="2"/>
  <c r="T190" i="2"/>
  <c r="AA191" i="2" s="1"/>
  <c r="AC191" i="2" s="1"/>
  <c r="N190" i="2"/>
  <c r="W189" i="2"/>
  <c r="T189" i="2"/>
  <c r="N189" i="2"/>
  <c r="W188" i="2"/>
  <c r="T188" i="2"/>
  <c r="K188" i="2"/>
  <c r="AA192" i="2" l="1"/>
  <c r="AE189" i="2"/>
  <c r="AD189" i="2" s="1"/>
  <c r="AE191" i="2"/>
  <c r="AD191" i="2" s="1"/>
  <c r="AE190" i="2"/>
  <c r="AD190" i="2" s="1"/>
  <c r="AC192" i="2"/>
  <c r="AA193" i="2" s="1"/>
  <c r="AB192" i="2"/>
  <c r="AB191" i="2"/>
  <c r="L188" i="2"/>
  <c r="AA188" i="2" s="1"/>
  <c r="AA189" i="2"/>
  <c r="AA190" i="2"/>
  <c r="AA195" i="2"/>
  <c r="AF191" i="2" l="1"/>
  <c r="AB189" i="2"/>
  <c r="AF189" i="2" s="1"/>
  <c r="AC189" i="2"/>
  <c r="AB195" i="2"/>
  <c r="AF195" i="2" s="1"/>
  <c r="AC195" i="2"/>
  <c r="AC188" i="2"/>
  <c r="AB188" i="2"/>
  <c r="AC193" i="2"/>
  <c r="AA194" i="2" s="1"/>
  <c r="AB193" i="2"/>
  <c r="AC190" i="2"/>
  <c r="AB190" i="2"/>
  <c r="AF190" i="2" s="1"/>
  <c r="AB194" i="2" l="1"/>
  <c r="AC194" i="2"/>
  <c r="W184" i="2" l="1"/>
  <c r="T184" i="2"/>
  <c r="K184" i="2"/>
  <c r="AA181" i="2"/>
  <c r="AB181" i="2" s="1"/>
  <c r="W181" i="2"/>
  <c r="T181" i="2"/>
  <c r="AE181" i="2" s="1"/>
  <c r="AD181" i="2" s="1"/>
  <c r="N181" i="2"/>
  <c r="W180" i="2"/>
  <c r="T180" i="2"/>
  <c r="K180" i="2"/>
  <c r="L180" i="2" s="1"/>
  <c r="N179" i="2"/>
  <c r="N178" i="2"/>
  <c r="W177" i="2"/>
  <c r="T177" i="2"/>
  <c r="N177" i="2"/>
  <c r="W176" i="2"/>
  <c r="T176" i="2"/>
  <c r="K176" i="2"/>
  <c r="AF181" i="2" l="1"/>
  <c r="AC181" i="2"/>
  <c r="L176" i="2"/>
  <c r="AA176" i="2" s="1"/>
  <c r="AA180" i="2"/>
  <c r="L184" i="2"/>
  <c r="AA184" i="2" s="1"/>
  <c r="AB176" i="2" l="1"/>
  <c r="AC176" i="2"/>
  <c r="AA177" i="2" s="1"/>
  <c r="AB184" i="2"/>
  <c r="AC184" i="2"/>
  <c r="AC180" i="2"/>
  <c r="AB180" i="2"/>
  <c r="AC177" i="2" l="1"/>
  <c r="AB177" i="2"/>
  <c r="W175" i="2" l="1"/>
  <c r="T175" i="2"/>
  <c r="W174" i="2"/>
  <c r="T174" i="2"/>
  <c r="W173" i="2"/>
  <c r="T173" i="2"/>
  <c r="K173" i="2"/>
  <c r="L173" i="2" l="1"/>
  <c r="AA173" i="2" s="1"/>
  <c r="AB173" i="2" l="1"/>
  <c r="AC173" i="2"/>
  <c r="AA174" i="2" l="1"/>
  <c r="AA175" i="2"/>
  <c r="AB175" i="2" l="1"/>
  <c r="AC175" i="2"/>
  <c r="AB174" i="2"/>
  <c r="AC174" i="2"/>
  <c r="W172" i="2" l="1"/>
  <c r="T172" i="2"/>
  <c r="K172" i="2"/>
  <c r="W171" i="2"/>
  <c r="T171" i="2"/>
  <c r="K171" i="2"/>
  <c r="W170" i="2"/>
  <c r="T170" i="2"/>
  <c r="J170" i="2"/>
  <c r="K170" i="2" s="1"/>
  <c r="L170" i="2" l="1"/>
  <c r="AA170" i="2" s="1"/>
  <c r="L171" i="2"/>
  <c r="AA171" i="2" s="1"/>
  <c r="L172" i="2"/>
  <c r="AA172" i="2" s="1"/>
  <c r="AB170" i="2" l="1"/>
  <c r="AC170" i="2"/>
  <c r="AB172" i="2"/>
  <c r="AC172" i="2"/>
  <c r="AC171" i="2"/>
  <c r="AB171" i="2"/>
  <c r="N171" i="2" l="1"/>
  <c r="O171" i="2" s="1"/>
  <c r="N170" i="2"/>
  <c r="O170" i="2" s="1"/>
  <c r="N172" i="2"/>
  <c r="O172" i="2" s="1"/>
  <c r="P170" i="2" l="1"/>
  <c r="AE170" i="2" s="1"/>
  <c r="AD170" i="2" s="1"/>
  <c r="AF170" i="2" s="1"/>
  <c r="Q170" i="2"/>
  <c r="P172" i="2"/>
  <c r="AE172" i="2" s="1"/>
  <c r="AD172" i="2" s="1"/>
  <c r="AF172" i="2" s="1"/>
  <c r="Q172" i="2"/>
  <c r="P171" i="2"/>
  <c r="AE171" i="2" s="1"/>
  <c r="AD171" i="2" s="1"/>
  <c r="AF171" i="2" s="1"/>
  <c r="Q171" i="2"/>
  <c r="W169" i="2" l="1"/>
  <c r="T169" i="2"/>
  <c r="N169" i="2"/>
  <c r="W168" i="2"/>
  <c r="T168" i="2"/>
  <c r="AE169" i="2" s="1"/>
  <c r="AD169" i="2" s="1"/>
  <c r="N168" i="2"/>
  <c r="AA167" i="2"/>
  <c r="AB167" i="2" s="1"/>
  <c r="W167" i="2"/>
  <c r="T167" i="2"/>
  <c r="AA168" i="2" s="1"/>
  <c r="AC168" i="2" s="1"/>
  <c r="N167" i="2"/>
  <c r="W166" i="2"/>
  <c r="T166" i="2"/>
  <c r="AE167" i="2" s="1"/>
  <c r="AD167" i="2" s="1"/>
  <c r="N166" i="2"/>
  <c r="W165" i="2"/>
  <c r="T165" i="2"/>
  <c r="AE166" i="2" s="1"/>
  <c r="AD166" i="2" s="1"/>
  <c r="N165" i="2"/>
  <c r="W164" i="2"/>
  <c r="T164" i="2"/>
  <c r="K164" i="2"/>
  <c r="W163" i="2"/>
  <c r="T163" i="2"/>
  <c r="N163" i="2"/>
  <c r="W162" i="2"/>
  <c r="T162" i="2"/>
  <c r="N162" i="2"/>
  <c r="T161" i="2"/>
  <c r="AE162" i="2" s="1"/>
  <c r="AD162" i="2" s="1"/>
  <c r="N161" i="2"/>
  <c r="N160" i="2"/>
  <c r="W159" i="2"/>
  <c r="T159" i="2"/>
  <c r="N159" i="2"/>
  <c r="W158" i="2"/>
  <c r="T158" i="2"/>
  <c r="K158" i="2"/>
  <c r="W157" i="2"/>
  <c r="T157" i="2"/>
  <c r="N157" i="2"/>
  <c r="W156" i="2"/>
  <c r="T156" i="2"/>
  <c r="AE157" i="2" s="1"/>
  <c r="AD157" i="2" s="1"/>
  <c r="N156" i="2"/>
  <c r="N155" i="2"/>
  <c r="N154" i="2"/>
  <c r="W153" i="2"/>
  <c r="T153" i="2"/>
  <c r="N153" i="2"/>
  <c r="W152" i="2"/>
  <c r="T152" i="2"/>
  <c r="K152" i="2"/>
  <c r="L152" i="2" s="1"/>
  <c r="AE163" i="2" l="1"/>
  <c r="AD163" i="2" s="1"/>
  <c r="AE168" i="2"/>
  <c r="AD168" i="2" s="1"/>
  <c r="AF167" i="2"/>
  <c r="AA152" i="2"/>
  <c r="AA156" i="2"/>
  <c r="AE156" i="2"/>
  <c r="AD156" i="2" s="1"/>
  <c r="L158" i="2"/>
  <c r="AA158" i="2" s="1"/>
  <c r="AA162" i="2"/>
  <c r="L164" i="2"/>
  <c r="AA164" i="2" s="1"/>
  <c r="AC167" i="2"/>
  <c r="AB168" i="2"/>
  <c r="AF168" i="2" s="1"/>
  <c r="AA169" i="2"/>
  <c r="AA157" i="2"/>
  <c r="AA163" i="2"/>
  <c r="AA166" i="2"/>
  <c r="AC163" i="2" l="1"/>
  <c r="AB163" i="2"/>
  <c r="AF163" i="2" s="1"/>
  <c r="AC157" i="2"/>
  <c r="AB157" i="2"/>
  <c r="AF157" i="2" s="1"/>
  <c r="AC158" i="2"/>
  <c r="AA159" i="2" s="1"/>
  <c r="AB158" i="2"/>
  <c r="AB152" i="2"/>
  <c r="AC152" i="2"/>
  <c r="AA153" i="2" s="1"/>
  <c r="AC166" i="2"/>
  <c r="AB166" i="2"/>
  <c r="AF166" i="2" s="1"/>
  <c r="AB169" i="2"/>
  <c r="AF169" i="2" s="1"/>
  <c r="AC169" i="2"/>
  <c r="AC164" i="2"/>
  <c r="AA165" i="2" s="1"/>
  <c r="AB164" i="2"/>
  <c r="AB162" i="2"/>
  <c r="AF162" i="2" s="1"/>
  <c r="AC162" i="2"/>
  <c r="AB156" i="2"/>
  <c r="AF156" i="2" s="1"/>
  <c r="AC156" i="2"/>
  <c r="AB153" i="2" l="1"/>
  <c r="AC153" i="2"/>
  <c r="AB165" i="2"/>
  <c r="AC165" i="2"/>
  <c r="AB159" i="2"/>
  <c r="AC159" i="2"/>
  <c r="N164" i="2" l="1"/>
  <c r="O164" i="2" s="1"/>
  <c r="N158" i="2"/>
  <c r="O158" i="2" s="1"/>
  <c r="N152" i="2"/>
  <c r="O152" i="2" s="1"/>
  <c r="Q152" i="2" l="1"/>
  <c r="P152" i="2"/>
  <c r="AE152" i="2" s="1"/>
  <c r="P158" i="2"/>
  <c r="AE158" i="2" s="1"/>
  <c r="Q158" i="2"/>
  <c r="P164" i="2"/>
  <c r="AE164" i="2" s="1"/>
  <c r="Q164" i="2"/>
  <c r="AD158" i="2" l="1"/>
  <c r="AF158" i="2" s="1"/>
  <c r="AE159" i="2"/>
  <c r="AD159" i="2" s="1"/>
  <c r="AF159" i="2" s="1"/>
  <c r="AD152" i="2"/>
  <c r="AF152" i="2" s="1"/>
  <c r="AE153" i="2"/>
  <c r="AD153" i="2" s="1"/>
  <c r="AF153" i="2" s="1"/>
  <c r="AD164" i="2"/>
  <c r="AF164" i="2" s="1"/>
  <c r="AE165" i="2"/>
  <c r="AD165" i="2" s="1"/>
  <c r="AF165" i="2" s="1"/>
  <c r="W151" i="2" l="1"/>
  <c r="T151" i="2"/>
  <c r="N151" i="2"/>
  <c r="W150" i="2"/>
  <c r="T150" i="2"/>
  <c r="AE151" i="2" s="1"/>
  <c r="AD151" i="2" s="1"/>
  <c r="N150" i="2"/>
  <c r="W149" i="2"/>
  <c r="T149" i="2"/>
  <c r="N149" i="2"/>
  <c r="W148" i="2"/>
  <c r="T148" i="2"/>
  <c r="N148" i="2"/>
  <c r="W147" i="2"/>
  <c r="T147" i="2"/>
  <c r="N147" i="2"/>
  <c r="W146" i="2"/>
  <c r="T146" i="2"/>
  <c r="K146" i="2"/>
  <c r="L146" i="2" l="1"/>
  <c r="AA146" i="2" s="1"/>
  <c r="AA151" i="2"/>
  <c r="AC146" i="2" l="1"/>
  <c r="AA147" i="2" s="1"/>
  <c r="AB146" i="2"/>
  <c r="AB151" i="2"/>
  <c r="AF151" i="2" s="1"/>
  <c r="AC151" i="2"/>
  <c r="AC147" i="2" l="1"/>
  <c r="AA148" i="2" s="1"/>
  <c r="AB147" i="2"/>
  <c r="AB148" i="2" l="1"/>
  <c r="AC148" i="2"/>
  <c r="AA150" i="2" l="1"/>
  <c r="AC150" i="2" s="1"/>
  <c r="AA149" i="2"/>
  <c r="AC149" i="2" l="1"/>
  <c r="AB149" i="2"/>
  <c r="N146" i="2" l="1"/>
  <c r="O146" i="2" s="1"/>
  <c r="P146" i="2" l="1"/>
  <c r="AE146" i="2" s="1"/>
  <c r="Q146" i="2"/>
  <c r="AD146" i="2" l="1"/>
  <c r="AF146" i="2" s="1"/>
  <c r="AE147" i="2"/>
  <c r="AD147" i="2" l="1"/>
  <c r="AF147" i="2" s="1"/>
  <c r="AE148" i="2"/>
  <c r="AD148" i="2" s="1"/>
  <c r="AF148" i="2" s="1"/>
  <c r="AE149" i="2"/>
  <c r="AD149" i="2" l="1"/>
  <c r="AF149" i="2" s="1"/>
  <c r="AE150" i="2"/>
  <c r="W145" i="2" l="1"/>
  <c r="T145" i="2"/>
  <c r="N145" i="2"/>
  <c r="N144" i="2"/>
  <c r="W143" i="2"/>
  <c r="T143" i="2"/>
  <c r="AE145" i="2" s="1"/>
  <c r="AD145" i="2" s="1"/>
  <c r="N143" i="2"/>
  <c r="W142" i="2"/>
  <c r="T142" i="2"/>
  <c r="N142" i="2"/>
  <c r="W141" i="2"/>
  <c r="T141" i="2"/>
  <c r="N141" i="2"/>
  <c r="W140" i="2"/>
  <c r="T140" i="2"/>
  <c r="K140" i="2"/>
  <c r="L140" i="2" l="1"/>
  <c r="AA140" i="2" s="1"/>
  <c r="AA144" i="2"/>
  <c r="AE144" i="2"/>
  <c r="AD144" i="2" s="1"/>
  <c r="AA145" i="2"/>
  <c r="AC144" i="2" l="1"/>
  <c r="AB144" i="2"/>
  <c r="AF144" i="2" s="1"/>
  <c r="AB145" i="2"/>
  <c r="AF145" i="2" s="1"/>
  <c r="AC145" i="2"/>
  <c r="AC140" i="2"/>
  <c r="AA141" i="2" s="1"/>
  <c r="AB140" i="2"/>
  <c r="AC141" i="2" l="1"/>
  <c r="AA142" i="2" s="1"/>
  <c r="AB141" i="2"/>
  <c r="AC142" i="2" l="1"/>
  <c r="AA143" i="2" s="1"/>
  <c r="AB142" i="2"/>
  <c r="AB143" i="2" l="1"/>
  <c r="AC143" i="2"/>
  <c r="N140" i="2" l="1"/>
  <c r="O140" i="2" s="1"/>
  <c r="P140" i="2" l="1"/>
  <c r="AE140" i="2" s="1"/>
  <c r="Q140" i="2"/>
  <c r="AD140" i="2" l="1"/>
  <c r="AF140" i="2" s="1"/>
  <c r="AE141" i="2"/>
  <c r="AD141" i="2" l="1"/>
  <c r="AF141" i="2" s="1"/>
  <c r="AE142" i="2"/>
  <c r="AD142" i="2" l="1"/>
  <c r="AF142" i="2" s="1"/>
  <c r="AE143" i="2"/>
  <c r="AD143" i="2" s="1"/>
  <c r="AF143" i="2" s="1"/>
  <c r="W139" i="2" l="1"/>
  <c r="T139" i="2"/>
  <c r="AE139" i="2" s="1"/>
  <c r="AD139" i="2" s="1"/>
  <c r="N139" i="2"/>
  <c r="AE138" i="2"/>
  <c r="AD138" i="2" s="1"/>
  <c r="AA138" i="2"/>
  <c r="AB138" i="2" s="1"/>
  <c r="W138" i="2"/>
  <c r="N138" i="2"/>
  <c r="AE137" i="2"/>
  <c r="AD137" i="2" s="1"/>
  <c r="AC137" i="2"/>
  <c r="AA137" i="2"/>
  <c r="AB137" i="2" s="1"/>
  <c r="W137" i="2"/>
  <c r="N137" i="2"/>
  <c r="N136" i="2"/>
  <c r="W135" i="2"/>
  <c r="T135" i="2"/>
  <c r="AE136" i="2" s="1"/>
  <c r="AD136" i="2" s="1"/>
  <c r="N135" i="2"/>
  <c r="W134" i="2"/>
  <c r="T134" i="2"/>
  <c r="K134" i="2"/>
  <c r="AE133" i="2"/>
  <c r="AD133" i="2" s="1"/>
  <c r="AB133" i="2"/>
  <c r="AA133" i="2"/>
  <c r="AC133" i="2" s="1"/>
  <c r="W133" i="2"/>
  <c r="N133" i="2"/>
  <c r="AE132" i="2"/>
  <c r="AD132" i="2" s="1"/>
  <c r="W132" i="2"/>
  <c r="N132" i="2"/>
  <c r="W131" i="2"/>
  <c r="T131" i="2"/>
  <c r="AA132" i="2" s="1"/>
  <c r="N131" i="2"/>
  <c r="W130" i="2"/>
  <c r="T130" i="2"/>
  <c r="N130" i="2"/>
  <c r="W129" i="2"/>
  <c r="T129" i="2"/>
  <c r="N129" i="2"/>
  <c r="W128" i="2"/>
  <c r="T128" i="2"/>
  <c r="K128" i="2"/>
  <c r="L128" i="2" s="1"/>
  <c r="AA128" i="2" s="1"/>
  <c r="AF133" i="2" l="1"/>
  <c r="AC132" i="2"/>
  <c r="AB132" i="2"/>
  <c r="AF138" i="2"/>
  <c r="AC138" i="2"/>
  <c r="AF137" i="2"/>
  <c r="AC128" i="2"/>
  <c r="AB128" i="2"/>
  <c r="AF132" i="2"/>
  <c r="AA129" i="2"/>
  <c r="AA136" i="2"/>
  <c r="L134" i="2"/>
  <c r="AA134" i="2" s="1"/>
  <c r="AA139" i="2"/>
  <c r="AC134" i="2" l="1"/>
  <c r="AA135" i="2" s="1"/>
  <c r="AB134" i="2"/>
  <c r="AB139" i="2"/>
  <c r="AF139" i="2" s="1"/>
  <c r="AC139" i="2"/>
  <c r="AC136" i="2"/>
  <c r="AB136" i="2"/>
  <c r="AF136" i="2" s="1"/>
  <c r="AC129" i="2"/>
  <c r="AA130" i="2" s="1"/>
  <c r="AB129" i="2"/>
  <c r="AB130" i="2" l="1"/>
  <c r="AC130" i="2"/>
  <c r="AA131" i="2" s="1"/>
  <c r="AB135" i="2"/>
  <c r="AC135" i="2"/>
  <c r="AB131" i="2" l="1"/>
  <c r="AC131" i="2"/>
  <c r="N134" i="2" l="1"/>
  <c r="O134" i="2" s="1"/>
  <c r="N128" i="2"/>
  <c r="O128" i="2" s="1"/>
  <c r="P128" i="2" l="1"/>
  <c r="AE128" i="2" s="1"/>
  <c r="Q128" i="2"/>
  <c r="P134" i="2"/>
  <c r="AE134" i="2" s="1"/>
  <c r="Q134" i="2"/>
  <c r="AD134" i="2" l="1"/>
  <c r="AF134" i="2" s="1"/>
  <c r="AE135" i="2"/>
  <c r="AD135" i="2" s="1"/>
  <c r="AF135" i="2" s="1"/>
  <c r="AD128" i="2"/>
  <c r="AF128" i="2" s="1"/>
  <c r="AE129" i="2"/>
  <c r="AD129" i="2" l="1"/>
  <c r="AF129" i="2" s="1"/>
  <c r="AE130" i="2"/>
  <c r="AD130" i="2" l="1"/>
  <c r="AF130" i="2" s="1"/>
  <c r="AE131" i="2"/>
  <c r="AD131" i="2" s="1"/>
  <c r="AF131" i="2" s="1"/>
  <c r="W127" i="2" l="1"/>
  <c r="T127" i="2"/>
  <c r="N127" i="2"/>
  <c r="W126" i="2"/>
  <c r="T126" i="2"/>
  <c r="AE127" i="2" s="1"/>
  <c r="AD127" i="2" s="1"/>
  <c r="N126" i="2"/>
  <c r="W125" i="2"/>
  <c r="T125" i="2"/>
  <c r="AA126" i="2" s="1"/>
  <c r="AC126" i="2" s="1"/>
  <c r="N125" i="2"/>
  <c r="W124" i="2"/>
  <c r="T124" i="2"/>
  <c r="AA125" i="2" s="1"/>
  <c r="AC125" i="2" s="1"/>
  <c r="N124" i="2"/>
  <c r="W123" i="2"/>
  <c r="T123" i="2"/>
  <c r="N123" i="2"/>
  <c r="W122" i="2"/>
  <c r="T122" i="2"/>
  <c r="K122" i="2"/>
  <c r="W121" i="2"/>
  <c r="T121" i="2"/>
  <c r="N121" i="2"/>
  <c r="W120" i="2"/>
  <c r="T120" i="2"/>
  <c r="N120" i="2"/>
  <c r="W119" i="2"/>
  <c r="T119" i="2"/>
  <c r="AE119" i="2" s="1"/>
  <c r="AD119" i="2" s="1"/>
  <c r="N119" i="2"/>
  <c r="N118" i="2"/>
  <c r="W117" i="2"/>
  <c r="T117" i="2"/>
  <c r="AE118" i="2" s="1"/>
  <c r="AD118" i="2" s="1"/>
  <c r="N117" i="2"/>
  <c r="W116" i="2"/>
  <c r="T116" i="2"/>
  <c r="J116" i="2"/>
  <c r="K116" i="2" s="1"/>
  <c r="AE121" i="2" l="1"/>
  <c r="AD121" i="2" s="1"/>
  <c r="AA118" i="2"/>
  <c r="AC118" i="2" s="1"/>
  <c r="AA119" i="2"/>
  <c r="AC119" i="2" s="1"/>
  <c r="AE126" i="2"/>
  <c r="AD126" i="2" s="1"/>
  <c r="AE124" i="2"/>
  <c r="AD124" i="2" s="1"/>
  <c r="AE125" i="2"/>
  <c r="AD125" i="2" s="1"/>
  <c r="AE120" i="2"/>
  <c r="AD120" i="2" s="1"/>
  <c r="L116" i="2"/>
  <c r="AA116" i="2" s="1"/>
  <c r="AB118" i="2"/>
  <c r="AF118" i="2" s="1"/>
  <c r="AB125" i="2"/>
  <c r="AB119" i="2"/>
  <c r="AF119" i="2" s="1"/>
  <c r="AA120" i="2"/>
  <c r="L122" i="2"/>
  <c r="AA122" i="2" s="1"/>
  <c r="AB126" i="2"/>
  <c r="AA127" i="2"/>
  <c r="AA121" i="2"/>
  <c r="AA124" i="2"/>
  <c r="AF126" i="2" l="1"/>
  <c r="AF125" i="2"/>
  <c r="AB127" i="2"/>
  <c r="AF127" i="2" s="1"/>
  <c r="AC127" i="2"/>
  <c r="AB120" i="2"/>
  <c r="AF120" i="2" s="1"/>
  <c r="AC120" i="2"/>
  <c r="AC116" i="2"/>
  <c r="AA117" i="2" s="1"/>
  <c r="AB116" i="2"/>
  <c r="AC124" i="2"/>
  <c r="AB124" i="2"/>
  <c r="AF124" i="2" s="1"/>
  <c r="AC121" i="2"/>
  <c r="AB121" i="2"/>
  <c r="AF121" i="2" s="1"/>
  <c r="AC122" i="2"/>
  <c r="AA123" i="2" s="1"/>
  <c r="AB122" i="2"/>
  <c r="AB123" i="2" l="1"/>
  <c r="AC123" i="2"/>
  <c r="AC117" i="2"/>
  <c r="AB117" i="2"/>
  <c r="N122" i="2" l="1"/>
  <c r="O122" i="2" s="1"/>
  <c r="N116" i="2"/>
  <c r="O116" i="2" s="1"/>
  <c r="P116" i="2" l="1"/>
  <c r="AE116" i="2" s="1"/>
  <c r="Q116" i="2"/>
  <c r="P122" i="2"/>
  <c r="AE122" i="2" s="1"/>
  <c r="Q122" i="2"/>
  <c r="AD122" i="2" l="1"/>
  <c r="AF122" i="2" s="1"/>
  <c r="AE123" i="2"/>
  <c r="AD123" i="2" s="1"/>
  <c r="AF123" i="2" s="1"/>
  <c r="AD116" i="2"/>
  <c r="AF116" i="2" s="1"/>
  <c r="AE117" i="2"/>
  <c r="AD117" i="2" s="1"/>
  <c r="AF117" i="2" s="1"/>
  <c r="W72" i="2" l="1"/>
  <c r="N72" i="2"/>
  <c r="O72" i="2" s="1"/>
  <c r="K72" i="2"/>
  <c r="L72" i="2" s="1"/>
  <c r="W71" i="2"/>
  <c r="T71" i="2"/>
  <c r="N71" i="2"/>
  <c r="O71" i="2" s="1"/>
  <c r="P71" i="2" s="1"/>
  <c r="K71" i="2"/>
  <c r="W70" i="2"/>
  <c r="T70" i="2"/>
  <c r="L70" i="2"/>
  <c r="K70" i="2"/>
  <c r="Q71" i="2" l="1"/>
  <c r="P72" i="2"/>
  <c r="Q72" i="2"/>
  <c r="L71" i="2"/>
  <c r="AA70" i="2"/>
  <c r="AC70" i="2" l="1"/>
  <c r="AA71" i="2" s="1"/>
  <c r="AB70" i="2"/>
  <c r="AC71" i="2" l="1"/>
  <c r="AA72" i="2" s="1"/>
  <c r="AB71" i="2"/>
  <c r="AB72" i="2" l="1"/>
  <c r="AC72" i="2"/>
  <c r="N70" i="2" l="1"/>
  <c r="O70" i="2" s="1"/>
  <c r="P70" i="2" l="1"/>
  <c r="AE70" i="2" s="1"/>
  <c r="Q70" i="2"/>
  <c r="AD70" i="2" l="1"/>
  <c r="AF70" i="2" s="1"/>
  <c r="AE71" i="2"/>
  <c r="AD71" i="2" l="1"/>
  <c r="AF71" i="2" s="1"/>
  <c r="AE72" i="2"/>
  <c r="AD72" i="2" s="1"/>
  <c r="AF72" i="2" s="1"/>
  <c r="AA69" i="2" l="1"/>
  <c r="AA68" i="2"/>
  <c r="AE67" i="2"/>
  <c r="AD67" i="2" s="1"/>
  <c r="AA67" i="2"/>
  <c r="AC67" i="2" s="1"/>
  <c r="W67" i="2"/>
  <c r="P67" i="2"/>
  <c r="K67" i="2"/>
  <c r="Q67" i="2" s="1"/>
  <c r="AA66" i="2"/>
  <c r="AA65" i="2"/>
  <c r="N65" i="2"/>
  <c r="W64" i="2"/>
  <c r="T64" i="2"/>
  <c r="K64" i="2"/>
  <c r="L64" i="2" s="1"/>
  <c r="AA63" i="2"/>
  <c r="N63" i="2"/>
  <c r="N62" i="2"/>
  <c r="W61" i="2"/>
  <c r="T61" i="2"/>
  <c r="AA62" i="2" s="1"/>
  <c r="N61" i="2"/>
  <c r="W60" i="2"/>
  <c r="T60" i="2"/>
  <c r="K60" i="2"/>
  <c r="L60" i="2" s="1"/>
  <c r="L67" i="2" l="1"/>
  <c r="AB67" i="2"/>
  <c r="AF67" i="2" s="1"/>
  <c r="AA64" i="2"/>
  <c r="AA60" i="2"/>
  <c r="AC60" i="2" l="1"/>
  <c r="AA61" i="2" s="1"/>
  <c r="AB60" i="2"/>
  <c r="AB64" i="2"/>
  <c r="AC64" i="2"/>
  <c r="AC61" i="2" l="1"/>
  <c r="AB61" i="2"/>
  <c r="N60" i="2" l="1"/>
  <c r="O60" i="2" s="1"/>
  <c r="N64" i="2"/>
  <c r="O64" i="2" s="1"/>
  <c r="Q64" i="2" l="1"/>
  <c r="P64" i="2"/>
  <c r="AE64" i="2" s="1"/>
  <c r="AD64" i="2" s="1"/>
  <c r="AF64" i="2" s="1"/>
  <c r="P60" i="2"/>
  <c r="AE60" i="2" s="1"/>
  <c r="Q60" i="2"/>
  <c r="AD60" i="2" l="1"/>
  <c r="AF60" i="2" s="1"/>
  <c r="AE61" i="2"/>
  <c r="AD61" i="2" s="1"/>
  <c r="AF61" i="2" s="1"/>
  <c r="W59" i="2" l="1"/>
  <c r="T59" i="2"/>
  <c r="N59" i="2"/>
  <c r="W58" i="2"/>
  <c r="T58" i="2"/>
  <c r="N58" i="2"/>
  <c r="W57" i="2"/>
  <c r="T57" i="2"/>
  <c r="K57" i="2"/>
  <c r="L57" i="2" s="1"/>
  <c r="AA57" i="2" l="1"/>
  <c r="AB57" i="2" s="1"/>
  <c r="AC57" i="2" l="1"/>
  <c r="AA58" i="2" s="1"/>
  <c r="AC58" i="2" s="1"/>
  <c r="AA59" i="2" s="1"/>
  <c r="AB58" i="2" l="1"/>
  <c r="AC59" i="2"/>
  <c r="AB59" i="2"/>
  <c r="N57" i="2" l="1"/>
  <c r="O57" i="2" s="1"/>
  <c r="P57" i="2" l="1"/>
  <c r="AE57" i="2" s="1"/>
  <c r="Q57" i="2"/>
  <c r="AE58" i="2" l="1"/>
  <c r="AD57" i="2"/>
  <c r="AF57" i="2" s="1"/>
  <c r="AD58" i="2" l="1"/>
  <c r="AF58" i="2" s="1"/>
  <c r="AE59" i="2"/>
  <c r="AD59" i="2" s="1"/>
  <c r="AF59" i="2" s="1"/>
  <c r="W54" i="2" l="1"/>
  <c r="P54" i="2"/>
  <c r="AE54" i="2" s="1"/>
  <c r="AD54" i="2" s="1"/>
  <c r="K54" i="2"/>
  <c r="Q54" i="2" s="1"/>
  <c r="N52" i="2"/>
  <c r="W51" i="2"/>
  <c r="T51" i="2"/>
  <c r="N51" i="2"/>
  <c r="O51" i="2" s="1"/>
  <c r="K51" i="2"/>
  <c r="L51" i="2" s="1"/>
  <c r="N50" i="2"/>
  <c r="N49" i="2"/>
  <c r="W48" i="2"/>
  <c r="T48" i="2"/>
  <c r="N48" i="2"/>
  <c r="W47" i="2"/>
  <c r="T47" i="2"/>
  <c r="N47" i="2"/>
  <c r="O47" i="2" s="1"/>
  <c r="K47" i="2"/>
  <c r="L47" i="2" s="1"/>
  <c r="P47" i="2" l="1"/>
  <c r="Q47" i="2"/>
  <c r="Q51" i="2"/>
  <c r="P51" i="2"/>
  <c r="AE51" i="2" s="1"/>
  <c r="AD51" i="2" s="1"/>
  <c r="AE47" i="2"/>
  <c r="L54" i="2"/>
  <c r="AA54" i="2" s="1"/>
  <c r="AA51" i="2"/>
  <c r="AA47" i="2"/>
  <c r="AB54" i="2" l="1"/>
  <c r="AF54" i="2" s="1"/>
  <c r="AC54" i="2"/>
  <c r="AD47" i="2"/>
  <c r="AE48" i="2"/>
  <c r="AD48" i="2" s="1"/>
  <c r="AB51" i="2"/>
  <c r="AF51" i="2" s="1"/>
  <c r="AC51" i="2"/>
  <c r="AC47" i="2"/>
  <c r="AA48" i="2" s="1"/>
  <c r="AB47" i="2"/>
  <c r="AF47" i="2" l="1"/>
  <c r="AC48" i="2"/>
  <c r="AB48" i="2"/>
  <c r="AF48" i="2" s="1"/>
  <c r="W46" i="2" l="1"/>
  <c r="T46" i="2"/>
  <c r="N46" i="2"/>
  <c r="W45" i="2"/>
  <c r="T45" i="2"/>
  <c r="N45" i="2"/>
  <c r="W44" i="2"/>
  <c r="T44" i="2"/>
  <c r="N44" i="2"/>
  <c r="W43" i="2"/>
  <c r="T43" i="2"/>
  <c r="J43" i="2"/>
  <c r="K43" i="2" s="1"/>
  <c r="L43" i="2" s="1"/>
  <c r="W42" i="2"/>
  <c r="T42" i="2"/>
  <c r="W41" i="2"/>
  <c r="T41" i="2"/>
  <c r="W40" i="2"/>
  <c r="T40" i="2"/>
  <c r="N40" i="2"/>
  <c r="W39" i="2"/>
  <c r="T39" i="2"/>
  <c r="K39" i="2"/>
  <c r="L39" i="2" s="1"/>
  <c r="W38" i="2"/>
  <c r="T38" i="2"/>
  <c r="N38" i="2"/>
  <c r="W37" i="2"/>
  <c r="T37" i="2"/>
  <c r="N37" i="2"/>
  <c r="W36" i="2"/>
  <c r="T36" i="2"/>
  <c r="N36" i="2"/>
  <c r="W35" i="2"/>
  <c r="T35" i="2"/>
  <c r="N35" i="2"/>
  <c r="W34" i="2"/>
  <c r="T34" i="2"/>
  <c r="K34" i="2"/>
  <c r="L34" i="2" s="1"/>
  <c r="AA34" i="2" l="1"/>
  <c r="AC34" i="2" s="1"/>
  <c r="AA35" i="2" s="1"/>
  <c r="AA43" i="2"/>
  <c r="AA39" i="2"/>
  <c r="AB34" i="2" l="1"/>
  <c r="AB43" i="2"/>
  <c r="AC43" i="2"/>
  <c r="AA44" i="2" s="1"/>
  <c r="AB39" i="2"/>
  <c r="AC39" i="2"/>
  <c r="AA40" i="2" s="1"/>
  <c r="AB35" i="2"/>
  <c r="AC35" i="2"/>
  <c r="AA36" i="2" s="1"/>
  <c r="AC40" i="2" l="1"/>
  <c r="AA41" i="2" s="1"/>
  <c r="AB40" i="2"/>
  <c r="AC36" i="2"/>
  <c r="AA37" i="2" s="1"/>
  <c r="AB36" i="2"/>
  <c r="AC44" i="2"/>
  <c r="AA45" i="2" s="1"/>
  <c r="AB44" i="2"/>
  <c r="AC37" i="2" l="1"/>
  <c r="AA38" i="2" s="1"/>
  <c r="AB37" i="2"/>
  <c r="AB45" i="2"/>
  <c r="AC45" i="2"/>
  <c r="AA46" i="2" s="1"/>
  <c r="AC41" i="2"/>
  <c r="AA42" i="2" s="1"/>
  <c r="AB41" i="2"/>
  <c r="AB46" i="2" l="1"/>
  <c r="AC46" i="2"/>
  <c r="AC42" i="2"/>
  <c r="AB42" i="2"/>
  <c r="AC38" i="2"/>
  <c r="AB38" i="2"/>
  <c r="N34" i="2" l="1"/>
  <c r="O34" i="2" s="1"/>
  <c r="N43" i="2"/>
  <c r="O43" i="2" s="1"/>
  <c r="N39" i="2"/>
  <c r="O39" i="2" s="1"/>
  <c r="P39" i="2" l="1"/>
  <c r="AE39" i="2" s="1"/>
  <c r="Q39" i="2"/>
  <c r="P43" i="2"/>
  <c r="AE43" i="2" s="1"/>
  <c r="Q43" i="2"/>
  <c r="Q34" i="2"/>
  <c r="P34" i="2"/>
  <c r="AE34" i="2" s="1"/>
  <c r="AE44" i="2" l="1"/>
  <c r="AD43" i="2"/>
  <c r="AF43" i="2" s="1"/>
  <c r="AD34" i="2"/>
  <c r="AF34" i="2" s="1"/>
  <c r="AE35" i="2"/>
  <c r="AD39" i="2"/>
  <c r="AF39" i="2" s="1"/>
  <c r="AE40" i="2"/>
  <c r="AE36" i="2" l="1"/>
  <c r="AD35" i="2"/>
  <c r="AF35" i="2" s="1"/>
  <c r="AD40" i="2"/>
  <c r="AF40" i="2" s="1"/>
  <c r="AE41" i="2"/>
  <c r="AD44" i="2"/>
  <c r="AF44" i="2" s="1"/>
  <c r="AE45" i="2"/>
  <c r="AD41" i="2" l="1"/>
  <c r="AF41" i="2" s="1"/>
  <c r="AE42" i="2"/>
  <c r="AD42" i="2" s="1"/>
  <c r="AF42" i="2" s="1"/>
  <c r="AE46" i="2"/>
  <c r="AD46" i="2" s="1"/>
  <c r="AF46" i="2" s="1"/>
  <c r="AD45" i="2"/>
  <c r="AF45" i="2" s="1"/>
  <c r="AD36" i="2"/>
  <c r="AF36" i="2" s="1"/>
  <c r="AE37" i="2"/>
  <c r="AD37" i="2" l="1"/>
  <c r="AF37" i="2" s="1"/>
  <c r="AE38" i="2"/>
  <c r="AD38" i="2" s="1"/>
  <c r="AF38" i="2" s="1"/>
  <c r="W32" i="2" l="1"/>
  <c r="T32" i="2"/>
  <c r="K32" i="2"/>
  <c r="L32" i="2" s="1"/>
  <c r="W31" i="2"/>
  <c r="T31" i="2"/>
  <c r="W30" i="2"/>
  <c r="T30" i="2"/>
  <c r="W29" i="2"/>
  <c r="T29" i="2"/>
  <c r="W28" i="2"/>
  <c r="T28" i="2"/>
  <c r="K28" i="2"/>
  <c r="N28" i="2"/>
  <c r="O28" i="2" s="1"/>
  <c r="P28" i="2" s="1"/>
  <c r="AE28" i="2" l="1"/>
  <c r="AD28" i="2" s="1"/>
  <c r="Q28" i="2"/>
  <c r="N32" i="2"/>
  <c r="O32" i="2" s="1"/>
  <c r="L28" i="2"/>
  <c r="AA32" i="2"/>
  <c r="AE29" i="2" l="1"/>
  <c r="AD29" i="2" s="1"/>
  <c r="AB32" i="2"/>
  <c r="AC32" i="2"/>
  <c r="AA29" i="2"/>
  <c r="AA28" i="2"/>
  <c r="Q32" i="2"/>
  <c r="P32" i="2"/>
  <c r="AE32" i="2" s="1"/>
  <c r="AD32" i="2" s="1"/>
  <c r="AE30" i="2" l="1"/>
  <c r="AD30" i="2" s="1"/>
  <c r="AC28" i="2"/>
  <c r="AB28" i="2"/>
  <c r="AF28" i="2" s="1"/>
  <c r="AE31" i="2"/>
  <c r="AD31" i="2" s="1"/>
  <c r="AC29" i="2"/>
  <c r="AA30" i="2" s="1"/>
  <c r="AB29" i="2"/>
  <c r="AF29" i="2" s="1"/>
  <c r="AF32" i="2"/>
  <c r="AC30" i="2" l="1"/>
  <c r="AA31" i="2" s="1"/>
  <c r="AB30" i="2"/>
  <c r="AF30" i="2" s="1"/>
  <c r="AC31" i="2" l="1"/>
  <c r="AB31" i="2"/>
  <c r="AF31" i="2" s="1"/>
  <c r="W27" i="2" l="1"/>
  <c r="T27" i="2"/>
  <c r="N27" i="2"/>
  <c r="W26" i="2"/>
  <c r="T26" i="2"/>
  <c r="AE27" i="2" s="1"/>
  <c r="AD27" i="2" s="1"/>
  <c r="N26" i="2"/>
  <c r="W25" i="2"/>
  <c r="T25" i="2"/>
  <c r="AE26" i="2" s="1"/>
  <c r="AD26" i="2" s="1"/>
  <c r="N25" i="2"/>
  <c r="W24" i="2"/>
  <c r="T24" i="2"/>
  <c r="N24" i="2"/>
  <c r="W23" i="2"/>
  <c r="T23" i="2"/>
  <c r="AA24" i="2" s="1"/>
  <c r="AC24" i="2" s="1"/>
  <c r="N23" i="2"/>
  <c r="W22" i="2"/>
  <c r="T22" i="2"/>
  <c r="N22" i="2"/>
  <c r="O22" i="2" s="1"/>
  <c r="P22" i="2" s="1"/>
  <c r="K22" i="2"/>
  <c r="W21" i="2"/>
  <c r="T21" i="2"/>
  <c r="N21" i="2"/>
  <c r="W20" i="2"/>
  <c r="T20" i="2"/>
  <c r="AE21" i="2" s="1"/>
  <c r="AD21" i="2" s="1"/>
  <c r="N20" i="2"/>
  <c r="W19" i="2"/>
  <c r="T19" i="2"/>
  <c r="N19" i="2"/>
  <c r="W18" i="2"/>
  <c r="T18" i="2"/>
  <c r="AE19" i="2" s="1"/>
  <c r="AD19" i="2" s="1"/>
  <c r="N18" i="2"/>
  <c r="W17" i="2"/>
  <c r="T17" i="2"/>
  <c r="N17" i="2"/>
  <c r="W16" i="2"/>
  <c r="T16" i="2"/>
  <c r="N16" i="2"/>
  <c r="O16" i="2" s="1"/>
  <c r="L16" i="2"/>
  <c r="K16" i="2"/>
  <c r="AE25" i="2" l="1"/>
  <c r="AD25" i="2" s="1"/>
  <c r="AE20" i="2"/>
  <c r="AD20" i="2" s="1"/>
  <c r="AA21" i="2"/>
  <c r="AC21" i="2" s="1"/>
  <c r="AE24" i="2"/>
  <c r="AD24" i="2" s="1"/>
  <c r="P16" i="2"/>
  <c r="AE16" i="2" s="1"/>
  <c r="Q16" i="2"/>
  <c r="Q22" i="2"/>
  <c r="AB21" i="2"/>
  <c r="AF21" i="2" s="1"/>
  <c r="AB24" i="2"/>
  <c r="AA25" i="2"/>
  <c r="AA19" i="2"/>
  <c r="AE22" i="2"/>
  <c r="AD22" i="2" s="1"/>
  <c r="AA26" i="2"/>
  <c r="AA16" i="2"/>
  <c r="AA20" i="2"/>
  <c r="L22" i="2"/>
  <c r="AA22" i="2" s="1"/>
  <c r="AA27" i="2"/>
  <c r="AF24" i="2" l="1"/>
  <c r="AE17" i="2"/>
  <c r="AD16" i="2"/>
  <c r="AB20" i="2"/>
  <c r="AF20" i="2" s="1"/>
  <c r="AC20" i="2"/>
  <c r="AB27" i="2"/>
  <c r="AF27" i="2" s="1"/>
  <c r="AC27" i="2"/>
  <c r="AB16" i="2"/>
  <c r="AF16" i="2" s="1"/>
  <c r="AC16" i="2"/>
  <c r="AA17" i="2" s="1"/>
  <c r="AB19" i="2"/>
  <c r="AF19" i="2" s="1"/>
  <c r="AC19" i="2"/>
  <c r="AC26" i="2"/>
  <c r="AB26" i="2"/>
  <c r="AF26" i="2" s="1"/>
  <c r="AC25" i="2"/>
  <c r="AB25" i="2"/>
  <c r="AF25" i="2" s="1"/>
  <c r="AC22" i="2"/>
  <c r="AA23" i="2" s="1"/>
  <c r="AB22" i="2"/>
  <c r="AF22" i="2" s="1"/>
  <c r="AE23" i="2"/>
  <c r="AD23" i="2" s="1"/>
  <c r="AC17" i="2" l="1"/>
  <c r="AA18" i="2" s="1"/>
  <c r="AB17" i="2"/>
  <c r="AB23" i="2"/>
  <c r="AF23" i="2" s="1"/>
  <c r="AC23" i="2"/>
  <c r="AD17" i="2"/>
  <c r="AE18" i="2"/>
  <c r="AD18" i="2" s="1"/>
  <c r="AF17" i="2" l="1"/>
  <c r="AC18" i="2"/>
  <c r="AB18" i="2"/>
  <c r="AF18" i="2" s="1"/>
  <c r="B223" i="6" l="1"/>
  <c r="B222" i="6"/>
  <c r="F221" i="6"/>
  <c r="B221" i="6"/>
  <c r="F220" i="6"/>
  <c r="F219" i="6"/>
  <c r="F218" i="6"/>
  <c r="F217" i="6"/>
  <c r="F216" i="6"/>
  <c r="F215" i="6"/>
  <c r="F214" i="6"/>
  <c r="F213" i="6"/>
  <c r="F212" i="6"/>
  <c r="F211" i="6"/>
  <c r="H210" i="6"/>
  <c r="F210" i="6"/>
  <c r="AM55" i="4"/>
  <c r="AL55" i="4"/>
  <c r="AK55" i="4"/>
  <c r="AJ55" i="4"/>
  <c r="AI55" i="4"/>
  <c r="AH55" i="4"/>
  <c r="AG55" i="4"/>
  <c r="AF55" i="4"/>
  <c r="AE55" i="4"/>
  <c r="AD55" i="4"/>
  <c r="AC55" i="4"/>
  <c r="AB55" i="4"/>
  <c r="AA55" i="4"/>
  <c r="Z55" i="4"/>
  <c r="Y55" i="4"/>
  <c r="X55" i="4"/>
  <c r="W55" i="4"/>
  <c r="V55" i="4"/>
  <c r="U55" i="4"/>
  <c r="T55" i="4"/>
  <c r="S55" i="4"/>
  <c r="R55" i="4"/>
  <c r="Q55" i="4"/>
  <c r="P55" i="4"/>
  <c r="O55" i="4"/>
  <c r="N55" i="4"/>
  <c r="M55" i="4"/>
  <c r="L55" i="4"/>
  <c r="K55" i="4"/>
  <c r="J55"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AM53" i="4"/>
  <c r="AL53"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AM52"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AM45" i="4"/>
  <c r="AL45" i="4"/>
  <c r="AK45" i="4"/>
  <c r="AJ45" i="4"/>
  <c r="AI45" i="4"/>
  <c r="AH45" i="4"/>
  <c r="AG45" i="4"/>
  <c r="AF45" i="4"/>
  <c r="AE45" i="4"/>
  <c r="AD45" i="4"/>
  <c r="AC45" i="4"/>
  <c r="AB45" i="4"/>
  <c r="AA45" i="4"/>
  <c r="Z45" i="4"/>
  <c r="Y45" i="4"/>
  <c r="X45" i="4"/>
  <c r="W45" i="4"/>
  <c r="V45" i="4"/>
  <c r="U45" i="4"/>
  <c r="T45" i="4"/>
  <c r="S45" i="4"/>
  <c r="R45" i="4"/>
  <c r="Q45" i="4"/>
  <c r="P45" i="4"/>
  <c r="O45" i="4"/>
  <c r="N45" i="4"/>
  <c r="M45" i="4"/>
  <c r="L45" i="4"/>
  <c r="K45" i="4"/>
  <c r="J45"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AM43" i="4"/>
  <c r="AL43" i="4"/>
  <c r="AK43" i="4"/>
  <c r="AJ43" i="4"/>
  <c r="AI43" i="4"/>
  <c r="AH43" i="4"/>
  <c r="AG43" i="4"/>
  <c r="AF43" i="4"/>
  <c r="AE43" i="4"/>
  <c r="AD43" i="4"/>
  <c r="AC43" i="4"/>
  <c r="AB43" i="4"/>
  <c r="AA43" i="4"/>
  <c r="Z43" i="4"/>
  <c r="Y43" i="4"/>
  <c r="X43" i="4"/>
  <c r="W43" i="4"/>
  <c r="V43" i="4"/>
  <c r="U43" i="4"/>
  <c r="T43" i="4"/>
  <c r="S43" i="4"/>
  <c r="R43" i="4"/>
  <c r="Q43" i="4"/>
  <c r="P43" i="4"/>
  <c r="O43" i="4"/>
  <c r="N43" i="4"/>
  <c r="M43" i="4"/>
  <c r="L43" i="4"/>
  <c r="K43" i="4"/>
  <c r="J43" i="4"/>
  <c r="AM42" i="4"/>
  <c r="AL42" i="4"/>
  <c r="AK42" i="4"/>
  <c r="AJ42" i="4"/>
  <c r="AI42" i="4"/>
  <c r="AH42" i="4"/>
  <c r="AG42" i="4"/>
  <c r="AF42" i="4"/>
  <c r="AE42" i="4"/>
  <c r="AD42" i="4"/>
  <c r="AC42" i="4"/>
  <c r="AB42" i="4"/>
  <c r="AA42" i="4"/>
  <c r="Z42" i="4"/>
  <c r="Y42" i="4"/>
  <c r="X42" i="4"/>
  <c r="W42" i="4"/>
  <c r="V42" i="4"/>
  <c r="U42" i="4"/>
  <c r="T42" i="4"/>
  <c r="S42" i="4"/>
  <c r="R42" i="4"/>
  <c r="Q42" i="4"/>
  <c r="P42" i="4"/>
  <c r="O42" i="4"/>
  <c r="N42" i="4"/>
  <c r="M42" i="4"/>
  <c r="L42" i="4"/>
  <c r="K42" i="4"/>
  <c r="J42" i="4"/>
  <c r="AM35" i="4"/>
  <c r="AL35"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AM34" i="4"/>
  <c r="AL34" i="4"/>
  <c r="AK34" i="4"/>
  <c r="AJ34" i="4"/>
  <c r="AI34" i="4"/>
  <c r="AH34" i="4"/>
  <c r="AG34" i="4"/>
  <c r="AF34" i="4"/>
  <c r="AE34" i="4"/>
  <c r="AD34" i="4"/>
  <c r="AC34" i="4"/>
  <c r="AB34" i="4"/>
  <c r="AA34" i="4"/>
  <c r="Z34" i="4"/>
  <c r="Y34" i="4"/>
  <c r="X34" i="4"/>
  <c r="W34" i="4"/>
  <c r="V34" i="4"/>
  <c r="U34" i="4"/>
  <c r="T34" i="4"/>
  <c r="S34" i="4"/>
  <c r="R34" i="4"/>
  <c r="Q34" i="4"/>
  <c r="P34" i="4"/>
  <c r="O34" i="4"/>
  <c r="N34" i="4"/>
  <c r="M34" i="4"/>
  <c r="L34" i="4"/>
  <c r="K34" i="4"/>
  <c r="J34" i="4"/>
  <c r="AM33" i="4"/>
  <c r="AL33" i="4"/>
  <c r="AK33" i="4"/>
  <c r="AJ33" i="4"/>
  <c r="AI33" i="4"/>
  <c r="AH33" i="4"/>
  <c r="AG33" i="4"/>
  <c r="AF33" i="4"/>
  <c r="AE33" i="4"/>
  <c r="AD33" i="4"/>
  <c r="AC33" i="4"/>
  <c r="AB33" i="4"/>
  <c r="AA33" i="4"/>
  <c r="Z33" i="4"/>
  <c r="Y33" i="4"/>
  <c r="X33" i="4"/>
  <c r="W33" i="4"/>
  <c r="V33" i="4"/>
  <c r="U33" i="4"/>
  <c r="T33" i="4"/>
  <c r="S33" i="4"/>
  <c r="R33" i="4"/>
  <c r="Q33" i="4"/>
  <c r="P33" i="4"/>
  <c r="O33" i="4"/>
  <c r="N33" i="4"/>
  <c r="M33" i="4"/>
  <c r="L33" i="4"/>
  <c r="K33" i="4"/>
  <c r="J33" i="4"/>
  <c r="AM32"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AM15"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AM14" i="4"/>
  <c r="AL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AL44" i="3"/>
  <c r="AJ44" i="3"/>
  <c r="AH44" i="3"/>
  <c r="AF44" i="3"/>
  <c r="AD44" i="3"/>
  <c r="AB44" i="3"/>
  <c r="Z44" i="3"/>
  <c r="X44" i="3"/>
  <c r="V44" i="3"/>
  <c r="T44" i="3"/>
  <c r="R44" i="3"/>
  <c r="P44" i="3"/>
  <c r="N44" i="3"/>
  <c r="L44" i="3"/>
  <c r="J44" i="3"/>
  <c r="AL42" i="3"/>
  <c r="AJ42" i="3"/>
  <c r="AH42" i="3"/>
  <c r="AF42" i="3"/>
  <c r="AD42" i="3"/>
  <c r="AB42" i="3"/>
  <c r="Z42" i="3"/>
  <c r="X42" i="3"/>
  <c r="V42" i="3"/>
  <c r="T42" i="3"/>
  <c r="R42" i="3"/>
  <c r="P42" i="3"/>
  <c r="N42" i="3"/>
  <c r="L42" i="3"/>
  <c r="J42" i="3"/>
  <c r="AL36" i="3"/>
  <c r="AJ36" i="3"/>
  <c r="AH36" i="3"/>
  <c r="AF36" i="3"/>
  <c r="AD36" i="3"/>
  <c r="AB36" i="3"/>
  <c r="Z36" i="3"/>
  <c r="X36" i="3"/>
  <c r="V36" i="3"/>
  <c r="T36" i="3"/>
  <c r="R36" i="3"/>
  <c r="P36" i="3"/>
  <c r="N36" i="3"/>
  <c r="L36" i="3"/>
  <c r="J36" i="3"/>
  <c r="AL34" i="3"/>
  <c r="AJ34" i="3"/>
  <c r="AH34" i="3"/>
  <c r="AF34" i="3"/>
  <c r="AD34" i="3"/>
  <c r="AB34" i="3"/>
  <c r="Z34" i="3"/>
  <c r="X34" i="3"/>
  <c r="V34" i="3"/>
  <c r="T34" i="3"/>
  <c r="R34" i="3"/>
  <c r="P34" i="3"/>
  <c r="N34" i="3"/>
  <c r="L34" i="3"/>
  <c r="J34" i="3"/>
  <c r="AL28" i="3"/>
  <c r="AJ28" i="3"/>
  <c r="AH28" i="3"/>
  <c r="AF28" i="3"/>
  <c r="AD28" i="3"/>
  <c r="AB28" i="3"/>
  <c r="Z28" i="3"/>
  <c r="X28" i="3"/>
  <c r="V28" i="3"/>
  <c r="T28" i="3"/>
  <c r="R28" i="3"/>
  <c r="P28" i="3"/>
  <c r="N28" i="3"/>
  <c r="L28" i="3"/>
  <c r="J28" i="3"/>
  <c r="AL26" i="3"/>
  <c r="AJ26" i="3"/>
  <c r="AH26" i="3"/>
  <c r="AF26" i="3"/>
  <c r="AD26" i="3"/>
  <c r="AB26" i="3"/>
  <c r="Z26" i="3"/>
  <c r="X26" i="3"/>
  <c r="V26" i="3"/>
  <c r="T26" i="3"/>
  <c r="R26" i="3"/>
  <c r="P26" i="3"/>
  <c r="N26" i="3"/>
  <c r="L26" i="3"/>
  <c r="J26" i="3"/>
  <c r="AL20" i="3"/>
  <c r="AJ20" i="3"/>
  <c r="AH20" i="3"/>
  <c r="AF20" i="3"/>
  <c r="AD20" i="3"/>
  <c r="AB20" i="3"/>
  <c r="Z20" i="3"/>
  <c r="X20" i="3"/>
  <c r="V20" i="3"/>
  <c r="T20" i="3"/>
  <c r="R20" i="3"/>
  <c r="P20" i="3"/>
  <c r="N20" i="3"/>
  <c r="L20" i="3"/>
  <c r="J20" i="3"/>
  <c r="AL18" i="3"/>
  <c r="AJ18" i="3"/>
  <c r="AH18" i="3"/>
  <c r="AF18" i="3"/>
  <c r="AD18" i="3"/>
  <c r="AB18" i="3"/>
  <c r="Z18" i="3"/>
  <c r="X18" i="3"/>
  <c r="V18" i="3"/>
  <c r="T18" i="3"/>
  <c r="R18" i="3"/>
  <c r="P18" i="3"/>
  <c r="N18" i="3"/>
  <c r="L18" i="3"/>
  <c r="J18" i="3"/>
  <c r="AL12" i="3"/>
  <c r="AJ12" i="3"/>
  <c r="AH12" i="3"/>
  <c r="AF12" i="3"/>
  <c r="AD12" i="3"/>
  <c r="AB12" i="3"/>
  <c r="Z12" i="3"/>
  <c r="X12" i="3"/>
  <c r="V12" i="3"/>
  <c r="T12" i="3"/>
  <c r="R12" i="3"/>
  <c r="P12" i="3"/>
  <c r="N12" i="3"/>
  <c r="L12" i="3"/>
  <c r="J12" i="3"/>
  <c r="AL10" i="3"/>
  <c r="AJ10" i="3"/>
  <c r="AH10" i="3"/>
  <c r="AF10" i="3"/>
  <c r="AD10" i="3"/>
  <c r="AB10" i="3"/>
  <c r="Z10" i="3"/>
  <c r="X10" i="3"/>
  <c r="V10" i="3"/>
  <c r="T10" i="3"/>
  <c r="R10" i="3"/>
  <c r="P10" i="3"/>
  <c r="N10" i="3"/>
  <c r="L10" i="3"/>
  <c r="J10" i="3"/>
  <c r="W15" i="2"/>
  <c r="T15" i="2"/>
  <c r="W14" i="2"/>
  <c r="T14" i="2"/>
  <c r="W13" i="2"/>
  <c r="T13" i="2"/>
  <c r="W12" i="2"/>
  <c r="T12" i="2"/>
  <c r="W11" i="2"/>
  <c r="T11" i="2"/>
  <c r="W10" i="2"/>
  <c r="T10" i="2"/>
  <c r="K10" i="2"/>
  <c r="L10" i="2" s="1"/>
  <c r="AE13" i="2" l="1"/>
  <c r="AD13" i="2" s="1"/>
  <c r="AE15" i="2"/>
  <c r="AD15" i="2" s="1"/>
  <c r="AE12" i="2"/>
  <c r="AD12" i="2" s="1"/>
  <c r="AE14" i="2"/>
  <c r="AD14" i="2" s="1"/>
  <c r="P47" i="4"/>
  <c r="N10" i="2"/>
  <c r="O10" i="2" s="1"/>
  <c r="P10" i="2" s="1"/>
  <c r="AE10" i="2" s="1"/>
  <c r="AD10" i="2" s="1"/>
  <c r="AB27" i="4"/>
  <c r="AA10" i="2"/>
  <c r="AA12" i="2"/>
  <c r="AA13" i="2"/>
  <c r="AA14" i="2"/>
  <c r="AA15" i="2"/>
  <c r="AB47" i="4" l="1"/>
  <c r="V17" i="4"/>
  <c r="J7" i="4"/>
  <c r="AH37" i="4"/>
  <c r="P7" i="4"/>
  <c r="AH47" i="4"/>
  <c r="V7" i="4"/>
  <c r="AB7" i="4"/>
  <c r="V37" i="4"/>
  <c r="AH17" i="4"/>
  <c r="V47" i="4"/>
  <c r="P37" i="4"/>
  <c r="AH7" i="4"/>
  <c r="AB17" i="4"/>
  <c r="AH27" i="4"/>
  <c r="J27" i="4"/>
  <c r="J37" i="4"/>
  <c r="AB37" i="4"/>
  <c r="P17" i="4"/>
  <c r="P27" i="4"/>
  <c r="J17" i="4"/>
  <c r="V27" i="4"/>
  <c r="J47" i="4"/>
  <c r="AJ51" i="4"/>
  <c r="AJ16" i="3"/>
  <c r="X16" i="3"/>
  <c r="AJ32" i="3"/>
  <c r="AH6" i="3"/>
  <c r="AL16" i="3"/>
  <c r="T16" i="3"/>
  <c r="P6" i="3"/>
  <c r="R16" i="3"/>
  <c r="AB22" i="3"/>
  <c r="V14" i="3"/>
  <c r="V22" i="3"/>
  <c r="AH38" i="3"/>
  <c r="AB30" i="3"/>
  <c r="J6" i="3"/>
  <c r="P14" i="3"/>
  <c r="J38" i="3"/>
  <c r="J22" i="3"/>
  <c r="AH22" i="3"/>
  <c r="AD8" i="3"/>
  <c r="R24" i="3"/>
  <c r="R40" i="3"/>
  <c r="AL32" i="3"/>
  <c r="AB6" i="3"/>
  <c r="P38" i="3"/>
  <c r="V30" i="3"/>
  <c r="P22" i="3"/>
  <c r="J14" i="3"/>
  <c r="J30" i="3"/>
  <c r="X40" i="3"/>
  <c r="L16" i="3"/>
  <c r="Z24" i="3"/>
  <c r="AB14" i="3"/>
  <c r="V6" i="3"/>
  <c r="V38" i="3"/>
  <c r="P30" i="3"/>
  <c r="AH14" i="3"/>
  <c r="AH30" i="3"/>
  <c r="X24" i="3"/>
  <c r="AJ24" i="3"/>
  <c r="L40" i="3"/>
  <c r="AF24" i="3"/>
  <c r="T24" i="3"/>
  <c r="AD24" i="3"/>
  <c r="R32" i="3"/>
  <c r="AD32" i="3"/>
  <c r="X32" i="3"/>
  <c r="AJ8" i="3"/>
  <c r="L32" i="3"/>
  <c r="AJ40" i="3"/>
  <c r="N16" i="3"/>
  <c r="AF32" i="3"/>
  <c r="Z40" i="3"/>
  <c r="AB38" i="3"/>
  <c r="V32" i="3"/>
  <c r="J32" i="3"/>
  <c r="AB24" i="3"/>
  <c r="Q10" i="2"/>
  <c r="P24" i="3"/>
  <c r="V40" i="3"/>
  <c r="AH16" i="3"/>
  <c r="P32" i="3"/>
  <c r="AH32" i="3"/>
  <c r="AH40" i="3"/>
  <c r="AD16" i="3"/>
  <c r="X8" i="3"/>
  <c r="R8" i="3"/>
  <c r="L8" i="3"/>
  <c r="L24" i="3"/>
  <c r="AD40" i="3"/>
  <c r="N32" i="3"/>
  <c r="Z16" i="3"/>
  <c r="AL40" i="3"/>
  <c r="V24" i="3"/>
  <c r="J16" i="3"/>
  <c r="AB16" i="3"/>
  <c r="AJ14" i="3"/>
  <c r="R22" i="3"/>
  <c r="AJ30" i="3"/>
  <c r="AJ38" i="3"/>
  <c r="V8" i="3"/>
  <c r="P8" i="3"/>
  <c r="J8" i="3"/>
  <c r="J24" i="3"/>
  <c r="J40" i="3"/>
  <c r="AB32" i="3"/>
  <c r="AB40" i="3"/>
  <c r="X30" i="3"/>
  <c r="AD30" i="3"/>
  <c r="V16" i="3"/>
  <c r="P16" i="3"/>
  <c r="AH8" i="3"/>
  <c r="AH24" i="3"/>
  <c r="AB8" i="3"/>
  <c r="P40" i="3"/>
  <c r="L6" i="3"/>
  <c r="L22" i="3"/>
  <c r="AD6" i="3"/>
  <c r="X6" i="3"/>
  <c r="X38" i="3"/>
  <c r="R30" i="3"/>
  <c r="R38" i="3"/>
  <c r="AJ6" i="3"/>
  <c r="AJ22" i="3"/>
  <c r="AD14" i="3"/>
  <c r="X14" i="3"/>
  <c r="R6" i="3"/>
  <c r="AD38" i="3"/>
  <c r="L14" i="3"/>
  <c r="L30" i="3"/>
  <c r="AD22" i="3"/>
  <c r="X22" i="3"/>
  <c r="R14" i="3"/>
  <c r="L38" i="3"/>
  <c r="AL22" i="3"/>
  <c r="T22" i="3"/>
  <c r="Z6" i="3"/>
  <c r="AF6" i="3"/>
  <c r="AL6" i="3"/>
  <c r="N38" i="3"/>
  <c r="T30" i="3"/>
  <c r="N30" i="3"/>
  <c r="AF14" i="3"/>
  <c r="T38" i="3"/>
  <c r="N14" i="3"/>
  <c r="Z14" i="3"/>
  <c r="T6" i="3"/>
  <c r="AF38" i="3"/>
  <c r="AL14" i="3"/>
  <c r="AL30" i="3"/>
  <c r="AF22" i="3"/>
  <c r="Z22" i="3"/>
  <c r="Z38" i="3"/>
  <c r="T14" i="3"/>
  <c r="N6" i="3"/>
  <c r="N22" i="3"/>
  <c r="AL38" i="3"/>
  <c r="AF30" i="3"/>
  <c r="Z30" i="3"/>
  <c r="N8" i="3"/>
  <c r="N24" i="3"/>
  <c r="AF8" i="3"/>
  <c r="AF40" i="3"/>
  <c r="Z32" i="3"/>
  <c r="T32" i="3"/>
  <c r="T40" i="3"/>
  <c r="AL8" i="3"/>
  <c r="AL24" i="3"/>
  <c r="AF16" i="3"/>
  <c r="Z8" i="3"/>
  <c r="T8" i="3"/>
  <c r="N40" i="3"/>
  <c r="AC12" i="2"/>
  <c r="AB12" i="2"/>
  <c r="X51" i="4"/>
  <c r="L51" i="4"/>
  <c r="AJ41" i="4"/>
  <c r="L41" i="4"/>
  <c r="R51" i="4"/>
  <c r="AD41" i="4"/>
  <c r="R41" i="4"/>
  <c r="L31" i="4"/>
  <c r="AD21" i="4"/>
  <c r="AJ31" i="4"/>
  <c r="AD31" i="4"/>
  <c r="AJ21" i="4"/>
  <c r="L21" i="4"/>
  <c r="R31" i="4"/>
  <c r="AJ11" i="4"/>
  <c r="L11" i="4"/>
  <c r="AD11" i="4"/>
  <c r="R11" i="4"/>
  <c r="AJ47" i="4"/>
  <c r="X47" i="4"/>
  <c r="L47" i="4"/>
  <c r="AJ37" i="4"/>
  <c r="X37" i="4"/>
  <c r="L37" i="4"/>
  <c r="R47" i="4"/>
  <c r="AD37" i="4"/>
  <c r="AD47" i="4"/>
  <c r="R37" i="4"/>
  <c r="AJ27" i="4"/>
  <c r="AD27" i="4"/>
  <c r="R27" i="4"/>
  <c r="AD17" i="4"/>
  <c r="R17" i="4"/>
  <c r="X27" i="4"/>
  <c r="L27" i="4"/>
  <c r="AJ17" i="4"/>
  <c r="X17" i="4"/>
  <c r="L17" i="4"/>
  <c r="AJ7" i="4"/>
  <c r="X7" i="4"/>
  <c r="L7" i="4"/>
  <c r="AD7" i="4"/>
  <c r="R7" i="4"/>
  <c r="AM47" i="4"/>
  <c r="AA47" i="4"/>
  <c r="O47" i="4"/>
  <c r="U37" i="4"/>
  <c r="O37" i="4"/>
  <c r="AM27" i="4"/>
  <c r="AG47" i="4"/>
  <c r="AM37" i="4"/>
  <c r="U47" i="4"/>
  <c r="AG37" i="4"/>
  <c r="AA37" i="4"/>
  <c r="U27" i="4"/>
  <c r="AG27" i="4"/>
  <c r="O27" i="4"/>
  <c r="AG17" i="4"/>
  <c r="AA27" i="4"/>
  <c r="AM17" i="4"/>
  <c r="AM7" i="4"/>
  <c r="AA7" i="4"/>
  <c r="O7" i="4"/>
  <c r="U17" i="4"/>
  <c r="O17" i="4"/>
  <c r="AA17" i="4"/>
  <c r="AG7" i="4"/>
  <c r="U7" i="4"/>
  <c r="AC14" i="2"/>
  <c r="AB14" i="2"/>
  <c r="AI51" i="4"/>
  <c r="W51" i="4"/>
  <c r="K51" i="4"/>
  <c r="AI41" i="4"/>
  <c r="W41" i="4"/>
  <c r="K41" i="4"/>
  <c r="AI31" i="4"/>
  <c r="W31" i="4"/>
  <c r="K31" i="4"/>
  <c r="Q51" i="4"/>
  <c r="AC41" i="4"/>
  <c r="AC51" i="4"/>
  <c r="Q41" i="4"/>
  <c r="Q31" i="4"/>
  <c r="Q21" i="4"/>
  <c r="W21" i="4"/>
  <c r="AI11" i="4"/>
  <c r="W11" i="4"/>
  <c r="K11" i="4"/>
  <c r="AC31" i="4"/>
  <c r="AC21" i="4"/>
  <c r="AI21" i="4"/>
  <c r="K21" i="4"/>
  <c r="AC11" i="4"/>
  <c r="Q11" i="4"/>
  <c r="AM49" i="4"/>
  <c r="AA49" i="4"/>
  <c r="O49" i="4"/>
  <c r="AM39" i="4"/>
  <c r="AA39" i="4"/>
  <c r="AM29" i="4"/>
  <c r="AA29" i="4"/>
  <c r="O29" i="4"/>
  <c r="U49" i="4"/>
  <c r="AG39" i="4"/>
  <c r="O39" i="4"/>
  <c r="AG29" i="4"/>
  <c r="U29" i="4"/>
  <c r="U19" i="4"/>
  <c r="AG49" i="4"/>
  <c r="AA19" i="4"/>
  <c r="AM9" i="4"/>
  <c r="AA9" i="4"/>
  <c r="O9" i="4"/>
  <c r="AG19" i="4"/>
  <c r="U39" i="4"/>
  <c r="AM19" i="4"/>
  <c r="O19" i="4"/>
  <c r="AG9" i="4"/>
  <c r="U9" i="4"/>
  <c r="AC15" i="2"/>
  <c r="AB15" i="2"/>
  <c r="AB49" i="4"/>
  <c r="P49" i="4"/>
  <c r="AB39" i="4"/>
  <c r="P39" i="4"/>
  <c r="V49" i="4"/>
  <c r="AH39" i="4"/>
  <c r="AH49" i="4"/>
  <c r="J49" i="4"/>
  <c r="V39" i="4"/>
  <c r="AH29" i="4"/>
  <c r="AH19" i="4"/>
  <c r="V19" i="4"/>
  <c r="J19" i="4"/>
  <c r="J39" i="4"/>
  <c r="AB29" i="4"/>
  <c r="V29" i="4"/>
  <c r="P29" i="4"/>
  <c r="J29" i="4"/>
  <c r="AB19" i="4"/>
  <c r="P19" i="4"/>
  <c r="AB9" i="4"/>
  <c r="P9" i="4"/>
  <c r="AH9" i="4"/>
  <c r="V9" i="4"/>
  <c r="J9" i="4"/>
  <c r="AL51" i="4"/>
  <c r="AF51" i="4"/>
  <c r="T51" i="4"/>
  <c r="AF41" i="4"/>
  <c r="T41" i="4"/>
  <c r="Z51" i="4"/>
  <c r="AL41" i="4"/>
  <c r="N41" i="4"/>
  <c r="N51" i="4"/>
  <c r="Z41" i="4"/>
  <c r="AL31" i="4"/>
  <c r="AL21" i="4"/>
  <c r="Z21" i="4"/>
  <c r="N21" i="4"/>
  <c r="AF31" i="4"/>
  <c r="Z31" i="4"/>
  <c r="T31" i="4"/>
  <c r="N31" i="4"/>
  <c r="AF21" i="4"/>
  <c r="T21" i="4"/>
  <c r="AF11" i="4"/>
  <c r="T11" i="4"/>
  <c r="AL11" i="4"/>
  <c r="Z11" i="4"/>
  <c r="N11" i="4"/>
  <c r="AJ49" i="4"/>
  <c r="X49" i="4"/>
  <c r="L49" i="4"/>
  <c r="AJ39" i="4"/>
  <c r="X39" i="4"/>
  <c r="L39" i="4"/>
  <c r="AD49" i="4"/>
  <c r="R39" i="4"/>
  <c r="R49" i="4"/>
  <c r="AD39" i="4"/>
  <c r="X29" i="4"/>
  <c r="R29" i="4"/>
  <c r="AD19" i="4"/>
  <c r="R19" i="4"/>
  <c r="L29" i="4"/>
  <c r="AJ19" i="4"/>
  <c r="X19" i="4"/>
  <c r="L19" i="4"/>
  <c r="AJ29" i="4"/>
  <c r="AJ9" i="4"/>
  <c r="X9" i="4"/>
  <c r="L9" i="4"/>
  <c r="AD29" i="4"/>
  <c r="AD9" i="4"/>
  <c r="R9" i="4"/>
  <c r="AE47" i="4"/>
  <c r="S47" i="4"/>
  <c r="AK37" i="4"/>
  <c r="AE37" i="4"/>
  <c r="AE27" i="4"/>
  <c r="Y47" i="4"/>
  <c r="Y37" i="4"/>
  <c r="S37" i="4"/>
  <c r="M37" i="4"/>
  <c r="M47" i="4"/>
  <c r="Y27" i="4"/>
  <c r="M27" i="4"/>
  <c r="AK47" i="4"/>
  <c r="Y17" i="4"/>
  <c r="AE17" i="4"/>
  <c r="AE7" i="4"/>
  <c r="S7" i="4"/>
  <c r="AK17" i="4"/>
  <c r="AK27" i="4"/>
  <c r="S27" i="4"/>
  <c r="S17" i="4"/>
  <c r="M17" i="4"/>
  <c r="AK7" i="4"/>
  <c r="Y7" i="4"/>
  <c r="M7" i="4"/>
  <c r="AE49" i="4"/>
  <c r="S49" i="4"/>
  <c r="AE39" i="4"/>
  <c r="S39" i="4"/>
  <c r="AE29" i="4"/>
  <c r="S29" i="4"/>
  <c r="AK49" i="4"/>
  <c r="M49" i="4"/>
  <c r="Y39" i="4"/>
  <c r="M39" i="4"/>
  <c r="Y49" i="4"/>
  <c r="M29" i="4"/>
  <c r="AK39" i="4"/>
  <c r="AK29" i="4"/>
  <c r="AK19" i="4"/>
  <c r="M19" i="4"/>
  <c r="S19" i="4"/>
  <c r="AE9" i="4"/>
  <c r="S9" i="4"/>
  <c r="Y29" i="4"/>
  <c r="Y19" i="4"/>
  <c r="AE19" i="4"/>
  <c r="AK9" i="4"/>
  <c r="Y9" i="4"/>
  <c r="M9" i="4"/>
  <c r="AM51" i="4"/>
  <c r="AA51" i="4"/>
  <c r="O51" i="4"/>
  <c r="AM41" i="4"/>
  <c r="AA41" i="4"/>
  <c r="O41" i="4"/>
  <c r="AM31" i="4"/>
  <c r="AA31" i="4"/>
  <c r="O31" i="4"/>
  <c r="AG51" i="4"/>
  <c r="U41" i="4"/>
  <c r="AG31" i="4"/>
  <c r="U51" i="4"/>
  <c r="U31" i="4"/>
  <c r="AG41" i="4"/>
  <c r="AG21" i="4"/>
  <c r="AM21" i="4"/>
  <c r="O21" i="4"/>
  <c r="AM11" i="4"/>
  <c r="AA11" i="4"/>
  <c r="O11" i="4"/>
  <c r="U21" i="4"/>
  <c r="AA21" i="4"/>
  <c r="AG11" i="4"/>
  <c r="U11" i="4"/>
  <c r="AI49" i="4"/>
  <c r="W49" i="4"/>
  <c r="K49" i="4"/>
  <c r="AI39" i="4"/>
  <c r="W39" i="4"/>
  <c r="AI29" i="4"/>
  <c r="W29" i="4"/>
  <c r="K29" i="4"/>
  <c r="AC49" i="4"/>
  <c r="Q39" i="4"/>
  <c r="K39" i="4"/>
  <c r="AC29" i="4"/>
  <c r="Q49" i="4"/>
  <c r="Q29" i="4"/>
  <c r="AC39" i="4"/>
  <c r="AC19" i="4"/>
  <c r="AI19" i="4"/>
  <c r="K19" i="4"/>
  <c r="AI9" i="4"/>
  <c r="W9" i="4"/>
  <c r="K9" i="4"/>
  <c r="Q19" i="4"/>
  <c r="W19" i="4"/>
  <c r="AC9" i="4"/>
  <c r="Q9" i="4"/>
  <c r="AC13" i="2"/>
  <c r="AB13" i="2"/>
  <c r="AC10" i="2"/>
  <c r="AA11" i="2" s="1"/>
  <c r="AB10" i="2"/>
  <c r="AE51" i="4"/>
  <c r="S51" i="4"/>
  <c r="AE41" i="4"/>
  <c r="S41" i="4"/>
  <c r="AK51" i="4"/>
  <c r="AE31" i="4"/>
  <c r="S31" i="4"/>
  <c r="Y51" i="4"/>
  <c r="AK41" i="4"/>
  <c r="M41" i="4"/>
  <c r="AK31" i="4"/>
  <c r="M51" i="4"/>
  <c r="Y31" i="4"/>
  <c r="Y21" i="4"/>
  <c r="Y41" i="4"/>
  <c r="M31" i="4"/>
  <c r="AE21" i="4"/>
  <c r="AE11" i="4"/>
  <c r="S11" i="4"/>
  <c r="AK21" i="4"/>
  <c r="M21" i="4"/>
  <c r="S21" i="4"/>
  <c r="AK11" i="4"/>
  <c r="Y11" i="4"/>
  <c r="M11" i="4"/>
  <c r="AB51" i="4"/>
  <c r="P51" i="4"/>
  <c r="AB41" i="4"/>
  <c r="P41" i="4"/>
  <c r="AH51" i="4"/>
  <c r="J51" i="4"/>
  <c r="V41" i="4"/>
  <c r="V51" i="4"/>
  <c r="AH41" i="4"/>
  <c r="J41" i="4"/>
  <c r="AB31" i="4"/>
  <c r="V31" i="4"/>
  <c r="AH21" i="4"/>
  <c r="V21" i="4"/>
  <c r="J21" i="4"/>
  <c r="P31" i="4"/>
  <c r="J31" i="4"/>
  <c r="AB21" i="4"/>
  <c r="P21" i="4"/>
  <c r="AB11" i="4"/>
  <c r="P11" i="4"/>
  <c r="AH31" i="4"/>
  <c r="AH11" i="4"/>
  <c r="V11" i="4"/>
  <c r="J11" i="4"/>
  <c r="AF49" i="4"/>
  <c r="T49" i="4"/>
  <c r="AF39" i="4"/>
  <c r="T39" i="4"/>
  <c r="AL49" i="4"/>
  <c r="N49" i="4"/>
  <c r="Z39" i="4"/>
  <c r="N39" i="4"/>
  <c r="Z49" i="4"/>
  <c r="AL39" i="4"/>
  <c r="AL19" i="4"/>
  <c r="Z19" i="4"/>
  <c r="N19" i="4"/>
  <c r="AL29" i="4"/>
  <c r="AF29" i="4"/>
  <c r="Z29" i="4"/>
  <c r="AF19" i="4"/>
  <c r="T19" i="4"/>
  <c r="N29" i="4"/>
  <c r="AF9" i="4"/>
  <c r="T9" i="4"/>
  <c r="AL9" i="4"/>
  <c r="Z9" i="4"/>
  <c r="N9" i="4"/>
  <c r="T29" i="4"/>
  <c r="AE11" i="2"/>
  <c r="AD11" i="2" s="1"/>
  <c r="X31" i="4" l="1"/>
  <c r="X11" i="4"/>
  <c r="X21" i="4"/>
  <c r="R21" i="4"/>
  <c r="AD51" i="4"/>
  <c r="X41" i="4"/>
  <c r="AD50" i="4"/>
  <c r="R50" i="4"/>
  <c r="AD40" i="4"/>
  <c r="R40" i="4"/>
  <c r="X50" i="4"/>
  <c r="AJ40" i="4"/>
  <c r="L40" i="4"/>
  <c r="AJ50" i="4"/>
  <c r="L50" i="4"/>
  <c r="X40" i="4"/>
  <c r="AJ30" i="4"/>
  <c r="AJ20" i="4"/>
  <c r="X20" i="4"/>
  <c r="L20" i="4"/>
  <c r="AD30" i="4"/>
  <c r="X30" i="4"/>
  <c r="R30" i="4"/>
  <c r="L30" i="4"/>
  <c r="AD20" i="4"/>
  <c r="R20" i="4"/>
  <c r="AD10" i="4"/>
  <c r="R10" i="4"/>
  <c r="AJ10" i="4"/>
  <c r="X10" i="4"/>
  <c r="L10" i="4"/>
  <c r="AC50" i="4"/>
  <c r="Q50" i="4"/>
  <c r="AC40" i="4"/>
  <c r="Q40" i="4"/>
  <c r="AC30" i="4"/>
  <c r="Q30" i="4"/>
  <c r="W50" i="4"/>
  <c r="AI40" i="4"/>
  <c r="K40" i="4"/>
  <c r="AI30" i="4"/>
  <c r="K50" i="4"/>
  <c r="W30" i="4"/>
  <c r="AI50" i="4"/>
  <c r="W20" i="4"/>
  <c r="AC20" i="4"/>
  <c r="AC10" i="4"/>
  <c r="Q10" i="4"/>
  <c r="W40" i="4"/>
  <c r="AI20" i="4"/>
  <c r="K20" i="4"/>
  <c r="K30" i="4"/>
  <c r="Q20" i="4"/>
  <c r="AI10" i="4"/>
  <c r="W10" i="4"/>
  <c r="K10" i="4"/>
  <c r="AG46" i="4"/>
  <c r="U46" i="4"/>
  <c r="U36" i="4"/>
  <c r="AM46" i="4"/>
  <c r="O46" i="4"/>
  <c r="AM36" i="4"/>
  <c r="AG36" i="4"/>
  <c r="AA36" i="4"/>
  <c r="O36" i="4"/>
  <c r="AM26" i="4"/>
  <c r="AA26" i="4"/>
  <c r="O26" i="4"/>
  <c r="AA46" i="4"/>
  <c r="U16" i="4"/>
  <c r="O16" i="4"/>
  <c r="AG6" i="4"/>
  <c r="U6" i="4"/>
  <c r="U26" i="4"/>
  <c r="AM16" i="4"/>
  <c r="AG26" i="4"/>
  <c r="AG16" i="4"/>
  <c r="AA16" i="4"/>
  <c r="AM6" i="4"/>
  <c r="AA6" i="4"/>
  <c r="O6" i="4"/>
  <c r="AF15" i="2"/>
  <c r="AK48" i="4"/>
  <c r="Y48" i="4"/>
  <c r="M48" i="4"/>
  <c r="AK28" i="4"/>
  <c r="Y28" i="4"/>
  <c r="M28" i="4"/>
  <c r="S48" i="4"/>
  <c r="AK38" i="4"/>
  <c r="AE38" i="4"/>
  <c r="Y38" i="4"/>
  <c r="S38" i="4"/>
  <c r="AE28" i="4"/>
  <c r="M38" i="4"/>
  <c r="S28" i="4"/>
  <c r="S18" i="4"/>
  <c r="Y18" i="4"/>
  <c r="AK8" i="4"/>
  <c r="Y8" i="4"/>
  <c r="M8" i="4"/>
  <c r="AE48" i="4"/>
  <c r="AE18" i="4"/>
  <c r="AK18" i="4"/>
  <c r="M18" i="4"/>
  <c r="AE8" i="4"/>
  <c r="S8" i="4"/>
  <c r="AI47" i="4"/>
  <c r="W47" i="4"/>
  <c r="K47" i="4"/>
  <c r="AI27" i="4"/>
  <c r="Q47" i="4"/>
  <c r="AI37" i="4"/>
  <c r="AC37" i="4"/>
  <c r="W37" i="4"/>
  <c r="K37" i="4"/>
  <c r="AC27" i="4"/>
  <c r="Q27" i="4"/>
  <c r="Q17" i="4"/>
  <c r="K27" i="4"/>
  <c r="W17" i="4"/>
  <c r="K17" i="4"/>
  <c r="AI7" i="4"/>
  <c r="W7" i="4"/>
  <c r="K7" i="4"/>
  <c r="Q37" i="4"/>
  <c r="W27" i="4"/>
  <c r="AC17" i="4"/>
  <c r="AC47" i="4"/>
  <c r="AI17" i="4"/>
  <c r="AC7" i="4"/>
  <c r="Q7" i="4"/>
  <c r="AL48" i="4"/>
  <c r="Z48" i="4"/>
  <c r="N48" i="4"/>
  <c r="AL38" i="4"/>
  <c r="Z38" i="4"/>
  <c r="N38" i="4"/>
  <c r="T48" i="4"/>
  <c r="AF38" i="4"/>
  <c r="AF48" i="4"/>
  <c r="T38" i="4"/>
  <c r="AL28" i="4"/>
  <c r="AF28" i="4"/>
  <c r="AF18" i="4"/>
  <c r="T18" i="4"/>
  <c r="Z28" i="4"/>
  <c r="T28" i="4"/>
  <c r="N28" i="4"/>
  <c r="AL18" i="4"/>
  <c r="Z18" i="4"/>
  <c r="N18" i="4"/>
  <c r="AL8" i="4"/>
  <c r="Z8" i="4"/>
  <c r="N8" i="4"/>
  <c r="AF8" i="4"/>
  <c r="T8" i="4"/>
  <c r="AF47" i="4"/>
  <c r="T47" i="4"/>
  <c r="AF37" i="4"/>
  <c r="T37" i="4"/>
  <c r="Z47" i="4"/>
  <c r="Z37" i="4"/>
  <c r="N37" i="4"/>
  <c r="AL47" i="4"/>
  <c r="N47" i="4"/>
  <c r="Z27" i="4"/>
  <c r="N27" i="4"/>
  <c r="AL17" i="4"/>
  <c r="Z17" i="4"/>
  <c r="N17" i="4"/>
  <c r="AL27" i="4"/>
  <c r="T27" i="4"/>
  <c r="AF17" i="4"/>
  <c r="T17" i="4"/>
  <c r="AF27" i="4"/>
  <c r="AF7" i="4"/>
  <c r="T7" i="4"/>
  <c r="AL37" i="4"/>
  <c r="AL7" i="4"/>
  <c r="Z7" i="4"/>
  <c r="N7" i="4"/>
  <c r="AH48" i="4"/>
  <c r="V48" i="4"/>
  <c r="J48" i="4"/>
  <c r="AH38" i="4"/>
  <c r="V38" i="4"/>
  <c r="J38" i="4"/>
  <c r="AB48" i="4"/>
  <c r="AB38" i="4"/>
  <c r="P38" i="4"/>
  <c r="P48" i="4"/>
  <c r="V28" i="4"/>
  <c r="P28" i="4"/>
  <c r="AB18" i="4"/>
  <c r="P18" i="4"/>
  <c r="J28" i="4"/>
  <c r="AH18" i="4"/>
  <c r="V18" i="4"/>
  <c r="J18" i="4"/>
  <c r="AH8" i="4"/>
  <c r="V8" i="4"/>
  <c r="J8" i="4"/>
  <c r="AH28" i="4"/>
  <c r="AB8" i="4"/>
  <c r="P8" i="4"/>
  <c r="AB28" i="4"/>
  <c r="AH46" i="4"/>
  <c r="V46" i="4"/>
  <c r="J46" i="4"/>
  <c r="AH36" i="4"/>
  <c r="P46" i="4"/>
  <c r="AB36" i="4"/>
  <c r="P36" i="4"/>
  <c r="AB46" i="4"/>
  <c r="V36" i="4"/>
  <c r="AB26" i="4"/>
  <c r="P26" i="4"/>
  <c r="AB16" i="4"/>
  <c r="P16" i="4"/>
  <c r="AH26" i="4"/>
  <c r="V26" i="4"/>
  <c r="J26" i="4"/>
  <c r="J36" i="4"/>
  <c r="J16" i="4"/>
  <c r="AH6" i="4"/>
  <c r="V6" i="4"/>
  <c r="J6" i="4"/>
  <c r="AH16" i="4"/>
  <c r="AB6" i="4"/>
  <c r="P6" i="4"/>
  <c r="V16" i="4"/>
  <c r="AF10" i="2"/>
  <c r="AG48" i="4"/>
  <c r="U48" i="4"/>
  <c r="AM38" i="4"/>
  <c r="AG38" i="4"/>
  <c r="AG28" i="4"/>
  <c r="U28" i="4"/>
  <c r="AA48" i="4"/>
  <c r="AA38" i="4"/>
  <c r="U38" i="4"/>
  <c r="O38" i="4"/>
  <c r="AA28" i="4"/>
  <c r="O48" i="4"/>
  <c r="O28" i="4"/>
  <c r="AM48" i="4"/>
  <c r="AA18" i="4"/>
  <c r="AM28" i="4"/>
  <c r="AG18" i="4"/>
  <c r="AG8" i="4"/>
  <c r="U8" i="4"/>
  <c r="AM18" i="4"/>
  <c r="O18" i="4"/>
  <c r="U18" i="4"/>
  <c r="AM8" i="4"/>
  <c r="AA8" i="4"/>
  <c r="O8" i="4"/>
  <c r="AG50" i="4"/>
  <c r="U50" i="4"/>
  <c r="AG40" i="4"/>
  <c r="U40" i="4"/>
  <c r="AG30" i="4"/>
  <c r="U30" i="4"/>
  <c r="AM50" i="4"/>
  <c r="O50" i="4"/>
  <c r="AA40" i="4"/>
  <c r="AA50" i="4"/>
  <c r="O40" i="4"/>
  <c r="O30" i="4"/>
  <c r="AM40" i="4"/>
  <c r="AM30" i="4"/>
  <c r="AA30" i="4"/>
  <c r="AM20" i="4"/>
  <c r="O20" i="4"/>
  <c r="U20" i="4"/>
  <c r="AG10" i="4"/>
  <c r="U10" i="4"/>
  <c r="AA20" i="4"/>
  <c r="AG20" i="4"/>
  <c r="AM10" i="4"/>
  <c r="AA10" i="4"/>
  <c r="O10" i="4"/>
  <c r="AL50" i="4"/>
  <c r="Z50" i="4"/>
  <c r="N50" i="4"/>
  <c r="AL40" i="4"/>
  <c r="Z40" i="4"/>
  <c r="N40" i="4"/>
  <c r="AF50" i="4"/>
  <c r="T40" i="4"/>
  <c r="T50" i="4"/>
  <c r="AF40" i="4"/>
  <c r="Z30" i="4"/>
  <c r="T30" i="4"/>
  <c r="AF20" i="4"/>
  <c r="T20" i="4"/>
  <c r="N30" i="4"/>
  <c r="AL20" i="4"/>
  <c r="Z20" i="4"/>
  <c r="N20" i="4"/>
  <c r="AL10" i="4"/>
  <c r="Z10" i="4"/>
  <c r="N10" i="4"/>
  <c r="AL30" i="4"/>
  <c r="AF10" i="4"/>
  <c r="T10" i="4"/>
  <c r="AF30" i="4"/>
  <c r="AD48" i="4"/>
  <c r="R48" i="4"/>
  <c r="AD38" i="4"/>
  <c r="R38" i="4"/>
  <c r="AJ48" i="4"/>
  <c r="L48" i="4"/>
  <c r="L38" i="4"/>
  <c r="X48" i="4"/>
  <c r="AJ38" i="4"/>
  <c r="X38" i="4"/>
  <c r="AJ18" i="4"/>
  <c r="X18" i="4"/>
  <c r="L18" i="4"/>
  <c r="AJ28" i="4"/>
  <c r="AD28" i="4"/>
  <c r="X28" i="4"/>
  <c r="AD18" i="4"/>
  <c r="R18" i="4"/>
  <c r="AD8" i="4"/>
  <c r="R8" i="4"/>
  <c r="R28" i="4"/>
  <c r="L28" i="4"/>
  <c r="AJ8" i="4"/>
  <c r="X8" i="4"/>
  <c r="L8" i="4"/>
  <c r="AL46" i="4"/>
  <c r="Z46" i="4"/>
  <c r="N46" i="4"/>
  <c r="AL36" i="4"/>
  <c r="AF46" i="4"/>
  <c r="T36" i="4"/>
  <c r="T46" i="4"/>
  <c r="AF36" i="4"/>
  <c r="AF26" i="4"/>
  <c r="T26" i="4"/>
  <c r="AF16" i="4"/>
  <c r="T16" i="4"/>
  <c r="N36" i="4"/>
  <c r="AL26" i="4"/>
  <c r="Z26" i="4"/>
  <c r="N26" i="4"/>
  <c r="Z16" i="4"/>
  <c r="AL6" i="4"/>
  <c r="Z6" i="4"/>
  <c r="N6" i="4"/>
  <c r="N16" i="4"/>
  <c r="AF6" i="4"/>
  <c r="T6" i="4"/>
  <c r="Z36" i="4"/>
  <c r="AL16" i="4"/>
  <c r="AF14" i="2"/>
  <c r="AD46" i="4"/>
  <c r="R46" i="4"/>
  <c r="AD36" i="4"/>
  <c r="X46" i="4"/>
  <c r="X36" i="4"/>
  <c r="L36" i="4"/>
  <c r="AJ46" i="4"/>
  <c r="L46" i="4"/>
  <c r="AJ26" i="4"/>
  <c r="X26" i="4"/>
  <c r="L26" i="4"/>
  <c r="AJ16" i="4"/>
  <c r="X16" i="4"/>
  <c r="L16" i="4"/>
  <c r="AJ36" i="4"/>
  <c r="R36" i="4"/>
  <c r="AD26" i="4"/>
  <c r="R26" i="4"/>
  <c r="AD6" i="4"/>
  <c r="R6" i="4"/>
  <c r="AD16" i="4"/>
  <c r="R16" i="4"/>
  <c r="AJ6" i="4"/>
  <c r="X6" i="4"/>
  <c r="L6" i="4"/>
  <c r="AF12" i="2"/>
  <c r="AK46" i="4"/>
  <c r="Y46" i="4"/>
  <c r="M46" i="4"/>
  <c r="Y36" i="4"/>
  <c r="M36" i="4"/>
  <c r="AE46" i="4"/>
  <c r="AK36" i="4"/>
  <c r="S36" i="4"/>
  <c r="S46" i="4"/>
  <c r="AE26" i="4"/>
  <c r="S26" i="4"/>
  <c r="AE36" i="4"/>
  <c r="M26" i="4"/>
  <c r="AK16" i="4"/>
  <c r="AE16" i="4"/>
  <c r="Y26" i="4"/>
  <c r="Y16" i="4"/>
  <c r="S16" i="4"/>
  <c r="AK6" i="4"/>
  <c r="Y6" i="4"/>
  <c r="M6" i="4"/>
  <c r="AK26" i="4"/>
  <c r="M16" i="4"/>
  <c r="AE6" i="4"/>
  <c r="S6" i="4"/>
  <c r="AF13" i="2"/>
  <c r="AC48" i="4"/>
  <c r="Q48" i="4"/>
  <c r="W38" i="4"/>
  <c r="Q38" i="4"/>
  <c r="AC28" i="4"/>
  <c r="Q28" i="4"/>
  <c r="AI48" i="4"/>
  <c r="K48" i="4"/>
  <c r="K38" i="4"/>
  <c r="W48" i="4"/>
  <c r="K28" i="4"/>
  <c r="AI38" i="4"/>
  <c r="AI28" i="4"/>
  <c r="AC38" i="4"/>
  <c r="W28" i="4"/>
  <c r="AI18" i="4"/>
  <c r="K18" i="4"/>
  <c r="Q18" i="4"/>
  <c r="AC8" i="4"/>
  <c r="Q8" i="4"/>
  <c r="W18" i="4"/>
  <c r="AC18" i="4"/>
  <c r="AI8" i="4"/>
  <c r="W8" i="4"/>
  <c r="K8" i="4"/>
  <c r="AH50" i="4"/>
  <c r="V50" i="4"/>
  <c r="J50" i="4"/>
  <c r="AH40" i="4"/>
  <c r="V40" i="4"/>
  <c r="J40" i="4"/>
  <c r="P50" i="4"/>
  <c r="AB40" i="4"/>
  <c r="AB50" i="4"/>
  <c r="P40" i="4"/>
  <c r="J30" i="4"/>
  <c r="AB20" i="4"/>
  <c r="P20" i="4"/>
  <c r="AH30" i="4"/>
  <c r="AB30" i="4"/>
  <c r="AH20" i="4"/>
  <c r="V20" i="4"/>
  <c r="J20" i="4"/>
  <c r="AH10" i="4"/>
  <c r="V10" i="4"/>
  <c r="J10" i="4"/>
  <c r="V30" i="4"/>
  <c r="P30" i="4"/>
  <c r="AB10" i="4"/>
  <c r="P10" i="4"/>
  <c r="AC11" i="2"/>
  <c r="AB11" i="2"/>
  <c r="AK50" i="4"/>
  <c r="Y50" i="4"/>
  <c r="M50" i="4"/>
  <c r="AK40" i="4"/>
  <c r="Y40" i="4"/>
  <c r="M40" i="4"/>
  <c r="AK30" i="4"/>
  <c r="Y30" i="4"/>
  <c r="M30" i="4"/>
  <c r="AE50" i="4"/>
  <c r="S40" i="4"/>
  <c r="AE30" i="4"/>
  <c r="S50" i="4"/>
  <c r="S30" i="4"/>
  <c r="AE40" i="4"/>
  <c r="AE20" i="4"/>
  <c r="AK20" i="4"/>
  <c r="M20" i="4"/>
  <c r="AK10" i="4"/>
  <c r="Y10" i="4"/>
  <c r="M10" i="4"/>
  <c r="S20" i="4"/>
  <c r="Y20" i="4"/>
  <c r="AE10" i="4"/>
  <c r="S10" i="4"/>
  <c r="AC46" i="4" l="1"/>
  <c r="Q46" i="4"/>
  <c r="AI36" i="4"/>
  <c r="AC36" i="4"/>
  <c r="Q36" i="4"/>
  <c r="W46" i="4"/>
  <c r="W36" i="4"/>
  <c r="K36" i="4"/>
  <c r="K46" i="4"/>
  <c r="AI26" i="4"/>
  <c r="W26" i="4"/>
  <c r="K26" i="4"/>
  <c r="AI46" i="4"/>
  <c r="AC26" i="4"/>
  <c r="AI16" i="4"/>
  <c r="AC6" i="4"/>
  <c r="Q6" i="4"/>
  <c r="AC16" i="4"/>
  <c r="W16" i="4"/>
  <c r="Q26" i="4"/>
  <c r="Q16" i="4"/>
  <c r="K16" i="4"/>
  <c r="AI6" i="4"/>
  <c r="W6" i="4"/>
  <c r="K6" i="4"/>
  <c r="AF11" i="2"/>
  <c r="N218" i="2" l="1"/>
  <c r="O218" i="2" s="1"/>
  <c r="P218" i="2" l="1"/>
  <c r="AE218" i="2" s="1"/>
  <c r="Q218" i="2"/>
  <c r="AD218" i="2" l="1"/>
  <c r="AF218" i="2" s="1"/>
  <c r="AE219" i="2"/>
  <c r="AD219" i="2" l="1"/>
  <c r="AF219" i="2" s="1"/>
  <c r="AE220" i="2"/>
  <c r="AD220" i="2" s="1"/>
  <c r="AF220" i="2" s="1"/>
  <c r="N216" i="2" l="1"/>
  <c r="O216" i="2" s="1"/>
  <c r="P216" i="2" l="1"/>
  <c r="AE216" i="2" s="1"/>
  <c r="AD216" i="2" s="1"/>
  <c r="AF216" i="2" s="1"/>
  <c r="Q216" i="2"/>
  <c r="N208" i="2" l="1"/>
  <c r="O208" i="2" s="1"/>
  <c r="N211" i="2"/>
  <c r="O211" i="2" s="1"/>
  <c r="P211" i="2" l="1"/>
  <c r="AE211" i="2" s="1"/>
  <c r="Q211" i="2"/>
  <c r="P208" i="2"/>
  <c r="AE208" i="2" s="1"/>
  <c r="Q208" i="2"/>
  <c r="AD208" i="2" l="1"/>
  <c r="AF208" i="2" s="1"/>
  <c r="AE209" i="2"/>
  <c r="AD211" i="2"/>
  <c r="AF211" i="2" s="1"/>
  <c r="AE212" i="2"/>
  <c r="AD212" i="2" l="1"/>
  <c r="AF212" i="2" s="1"/>
  <c r="AE213" i="2"/>
  <c r="AD213" i="2" s="1"/>
  <c r="AF213" i="2" s="1"/>
  <c r="AD209" i="2"/>
  <c r="AF209" i="2" s="1"/>
  <c r="AE210" i="2"/>
  <c r="AD210" i="2" s="1"/>
  <c r="AF210" i="2" s="1"/>
  <c r="N202" i="2" l="1"/>
  <c r="O202" i="2" s="1"/>
  <c r="N196" i="2"/>
  <c r="O196" i="2" s="1"/>
  <c r="P196" i="2" l="1"/>
  <c r="AE196" i="2" s="1"/>
  <c r="Q196" i="2"/>
  <c r="Q202" i="2"/>
  <c r="P202" i="2"/>
  <c r="AE202" i="2" s="1"/>
  <c r="AD202" i="2" s="1"/>
  <c r="AF202" i="2" s="1"/>
  <c r="AD196" i="2" l="1"/>
  <c r="AF196" i="2" s="1"/>
  <c r="AE197" i="2"/>
  <c r="AD197" i="2" s="1"/>
  <c r="AF197" i="2" s="1"/>
  <c r="N188" i="2" l="1"/>
  <c r="O188" i="2" s="1"/>
  <c r="N192" i="2"/>
  <c r="O192" i="2" s="1"/>
  <c r="Q192" i="2" l="1"/>
  <c r="P192" i="2"/>
  <c r="AE192" i="2" s="1"/>
  <c r="P188" i="2"/>
  <c r="AE188" i="2" s="1"/>
  <c r="AD188" i="2" s="1"/>
  <c r="AF188" i="2" s="1"/>
  <c r="Q188" i="2"/>
  <c r="AE193" i="2" l="1"/>
  <c r="AD192" i="2"/>
  <c r="AF192" i="2" s="1"/>
  <c r="AD193" i="2" l="1"/>
  <c r="AF193" i="2" s="1"/>
  <c r="AE194" i="2"/>
  <c r="AD194" i="2" s="1"/>
  <c r="AF194" i="2" s="1"/>
  <c r="N184" i="2" l="1"/>
  <c r="O184" i="2" s="1"/>
  <c r="N176" i="2"/>
  <c r="O176" i="2" s="1"/>
  <c r="N180" i="2"/>
  <c r="O180" i="2" s="1"/>
  <c r="P180" i="2" l="1"/>
  <c r="AE180" i="2" s="1"/>
  <c r="AD180" i="2" s="1"/>
  <c r="AF180" i="2" s="1"/>
  <c r="Q180" i="2"/>
  <c r="P176" i="2"/>
  <c r="AE176" i="2" s="1"/>
  <c r="Q176" i="2"/>
  <c r="P184" i="2"/>
  <c r="AE184" i="2" s="1"/>
  <c r="AD184" i="2" s="1"/>
  <c r="AF184" i="2" s="1"/>
  <c r="Q184" i="2"/>
  <c r="AD176" i="2" l="1"/>
  <c r="AF176" i="2" s="1"/>
  <c r="AE177" i="2"/>
  <c r="AD177" i="2" s="1"/>
  <c r="AF177" i="2" s="1"/>
  <c r="N173" i="2" l="1"/>
  <c r="O173" i="2" s="1"/>
  <c r="P173" i="2" l="1"/>
  <c r="AE173" i="2" s="1"/>
  <c r="Q173" i="2"/>
  <c r="AD173" i="2" l="1"/>
  <c r="AF173" i="2" s="1"/>
  <c r="AE174" i="2"/>
  <c r="AD174" i="2" l="1"/>
  <c r="AF174" i="2" s="1"/>
  <c r="AE175" i="2"/>
  <c r="AD175" i="2" s="1"/>
  <c r="AF17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ACER</author>
    <author>MONI</author>
    <author>MAGALY</author>
  </authors>
  <commentList>
    <comment ref="S34" authorId="0" shapeId="0" xr:uid="{645B16D5-34C6-4506-88CD-F5A00905D34F}">
      <text>
        <r>
          <rPr>
            <b/>
            <sz val="9"/>
            <color indexed="81"/>
            <rFont val="Tahoma"/>
            <family val="2"/>
          </rPr>
          <t>ACER:</t>
        </r>
        <r>
          <rPr>
            <sz val="9"/>
            <color indexed="81"/>
            <rFont val="Tahoma"/>
            <family val="2"/>
          </rPr>
          <t xml:space="preserve">
Documentar</t>
        </r>
      </text>
    </comment>
    <comment ref="J152" authorId="1" shapeId="0" xr:uid="{AD2F89BA-F5E1-4C07-AE8D-2A5784D43A7C}">
      <text>
        <r>
          <rPr>
            <b/>
            <sz val="9"/>
            <color indexed="81"/>
            <rFont val="Tahoma"/>
            <family val="2"/>
          </rPr>
          <t>MONI:</t>
        </r>
        <r>
          <rPr>
            <sz val="9"/>
            <color indexed="81"/>
            <rFont val="Tahoma"/>
            <family val="2"/>
          </rPr>
          <t xml:space="preserve">
Se cuenta el promedio de contratos sin adiciones, teniendo en cuenta que mensualmente se revisa las necesidades para cumpliento de metas</t>
        </r>
      </text>
    </comment>
    <comment ref="J158" authorId="1" shapeId="0" xr:uid="{A5649301-B0F8-442A-9BD9-9D30C28EC6AA}">
      <text>
        <r>
          <rPr>
            <b/>
            <sz val="9"/>
            <color indexed="81"/>
            <rFont val="Tahoma"/>
            <family val="2"/>
          </rPr>
          <t>MONI:</t>
        </r>
        <r>
          <rPr>
            <sz val="9"/>
            <color indexed="81"/>
            <rFont val="Tahoma"/>
            <family val="2"/>
          </rPr>
          <t xml:space="preserve">
Se establece como Diaria, porque los recursos tecnológicos están expuestos ante cualquier eventualidad</t>
        </r>
      </text>
    </comment>
    <comment ref="J164" authorId="1" shapeId="0" xr:uid="{D0DF99EF-24D5-417A-9B1D-5DB2AB920567}">
      <text>
        <r>
          <rPr>
            <b/>
            <sz val="9"/>
            <color indexed="81"/>
            <rFont val="Tahoma"/>
            <family val="2"/>
          </rPr>
          <t>MONI:</t>
        </r>
        <r>
          <rPr>
            <sz val="9"/>
            <color indexed="81"/>
            <rFont val="Tahoma"/>
            <family val="2"/>
          </rPr>
          <t xml:space="preserve">
Se da este valor porque porque diariamente se debe impactar a la comunicad con recursos tecnológicos</t>
        </r>
      </text>
    </comment>
    <comment ref="J170" authorId="2" shapeId="0" xr:uid="{32A2C1CA-89A8-4BA2-8A64-0AC9A6541D39}">
      <text>
        <r>
          <rPr>
            <b/>
            <sz val="9"/>
            <color indexed="81"/>
            <rFont val="Tahoma"/>
            <family val="2"/>
          </rPr>
          <t>MAGALY:</t>
        </r>
        <r>
          <rPr>
            <sz val="9"/>
            <color indexed="81"/>
            <rFont val="Tahoma"/>
            <family val="2"/>
          </rPr>
          <t xml:space="preserve">
11 reportes de ejecución y 3 a la alata gerencia (trimestral)
</t>
        </r>
      </text>
    </comment>
    <comment ref="J172" authorId="2" shapeId="0" xr:uid="{A3F78BD8-F23F-4C2E-8CC2-437297D3DD09}">
      <text>
        <r>
          <rPr>
            <b/>
            <sz val="9"/>
            <color indexed="81"/>
            <rFont val="Tahoma"/>
            <family val="2"/>
          </rPr>
          <t>MAGALY:</t>
        </r>
        <r>
          <rPr>
            <sz val="9"/>
            <color indexed="81"/>
            <rFont val="Tahoma"/>
            <family val="2"/>
          </rPr>
          <t xml:space="preserve">
Revisión de documentos 1 vez al año y normograma trimestral (4 veces en el año)</t>
        </r>
      </text>
    </comment>
  </commentList>
  <extLst>
    <ext xmlns:r="http://schemas.openxmlformats.org/officeDocument/2006/relationships" uri="GoogleSheetsCustomDataVersion1">
      <go:sheetsCustomData xmlns:go="http://customooxmlschemas.google.com/" r:id="rId1" roundtripDataSignature="AMtx7mhC64nXcIzX9k7jL2DMWILe/WYTUA=="/>
    </ext>
  </extLst>
</comments>
</file>

<file path=xl/sharedStrings.xml><?xml version="1.0" encoding="utf-8"?>
<sst xmlns="http://schemas.openxmlformats.org/spreadsheetml/2006/main" count="1294" uniqueCount="562">
  <si>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</si>
  <si>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</si>
  <si>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</si>
  <si>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</si>
  <si>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</si>
  <si>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</si>
  <si>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</si>
  <si>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</si>
  <si>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</si>
  <si>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</si>
  <si>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</si>
  <si>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</si>
  <si>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</si>
  <si>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</si>
  <si>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</si>
  <si>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</si>
  <si>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</si>
  <si>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</si>
  <si>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</si>
  <si>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</si>
  <si>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</si>
  <si>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</si>
  <si>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</si>
  <si>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</si>
  <si>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</si>
  <si>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</si>
  <si>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</si>
  <si>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</si>
  <si>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</si>
  <si>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</si>
  <si>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</si>
  <si>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</si>
  <si>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</si>
  <si>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</si>
  <si>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</si>
  <si>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</si>
  <si>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</si>
  <si>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</si>
  <si>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</si>
  <si>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</si>
  <si>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</si>
  <si>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</si>
  <si>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</si>
  <si>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</si>
  <si>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</si>
  <si>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</si>
  <si>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</si>
  <si>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</si>
  <si>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</si>
  <si>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</si>
  <si>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</si>
  <si>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</si>
  <si>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</si>
  <si>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</si>
  <si>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</si>
  <si>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</si>
  <si>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</si>
  <si>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</si>
  <si>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</si>
  <si>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</si>
  <si>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</si>
  <si>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Entidad:</t>
  </si>
  <si>
    <t>Alcaldía Municipal de Ibagué</t>
  </si>
  <si>
    <t>Misión: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</si>
  <si>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</si>
  <si>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Identificación del riesgo</t>
  </si>
  <si>
    <t>Análisis del riesgo inherente</t>
  </si>
  <si>
    <t>Evaluación del riesgo - Valoración de los controles</t>
  </si>
  <si>
    <t>Evaluación del riesgo - Nivel del riesgo residual</t>
  </si>
  <si>
    <t xml:space="preserve">Referencia </t>
  </si>
  <si>
    <t>Subcausas</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</si>
  <si>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</si>
  <si>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</si>
  <si>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</si>
  <si>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</si>
  <si>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</si>
  <si>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</si>
  <si>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</si>
  <si>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</si>
  <si>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</si>
  <si>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</si>
  <si>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</si>
  <si>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</si>
  <si>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Actividades de Riesgo</t>
  </si>
  <si>
    <t>Tipo</t>
  </si>
  <si>
    <t>Implementación</t>
  </si>
  <si>
    <t>Calificación</t>
  </si>
  <si>
    <t>Documentación</t>
  </si>
  <si>
    <t>Frecuencia</t>
  </si>
  <si>
    <t>Evidencia</t>
  </si>
  <si>
    <t>Gestión de la Información y la Comunicación</t>
  </si>
  <si>
    <t>Reputacional</t>
  </si>
  <si>
    <t xml:space="preserve">Inadecuada difución de las gestion intitucional y organizacional </t>
  </si>
  <si>
    <t>Falta de planeación y articulacion en el desarrollo  de los eventos y actividades adelantadas por las unidades administrativas de la Alcadía de Ibagué</t>
  </si>
  <si>
    <t>Inadecuada comunicación entre las dependencias y los periodistas asiganados a cada una de ellas</t>
  </si>
  <si>
    <t>Posibilidad de perdida reputacional por la inadecuada difusión de las gestión institucional y organizacional debido a la falta de planeación y articulación en el desarrollo de los eventos y actividades adelantadas por las unidades administrativas de la Alcaldía de Ibagué</t>
  </si>
  <si>
    <t xml:space="preserve">PRODUCIR Y DIVULGAR
INFORMACIÓN PERIODÍSTICA
DE LOS PROGRAMAS,
PROYECTOS Y ACCIONES DE
LA ALCALDÍA Y SUS
ENTIDADES </t>
  </si>
  <si>
    <t>Ejecucion y Administracion de procesos</t>
  </si>
  <si>
    <t xml:space="preserve">     El riesgo afecta la imagen de la entidad con algunos usuarios de relevancia frente al logro de los objetivos</t>
  </si>
  <si>
    <t>La jefe de la Oficina de Comunicaciones, mensualmente realiza el seguimiento de las actividades programadas por las dependencias de la Administración Municipal, definiendo responsabilidades comunicacionales a los periodistas a través del coordinador del equipo de Oficina de Comunicaciones, dejando como evidencia el informe mensual de actividades por equipos por trabajo. si se presenta desviación de la actividad la jefe de oficina toma los correctivos necesarios</t>
  </si>
  <si>
    <t>Preventivo</t>
  </si>
  <si>
    <t>Manual</t>
  </si>
  <si>
    <t>Sin Documentar</t>
  </si>
  <si>
    <t>Continua</t>
  </si>
  <si>
    <t>Con Registro</t>
  </si>
  <si>
    <t>Reducir (mitigar)</t>
  </si>
  <si>
    <t>Inadecuada divulgación de las acciones adelantadas por la Administración Municipal.</t>
  </si>
  <si>
    <t>El editor de la oficina de comunicaciones o quien haga sus veces, cada vez que se requiera reliza la revisión y corrección de estilo de los comunicados elaborados, copys, textos para piezas gráficas, subtitulos para videos, textos para cuñas, y demás articulos periodistocos. Dejando como evidencia la publicación en el portal web y perfiles institucionales de las redes sociales de la Alcaldía de Ibagué. si los textos requieren ser corregidos se devulven a su redactor.</t>
  </si>
  <si>
    <t>Gestión Humana</t>
  </si>
  <si>
    <t>Debilidad en las competencias, habilidades, conocimientos de los servidores públicos</t>
  </si>
  <si>
    <t>La inoportuna ejecución de las actividades establecidas en el plan estratégico de talento humano</t>
  </si>
  <si>
    <t>Demora en la adjudicación del proceso contractual para adelantar la actividades de bienestar social</t>
  </si>
  <si>
    <t>Plan Estrategico de talento humano, plan de bienestar e incentivos,plan anual de vacantes, plan de prevision de recursos humanos y plan institucional de capacitación</t>
  </si>
  <si>
    <t>El Director de Talento Humano con Su Equipo de trabajo verifica el cumplimiento del cronograma del proceso contractual para su adjudicacion dentro de los tiempos establecidos dejando como evidencia un acta de reunión</t>
  </si>
  <si>
    <t>Sin Registro</t>
  </si>
  <si>
    <t>Demora en la implementación de las actividades programadas en en los planes a cargo de Talento Humano</t>
  </si>
  <si>
    <t>El Director de Talento Humano con Su Equipo de trabajo verifica la ejecución de las actividades establecidas en el cronograma de PIC y plan de bienestar, revisando la matriz pic y seguimiento de actividades</t>
  </si>
  <si>
    <t xml:space="preserve">Falta de transferencia del conocimiento entre los funcionarios de la Administración Municipal </t>
  </si>
  <si>
    <t xml:space="preserve"> El Director de Talento Humano con Su Equipo de trabajo verifica que las evidencias de transferencia de conocimiento de las capacitaciones individuales, y solicita por medio de memorando las evidencias no entregadas</t>
  </si>
  <si>
    <t>Probabilidad</t>
  </si>
  <si>
    <t>Debilidad en el  incumplimiento del Código de integridad y buen gobierno</t>
  </si>
  <si>
    <t xml:space="preserve">Incumplimiento de los valores institucionales por parte de los servidores públicos </t>
  </si>
  <si>
    <t>Fraude Interno</t>
  </si>
  <si>
    <t xml:space="preserve">     El riesgo afecta la imagen de alguna área de la organización</t>
  </si>
  <si>
    <t>Moderado</t>
  </si>
  <si>
    <t>Planeación Estratégica y Territorial</t>
  </si>
  <si>
    <t>Incumplimiento al Plan de Desarrollo</t>
  </si>
  <si>
    <t>Incumplimiento de las metas de producto y bienestar</t>
  </si>
  <si>
    <t xml:space="preserve">
Inadecuado monitoreo, gestiòn y seguimiento por parte de las secretarìas ejecutoras</t>
  </si>
  <si>
    <t xml:space="preserve">Posibilidad de perdida economica y reputacional por incumplimiento al plan de desarrollo en las metas de producto y bienestar </t>
  </si>
  <si>
    <t xml:space="preserve">1. Elaboración del plan de desarrollo municipal y plan plurianual de inversiones
2. Elaboración del plan indicativo
3. Elaboración del POAI
4. Elaboración de planes de acción
5. Seguimiento a la implementación de políticas, planes, programas y proyectos  
</t>
  </si>
  <si>
    <t xml:space="preserve">     El riesgo afecta la imagen de la entidad a nivel nacional, con efecto publicitarios sostenible a nivel país</t>
  </si>
  <si>
    <t>La secretaria de planeaciòn y/o Director de Planeaciòn del Desarrollo verifica la informaciòn reportada en el aplicativo al tablero con el fin de elaborar el informe de cumplimiento de metas para la toma de decisiones  en el marco del Consejo de Gobierno.</t>
  </si>
  <si>
    <t>Correctivo</t>
  </si>
  <si>
    <t>El Director de planeaciòn del desarrollo bimestralmente verifica  y realiza un reporte de avance de cumplimiento de metas  de las secretarìas ejecutoras, el cuàl es remitido a travès del correo electronico institucional.</t>
  </si>
  <si>
    <t>Detectivo</t>
  </si>
  <si>
    <t>Documentado</t>
  </si>
  <si>
    <t>No  reporte de la informaciòn adecuada y oportuna a travès de los diferentes instrumentos de planeaciòn</t>
  </si>
  <si>
    <t>Los profesionales de la Direcciòn de Planeaciòn del Desarrollo trimestralmente verifican y validan la informaciòn suministradas por las secretarìas para efectos de ser publicado en las plataformas respectivas. Dejando como evidencia la publicaciòn de la informaciòn en las diferentes plataformas o en su defecto correo electronico con observaciones y solicitud de informaciòn completa o mejorada</t>
  </si>
  <si>
    <t>Debilidad en la revisiòn y consolidaciòn de la informaciòn que debe ser publicada</t>
  </si>
  <si>
    <t>El director de planeaciòn del desarrollo bimestralmente verifica en los  comitès tècnicos la calidad de la informaciòn reportada por los sectorialistas con el fin de determinar acciones de mejora a las que haya lugar. Dejando como evidencia acta de reuniòn</t>
  </si>
  <si>
    <t>Aleatoria</t>
  </si>
  <si>
    <t>Inconformismo de parte de la comunidad</t>
  </si>
  <si>
    <t>Implementación de un modelo de desarrollo territorial por fuera de las realidades del municipio</t>
  </si>
  <si>
    <t>Desarticulación entre el POT y la construcción del Plan de Desarrollo y los demas instrumentos de planeación</t>
  </si>
  <si>
    <t>Posibilidad de perdida económica y reputacional por implementación de un modelo de desarrollo territorial por fuera de las realidades del municipio</t>
  </si>
  <si>
    <t xml:space="preserve">1. Elaboración del plan de ordenamiento territorial </t>
  </si>
  <si>
    <t xml:space="preserve">     El riesgo afecta la imagen de de la entidad con efecto publicitario sostenido a nivel de sector administrativo, nivel departamental o municipal</t>
  </si>
  <si>
    <t xml:space="preserve">La directora de OTS junto con su equipo de trabajo anualmente  realiza la evaluación y seguimiento (Expediente Municipal) cotejando los articulos  frente a la ejecución e implementación del POT. Dejando como evidencia el documento de seguimiento y evaluación (Expediente Municipal). </t>
  </si>
  <si>
    <t>Desconocimiento procedimental y operativo del POT por parte de las demas secretarios de despacho y  gerentes</t>
  </si>
  <si>
    <t>Sistema Integrado de Gestión</t>
  </si>
  <si>
    <t xml:space="preserve">cancelación o retiro de las certificaciones obtenidas </t>
  </si>
  <si>
    <t>Incumplimiento de los requisitos de las normas HSEQ</t>
  </si>
  <si>
    <t>Incumplimiento de los indicadores de Gestión</t>
  </si>
  <si>
    <t>Posibilidad de perdida reputacional por la cancelación o retiro de las certificaciones obtenidas debido al incumplimiento de los requisitos de las normas HSEQ.</t>
  </si>
  <si>
    <t xml:space="preserve">Consolidación de Indicadores del Sistema Integrado de Gestión SIGAMI
Auditorías Internas - Seguimiento al cumplimiento de los requisitos de las Normas HSEQ
Consolidación y monitoreo a mapas de riesgos
Control de documentaciónd SIGAMI
Consolidación y seguimiento a normogramas </t>
  </si>
  <si>
    <t>La directora(a) de Fortalecimiento Institucional junto con su equipo de trabajo trimestralmente consolida el reporte de indicadores y revisa el cumplimiento de las metas. Dejando como evidencia el tablero de indicadores de SIGAMI.</t>
  </si>
  <si>
    <t>Inadecuada Gestión del Conocimiento</t>
  </si>
  <si>
    <t xml:space="preserve">Los Líderes de los Sistemas de Gestión y sus equipos de trabajo, anualmente verifican la apropición del Sistema Integrado de Gestión a través de las evaluación de impacto de los procesos de Inducción y reinducción a fin de identificar las fortalezas y debilidades del personal.  Dejando como evidencia el informe  de resultados.  </t>
  </si>
  <si>
    <t>Incumplimiento de la estructura documental del instrutivo de Elaboración de Documentos del SIGAMI</t>
  </si>
  <si>
    <t xml:space="preserve">La directora(a) de Fortalecimiento Institucional junto con su equipo  antes de eliminar, actualizar o crear un documento SIGAMI que se cumpla con la estructura documental del instrutivo de Elaboración de Documentos del SIGAMI. Dejando como evidencia correos electrónicos o el listado maestro de documentos. </t>
  </si>
  <si>
    <t>Auditorías internas fuera de los parametros estabelcidos</t>
  </si>
  <si>
    <t xml:space="preserve">La directora(a) de Fortalecimiento Institucional cada vez que se requiera, revisa que la Oficina de Control Interno dentro de su Programa Anual de Auditoría determine las fechas de las auditorías de gestión con el fin de realar adecuadamente la planeación de las mismas. </t>
  </si>
  <si>
    <t xml:space="preserve">Constantes cambios en la normatividad </t>
  </si>
  <si>
    <t>La directora(a) de Fortalecimiento Institucional junto con su equipo de trabajo trimestralmente consolida el reporte de normograma y realiza el seguimiento aleatorio del cumplimiento de la normatividad. Dejando como evidencia actas de reunión y correos eléctronicos de retrolimentación</t>
  </si>
  <si>
    <t>Económico y Reputacional</t>
  </si>
  <si>
    <t>multa o sanción de los entes reguladores</t>
  </si>
  <si>
    <t>debido al incumplimiento de la normatividad vigente en Seguridad y Salud en el Trabajo y ambiente.</t>
  </si>
  <si>
    <t>Incumplimiento del plan de trabajo</t>
  </si>
  <si>
    <t xml:space="preserve">
Posibilidad de perdida reputación y afectación económica por multa o sanción de los entes reguladores debido al incumplimiento de la normatividad vigente en Seguridad y Salud en el Trabajo, y ambiente.</t>
  </si>
  <si>
    <t>Desarrollo, implementación y seguimiento al plan de trabajo del Sistema de Salud y Seguridad en el Trabajo y Sistema de Gestión Ambiental.</t>
  </si>
  <si>
    <t>Los líderes de los Sistemas de Seguridad y Salud en el Trabajo y el Sistema de Gestión Ambiental con los Profesionales designados, el equipo de trabajo y/o el COPASST, mensualmente verifican el cumplimiento al plan de trabajo del respectivo. Dejando como evidencia las actas de reunión y los indicadores de Gestión del Sistema de Gestión de SST y Gestión Ambiental.</t>
  </si>
  <si>
    <t xml:space="preserve">Insuficiencia en el talento humano </t>
  </si>
  <si>
    <t xml:space="preserve">Los líderes de los Sistemas de Seguridad y Salud en el Trabajo y el Sistema de Gestión Ambiental con los Profesionales designados, anualmente verifican la necesidad del talento humano en misión y se determinan los requeridos para el buen funcionamiento de los Sistemas de SST y Gestión Ambiental y se incluye en el plan anual de adquisiciones de las dependencias. Dejando como evidencia el plan anual de adquisiones. </t>
  </si>
  <si>
    <t>deficiente priorización en la gestión para el cumplimiento de los requisitos o necesidades en SST y Sistema de Gestión Ambiental</t>
  </si>
  <si>
    <t>Los líderes de los Sistemas de Seguridad y Salud en el Trabajo y el Sistema de Gestión Ambiental con los Profesionales designados, trimestralmente realizan seguimiento al cumplimiento del Plan de Acción. Dejando como evidencia actas de reunión.</t>
  </si>
  <si>
    <t>Automático</t>
  </si>
  <si>
    <t>Falta de compromiso, gestión y liderazgo en los diferentes sistemas que componen SIGAMI</t>
  </si>
  <si>
    <t>El comité Institucional de Gestión y Desempeño, trimestralmente verifica el cumplimiento de los planes de trabajo y revisan el cumplimiento de los indicadores de los objetivos. Dejando como evidencia las actas de comité.</t>
  </si>
  <si>
    <t>incumpliento de los controles establecidos en la norma ISO 27001</t>
  </si>
  <si>
    <t xml:space="preserve">Insuficiente recurso presupuestal </t>
  </si>
  <si>
    <t>Posibilidad de perdida reputacional por multa o sanción de los entes reguladores debido al incumpliento de los controles establecidos en la norma ISO 27001</t>
  </si>
  <si>
    <t>Uso de recurso tecnologico como herramienta de apoyo a los procesos
Actividades de Gestión Documental
Trámites y servicios Digitales</t>
  </si>
  <si>
    <t>El comité Institucional de Gestión y Desempeño anualmente verifica que el plan de recursos presentado por parte de la Secretaría de las TIC tenga los recursos suficientes para la implmentación y mantenimiento del Sistema de Seguridad de la Información, dejando como evidencia el acta del comité y el presupuesto asignado.</t>
  </si>
  <si>
    <t>Desconocimiento de las políticas de Seguridad de la Información por parte del personal de la entidad.</t>
  </si>
  <si>
    <t>La secretaria de las TIC junto con su equipo de trabajo, trimestralmente verifica el cumplimiento del plan de sensibilización y capacitación del Sistema de Gestión de Seguridad de la Información. Dejando como evidencia la evaluación del indicador.</t>
  </si>
  <si>
    <t xml:space="preserve">Inadecuada Planeación de la implementación o mantenimiento de los controles </t>
  </si>
  <si>
    <t>La secretaria de las TIC junto con su equipo de trabajo, trismestral verifica y realiza seguimiento al cumplimiento de los controles del Sistema de Gestión de Seguridad de la Información. Dejando como evidencia la evaluación del indicador ó la matriz de autoevaluación de la implmentación del MSPI.</t>
  </si>
  <si>
    <t>Falta de compromiso de la alta dirección</t>
  </si>
  <si>
    <t>El comité Institucional de Gestión y Desempeño semestralmente verifica el cumplimiento del plan de trabajo de implementación y mantemiento del Sistema de Seguridad de la Información, dejando como evidencia el acta del comité.</t>
  </si>
  <si>
    <t>Gestión de Infraestructura y Obras Públicas</t>
  </si>
  <si>
    <t xml:space="preserve">Incumplimiento de las metas establecidas en los planes de acción y en plan de desarrollo municipal . </t>
  </si>
  <si>
    <t>Planificación inadecuada de las acciones y estrategias propias de la entidad en cumplimiento al proceso de gestión Infraestructura y Obras Públicas</t>
  </si>
  <si>
    <t>Desarticulación entre la secretaría y las demas dependencias de la entidad  involucradas en los procesos contractuales del Proceso Gestión Infraestructura y Obras Públicas</t>
  </si>
  <si>
    <t>Posiblilidad de perdida reputacional y económica  por incumplimiento de las metas establecidas en los planes de acción y en plan de desarrollo municipal debido a la planificación inadecuada de las acciones y estrategias propias de la entidad en cumplimiento al proceso de gestión en Infraesructura y Obras Públicas</t>
  </si>
  <si>
    <t xml:space="preserve">REALIZAR LA FORMULACIÓN Y APROBACIÓN DEL PLAN DE DESARROLLO MUNICIPAL
REALIZAR LA IDENTIFICACION DE LOS ESTUDIOS Y DISEÑOS DE PROYECTOS PARA LA CONSTRUCCION DE INFRAESTRUCTURA Y OBRAS PUBLICAS
</t>
  </si>
  <si>
    <t>El secretario de Infraestructura convoca cada quince dias comite de contratación para hacer el seguimiento de los procesos contractuales, dejando como evidencia las actas de reunion y los registros de asistencia</t>
  </si>
  <si>
    <t>Desarticulación entre las direcciónes de la secretraría para formular e implementar acciones y estrategias.</t>
  </si>
  <si>
    <t>El secretario de infraestructura convoca a comités técnicos mensuales a funcionarios y contratistas, con el fin de realizar el seguimiento a los proyectos de infraestructura y Obras Públicas, dejando como evidencia las actas de reunión y los registros de asistencia</t>
  </si>
  <si>
    <t>Incumplimiento en la entrega final de las obras de infraestructura y obras publicas por falta de recursos y demoras en la ejecucion del proyecto para atender la necesidades de la población.</t>
  </si>
  <si>
    <t xml:space="preserve">Falta de gestión al seguimiento y verificacion a la ejecuicon de obras de infraestructura y obras publicas </t>
  </si>
  <si>
    <t>Cambios normativos y de gobierno</t>
  </si>
  <si>
    <t>Posiblilidad de perdida reputacional y económica  por incumplimiento en la entrega final de las obras de infraestructura y obras publicas por falta de recursos y demoras en la ejecucion del proyecto para atender la necesidades de la población, obras inconclusas por falta de las debidas condiciones técnicas y de calidad requeridas y generción de residuos debido a la falta de gestión al seguimiento y verificacion a la ejecuicon de obras de infraestructura y obras publicas.</t>
  </si>
  <si>
    <t>.- Cambios de las diferentes normas tecnicas de diseño y construccion.                                                                                                     .- Falta de politicas públicas claras y concretas, acorde  al desarrollo del  proceso gestion de infraestructura y obras publicas.                                                                                                             .- Personal de contrato y de apoyo no cumple con la experiencia requerida</t>
  </si>
  <si>
    <t>El secretario de infraestructura y/o Directores convocan a comités técnicos de manera semanal y/o quincenal a funcionarios y contratistas, con el fin de realizar el seguimiento a las distintas actividades de los proyectos de infraestructura y Obras Públicas, dejando como evidencia las actas de reunión y los registros de asistencia</t>
  </si>
  <si>
    <t>Personal que no cumple con la competencia requerida</t>
  </si>
  <si>
    <t>Obras inconclusas por falta de las debidas condiciones técnicas y de calidad requeridas.</t>
  </si>
  <si>
    <t>El secretario de infraestructura y/o Directores junto con el supervisor evaluaran el desarrollo de las distintas actividades a desarrollar por el personal de contrato tanto profesional como de apoyo a la gestion de manera mensual, dejando como evidencia la certificacion que ha cumplido con las actividades asignadas.</t>
  </si>
  <si>
    <t xml:space="preserve">Generción de residuos ocasionados por la construccion de obras de infraestructura y obras publicas </t>
  </si>
  <si>
    <t xml:space="preserve">Ausencia de control y exigencia por parte del supervisor del contrato a los contratistas en terminos ambientales y de seguridad y salud en el trabajo </t>
  </si>
  <si>
    <t>Gestión del Desarrollo Económico y la Competitividad</t>
  </si>
  <si>
    <t>Los entes de control, realizaran las sanciones que hay a lugar.</t>
  </si>
  <si>
    <t>LA RENUENCIA A PUBLICAR Y PROMOVER PERMANENTEMENTE LOS SERVICIOS  Y CONVOCATORIAS, QUE AYUDEN CON  LAS NECESIDADES DE LOS DIFERENTES GRUPOS DE INTERÉS QUE ATIENDEN LAS DEPENDENCIAS, COMO LOS EMPRENDEDORES, EMPRESARIOS Y CIUDADANOS DEL MUNICIPIO DE IBAGUÉ.</t>
  </si>
  <si>
    <t>La baja cobertura para la promoción del desarrollo económico y la competividad para los emprendedores, empresarios y ciudadanos del municipio de Ibagué.</t>
  </si>
  <si>
    <t>Posibilidad de perdida economica y reputacional, debido a investigaciones administrativas y fiscales  que los Entes de control realicen,  por la renuencia a promover permanentemente los servicios del proceso Y no gestionar alianzas o proyectos productivos.</t>
  </si>
  <si>
    <t>Ejecución presupuestal y de campo de los diferentes proyectos y programas</t>
  </si>
  <si>
    <t>Se realizaran trimestral cada una en Las  Secretaría Desarrollo económico (Dirección de emprendimiento, fortalecimiento empresarial y empleo y Dirección de Turismo) y Secretaría de agricultura y desarrollo rural, comite tecnico , para   revisar  los planes de acción y a la ejecución de los mismos. dejando como evidencia un acta y planilla de asistencia.</t>
  </si>
  <si>
    <t>Probabilidad de  selección de beneficiarios que no cumplan los requisitos establecidos.</t>
  </si>
  <si>
    <t xml:space="preserve">  Cuatrimestralmente las Secretaría Desarrollo económico y Secretaría de agricultura y desarrollo rural realizaran socialización, del sigami y  del código de integridad y buen gobierno a las personas que conforman las secretarías y se les recuerda que en el contrato de prestación de servicios queda estipulado que se acogen a este código; dejando como evidencias actas y/o planillas de asistencia interna de la socializaciòn. </t>
  </si>
  <si>
    <t>Gestión Salud</t>
  </si>
  <si>
    <t xml:space="preserve">Sanciones y disminución de recursos  </t>
  </si>
  <si>
    <t>Incumplimiento a las politicas publicas y a las metas del plan territorial de salud</t>
  </si>
  <si>
    <t>Planificación inadecuada de las acciones y estrategias de la entidad en cumplimiento al proceso gestión de salud.</t>
  </si>
  <si>
    <t>Posiblilidad de perdida reputacional y económica  por sanciones y/o disminución de recursos debido al imcumplimiento de las políticas publicas y a las metas del Plan Territorial de Salud  "PTS".</t>
  </si>
  <si>
    <t xml:space="preserve">Realizar la formulación, aprobación  y armonización del Plan Territorial de Salud con el plan de desarrollo . 
Realizar fomulación,  Aprobación y ejecución del plan de acción en salud  (PAS) y el componente operativo anual de inversión  ( COAI)
</t>
  </si>
  <si>
    <t>La asesora del despacho una vez al mes, realizará seguimiento de los procesos contractuales con el apoyo de la oficina de contatación con el fin de dar agilidad y contar con talento humano calificado y oportuno para la ejecución de actividades misionales de la institución, mediante la aplicación del Instrumento denomidado "Matriz de seguimiento gestión contractual"  de considerarse necesario se oficiará a través de la plataforma PISAMI a la dependencia correspondiente, dejando como evidencia  matriz debidamente diligenciada, comunicaciones internas.</t>
  </si>
  <si>
    <t>La secretaria de salud convoca a comités técnicos mensuales al equipo directivo, con el fin de evaluar la ejecución de los instrumentos de planeación, la articulación entre los programas y las necesidades de apoyo a otro sectores para lograr los resultados propuestos, de considerarse necesario se convocara comité de forma extraordinaria o a solicitud motivada por los demás miembros del Comité, dejando como evidencia las actas de reunión y los registros de asistencia</t>
  </si>
  <si>
    <t>Falta de sistematización de los procedimientos que hacen parte integral del proceso gestión de salud</t>
  </si>
  <si>
    <t>Falta de interoperabilidad de las bases de datos y diferentes fuentes de información en salud</t>
  </si>
  <si>
    <t>Posibilidad de perdida de información por la ausencia de procedimientos sistematizados en las diferentes direcciones de la Secretaría de Salud Municipal, ocasionando sanciones económicas y/o pérdida reputacional.</t>
  </si>
  <si>
    <t xml:space="preserve">     Entre 50 y 100 SMLMV </t>
  </si>
  <si>
    <t>El ingeniero de sistemas con su equipo de trabajo de la secretaría de salud municipal, continuamente realiza la programación y el mantenimiento del sistema para el intercambio de datos, e implementación de  módulos de acuerdo al cronograma de actividades según la necesidad y herramientas tecnológicas con las que se cuenta. De lo anterior se aporta informe mensual de avances y actas de reuniones.</t>
  </si>
  <si>
    <t>Evitar</t>
  </si>
  <si>
    <t xml:space="preserve">No se cuenta con sistemas de información que permitan realizar las acciones o actividades de manera adecuada y oportuna, afectando la toma de decisiones. </t>
  </si>
  <si>
    <t>Gestión de la Gobernabilidad,
Participación y Convivencia
Ciudadana</t>
  </si>
  <si>
    <t>por castigos prespuestales y perdida de legitimidad ante la comunidad y partes interesadas</t>
  </si>
  <si>
    <t>incumplimiento de las metas del Plan de Desarrollo por las deficiencias en la formulación, implementación y seguimiento a las políticas, planes y proyectos de participación ciudadana y convicencia pacífica, protección del consumidor y protección animal.</t>
  </si>
  <si>
    <t>Deficiencias en la planeación del proceso</t>
  </si>
  <si>
    <t>Posiblidad de afectación economica y reputacional  por castigos presupuestales y pérdida de legitimidad ante la comunidad y partes interesadas, debido al incumplimiento de las metas del Plan de Desarrollo por las deficiencias en la formulación, implementación y seguimiento a las políticas, planes y proyectos de particiapación ciudadana, seguridad y convicencia pacífica, protección del consumidor y protección animal.</t>
  </si>
  <si>
    <t>Planeación y seguimiento a las actividades de monitoreo presentadas a planeación, 6 veces al año.</t>
  </si>
  <si>
    <t xml:space="preserve">El secretario, directores y referentes se reunen de forma bimestral con el fin de validar la planeación y el seguimiento del Monitoreo de las actividades presentadas a planeación, quedando como evidencia las Actas de Auto Control de las visitas realizadas a cada dependencia. </t>
  </si>
  <si>
    <t>Dificultad en la comunicación interna de los actores del proceso</t>
  </si>
  <si>
    <t>Seguimiento a las actividades del proceso a través de los Comites Técnicos de cada depencia de la Secretaria de Gobierno.</t>
  </si>
  <si>
    <t xml:space="preserve">     El riesgo afecta la imagen de la entidad internamente, de conocimiento general, nivel interno, de junta dircetiva y accionistas y/o de provedores</t>
  </si>
  <si>
    <t>El secretario y los directores en comites técnicos verifican y validan  los lineamientos para el desarrollo y ejeución de las actividades del proceso, dejando como evidencia las actas</t>
  </si>
  <si>
    <t xml:space="preserve">Deficiencia en la actualización al Talento Humano de conocimientos de los procesos de cada Dirección. </t>
  </si>
  <si>
    <t>mesas de trabajo para la actualizacion de conocimiento del talento humano de manera semestral</t>
  </si>
  <si>
    <t>El secretario, los directores y referentes concertan mesas de trabajo para actualizar aspectos relacionados con la normatividad y otros aspectos especificos del proceso al Talento Humano, 1 vez por semestre,  quedando como evidencia el Acta de Reunión.</t>
  </si>
  <si>
    <t>Gestión Ambiental</t>
  </si>
  <si>
    <t>Gestión Educativa</t>
  </si>
  <si>
    <t>Gestión del Tránsito y la Movilidad</t>
  </si>
  <si>
    <t>Gestión del Servicio y Atención
al Ciudadano</t>
  </si>
  <si>
    <t xml:space="preserve">Acciones legales (sanciones disciplinarias, demandas y demás acciones jurídicas), hallazgos de los entes de control, pérdida de imagen y credibilidad institucional. </t>
  </si>
  <si>
    <t xml:space="preserve">Incumplimiento a la oportunidad de respuesta de los PQRS clasificados como Derechos de Petición a la Entidad. </t>
  </si>
  <si>
    <t>Falta de seguimiento a los tiempos de respuestas de las PQRS - Derechos de Petición formuladas a la entidad</t>
  </si>
  <si>
    <t xml:space="preserve">Posibilidad de perdida económica y reputacional por acciones legales (sanciones disciplinarias, demandas y demás acciones jurídicas), hallazgos de los entes de control, pérdida de imagen y credibilidad institucional debido al incumplimiento a la oportunidad de respuesta de los PQRS clasificados como Derechos de Petición a la Entidad. </t>
  </si>
  <si>
    <t>Seguimiento a la gestión de mejoramiento de la reducción de las PQRS al interior de los Procesos</t>
  </si>
  <si>
    <t xml:space="preserve">     Entre 200 y 1000 SMLMV</t>
  </si>
  <si>
    <t>El Profesional Universitario(a) de la Dirección de Atención al Ciudadano quincenalmente  verifica que las respuestas emitidas por las diferentes unidades administrativas de las PQRS sean respondidas dentro delos términos establecidos por la ley y se genera un informe que se exporta de la plataforma PISAMI, donde se puede visualizar el estado de las respuestas de las PQRS de cada unidad administrativa. En caso de encontrar PQRS a las cuales no se les dio respuesta dentro de los términos establecidos por la ley, se remite un informe de lo ocurrido a la oficina de control disciplinario y se proyectan informes de seguimiento con los respectivos memorandos.</t>
  </si>
  <si>
    <t>Errores en la clasificación del tipo de petición - Derechos de Petición</t>
  </si>
  <si>
    <t>EL Profesional Universitaro(a) de la Dirección de Atención al Ciudadano y lider de cada unidad administrativa diariamente verifica y revisa aleatoreamente que la clasificación del tipo de petición sea la correcta a través de la consulta en la página web (modulo de radicación de peticiones, quejas y reclamos - clasificación de PQR y descripción de los mismos), el procedimiento del proceso y trámite interno del Derecho de petición de la Alcaldía. En caso de encontrar tipos de peticiones mal clasificadas, se procede a realizar el cambio en la plataforma PISAMI y se envia correo electrónico informativo.</t>
  </si>
  <si>
    <t>Errores en el direccionamiento del tipo de petición - Derechos de Petición</t>
  </si>
  <si>
    <t>El Profesional Universitaro(a) de la Dirección de Atención al Ciudadano y lider de cada unidad administrativa diariamente verifica y revisa aleatoreamente que la correspondencia haya sido remitida a la unidad administrativa competente a través de la plataforma PISAMI, donde se realiza la exportación de las peticiones radicadas y se verifica el grado de clasificación, de acuerdo a lo establecido en la resolución del trámite interno del Derecho de Petición de la Alcaldía y normatividad vigente. En caso de encontrar peticiones mal direccionadas, se procede a realizar el cambio en la Plataforma PISAMI y se envia correo electrónico informativo.</t>
  </si>
  <si>
    <t>Falta de seguimiento a los tiempos de respuestas de los Reclamos - Derechos de Petición formulados a la entidad</t>
  </si>
  <si>
    <t>El Director de Atención al Ciudadano trimestralmente verifica que las respuestas emitidas por las diferentes unidades administrativas de los Reclamos sean respondidas dentro de los términos establecidos por la ley y genera un informe que se exporta de la plataforma PISAMI, donde se puede visualizar el estado de las respuestas a los Reclamos de cada unidad administrativa perteneciente a los procesos misionales. En caso de encontrar Reclamos a los cuales no se les dio respuesta dentro de los términos establecidos por la ley, se remite un informe de lo ocurrido a las Dependencias y se expone en el Comité de Coordinación de Control Interno para que cada Dependencia implemente las acciones correspondientes, se procede a realizar informes de seguimiento con el respectivo seguimiento al indicador.</t>
  </si>
  <si>
    <t xml:space="preserve"> Insatisfacción de los  ciudadanos frente a los servicios y trámites que presta la Entidad. </t>
  </si>
  <si>
    <t>Orientación inadecuada en la prestación de los servicios y trámites que presta la Entidad</t>
  </si>
  <si>
    <t>Falta de socialización de los mecanismos de comunicación para con los ciudadanos</t>
  </si>
  <si>
    <t>Posibilidad de perdida reputacional por insatisfacción de los ciudadanos frente a los servicios y trámites que presta la Entidad que puede repercutir en la orientación inadecuada en la prestación de los mismos.</t>
  </si>
  <si>
    <t>Seguimiento a la orientación en la prestación de los servicios y trámites que presta la Entidad.</t>
  </si>
  <si>
    <t>Usuarios, productos y practicas , organizacionales</t>
  </si>
  <si>
    <t>El Director (a) de Atención al Ciudadano y su equipo de trabajo cuatrimestralmente verifica y revisa las actividades del componente Atención al Ciudadano del Plan Anticorrupción y Atención al Ciudadano relacionadas con los mecanismos de comunicación para con los ciudadanos a través de las redes sociales de la Alcaldía. En caso de no encontrar implementados los mecanismos de comunicación entre la Entidad y los Ciudadanos, se procede a enviar memorando o correo electrónico a la Secretaría de las TICS o Comunicaciones, según sea el caso. Esta actividad se reporta en el avance del Informe del Plan Anticorrupción y de Atención al Ciudadano.</t>
  </si>
  <si>
    <t xml:space="preserve">Baja competencia del personal frente al manejo de las PQRS, orientación y atención al ciudadano </t>
  </si>
  <si>
    <t>El Director (a) de Atención al Ciudadano y Director(a) de Talento Humano cuatrimestralmente verifica y revisa las actividades del componente Atención al Ciudadano del Plan Anticorrupción y Atención al Ciudadano relacionadas con la capacitación al personal que atiende en ventanillas y da respuesta a las PQRS - Derechos de Petición a través de capacitaciones programadas dentro del PIC. En caso de no darsen las capacitaciones se procede a gestionar con otras entidades. Esta actividad se reporta en el avance del Informe del Plan Anticorrupción y de Atención al Ciudadano.</t>
  </si>
  <si>
    <t>Gestión Social y Comunitaria</t>
  </si>
  <si>
    <t>Intervención de los Entes de Control</t>
  </si>
  <si>
    <t>insatisfacción de las necesidades y dificultad en el desarrollo de las
poblaciones, organizaciones sociales y comunidad vulnerable del municipio de Ibagué</t>
  </si>
  <si>
    <t>Incumplimiento de los planes, programas y proyectos que benefician a los grupos poblacionales</t>
  </si>
  <si>
    <t>Posibilidad de perdida economica y reputacional, debido a la intervención de los Entes de control por la insatisfacción de las necesidades y dificultad en el desarrollo de las
poblaciones, organizaciones sociales y comunidad vulnerable del municipio de Ibagué</t>
  </si>
  <si>
    <t>Ejecución fisica y financiera de los programas y proyectos</t>
  </si>
  <si>
    <t>La secretaria de Desarrollo Social realiza trimestralmente un comité técnico para hacer seguimiento a la planeación estrategica del proceso, dejando como evidencia el acta del comité</t>
  </si>
  <si>
    <t>Los directores bimestralmente realizan comité técnico con sus equipos de trabajo para evaluar la ejecución de cada uno de los programa a su cargo, dejando como evidencia el acta</t>
  </si>
  <si>
    <t>Falta de personal idoneo para desarrollar las actividades correspondientes</t>
  </si>
  <si>
    <t>La secretaria de Desarrollo Social valida la necesidad de personal en cada uno de los programas para la ejecion de las actividades programadas para la vigencia y se incluyen en el plan anual de adquisiciones, dejando como evidencia el consolidado final de personas a contratar</t>
  </si>
  <si>
    <t>El secretario, directores y demás servidores mensualmente se reunen en comité técnico, con el fin de evaluar la ejecución de las metas y definen ajustes a la ejecución. Se deja como evidencia el Acta de la reunión</t>
  </si>
  <si>
    <t>Gestión Artística y Cultural</t>
  </si>
  <si>
    <t>Investigaciones y sanciones del ente regulador y descontento de la comunidad artistica</t>
  </si>
  <si>
    <t xml:space="preserve"> Deficiente prestación de los bienes, servicios y manifestaciones artisticas y culturales</t>
  </si>
  <si>
    <t>Incumplimiento de las metas y deficiente ejecución en los planes, programas y proyectos del proceso</t>
  </si>
  <si>
    <t>Posiblidad de afectación economica y reputacional por Investigaciones y sanciones de los entes de control y descontento de la comunidad artistica debido a Deficiente prestación de los bienes, servicios y manifestaciones artisticas y culturales</t>
  </si>
  <si>
    <t>FORMULAR EJECUTAR Y
REALIZAR SEGUIMIENTO
DE POLÍTICAS, PLANES
PROGRAMAS Y
PROYECTOS</t>
  </si>
  <si>
    <t>La Directora y Los Profesionales que  apoyan la coordinación de los programas trimestralmente evaluan, hacen seguimiento y reportan los avances de las metas a la Secretaria de Cultura, dejando como evidencia el correo e informe de cumplimiento</t>
  </si>
  <si>
    <t>La Secretaria junto con el profesional de seguimiento del plan de desarrollo revisa los reportes de cumplimiento de metas de los diferentes programas y valida la información para ser reportada a la Secretaría de Plaenacion, dejando como evidencia el correo y/o memorando de envío</t>
  </si>
  <si>
    <t>Falta de apropiación y destinación de los recursos necesarios en cada uno de los programas</t>
  </si>
  <si>
    <t>La secretaria y directora a comienzos de cada años elaboran el plan anual de adquisiciones y plan de acción validando que se destinen los recursos para las actividades planeadas durante ese año. Dejando como evidencia el PAA y Plan de Acción elaborados</t>
  </si>
  <si>
    <t>Desconocimiento de los temas estratégicos del proceso</t>
  </si>
  <si>
    <t xml:space="preserve">Reunión Directora, secretaria y funcionarios para la socialización de los temas estratégicos de la secretaria de cultura en el marco del plan de desarrollo. </t>
  </si>
  <si>
    <t xml:space="preserve">Falta de planeación  en la contratacióin del OPS con perfil idóneo para el desarrollo de actividades y el cumplimiento de las metas </t>
  </si>
  <si>
    <t xml:space="preserve">Reunión Directora, secretaria sobre el perfil idóneo  de los requerimientos de OPS de la secretaria de cultura de los diferentes grupos y áreas para el desarrollo de las actividades. </t>
  </si>
  <si>
    <t>Muy Baja</t>
  </si>
  <si>
    <t>moderado</t>
  </si>
  <si>
    <t>Alto</t>
  </si>
  <si>
    <t>Gestión de Innovación y TIC</t>
  </si>
  <si>
    <t>No cumplimiento del objetivo del proceso y metas del plan de desarrollo</t>
  </si>
  <si>
    <t>Ausencia de acciones estratégicas de la administración para la transformación social, productiva y competitiva de la comunidad Ibaguereña mediante el uso y apropiación de las TIC</t>
  </si>
  <si>
    <t>Recursos económicos insuficientes para el Cumplimiento metas Plan Desarrollo Municipal. (sostenimiento PVD o VIVELAB, Zonas WFI; Inversión en proyectos de CTeI)</t>
  </si>
  <si>
    <t>Posible perdida reputacional y económica por no cumplimiento del objetivo y mestas del plan de desarrollo  debido a la ausencia de acciónes estratégicas para la transformación social, productivoa y competitiva de la comunidad Ibaguereña mediante el uso y apropiación de las TIC</t>
  </si>
  <si>
    <t>Uso de recurso Económicos</t>
  </si>
  <si>
    <t xml:space="preserve"> La Secretario de las TIC en conjutno con Asesor y Profesional Especializado del Grupo de Innovación y TIC ) ,trimestral se verifica el cumplimiento de los siguientes instrumentos (plan de anual de adquisiciones, plan operativo anual de inversión, plan anual de caja y plan de acción) donde se encuentra progrmadas las metas de producto planteadas en el plan de desarrollo; la evidencia reposará en la serie documental de Informe de Gestión de la Secretaría de las TIC, también en el correo institucional innovaciontic@ibague.gov.co y Plataforma PISAMI. En caso de que no se asigne presupuesto, se debe contemplar alianzas públicas y/o solicitar recursos al alcalde justificando la necesidad.</t>
  </si>
  <si>
    <t>Ausencia de Personal y personal sin la debida experiencia para el desarrollo de actividades en el PVD y/o VIVELAB o manejo y gestión de proyectos de ciencia tecnología e innovación</t>
  </si>
  <si>
    <t xml:space="preserve"> La Secretario de las TIC en conjutno con Asesor y Profesional Especializado del Grupo de Innovación y TIC , anualmente verifica la necesidad de personal para la prestación de servicios con el objeto de realizar actividades en los centros digitales, zonas de Wifi, Capacitaciones no Formales en TIC, formulación y radicación de proyectos que impacten a la comunidad ibaguereña; lo anterior contemplado en el plan de anual de adquisiciones,  plan operativo anual de inversión, plan anual de caja y plan de acción; la evidencia reposa en la plataforma PISAMI, Formato de procesos de asistencia externa y registros en bancos de proyectos. En caso de que no se asigne presupuesto se debe contemplar alianzas o convenios público privadas para el cumplimiento de metas.</t>
  </si>
  <si>
    <t>Pérdida de esfuerzos tecnológicos y Retraso en transferencia de conocimientos de uso y apropiación de las TIC</t>
  </si>
  <si>
    <t>Rezago tecnológico para las poblaciones vulnerables</t>
  </si>
  <si>
    <t>Obsolescencia tecnológica que impacten los programas de masificación y apropiación de TIC</t>
  </si>
  <si>
    <t>Posibilidad de pérdida económica y reputacional por pérdida de esfuerzos tecnológicos y retrasos en transferencia de conocimientos de uso y aprovechamiento de las TIC debido a rezago tecnológico para las poblaciones vulnerables</t>
  </si>
  <si>
    <t xml:space="preserve">Uso de recurso Tecnológico </t>
  </si>
  <si>
    <t>Daños Activos Fisicos</t>
  </si>
  <si>
    <t xml:space="preserve"> La Secretario de las TIC en conjutno con Asesor y Profesional Especializado del Grupo de Innovación y TIC,  anualmente realiza procesos contractuales se adquiere de software y hardware con el objeto de potencializar los centros digitales y así mismo impulsar el uso y apropiación de las tecnologías de la información lo anterior contemplado en el plan de anual de adquisiciones,  plan operativo anual de inversión, plan anual de caja y plan de acción. Así mismo el mobiliario y los equipos tecnológicos se encuentran amparados en una póliza de seguro en caso eventuales de daños a equipos. Así mismo se hacen brigadas de mantenimiento preventivo y correctivo a los equipos. La evidencia reposa en Plataforma PISAMI y en la serie documental de Informe de Gestión de la Secretaría de las TIC. En caso de que no se asigne recursos económicos mediante adiciones presupuestales, justificando la necesidad.</t>
  </si>
  <si>
    <t>Deterioro en la infraestructura de los centros tecnológicos provocado por el ambiente.</t>
  </si>
  <si>
    <t xml:space="preserve"> La Secretario de las TIC en conjutno con Asesor y Profesional Especializado del Grupo de Innovación y TIC y con el apoyo de otros procesos internos de la administración (Recursos Físicos) anualmente fortalecer la infraestructura de los centros digitales cuando éstos presentan eventos naturales, fallas estructurales y fallas del fluido eléctrico o por factores de orden público  Así mismo el mobiliario y los equipos tecnológicos se encuentran amparados en una póliza de seguro en caso eventuales de daños a equipos. La evidencia reposa en Plataforma PISAMI (Mmemorando, oficicios, circulaes) y en la serie documental de Informe de Gestión de la Secretaría de las TIC y proceso contractual en calidad de comodato o arriendo. Si se presenta el caso de que no se logre la alianza con la Secretaría Administrativa, se debe solicitar recursos económicos justificando la necesidad del servicio.</t>
  </si>
  <si>
    <t>Reducir (compartir)</t>
  </si>
  <si>
    <t>Debilitar la infraestructura tecnológica y no contribuir  al desarrollo de soluicones a problemáticas de Ciudad</t>
  </si>
  <si>
    <t>Cierre temporal de los centros digitales que impactan el programa de masificación y apropiación de las TIC.</t>
  </si>
  <si>
    <t>Aislamientos preventivos obligatorios, establecidos por los organismos oficiales para mitigar la propagación de epidemias y/o pandemias.
Dificultades de orden público o de dificil acceso</t>
  </si>
  <si>
    <t>Posibilidad de pérdida económica y reputacional por debilitar la infraestructura tecnológica y no contribuir  al desarrollo de soluicones a problemáticas de Ciudad debido al cierre temporal de los centros digitales que impactan el programa de masificación y apropiación de las TIC.</t>
  </si>
  <si>
    <t>Uso de Infraestructura Tecnológica</t>
  </si>
  <si>
    <t>La Secretaría de las TIC en conjutno con Asesor y Profesional Especializado del Grupo de Innovación y TIC, trimestralmente verifica el cumplimiento de las mentas del Plan de desarrollo, teniendo en cuenta el avance mediante el desarrollo estrategias de capacitaciones virtuales para incentivar el uso y apropiación de las TIC. La evidencia reposa en la plataforma ibagueaprendetic.ibague.gov.co. Si se presenta el caso de que no se logre las mestas de capacitación se realizará alianzas público privadas para alcanzar las metas del plan de desarrollo.</t>
  </si>
  <si>
    <t xml:space="preserve">Desinterés de la comunidad para capacitarse en apropiación de las TIC;
</t>
  </si>
  <si>
    <t>La Secretaría de las TIC en conjutno con Asesor y Profesional Especializado del Grupo de Innovación y TIC, trimestralmente verifica las mentas del Plan de desarrollo, teniendo en cuenta el avance mediante el desarrollo estrategias de capacitaciones presenciales para incentivar el uso y apropiación de las TIC. La evidencia reposa en la plataforma PISAMI, así mismo en los Formatos de Asistencia Externa en la gestión documental de la secretaría. Si se presenta el caso de que no se logre las mestas de capacitación se realizará alianzas público privadas para alcanzar las metas del plan de desarrollo.</t>
  </si>
  <si>
    <t>Gestión Hacienda Pública</t>
  </si>
  <si>
    <t>baja calificación en los indicadores de desempeño fiscal, pérdida de confianza de los ciudadanos hacia la administración y posible reducción en las asignaciones de recursos del Sistema General de Participacion - SGP</t>
  </si>
  <si>
    <t>Baja ejecución presupuestal de gastos de inversión del Municipio de parte de las Secretarias Ejecutoras</t>
  </si>
  <si>
    <t xml:space="preserve">Deficiente seguimiento por parte de los ordenadores del gasto  en la ejecución presupuestal </t>
  </si>
  <si>
    <t>1. Posibilidad de pérdida reputacional y económia por  baja calificación en los indicadores de desempeño fiscal, pérdida de confianza de los ciudadanos hacia la administración y posible reducción en las asignaciones de recursos del Sistema General de Participacion - SGP,   debido a baja ejecución presupuestal de gastos de inversión del Municipio de parte de las Secretarias Ejecutora</t>
  </si>
  <si>
    <t>Ejecución y administración del presupuesto de las Secretarías Ejecutoras</t>
  </si>
  <si>
    <t xml:space="preserve">     Mayor a 10000 SMLMV</t>
  </si>
  <si>
    <t>El director (a) de Presupuesto por medio de su equipo de trabajo, elabora y presenta un informe ejecutivo mensual de la ejecución presupuestal de gastos a las Secretarías Ejecutoras e informes trimestrales a la alta dirección,   con el fin de que las unidades administrativas verifiquen y validen la ejecución y  tomar decisiones en forma oportuna a nivel Gerencial, dejando como evidencia los correos electrónicos institucionales. (MAN-GHP-01)</t>
  </si>
  <si>
    <t>Pérdida de memoria institucional y sanciones disciplinarias, fiscales y administrativas</t>
  </si>
  <si>
    <t xml:space="preserve">
 Pérdida de información en los expedientes de los procesos de Gestión de Hacienda pública</t>
  </si>
  <si>
    <t>Falta de apliacación de las políticas del proceso de gestión docuemntal en el control y préstamo de la documentación.</t>
  </si>
  <si>
    <t>2. Posibilidad de pérdida económica y reputacional por  pérdida de memoria institucional y sanciones disciplinarias, fiscales y administrativas debido a la  Pérdida de información en los expedientes de los procesos de Gestión de Hacienda pública</t>
  </si>
  <si>
    <t>Custodia del archivo físico y digital de los expedientes de Gestión de Hacienda Públic</t>
  </si>
  <si>
    <t>El Profesional Universitado y/o técnico Operativo cada vez que se requiera controla el prestamo y devolución de expedientes   deacuerdo a los lineamientos establecidos por Gestión Documental, dejando como Evidencia Planillas de control.
(PRO-GD-03)</t>
  </si>
  <si>
    <t>sanciones disciplinarias  y administrativas</t>
  </si>
  <si>
    <t>Deficiencia en la aplicación de los cambios normativos para entidades del gobierno</t>
  </si>
  <si>
    <t xml:space="preserve"> falta de actualización de los documentos de los procesos de gestión de la Secretaría de Hacienda.</t>
  </si>
  <si>
    <t>3. Posibilidad de pérdida reputacional por sanciones disciplinarias  y administrativas  debido a  deficiencia en la aplicación de los cambios normativos para entidades del gobierno</t>
  </si>
  <si>
    <t>actualización de los documentos y normograma</t>
  </si>
  <si>
    <t>Los Directores  por medio de su equipo de trabajo revisarán los documentos del proceso de gestión de Hacienda Pública  y actualizará si se requiere  anualmente los documentos, dejando como evidencia el correo electrónico con el envío de los docuementos a actualizar a la Dirección de Fortalecimiento Institucional.</t>
  </si>
  <si>
    <t>Gestión Documental</t>
  </si>
  <si>
    <t xml:space="preserve">inadecuada apropiación del proceso de gestión documental por parte de los servidores públicos y/o contratista en todo nivel jerárquico. </t>
  </si>
  <si>
    <t>Falta de aplicabilidad de las directrices dadas por el proceso de Gestión Documental,  en las unidades administrativas(Diligenciamiento FUID-Hoja de Control-Formato de Control de Préstamo, Transferencias-Manual de Archivo y Correspondencia, )</t>
  </si>
  <si>
    <t xml:space="preserve">
Implementar el programa de gestión documental  Seguimiento y evaluación del proceso (planeación, producción, gestión y trámite, organización, transferencia, disposición de documentos, preservación a largo plazo y valoración)
Seguimiento y evaluación del proceso</t>
  </si>
  <si>
    <t>Gestión Contractual</t>
  </si>
  <si>
    <t>Sanción del ente de control</t>
  </si>
  <si>
    <t>Incumplmiento de la normatividad vigente</t>
  </si>
  <si>
    <t>No allegar de manera oportuna la documentacón de la etapa contractual de los contratos y/o convenios por parte de los supervisores ( informes de ejecución)</t>
  </si>
  <si>
    <t>Posibilidad de afectación administrativa por los entes de control debido al Incumplimiento de la ley 594 de 2000</t>
  </si>
  <si>
    <t>Custodia de los expedientes contractuales</t>
  </si>
  <si>
    <t>Circular trimestral para los supervisores reiterando la  responsabilidad que rige la contratación estatal</t>
  </si>
  <si>
    <t>Aceptar</t>
  </si>
  <si>
    <t>Revisión mediante el método de muestreo del universo de la contratación suscrita de la vigencia, identificando el cumplimiento de la ley de archivo en los expedientes contractuales, una vez identificada la documentación faltante, se comunicará mediante memorando a los supervisores, para que alleguen la documentación y esta repose en el expediente contractual. Los supervisores que persistan en el incumplimiento de no allegar de manera oportuna la documentación de los expedientes, serán remitidos ante la oficina de Control Disciplinario</t>
  </si>
  <si>
    <t>Desorganización de los archivos de gestión</t>
  </si>
  <si>
    <t>Económico</t>
  </si>
  <si>
    <t>Incumplimiento de los requisitos para contratación</t>
  </si>
  <si>
    <t xml:space="preserve">Dificultad en la unificación de criterios para la realización de los procesos contractuales </t>
  </si>
  <si>
    <t>Posibilidad en la demora de los procesos contractuales para la  adquisición de los bienes y servicios  requerimientos por la entidad</t>
  </si>
  <si>
    <t xml:space="preserve">Adquisición de Bienes y Servicios </t>
  </si>
  <si>
    <t xml:space="preserve">     Entre 10 y 50 SMLMV </t>
  </si>
  <si>
    <t xml:space="preserve">Realizar una capacitación semestral con el equipo de trabajo de la oficina de contratación con el fin de  unificar criterios en los procesos contractuales ,fortalecer el trabajo en equipo, y los valores institucionales </t>
  </si>
  <si>
    <t>Desconocimiento de la caracterización, manuales, procedimientos, instructivos, guías, formatos y demas documentos propios del proceso por parte de las secretarias ejecutoras</t>
  </si>
  <si>
    <t>Realizar una capacitación semestral  con los lideres de los procesos, para el fortalecimiento y la toma de conciencia del proceso gestión contractual</t>
  </si>
  <si>
    <t>Incumplimiento en el  envio de la información y documentación  en razón de tiempo y calidad</t>
  </si>
  <si>
    <t>Fallas Tecnologicas</t>
  </si>
  <si>
    <t>Posibilidad de Incumplimiento en el envio oportuno de los  contratos suscritos por urgencia manifiesta  ante el ente de control.</t>
  </si>
  <si>
    <t xml:space="preserve">     Afectación menor a 10 SMLMV .</t>
  </si>
  <si>
    <t xml:space="preserve"> Remitir por correo electrónico semanalmente al ente de control,los contratos que se suscriban por urgencia manifiesta</t>
  </si>
  <si>
    <t>Gestión Jurídica</t>
  </si>
  <si>
    <t xml:space="preserve">Sanciones Disciplinarias, penales y administrativas -  incidentes de desacato  </t>
  </si>
  <si>
    <t>No cumplimiento de las decisiones impartidas por los  despachos judiciales</t>
  </si>
  <si>
    <t>Gestión inoportuna para dar cumplimiento a las providencias  por parte de los Secretarios de Despacho</t>
  </si>
  <si>
    <t>posibilidad de perdida economica y reputacional, debido sanciones disciplinarias e incidente de desacato, por el incumploimiento de las decisiones impartidas por los  despachos judiciales</t>
  </si>
  <si>
    <t xml:space="preserve">EFECTUAR SEGUIMIENTO AL CUMPLIMIENTO DEL FALLO CONDENATORIO 
EJERCER LA REPRESENTACIÓN DEL MUNICIPIO EN EL PROCESO JUDICIAL
REALIZAR ASESORÍA Y ACOMPAÑAMIENTO JURÍDICO
                          </t>
  </si>
  <si>
    <t xml:space="preserve">la jefe de oficina juridica junto con los asesores y contratistas que ejercen Representacion Judicial, constatan el cumplimiento de las sentencias judiciales por parte de los secretarios de despacho y directores, mediante remision de memorandos solicitando el informe de cumplimiento de la decision judicial a la secretaria competente, cada vez que lo requiera el despacho judicial, previo control semanal de los procesos asignados a cada apoderado judicial, quedando como evidencia en PISAMI el memorando remisorio. 
</t>
  </si>
  <si>
    <t>Insuficiencia o inoportunidad en la entrega de informes y/o elementos materiales probatorios que se deban presentar en la actuaciones procesales por parte de las dependencias ejecutoras</t>
  </si>
  <si>
    <t xml:space="preserve">fallos desfavorables en los procesos judiciales </t>
  </si>
  <si>
    <t xml:space="preserve">
inadecuada defensa juridica </t>
  </si>
  <si>
    <t xml:space="preserve">Ausencia de propuestas de defensa  al interor de cada caso en concreto </t>
  </si>
  <si>
    <t xml:space="preserve">Posibilidad de perdida econocmica y reputacional, debido a fallos desfavorables en los procesos judiciales como consecuencia de una inadecuada defensa juridica.   </t>
  </si>
  <si>
    <t xml:space="preserve">EJERCER LA REPRESENTACIÓN DEL MUNICIPIO EN EL PROCESO JUDICIAL
EJERCER LA REPRESENTACIÓN DEL MUNICIPIO EN EL PROCESO ADMINISTRATIVO
EFECTUAR SEGUIMIENTO AL CUMPLIMIENTO DEL FALLO CONDENATORIO
</t>
  </si>
  <si>
    <t>la jefe de oficina junto con los asesores y contratistas que ejercen Representacion Judicial, verifican la aplicacion de la adecuada normatividad en el caso concreto, en un comite juridico cada dos meses, en el que se estudien los procesos mas relavantes y la normatividad aplicable a los procesos que cursen en la dependencia, dejando acta de lo socializado en el comite.</t>
  </si>
  <si>
    <t>probabilidad</t>
  </si>
  <si>
    <t>falta de actualizacion de las normas y jurisprudencia aplicable a cada caso concreto.</t>
  </si>
  <si>
    <t>La Jefe de oficina juridica, junto con su equipo de tecnicos operativos  verifica en el sistema de control de procesos judiciales, disciplinarios y contratos de la alcaldia de Ibauge SOFTCON  si los apoderados judiciales  han realizado la valoracion de probabilidad de condena de los procesos que tienen a cargo., dejando como evidencia la actuacion registrada en SOFTCON.</t>
  </si>
  <si>
    <t xml:space="preserve"> </t>
  </si>
  <si>
    <t xml:space="preserve">La Jefe de oficina juridica, enviara a capacitaciones al personal de la oficina para la actualizacion de la normatividad vigente y  validarala la socializacion de los conocimientos adquiridos atravez de los comites juridicos dirigidos por los asistentes a la capacitacion, quienes socializaran al personal de la oficina juridica, dejando como evidencia acta. </t>
  </si>
  <si>
    <t>Gestión y Control Disciplinario</t>
  </si>
  <si>
    <t>Perdida de informacion y  expedientes disciplinarios</t>
  </si>
  <si>
    <t xml:space="preserve"> falta de una herramienta o sistema de información que permita registrar las etapas del proceso,  genere alertas y salvaguarde la información.</t>
  </si>
  <si>
    <t>Falta de continuidad del personal con las competencias administrativas idoneas</t>
  </si>
  <si>
    <t>Posibilidad de perdida reputacional debido a la perdida de informacion y expedientes disciplinarios por la falta de una herramienta o sistema que permita registrar las etapas del procesos, que genere alertar y salvaguarde la informacion ( vencimientos de terminos)</t>
  </si>
  <si>
    <t>Informe mensual de los abogados sustanciadores de los procesos que tiene a cargo</t>
  </si>
  <si>
    <t xml:space="preserve">     Afectación menor a 200 SMLMV</t>
  </si>
  <si>
    <t>El jefe de Oficina de control unico disciplinario juntos con su equipo de trabajo revisa  la necesidad del personal y envia a talento humano la necesidad del personal</t>
  </si>
  <si>
    <t>inadecuada insfraesctrutura</t>
  </si>
  <si>
    <t>El jefe de Oficina de control unico disciplinario juntos con su equipo de trabajo revisa  la necesidad de insfraestructura ,archivadores existentes y capacidad de la oficina para poder salvaguardar los procesos disciplinarios.</t>
  </si>
  <si>
    <t>Debilidad en las competencias, habilidades y conocimientos de los servidores públicos</t>
  </si>
  <si>
    <t xml:space="preserve"> La inoportuna ejecución de las actividades establecidas en el plan de accion de la oficina de control unico disciplinario</t>
  </si>
  <si>
    <t>valores</t>
  </si>
  <si>
    <t>Posibilidad de perdida reputacion por debilidad en las competencias, habilidades y conocimientos de los servidores publicos</t>
  </si>
  <si>
    <t>plan de capacitacion</t>
  </si>
  <si>
    <t xml:space="preserve"> El jefe de la Oficina de Control Unico Disciplinario con Su Equipo de trabajo verifica el cumplimiento de su labores dentro de los tiempos establecidos dejando como evidencia un acta de reunión. </t>
  </si>
  <si>
    <t>plan de capacitaicion</t>
  </si>
  <si>
    <t xml:space="preserve">El jefe de la Oficina de Control Unico Disciplinario con Su Equipo de trabajo realiza capacitacioens a los funcionarios nuevos dentro de los tiempos establecidos dejando como evidencia un acta de reunión. </t>
  </si>
  <si>
    <t>Gestión de Infraestructura Tecnológica</t>
  </si>
  <si>
    <t xml:space="preserve"> Indisponibilidad  de  recurso tecnológico para el funcionamiento de los procesos</t>
  </si>
  <si>
    <t>perdida, daño o desaprovechamiento de  recurso tecnológico</t>
  </si>
  <si>
    <t xml:space="preserve">Cambio de voltaje de energía o perdida de la misma </t>
  </si>
  <si>
    <t>Posible perdida reputacional y económica por Indisponibilidad  de  recurso tecnológico para el funcionamiento de los procesos  debido a perdida, daño o desaprovechamiento de  recurso tecnológico.</t>
  </si>
  <si>
    <t>Diaria</t>
  </si>
  <si>
    <t>Los técnicos de mantenimiento  de  la Secretaria de las TIC cada vez que realizan brigadas a las diferentes unidades administrativas de la Alcaldía, verifican de manera visual  el uso correcto de la energía regulada, es decir que no se encuentren conectados electrodomésticos, multitomas, regletas o equipos que puedan inducir variaciones en la corriente, a fin de evitar una descarga de corriente que pueda causar inestabilidad y daño al recurso Tecnológico. En caso de detectar conexiones inapropiadas, desconecta los elementos que no corresponden y registra en el servicio la actuación. La evidencia de esta actuación queda registrada en el software de soporte técnico.</t>
  </si>
  <si>
    <t>El personal no tiene apropiadas las políticas de seguridad física y tecnológica</t>
  </si>
  <si>
    <t>La Secretaria de TIC, anualmente cuando se realice la evaluación al PIC, con el propósito de garantizar la apropiación de las políticas de seguridad de la información, verifica que en el Plan Institucional de Capacitación se incluyan los proyectos de aprendizaje relacionados con las temáticas del modelo de seguridad y privacidad de la información. En caso que estas temáticas no se hayan evacuado en el primer semestre del año, notificar al Secretario Administrativo y Dirección del Talento Humano para que se gestione su ejecución, y realizar acciones de socialización. Las evidencias de estas acciones deben reposar en PISAMI Gestión Documental y en la Serie de capacitaciones a cargo de la Dirección de Talento Humano</t>
  </si>
  <si>
    <t>Adquisición de recurso tecnológico sin cumplimiento de la política</t>
  </si>
  <si>
    <t>La Dirección de Contratación cada vez que se inicie un proceso precontractual que incluya adquisición de recurso tecnológico, con el propósito de garantizar el cumplimiento de la política de seguridad, verifica que cuente con el aval de la Secretaria de las TIC, en caso de omisión  solicitará a la secretaria Ejecutora el aval técnico de la Secretaria de las TIC. La Secretaria de las TIC cuando identifique procesos contractuales sin el aval de la Secretaria, socializará nuevamente la política e interpondrá la queja ante la oficina de control único disciplinario. Las evidencias de estas acciones deben reposar en PISAMI Gestión Documental.</t>
  </si>
  <si>
    <t>Indisponibilidad de la plataforma Tecnológica</t>
  </si>
  <si>
    <t>Desactualización de PISAMI</t>
  </si>
  <si>
    <t>Personal de planta insuficiente o sin las competencias necesarias para el proceso</t>
  </si>
  <si>
    <t>Posibilidad de pérdida económica y reputacional por indisponibiidad de la plataforma tecnológica, debido a la desactualización de PISAMI</t>
  </si>
  <si>
    <t>La profesional especializada del proceso de Infraestructura tecnológica cada vez que revisa los avances del desarrollo de los módulos, verifica que se encuentren documentadas cada una de las fases del ciclo de vida del software,  que el código se encuentre documentado, manual técnico y manual de usuario, registros que se  encuentran indicados en el procedimiento de mantenimiento y desarrollo de software. Esto con el propósito de asegurar la conservación de la memoria institucional, y la retroalimentación. En caso de no evidenciar los documentos, se hace el requerimiento al Desarrollador ya que es una obligación contractual. Los soportes de estas actuaciones se encuentran en el correo de Desarrollo en el drive.</t>
  </si>
  <si>
    <t>Nuevas Directrices por Cambio de Gobierno</t>
  </si>
  <si>
    <t>La Secretaria de las TIC, en el momento de formular el plan de adquisiciones y evaluar la ejecución de las metas del plan de desarrollo, verifica las necesidades de contratación de personal para desarrollo, y registra dicha necesidad de recurso humano, a fin de garantizar que en el nuevo periodo de gobierno se  cuente con el personal  idóneo y suficiente que brinde soporte al software y se de continuidad al proceso. En caso de no ser tenido en cuenta esta necesidad en el plan de adquisiciones y no se haya adjudicado recursos presupuestales, en el mes de enero  se realizará la actualización respectiva al plan y se solicitará los recursos presupuestales. La evidencia reposa en el SECOP y Presupuesto</t>
  </si>
  <si>
    <t>El delegado por la Secretaria de las TIC al comité de Capacitación,  anualmente en el mes de enero verifica el Plan Institucional de Capacitación  para  establecer las necesidades de aprendizaje de los servidores del área de infraestructura tecnológica y presenta la solicitud de las temáticas requeridas para que el personal  asignado a la planta adquiera las competencias necesarias para el desempeño de las labores. En caso de no ejecutarse las capacitaciones requeridas, solicitar por escrito a la Dirección de Talento Humano reiterando la necesidad de la misma. Las evidencias reposan en el PISAMI.</t>
  </si>
  <si>
    <t>Gestión de Recursos Físicos</t>
  </si>
  <si>
    <t>Sancion del ente regulador</t>
  </si>
  <si>
    <t>Deficiente planeacion de las actividades del proceso</t>
  </si>
  <si>
    <t>Plan Anual de Adquisiciones 
Ejecucion de las actividades propias del proceso.</t>
  </si>
  <si>
    <t>El director (a) de recursos Fisicos a principio de año revisa el presupuesto y las necesidades de la entidad para planearlas en el Plan Anual de Adquisiciones y Plan de Accion de la Direccion, dejando como evidencia:
Plan Anual de adquisiciones y el Plan de Accion</t>
  </si>
  <si>
    <t>Falta de Presupuesto para cumplir con el correcto funcionamiento de los procesos de la entidad.</t>
  </si>
  <si>
    <t>Gestión Evaluación y Seguimiento</t>
  </si>
  <si>
    <t>Matriz de Calor Inherente</t>
  </si>
  <si>
    <t>Muy Alta
100%</t>
  </si>
  <si>
    <t>Extremo</t>
  </si>
  <si>
    <t>Alta
80%</t>
  </si>
  <si>
    <t>Media
60%</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</si>
  <si>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</si>
  <si>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</si>
  <si>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</si>
  <si>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</si>
  <si>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</si>
  <si>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</si>
  <si>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</si>
  <si>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</si>
  <si>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</si>
  <si>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</si>
  <si>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</si>
  <si>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</si>
  <si>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</si>
  <si>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</si>
  <si>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</si>
  <si>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</si>
  <si>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</si>
  <si>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</si>
  <si>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</si>
  <si>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</si>
  <si>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</si>
  <si>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</si>
  <si>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</si>
  <si>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</si>
  <si>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</si>
  <si>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Afectación menor a 200 SMLMV</t>
  </si>
  <si>
    <t>El riesgo afecta la imagen de alguna área de la organización</t>
  </si>
  <si>
    <t>Menor</t>
  </si>
  <si>
    <t xml:space="preserve">Menor-40% </t>
  </si>
  <si>
    <t>Entre 200 y 1000 SMLMV</t>
  </si>
  <si>
    <t>El riesgo afecta la imagen de la entidad internamente, de conocimiento general, nivel interno, de junta dircetiva y accionistas y/o de provedores</t>
  </si>
  <si>
    <t>Moderado 60%</t>
  </si>
  <si>
    <t xml:space="preserve">Entre 1000 y 5000 SMLMV </t>
  </si>
  <si>
    <t>El riesgo afecta la imagen de la entidad con algunos usuarios de relevancia frente al logro de los objetivos</t>
  </si>
  <si>
    <t>Mayor</t>
  </si>
  <si>
    <t>Mayor 80%</t>
  </si>
  <si>
    <t>Entre 5000 y 10000 SMLMV</t>
  </si>
  <si>
    <t>El riesgo afecta la imagen de de la entidad con efecto publicitario sostenido a nivel de sector administrativo, nivel departamental o municipal</t>
  </si>
  <si>
    <t>Catastrófico</t>
  </si>
  <si>
    <t>Catastrófico 100%</t>
  </si>
  <si>
    <t>Mayor a 10000 SMLMV</t>
  </si>
  <si>
    <t>El riesgo afecta la imagen de la entidad a nivel nacional, con efecto publicitarios sostenible a nivel país</t>
  </si>
  <si>
    <t>Afectación_Económica_o_presupuestal</t>
  </si>
  <si>
    <t>Pérdida_Reputacional</t>
  </si>
  <si>
    <t xml:space="preserve">     Entre 1000 y 5000 SMLMV </t>
  </si>
  <si>
    <t xml:space="preserve">     Entre 5000 y 10000 SMLMV</t>
  </si>
  <si>
    <t>Criterios</t>
  </si>
  <si>
    <t>Subcriterios</t>
  </si>
  <si>
    <t>Afectación Económica o presupuestal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</si>
  <si>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</si>
  <si>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</si>
  <si>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</si>
  <si>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</si>
  <si>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</si>
  <si>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</si>
  <si>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</si>
  <si>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</si>
  <si>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</si>
  <si>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</si>
  <si>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</si>
  <si>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</si>
  <si>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</si>
  <si>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</si>
  <si>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</si>
  <si>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</si>
  <si>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</si>
  <si>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</si>
  <si>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</si>
  <si>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</si>
  <si>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</si>
  <si>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Plan de accion (solo para la opción reducir)</t>
  </si>
  <si>
    <t>Finalizado</t>
  </si>
  <si>
    <t>En curso</t>
  </si>
  <si>
    <t>Fraude Externo</t>
  </si>
  <si>
    <t>Relaciones Laborales</t>
  </si>
  <si>
    <t>Registro Sustancial</t>
  </si>
  <si>
    <t>Registro Material</t>
  </si>
  <si>
    <t>Sin registro</t>
  </si>
  <si>
    <t>Reducir</t>
  </si>
  <si>
    <t>Posibilidad de pérdida reputacional por debilidad en las competencias, habilidades, conocimientos y la fuga de conocimiento de los servidores públicos, debido a la inoportuna ejecución de las actividades establecidas en el plan estratégico de talento humano</t>
  </si>
  <si>
    <t>El inoportuno cumplimiento del Código de integridad y buen gobierno</t>
  </si>
  <si>
    <t>Posibilidad de pérdida reputacional por  el  incumplimiento del Código de integridad y buen gobierno</t>
  </si>
  <si>
    <t xml:space="preserve">Código de Intergidad y Buen Gobierno </t>
  </si>
  <si>
    <t xml:space="preserve">El Director de Talento Humano con Su Equipo de trabajo verifica el  informe de las desviaciones, el cual consolida las quejas de comité de convivencia laboral y los procesos de control disciplinario y se encuentra Documentado en el  Decreto 1000-0612 del 24 de Noviembre de 2020 en los  articulos 14 y 29 </t>
  </si>
  <si>
    <t>Incumplimiento a la Ley 2013 del 2019  de los servidores  afectados por esta normativa</t>
  </si>
  <si>
    <t>Ley 2013 del 2019</t>
  </si>
  <si>
    <t>El Director de Talento Humano con Su Equipo  realiza revision de las declaraciones de conflcitos de interese</t>
  </si>
  <si>
    <t>Incumplimiento al Decreto 830 del 2021 de los servidores  afectados por esta normativa</t>
  </si>
  <si>
    <t>Decreto 830 del 2021</t>
  </si>
  <si>
    <r>
      <t xml:space="preserve">Semestralmente las Secretaría Desarrollo económico (Dirección de emprendimiento, fortalecimiento empresarial y empleo y Dirección de Turismo) y Secretaría de agricultura y desarrollo rural, cada una con los </t>
    </r>
    <r>
      <rPr>
        <sz val="11"/>
        <color rgb="FFFF0000"/>
        <rFont val="Arial Narrow"/>
        <family val="2"/>
      </rPr>
      <t xml:space="preserve"> </t>
    </r>
    <r>
      <rPr>
        <sz val="11"/>
        <rFont val="Arial Narrow"/>
        <family val="2"/>
      </rPr>
      <t>asesores, profesionales  universitarios y contratistas</t>
    </r>
    <r>
      <rPr>
        <sz val="11"/>
        <color theme="1"/>
        <rFont val="Arial Narrow"/>
        <family val="2"/>
      </rPr>
      <t xml:space="preserve"> se reuniran dos veces por  vigencia, empezando vigencia y cada vez que se requiera para mirar el avance físico de las metas producto del plan indicativo y generar estrategias para cumplir las mismas.  Las respectivas evidencias de las reuniones son las planillas de asistencia internas y actas.</t>
    </r>
  </si>
  <si>
    <t>implementación en el desarrollo de modulos en  el sistema AMISALUD como:
1, Auditorías a las EPS
2, Listados Censales, 3.- Maestra de Afiliaciones y novedades.  4.- Auditoría de IPS. 5. Peticiones Quejas y Reclamos.</t>
  </si>
  <si>
    <t xml:space="preserve">Sanciones e investigaciones de los entes de control </t>
  </si>
  <si>
    <t xml:space="preserve">Respuesta  fuera  de los términos de tiempo   establecidos por la ley </t>
  </si>
  <si>
    <t>La entrega no oportuna y reparto a las respectivas áreas de las solicitudes radicadas</t>
  </si>
  <si>
    <t>Posibilidad de perdida económica y reputacional debido a sanciones e investigaciones de los entes de control por respuesta fuera de los términos de tiempo establecidos por la Ley</t>
  </si>
  <si>
    <t>Recepción de solicitudes, trámites y PQRS</t>
  </si>
  <si>
    <t>Los directores validan el reporte remitido por la Dirección, atención al ciudadano y los PQRS que están fuera de término, los cuales son remitidos via memorando a los responsables para su revisión y finalización, dejando como evidencia el memorando y la terminación del PQRS</t>
  </si>
  <si>
    <t>Falta de seguimiento a la información que se proporciona en la plataforma web PISAMI</t>
  </si>
  <si>
    <t>Los directores realizan reunión bimestral con los responsables de cada proceso o encargados de área , para la verificación de solicitudes pendientes, dejando como evidencia el acta y la asistencia</t>
  </si>
  <si>
    <t>Reduccción de presupuesto y deterioro de la imagen hacía la ciudadanía</t>
  </si>
  <si>
    <t>Falta de planeación,   seguimiento y control a la ejecución de los planes, programas y proyectos</t>
  </si>
  <si>
    <t>Insuficiencia presupuestal para dar cumplimiento a los planes, programas y proyectos establecidos</t>
  </si>
  <si>
    <t>Posibilidad de perdida económica y reputacional, debido a la reducción del presupuesto y deterioro de la imagen hacía a la ciudadanía por falta de planeación, seguimiento y control de los planes, programas y proyectos</t>
  </si>
  <si>
    <t>Elaboración y seguimiento del plan de desarrollo y los instrumentos de seguimiento</t>
  </si>
  <si>
    <t>Los directores realizan monitoreo, seguimiento y control  trimestral en la ejecución de los planes, programas y proyectos, dejando como evidencias informes de ejecución</t>
  </si>
  <si>
    <t xml:space="preserve">Falta de viabilización y actualización de los proyectos ante la Secretaria de Planeación </t>
  </si>
  <si>
    <t xml:space="preserve">El responsable delegado por la dirección , realiza anualmente  la verificación ante Planeación Municipal  de la viabilidad y actualización del proyecto , dejando como evidencia el certificado de viabilidad del proyecto </t>
  </si>
  <si>
    <t xml:space="preserve">Ordenes Perentorias, Planes de mejoramiento, visitas de control y/o Sanciones del Archivo General de la Nación y entes de control
</t>
  </si>
  <si>
    <t>Posibilidad de perdida reputacional por ocasión de Ordenes Perentorias, Planes de mejoramiento, visitas de control y/o Sanciones del Archivo General de la Nación y entes de control debido a  la inadecuada apropiación del proceso de gestión documental por parte de los servidores públicos y/o contratista en todo nivel jerárquico.</t>
  </si>
  <si>
    <t>Ejecución y Administración de procesos</t>
  </si>
  <si>
    <t xml:space="preserve">     El riesgo afecta la imagen de  la entidad con efecto publicitario sostenido a nivel de sector administrativo, nivel departamental o municipal</t>
  </si>
  <si>
    <t>El líder de gestión documental o profesional asignado verifica cada mes la ejecución de procesos de capacitación presencial y/o virtual con el fin de fortalecer la adherencia al procedimiento de organización de documentos de archivo de gestión (Diligenciamiento FUID-Hoja de Control-Formato de Control de Préstamo y Transferencias). verifica evidencias informe de capacitación, planilla de asistencia frente a la ejecución del cronograma</t>
  </si>
  <si>
    <t>Ausencia de  la elaboración de inventarios y actualización permanente  de inventarios en las unidades administrativas y el reporte de los mismos de acuerdo a las directrices impartidas</t>
  </si>
  <si>
    <t xml:space="preserve">1. El líder de gestión documental 2.Anualmente 3. Realiza la verificación que las unidades administrativas cuenten con archivos de gestión organizados 4. Solicitando a las unidades administrativas reportar al correo institucional de gestión documental, los inventarios documentales (FUID) de sus archivos de gestión conforme al procedimiento establecido, 5. SI reportaron los inventarios confirmar el recibido a satisfacción a las unidades que lo hicieron de forma correcta, generando informe consolidado de inventarios documentales; SI se reportaron y tiene falencias en el diligenciamiento del formato de inventario, se solicitara a las unidades administrativas la corrección en tiempo máximo de 30 días hábiles, si no presentan la corrección, al igual que las unidades que NO reportaron  y/o no cumplieran con el envió de los inventarios, se solicitara al jefe del área iniciar las acciones pertinentes, 6.  Las evidencias del control, son informe consolidado de inventarios documentales e informe de reporte a  comité institucional de coordinación de control interno reportando las unidades administrativas que incumplieron. </t>
  </si>
  <si>
    <t xml:space="preserve">El líder de gestión documental o profesional asignado verifica mensualmente la ejecución de visitas de asistencia técnica y seguimiento a los archivos de gestión donde se llevaron a cabo actividades de revisión en las unidades administrativas con relación a inventarios documentales, expedientes con Hoja de Control, Control de Préstamo,  debidamente diligenciados. 
</t>
  </si>
  <si>
    <t>Deficiente gestion de la Programacion Contractual Para el Funcionamiento de la Administracion Central</t>
  </si>
  <si>
    <t>Posibilidad de afectacion economica y reputacional por las sanciones del ente regulador debido a la Deficiente gestion de la Programacion Contractual para el Funcionamiento de la Administracion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</si>
</sst>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quot;$&quot;\ #,##0.00"/>
  </numFmts>
  <fonts count="68" x14ac:knownFonts="1">
    <font>
      <sz val="11"/>
      <color theme="1"/>
      <name val="Calibri"/>
      <scheme val="minor"/>
    </font>
    <font>
      <sz val="11"/>
      <color theme="1"/>
      <name val="Calibri"/>
      <family val="2"/>
    </font>
    <font>
      <b/>
      <sz val="14"/>
      <color theme="1"/>
      <name val="Arial Narrow"/>
      <family val="2"/>
    </font>
    <font>
      <sz val="11"/>
      <name val="Calibri"/>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sz val="12"/>
      <color theme="1"/>
      <name val="Arial Narrow"/>
      <family val="2"/>
    </font>
    <font>
      <sz val="12"/>
      <color rgb="FF000000"/>
      <name val="Arial Narrow"/>
      <family val="2"/>
    </font>
    <font>
      <sz val="10"/>
      <color rgb="FFFF0000"/>
      <name val="Arial Narrow"/>
      <family val="2"/>
    </font>
    <font>
      <b/>
      <sz val="22"/>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theme="1"/>
      <name val="Arial Narrow"/>
      <family val="2"/>
    </font>
    <font>
      <sz val="26"/>
      <color theme="1"/>
      <name val="Arial Narrow"/>
      <family val="2"/>
    </font>
    <font>
      <sz val="11"/>
      <color theme="0"/>
      <name val="Calibri"/>
      <family val="2"/>
    </font>
    <font>
      <sz val="16"/>
      <color theme="0"/>
      <name val="Arial Narrow"/>
      <family val="2"/>
    </font>
    <font>
      <b/>
      <sz val="11"/>
      <color theme="0"/>
      <name val="Arial Narrow"/>
      <family val="2"/>
    </font>
    <font>
      <sz val="16"/>
      <color theme="0"/>
      <name val="Calibri"/>
      <family val="2"/>
    </font>
    <font>
      <sz val="11"/>
      <color theme="0"/>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1"/>
      <color theme="1"/>
      <name val="Calibri"/>
      <family val="2"/>
      <scheme val="minor"/>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sz val="10"/>
      <color rgb="FF222222"/>
      <name val="Arial Narrow"/>
      <family val="2"/>
    </font>
    <font>
      <sz val="10"/>
      <name val="Arial Narrow"/>
      <family val="2"/>
    </font>
    <font>
      <b/>
      <sz val="10"/>
      <name val="Arial Narrow"/>
      <family val="2"/>
    </font>
    <font>
      <sz val="10"/>
      <color theme="0"/>
      <name val="Arial Narrow"/>
      <family val="2"/>
    </font>
    <font>
      <b/>
      <sz val="10"/>
      <color rgb="FF000000"/>
      <name val="Arial Narrow"/>
      <family val="2"/>
    </font>
    <font>
      <sz val="11"/>
      <color theme="1"/>
      <name val="Calibri"/>
      <family val="2"/>
      <scheme val="minor"/>
    </font>
    <font>
      <sz val="12"/>
      <name val="Arial Narrow"/>
      <family val="2"/>
    </font>
    <font>
      <b/>
      <sz val="12"/>
      <color theme="1"/>
      <name val="Arial Narrow"/>
      <family val="2"/>
    </font>
    <font>
      <sz val="11"/>
      <name val="Arial Narrow"/>
      <family val="2"/>
    </font>
    <font>
      <sz val="9"/>
      <color indexed="81"/>
      <name val="Tahoma"/>
      <family val="2"/>
    </font>
    <font>
      <b/>
      <sz val="9"/>
      <color indexed="81"/>
      <name val="Tahoma"/>
      <family val="2"/>
    </font>
    <font>
      <sz val="12"/>
      <color rgb="FF222222"/>
      <name val="Arial Narrow"/>
      <family val="2"/>
    </font>
    <font>
      <sz val="12"/>
      <color theme="0"/>
      <name val="Arial Narrow"/>
      <family val="2"/>
    </font>
    <font>
      <sz val="11"/>
      <color rgb="FFFF0000"/>
      <name val="Arial Narrow"/>
      <family val="2"/>
    </font>
    <font>
      <sz val="14"/>
      <color rgb="FFFF0000"/>
      <name val="Arial Narrow"/>
      <family val="2"/>
    </font>
    <font>
      <sz val="9"/>
      <name val="Arial Narrow"/>
      <family val="2"/>
    </font>
    <font>
      <sz val="14"/>
      <color theme="1"/>
      <name val="Arial Narrow"/>
      <family val="2"/>
    </font>
    <font>
      <sz val="14"/>
      <name val="Arial Narrow"/>
      <family val="2"/>
    </font>
  </fonts>
  <fills count="20">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FFFFFF"/>
        <bgColor rgb="FFFFFFFF"/>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0"/>
        <bgColor rgb="FFFF0000"/>
      </patternFill>
    </fill>
    <fill>
      <patternFill patternType="solid">
        <fgColor theme="0"/>
        <bgColor indexed="64"/>
      </patternFill>
    </fill>
    <fill>
      <patternFill patternType="solid">
        <fgColor rgb="FFFF0000"/>
        <bgColor indexed="64"/>
      </patternFill>
    </fill>
  </fills>
  <borders count="227">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right/>
      <top/>
      <bottom style="dotted">
        <color rgb="FFE36C09"/>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medium">
        <color theme="9"/>
      </left>
      <right style="dotted">
        <color theme="9"/>
      </right>
      <top style="medium">
        <color theme="9"/>
      </top>
      <bottom/>
      <diagonal/>
    </border>
    <border>
      <left style="dotted">
        <color theme="9"/>
      </left>
      <right/>
      <top style="medium">
        <color theme="9"/>
      </top>
      <bottom style="dotted">
        <color theme="9"/>
      </bottom>
      <diagonal/>
    </border>
    <border>
      <left/>
      <right/>
      <top style="medium">
        <color theme="9"/>
      </top>
      <bottom style="dotted">
        <color theme="9"/>
      </bottom>
      <diagonal/>
    </border>
    <border>
      <left/>
      <right style="dotted">
        <color theme="9"/>
      </right>
      <top style="medium">
        <color theme="9"/>
      </top>
      <bottom style="dotted">
        <color theme="9"/>
      </bottom>
      <diagonal/>
    </border>
    <border>
      <left/>
      <right style="medium">
        <color theme="9"/>
      </right>
      <top style="medium">
        <color theme="9"/>
      </top>
      <bottom style="dotted">
        <color theme="9"/>
      </bottom>
      <diagonal/>
    </border>
    <border>
      <left style="medium">
        <color theme="9"/>
      </left>
      <right style="dotted">
        <color theme="9"/>
      </right>
      <top/>
      <bottom/>
      <diagonal/>
    </border>
    <border>
      <left style="dotted">
        <color theme="9"/>
      </left>
      <right style="dotted">
        <color theme="9"/>
      </right>
      <top style="dotted">
        <color theme="9"/>
      </top>
      <bottom/>
      <diagonal/>
    </border>
    <border>
      <left style="dotted">
        <color theme="9"/>
      </left>
      <right style="dotted">
        <color theme="9"/>
      </right>
      <top style="dotted">
        <color theme="9"/>
      </top>
      <bottom style="dotted">
        <color theme="9"/>
      </bottom>
      <diagonal/>
    </border>
    <border>
      <left style="dotted">
        <color theme="9"/>
      </left>
      <right/>
      <top style="dotted">
        <color theme="9"/>
      </top>
      <bottom style="dotted">
        <color theme="9"/>
      </bottom>
      <diagonal/>
    </border>
    <border>
      <left/>
      <right/>
      <top style="dotted">
        <color theme="9"/>
      </top>
      <bottom style="dotted">
        <color theme="9"/>
      </bottom>
      <diagonal/>
    </border>
    <border>
      <left/>
      <right style="dotted">
        <color theme="9"/>
      </right>
      <top style="dotted">
        <color theme="9"/>
      </top>
      <bottom style="dotted">
        <color theme="9"/>
      </bottom>
      <diagonal/>
    </border>
    <border>
      <left style="dotted">
        <color theme="9"/>
      </left>
      <right style="medium">
        <color theme="9"/>
      </right>
      <top style="dotted">
        <color theme="9"/>
      </top>
      <bottom/>
      <diagonal/>
    </border>
    <border>
      <left style="medium">
        <color theme="9"/>
      </left>
      <right style="dotted">
        <color theme="9"/>
      </right>
      <top/>
      <bottom/>
      <diagonal/>
    </border>
    <border>
      <left style="dotted">
        <color theme="9"/>
      </left>
      <right style="dotted">
        <color theme="9"/>
      </right>
      <top/>
      <bottom/>
      <diagonal/>
    </border>
    <border>
      <left style="dotted">
        <color theme="9"/>
      </left>
      <right style="dotted">
        <color theme="9"/>
      </right>
      <top style="dotted">
        <color theme="9"/>
      </top>
      <bottom/>
      <diagonal/>
    </border>
    <border>
      <left style="dotted">
        <color theme="9"/>
      </left>
      <right style="medium">
        <color theme="9"/>
      </right>
      <top/>
      <bottom/>
      <diagonal/>
    </border>
    <border>
      <left style="dotted">
        <color theme="9"/>
      </left>
      <right style="dotted">
        <color theme="9"/>
      </right>
      <top style="medium">
        <color theme="9"/>
      </top>
      <bottom/>
      <diagonal/>
    </border>
    <border>
      <left style="dotted">
        <color theme="9"/>
      </left>
      <right style="dotted">
        <color theme="9"/>
      </right>
      <top style="medium">
        <color theme="9"/>
      </top>
      <bottom style="dotted">
        <color theme="9"/>
      </bottom>
      <diagonal/>
    </border>
    <border>
      <left style="dotted">
        <color theme="9"/>
      </left>
      <right style="medium">
        <color theme="9"/>
      </right>
      <top style="medium">
        <color theme="9"/>
      </top>
      <bottom style="dotted">
        <color theme="9"/>
      </bottom>
      <diagonal/>
    </border>
    <border>
      <left style="dotted">
        <color theme="9"/>
      </left>
      <right style="dotted">
        <color theme="9"/>
      </right>
      <top/>
      <bottom/>
      <diagonal/>
    </border>
    <border>
      <left style="dotted">
        <color theme="9"/>
      </left>
      <right style="medium">
        <color theme="9"/>
      </right>
      <top style="dotted">
        <color theme="9"/>
      </top>
      <bottom style="dotted">
        <color theme="9"/>
      </bottom>
      <diagonal/>
    </border>
    <border>
      <left style="dotted">
        <color theme="9"/>
      </left>
      <right style="dotted">
        <color theme="9"/>
      </right>
      <top/>
      <bottom style="medium">
        <color theme="9"/>
      </bottom>
      <diagonal/>
    </border>
    <border>
      <left style="dotted">
        <color theme="9"/>
      </left>
      <right style="dotted">
        <color theme="9"/>
      </right>
      <top style="dotted">
        <color theme="9"/>
      </top>
      <bottom style="medium">
        <color theme="9"/>
      </bottom>
      <diagonal/>
    </border>
    <border>
      <left style="dotted">
        <color theme="9"/>
      </left>
      <right style="medium">
        <color theme="9"/>
      </right>
      <top style="dotted">
        <color theme="9"/>
      </top>
      <bottom style="medium">
        <color theme="9"/>
      </bottom>
      <diagonal/>
    </border>
    <border>
      <left style="medium">
        <color theme="9"/>
      </left>
      <right style="dotted">
        <color theme="9"/>
      </right>
      <top/>
      <bottom style="medium">
        <color theme="9"/>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top style="dashed">
        <color theme="9" tint="-0.24994659260841701"/>
      </top>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otted">
        <color theme="9" tint="-0.249977111117893"/>
      </left>
      <right style="dotted">
        <color theme="9" tint="-0.249977111117893"/>
      </right>
      <top style="dotted">
        <color theme="9" tint="-0.249977111117893"/>
      </top>
      <bottom style="dotted">
        <color theme="9" tint="-0.249977111117893"/>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4659260841701"/>
      </left>
      <right style="thin">
        <color indexed="64"/>
      </right>
      <top style="dashed">
        <color theme="9" tint="-0.24994659260841701"/>
      </top>
      <bottom/>
      <diagonal/>
    </border>
    <border>
      <left style="thin">
        <color indexed="64"/>
      </left>
      <right style="thin">
        <color indexed="64"/>
      </right>
      <top style="thin">
        <color indexed="64"/>
      </top>
      <bottom style="thin">
        <color indexed="64"/>
      </bottom>
      <diagonal/>
    </border>
    <border>
      <left style="thin">
        <color indexed="64"/>
      </left>
      <right style="dashed">
        <color theme="9" tint="-0.24994659260841701"/>
      </right>
      <top style="dashed">
        <color theme="9" tint="-0.24994659260841701"/>
      </top>
      <bottom/>
      <diagonal/>
    </border>
    <border>
      <left style="dashed">
        <color theme="9" tint="-0.249977111117893"/>
      </left>
      <right style="dashed">
        <color theme="9" tint="-0.249977111117893"/>
      </right>
      <top/>
      <bottom style="dashed">
        <color theme="9" tint="-0.249977111117893"/>
      </bottom>
      <diagonal/>
    </border>
    <border>
      <left style="dashed">
        <color theme="9" tint="-0.24994659260841701"/>
      </left>
      <right style="dashed">
        <color theme="9" tint="-0.24994659260841701"/>
      </right>
      <top/>
      <bottom style="medium">
        <color theme="9"/>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style="dashed">
        <color theme="9" tint="-0.24994659260841701"/>
      </right>
      <top style="dashed">
        <color theme="9" tint="-0.24994659260841701"/>
      </top>
      <bottom/>
      <diagonal/>
    </border>
    <border>
      <left style="dashed">
        <color theme="9" tint="-0.249977111117893"/>
      </left>
      <right style="dashed">
        <color theme="9" tint="-0.24994659260841701"/>
      </right>
      <top/>
      <bottom/>
      <diagonal/>
    </border>
    <border>
      <left style="dashed">
        <color theme="9" tint="-0.249977111117893"/>
      </left>
      <right style="dashed">
        <color theme="9" tint="-0.24994659260841701"/>
      </right>
      <top/>
      <bottom style="dashed">
        <color theme="9" tint="-0.24994659260841701"/>
      </bottom>
      <diagonal/>
    </border>
    <border>
      <left style="dashed">
        <color theme="9" tint="-0.24994659260841701"/>
      </left>
      <right style="dashed">
        <color theme="9" tint="-0.249977111117893"/>
      </right>
      <top/>
      <bottom style="medium">
        <color theme="9"/>
      </bottom>
      <diagonal/>
    </border>
    <border>
      <left style="dashed">
        <color theme="9" tint="-0.249977111117893"/>
      </left>
      <right style="dashed">
        <color theme="9" tint="-0.24994659260841701"/>
      </right>
      <top/>
      <bottom style="medium">
        <color theme="9"/>
      </bottom>
      <diagonal/>
    </border>
    <border>
      <left style="dashed">
        <color theme="9" tint="-0.249977111117893"/>
      </left>
      <right style="dashed">
        <color theme="9" tint="-0.249977111117893"/>
      </right>
      <top/>
      <bottom style="medium">
        <color theme="9"/>
      </bottom>
      <diagonal/>
    </border>
    <border>
      <left style="dashed">
        <color theme="9" tint="-0.249977111117893"/>
      </left>
      <right/>
      <top style="dashed">
        <color theme="9" tint="-0.249977111117893"/>
      </top>
      <bottom/>
      <diagonal/>
    </border>
    <border>
      <left style="dashed">
        <color theme="9" tint="-0.249977111117893"/>
      </left>
      <right/>
      <top/>
      <bottom/>
      <diagonal/>
    </border>
    <border>
      <left style="dashed">
        <color theme="9" tint="-0.249977111117893"/>
      </left>
      <right/>
      <top/>
      <bottom style="dashed">
        <color theme="9" tint="-0.249977111117893"/>
      </bottom>
      <diagonal/>
    </border>
    <border>
      <left style="dotted">
        <color rgb="FFE36C09"/>
      </left>
      <right style="dotted">
        <color rgb="FFE36C09"/>
      </right>
      <top style="dotted">
        <color rgb="FFE36C09"/>
      </top>
      <bottom/>
      <diagonal/>
    </border>
    <border>
      <left style="dotted">
        <color rgb="FFE36C09"/>
      </left>
      <right style="dotted">
        <color rgb="FFE36C09"/>
      </right>
      <top style="dotted">
        <color rgb="FFE36C09"/>
      </top>
      <bottom style="dotted">
        <color rgb="FFE36C09"/>
      </bottom>
      <diagonal/>
    </border>
    <border>
      <left/>
      <right style="dotted">
        <color rgb="FFE36C09"/>
      </right>
      <top/>
      <bottom/>
      <diagonal/>
    </border>
    <border>
      <left style="dotted">
        <color rgb="FFE36C09"/>
      </left>
      <right style="dotted">
        <color rgb="FFE36C09"/>
      </right>
      <top/>
      <bottom/>
      <diagonal/>
    </border>
    <border>
      <left style="dashed">
        <color theme="9" tint="-0.24994659260841701"/>
      </left>
      <right style="dashed">
        <color theme="9" tint="-0.24994659260841701"/>
      </right>
      <top/>
      <bottom style="dashed">
        <color theme="9" tint="-0.249977111117893"/>
      </bottom>
      <diagonal/>
    </border>
    <border>
      <left style="dashed">
        <color theme="9" tint="-0.249977111117893"/>
      </left>
      <right style="dashed">
        <color theme="9" tint="-0.249977111117893"/>
      </right>
      <top style="dashed">
        <color theme="9" tint="-0.24994659260841701"/>
      </top>
      <bottom/>
      <diagonal/>
    </border>
    <border>
      <left/>
      <right style="dashed">
        <color theme="9" tint="-0.24994659260841701"/>
      </right>
      <top/>
      <bottom style="medium">
        <color theme="9"/>
      </bottom>
      <diagonal/>
    </border>
    <border>
      <left/>
      <right style="dashed">
        <color theme="9" tint="-0.24994659260841701"/>
      </right>
      <top style="medium">
        <color theme="9"/>
      </top>
      <bottom/>
      <diagonal/>
    </border>
    <border>
      <left style="medium">
        <color theme="9"/>
      </left>
      <right style="dashed">
        <color theme="9" tint="-0.24994659260841701"/>
      </right>
      <top style="medium">
        <color theme="9"/>
      </top>
      <bottom/>
      <diagonal/>
    </border>
    <border>
      <left style="dashed">
        <color theme="9" tint="-0.24994659260841701"/>
      </left>
      <right style="dashed">
        <color theme="9" tint="-0.24994659260841701"/>
      </right>
      <top style="medium">
        <color theme="9"/>
      </top>
      <bottom/>
      <diagonal/>
    </border>
    <border>
      <left style="dashed">
        <color theme="9" tint="-0.24994659260841701"/>
      </left>
      <right style="thin">
        <color indexed="64"/>
      </right>
      <top style="medium">
        <color theme="9"/>
      </top>
      <bottom/>
      <diagonal/>
    </border>
    <border>
      <left style="thin">
        <color indexed="64"/>
      </left>
      <right style="thin">
        <color indexed="64"/>
      </right>
      <top style="medium">
        <color theme="9"/>
      </top>
      <bottom style="thin">
        <color indexed="64"/>
      </bottom>
      <diagonal/>
    </border>
    <border>
      <left style="thin">
        <color indexed="64"/>
      </left>
      <right style="dashed">
        <color theme="9" tint="-0.24994659260841701"/>
      </right>
      <top style="medium">
        <color theme="9"/>
      </top>
      <bottom/>
      <diagonal/>
    </border>
    <border>
      <left style="dashed">
        <color theme="9" tint="-0.24994659260841701"/>
      </left>
      <right style="dashed">
        <color theme="9" tint="-0.24994659260841701"/>
      </right>
      <top style="medium">
        <color theme="9"/>
      </top>
      <bottom style="dashed">
        <color theme="9" tint="-0.24994659260841701"/>
      </bottom>
      <diagonal/>
    </border>
    <border>
      <left style="dashed">
        <color theme="9" tint="-0.24994659260841701"/>
      </left>
      <right style="medium">
        <color theme="9"/>
      </right>
      <top style="medium">
        <color theme="9"/>
      </top>
      <bottom/>
      <diagonal/>
    </border>
    <border>
      <left style="medium">
        <color theme="9"/>
      </left>
      <right style="dashed">
        <color theme="9" tint="-0.24994659260841701"/>
      </right>
      <top/>
      <bottom/>
      <diagonal/>
    </border>
    <border>
      <left style="dashed">
        <color theme="9" tint="-0.24994659260841701"/>
      </left>
      <right style="medium">
        <color theme="9"/>
      </right>
      <top style="dashed">
        <color theme="9" tint="-0.24994659260841701"/>
      </top>
      <bottom/>
      <diagonal/>
    </border>
    <border>
      <left style="medium">
        <color theme="9"/>
      </left>
      <right style="dashed">
        <color theme="9" tint="-0.24994659260841701"/>
      </right>
      <top/>
      <bottom style="medium">
        <color theme="9"/>
      </bottom>
      <diagonal/>
    </border>
    <border>
      <left style="dashed">
        <color theme="9" tint="-0.24994659260841701"/>
      </left>
      <right/>
      <top/>
      <bottom style="medium">
        <color theme="9"/>
      </bottom>
      <diagonal/>
    </border>
    <border>
      <left style="dashed">
        <color theme="9" tint="-0.24994659260841701"/>
      </left>
      <right style="dashed">
        <color theme="9" tint="-0.24994659260841701"/>
      </right>
      <top style="dashed">
        <color theme="9" tint="-0.24994659260841701"/>
      </top>
      <bottom style="medium">
        <color theme="9"/>
      </bottom>
      <diagonal/>
    </border>
    <border>
      <left style="dashed">
        <color theme="9" tint="-0.24994659260841701"/>
      </left>
      <right style="thin">
        <color indexed="64"/>
      </right>
      <top style="dashed">
        <color theme="9" tint="-0.24994659260841701"/>
      </top>
      <bottom style="medium">
        <color theme="9"/>
      </bottom>
      <diagonal/>
    </border>
    <border>
      <left style="thin">
        <color indexed="64"/>
      </left>
      <right style="thin">
        <color indexed="64"/>
      </right>
      <top style="thin">
        <color indexed="64"/>
      </top>
      <bottom style="medium">
        <color theme="9"/>
      </bottom>
      <diagonal/>
    </border>
    <border>
      <left style="thin">
        <color indexed="64"/>
      </left>
      <right style="dashed">
        <color theme="9" tint="-0.24994659260841701"/>
      </right>
      <top style="dashed">
        <color theme="9" tint="-0.24994659260841701"/>
      </top>
      <bottom style="medium">
        <color theme="9"/>
      </bottom>
      <diagonal/>
    </border>
    <border>
      <left style="dashed">
        <color theme="9" tint="-0.24994659260841701"/>
      </left>
      <right style="medium">
        <color theme="9"/>
      </right>
      <top style="dashed">
        <color theme="9" tint="-0.24994659260841701"/>
      </top>
      <bottom style="medium">
        <color theme="9"/>
      </bottom>
      <diagonal/>
    </border>
    <border>
      <left/>
      <right/>
      <top style="medium">
        <color theme="9"/>
      </top>
      <bottom/>
      <diagonal/>
    </border>
    <border>
      <left style="dashed">
        <color theme="9" tint="-0.24994659260841701"/>
      </left>
      <right/>
      <top style="medium">
        <color theme="9"/>
      </top>
      <bottom/>
      <diagonal/>
    </border>
    <border>
      <left style="dashed">
        <color theme="9" tint="-0.249977111117893"/>
      </left>
      <right style="dashed">
        <color theme="9" tint="-0.249977111117893"/>
      </right>
      <top style="medium">
        <color theme="9"/>
      </top>
      <bottom style="dashed">
        <color theme="9" tint="-0.249977111117893"/>
      </bottom>
      <diagonal/>
    </border>
    <border>
      <left style="dashed">
        <color theme="9" tint="-0.249977111117893"/>
      </left>
      <right style="dashed">
        <color theme="9" tint="-0.249977111117893"/>
      </right>
      <top style="dashed">
        <color theme="9" tint="-0.249977111117893"/>
      </top>
      <bottom style="medium">
        <color theme="9"/>
      </bottom>
      <diagonal/>
    </border>
    <border>
      <left style="dotted">
        <color theme="9" tint="-0.249977111117893"/>
      </left>
      <right style="dotted">
        <color theme="9" tint="-0.249977111117893"/>
      </right>
      <top style="medium">
        <color theme="9"/>
      </top>
      <bottom style="dotted">
        <color theme="9" tint="-0.249977111117893"/>
      </bottom>
      <diagonal/>
    </border>
    <border>
      <left style="dotted">
        <color theme="9" tint="-0.249977111117893"/>
      </left>
      <right style="medium">
        <color theme="9"/>
      </right>
      <top style="medium">
        <color theme="9"/>
      </top>
      <bottom style="dotted">
        <color theme="9" tint="-0.249977111117893"/>
      </bottom>
      <diagonal/>
    </border>
    <border>
      <left style="dotted">
        <color theme="9" tint="-0.249977111117893"/>
      </left>
      <right style="medium">
        <color theme="9"/>
      </right>
      <top style="dotted">
        <color theme="9" tint="-0.249977111117893"/>
      </top>
      <bottom style="dotted">
        <color theme="9" tint="-0.249977111117893"/>
      </bottom>
      <diagonal/>
    </border>
    <border>
      <left style="dotted">
        <color theme="9" tint="-0.249977111117893"/>
      </left>
      <right style="dotted">
        <color theme="9" tint="-0.249977111117893"/>
      </right>
      <top style="dotted">
        <color theme="9" tint="-0.249977111117893"/>
      </top>
      <bottom style="medium">
        <color theme="9"/>
      </bottom>
      <diagonal/>
    </border>
    <border>
      <left style="dotted">
        <color theme="9" tint="-0.249977111117893"/>
      </left>
      <right style="medium">
        <color theme="9"/>
      </right>
      <top style="dotted">
        <color theme="9" tint="-0.249977111117893"/>
      </top>
      <bottom style="medium">
        <color theme="9"/>
      </bottom>
      <diagonal/>
    </border>
    <border>
      <left style="dashed">
        <color theme="9" tint="-0.24994659260841701"/>
      </left>
      <right style="medium">
        <color theme="9"/>
      </right>
      <top style="medium">
        <color theme="9"/>
      </top>
      <bottom style="dashed">
        <color theme="9" tint="-0.24994659260841701"/>
      </bottom>
      <diagonal/>
    </border>
    <border>
      <left style="dashed">
        <color theme="9" tint="-0.24994659260841701"/>
      </left>
      <right style="medium">
        <color theme="9"/>
      </right>
      <top style="dashed">
        <color theme="9" tint="-0.24994659260841701"/>
      </top>
      <bottom style="dashed">
        <color theme="9" tint="-0.24994659260841701"/>
      </bottom>
      <diagonal/>
    </border>
    <border>
      <left style="dashed">
        <color theme="9" tint="-0.24994659260841701"/>
      </left>
      <right style="medium">
        <color theme="9"/>
      </right>
      <top/>
      <bottom/>
      <diagonal/>
    </border>
    <border>
      <left style="dashed">
        <color theme="9" tint="-0.24994659260841701"/>
      </left>
      <right style="medium">
        <color theme="9"/>
      </right>
      <top/>
      <bottom style="dashed">
        <color theme="9" tint="-0.24994659260841701"/>
      </bottom>
      <diagonal/>
    </border>
    <border>
      <left style="dashed">
        <color theme="9" tint="-0.24994659260841701"/>
      </left>
      <right style="medium">
        <color theme="9"/>
      </right>
      <top/>
      <bottom style="medium">
        <color theme="9"/>
      </bottom>
      <diagonal/>
    </border>
    <border>
      <left/>
      <right style="dashed">
        <color theme="9" tint="-0.24994659260841701"/>
      </right>
      <top style="medium">
        <color theme="9"/>
      </top>
      <bottom style="dashed">
        <color theme="9" tint="-0.24994659260841701"/>
      </bottom>
      <diagonal/>
    </border>
    <border>
      <left/>
      <right/>
      <top/>
      <bottom style="medium">
        <color theme="9"/>
      </bottom>
      <diagonal/>
    </border>
    <border>
      <left style="dashed">
        <color theme="9" tint="-0.24994659260841701"/>
      </left>
      <right/>
      <top style="dashed">
        <color theme="9" tint="-0.24994659260841701"/>
      </top>
      <bottom style="medium">
        <color theme="9"/>
      </bottom>
      <diagonal/>
    </border>
    <border>
      <left/>
      <right style="dashed">
        <color theme="9" tint="-0.24994659260841701"/>
      </right>
      <top style="dashed">
        <color theme="9" tint="-0.24994659260841701"/>
      </top>
      <bottom style="medium">
        <color theme="9"/>
      </bottom>
      <diagonal/>
    </border>
    <border>
      <left style="dashed">
        <color theme="9" tint="-0.24994659260841701"/>
      </left>
      <right style="dashed">
        <color theme="9" tint="-0.249977111117893"/>
      </right>
      <top style="medium">
        <color theme="9"/>
      </top>
      <bottom/>
      <diagonal/>
    </border>
    <border>
      <left style="dashed">
        <color theme="9" tint="-0.249977111117893"/>
      </left>
      <right style="dashed">
        <color theme="9" tint="-0.249977111117893"/>
      </right>
      <top style="medium">
        <color theme="9"/>
      </top>
      <bottom/>
      <diagonal/>
    </border>
    <border>
      <left style="dashed">
        <color theme="9" tint="-0.249977111117893"/>
      </left>
      <right style="dashed">
        <color theme="9" tint="-0.24994659260841701"/>
      </right>
      <top style="medium">
        <color theme="9"/>
      </top>
      <bottom/>
      <diagonal/>
    </border>
    <border>
      <left style="dotted">
        <color rgb="FFE36C09"/>
      </left>
      <right style="dotted">
        <color rgb="FFE36C09"/>
      </right>
      <top style="medium">
        <color theme="9"/>
      </top>
      <bottom/>
      <diagonal/>
    </border>
    <border>
      <left style="dotted">
        <color rgb="FFE36C09"/>
      </left>
      <right style="dotted">
        <color rgb="FFE36C09"/>
      </right>
      <top style="medium">
        <color theme="9"/>
      </top>
      <bottom style="dotted">
        <color rgb="FFE36C09"/>
      </bottom>
      <diagonal/>
    </border>
    <border>
      <left/>
      <right style="dotted">
        <color rgb="FFE36C09"/>
      </right>
      <top style="medium">
        <color theme="9"/>
      </top>
      <bottom/>
      <diagonal/>
    </border>
    <border>
      <left style="dotted">
        <color rgb="FFE36C09"/>
      </left>
      <right style="medium">
        <color theme="9"/>
      </right>
      <top style="medium">
        <color theme="9"/>
      </top>
      <bottom/>
      <diagonal/>
    </border>
    <border>
      <left style="dotted">
        <color rgb="FFE36C09"/>
      </left>
      <right style="medium">
        <color theme="9"/>
      </right>
      <top style="dotted">
        <color rgb="FFE36C09"/>
      </top>
      <bottom/>
      <diagonal/>
    </border>
    <border>
      <left style="dotted">
        <color rgb="FFE36C09"/>
      </left>
      <right style="dotted">
        <color rgb="FFE36C09"/>
      </right>
      <top/>
      <bottom style="medium">
        <color theme="9"/>
      </bottom>
      <diagonal/>
    </border>
    <border>
      <left/>
      <right style="dotted">
        <color rgb="FFE36C09"/>
      </right>
      <top/>
      <bottom style="medium">
        <color theme="9"/>
      </bottom>
      <diagonal/>
    </border>
    <border>
      <left style="dotted">
        <color rgb="FFE36C09"/>
      </left>
      <right style="dotted">
        <color rgb="FFE36C09"/>
      </right>
      <top style="dotted">
        <color rgb="FFE36C09"/>
      </top>
      <bottom style="medium">
        <color theme="9"/>
      </bottom>
      <diagonal/>
    </border>
    <border>
      <left style="dotted">
        <color rgb="FFE36C09"/>
      </left>
      <right style="medium">
        <color theme="9"/>
      </right>
      <top style="dotted">
        <color rgb="FFE36C09"/>
      </top>
      <bottom style="medium">
        <color theme="9"/>
      </bottom>
      <diagonal/>
    </border>
    <border>
      <left/>
      <right style="medium">
        <color theme="9"/>
      </right>
      <top/>
      <bottom/>
      <diagonal/>
    </border>
    <border>
      <left/>
      <right style="medium">
        <color theme="9"/>
      </right>
      <top/>
      <bottom style="dashed">
        <color theme="9" tint="-0.24994659260841701"/>
      </bottom>
      <diagonal/>
    </border>
    <border>
      <left/>
      <right style="medium">
        <color theme="9"/>
      </right>
      <top style="dashed">
        <color theme="9" tint="-0.24994659260841701"/>
      </top>
      <bottom/>
      <diagonal/>
    </border>
  </borders>
  <cellStyleXfs count="2">
    <xf numFmtId="0" fontId="0" fillId="0" borderId="0"/>
    <xf numFmtId="9" fontId="55" fillId="0" borderId="0" applyFont="0" applyFill="0" applyBorder="0" applyAlignment="0" applyProtection="0"/>
  </cellStyleXfs>
  <cellXfs count="1196">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4" fillId="0" borderId="61" xfId="0" applyFont="1" applyBorder="1" applyAlignment="1">
      <alignment horizontal="left" vertical="top" wrapText="1"/>
    </xf>
    <xf numFmtId="0" fontId="4" fillId="0" borderId="76" xfId="0" applyFont="1" applyBorder="1" applyAlignment="1">
      <alignment horizontal="left" vertical="top" wrapText="1"/>
    </xf>
    <xf numFmtId="0" fontId="4" fillId="0" borderId="71" xfId="0" applyFont="1" applyBorder="1" applyAlignment="1">
      <alignment horizontal="center" vertical="center" wrapText="1"/>
    </xf>
    <xf numFmtId="0" fontId="4" fillId="0" borderId="71" xfId="0" applyFont="1" applyBorder="1" applyAlignment="1">
      <alignment horizontal="center" vertical="center"/>
    </xf>
    <xf numFmtId="0" fontId="4" fillId="0" borderId="61" xfId="0" applyFont="1" applyBorder="1" applyAlignment="1">
      <alignment horizontal="center" vertical="center" wrapText="1"/>
    </xf>
    <xf numFmtId="0" fontId="4" fillId="0" borderId="61" xfId="0" applyFont="1" applyBorder="1" applyAlignment="1">
      <alignment horizontal="center" vertical="center"/>
    </xf>
    <xf numFmtId="164" fontId="4" fillId="0" borderId="61" xfId="0" applyNumberFormat="1" applyFont="1" applyBorder="1" applyAlignment="1">
      <alignment horizontal="center" vertical="top"/>
    </xf>
    <xf numFmtId="0" fontId="9" fillId="0" borderId="61" xfId="0" applyFont="1" applyBorder="1" applyAlignment="1">
      <alignment horizontal="center" vertical="top" textRotation="90" wrapText="1"/>
    </xf>
    <xf numFmtId="9" fontId="4" fillId="0" borderId="61" xfId="0" applyNumberFormat="1" applyFont="1" applyBorder="1" applyAlignment="1">
      <alignment horizontal="center" vertical="top"/>
    </xf>
    <xf numFmtId="0" fontId="9" fillId="0" borderId="61" xfId="0" applyFont="1" applyBorder="1" applyAlignment="1">
      <alignment horizontal="center" vertical="top" textRotation="90"/>
    </xf>
    <xf numFmtId="0" fontId="4" fillId="0" borderId="61" xfId="0" applyFont="1" applyBorder="1" applyAlignment="1">
      <alignment horizontal="center" vertical="top"/>
    </xf>
    <xf numFmtId="0" fontId="4" fillId="0" borderId="76" xfId="0" applyFont="1" applyBorder="1" applyAlignment="1">
      <alignment horizontal="center" vertical="center" wrapText="1"/>
    </xf>
    <xf numFmtId="0" fontId="4" fillId="0" borderId="76" xfId="0" applyFont="1" applyBorder="1" applyAlignment="1">
      <alignment horizontal="center" vertical="top"/>
    </xf>
    <xf numFmtId="0" fontId="4" fillId="0" borderId="76" xfId="0" applyFont="1" applyBorder="1" applyAlignment="1">
      <alignment horizontal="center" vertical="top" textRotation="90"/>
    </xf>
    <xf numFmtId="9" fontId="4" fillId="0" borderId="76" xfId="0" applyNumberFormat="1" applyFont="1" applyBorder="1" applyAlignment="1">
      <alignment horizontal="center" vertical="top"/>
    </xf>
    <xf numFmtId="164" fontId="4" fillId="0" borderId="76" xfId="0" applyNumberFormat="1" applyFont="1" applyBorder="1" applyAlignment="1">
      <alignment horizontal="center" vertical="top"/>
    </xf>
    <xf numFmtId="0" fontId="9" fillId="0" borderId="76" xfId="0" applyFont="1" applyBorder="1" applyAlignment="1">
      <alignment horizontal="center" vertical="top" textRotation="90" wrapText="1"/>
    </xf>
    <xf numFmtId="0" fontId="9" fillId="0" borderId="76" xfId="0" applyFont="1" applyBorder="1" applyAlignment="1">
      <alignment horizontal="center" vertical="top" textRotation="90"/>
    </xf>
    <xf numFmtId="0" fontId="4" fillId="0" borderId="71" xfId="0" applyFont="1" applyBorder="1" applyAlignment="1">
      <alignment horizontal="center" vertical="top" wrapText="1"/>
    </xf>
    <xf numFmtId="0" fontId="20" fillId="2" borderId="1" xfId="0" applyFont="1" applyFill="1" applyBorder="1" applyAlignment="1">
      <alignment vertical="center"/>
    </xf>
    <xf numFmtId="0" fontId="23" fillId="8" borderId="109" xfId="0" applyFont="1" applyFill="1" applyBorder="1" applyAlignment="1">
      <alignment horizontal="center" vertical="center" wrapText="1" readingOrder="1"/>
    </xf>
    <xf numFmtId="0" fontId="23" fillId="8" borderId="110" xfId="0" applyFont="1" applyFill="1" applyBorder="1" applyAlignment="1">
      <alignment horizontal="center" vertical="center" wrapText="1" readingOrder="1"/>
    </xf>
    <xf numFmtId="0" fontId="23" fillId="8" borderId="111" xfId="0" applyFont="1" applyFill="1" applyBorder="1" applyAlignment="1">
      <alignment horizontal="center" vertical="center" wrapText="1" readingOrder="1"/>
    </xf>
    <xf numFmtId="0" fontId="23" fillId="9" borderId="109" xfId="0" applyFont="1" applyFill="1" applyBorder="1" applyAlignment="1">
      <alignment horizontal="center" wrapText="1" readingOrder="1"/>
    </xf>
    <xf numFmtId="0" fontId="23" fillId="9" borderId="110" xfId="0" applyFont="1" applyFill="1" applyBorder="1" applyAlignment="1">
      <alignment horizontal="center" wrapText="1" readingOrder="1"/>
    </xf>
    <xf numFmtId="0" fontId="23" fillId="9" borderId="111" xfId="0" applyFont="1" applyFill="1" applyBorder="1" applyAlignment="1">
      <alignment horizontal="center" wrapText="1" readingOrder="1"/>
    </xf>
    <xf numFmtId="0" fontId="23" fillId="8" borderId="19" xfId="0" applyFont="1" applyFill="1" applyBorder="1" applyAlignment="1">
      <alignment horizontal="center" vertical="center" wrapText="1" readingOrder="1"/>
    </xf>
    <xf numFmtId="0" fontId="23" fillId="8" borderId="1" xfId="0" applyFont="1" applyFill="1" applyBorder="1" applyAlignment="1">
      <alignment horizontal="center" vertical="center" wrapText="1" readingOrder="1"/>
    </xf>
    <xf numFmtId="0" fontId="23" fillId="8" borderId="20" xfId="0" applyFont="1" applyFill="1" applyBorder="1" applyAlignment="1">
      <alignment horizontal="center" vertical="center" wrapText="1" readingOrder="1"/>
    </xf>
    <xf numFmtId="0" fontId="23" fillId="9" borderId="19" xfId="0" applyFont="1" applyFill="1" applyBorder="1" applyAlignment="1">
      <alignment horizontal="center" wrapText="1" readingOrder="1"/>
    </xf>
    <xf numFmtId="0" fontId="23" fillId="9" borderId="1" xfId="0" applyFont="1" applyFill="1" applyBorder="1" applyAlignment="1">
      <alignment horizontal="center" wrapText="1" readingOrder="1"/>
    </xf>
    <xf numFmtId="0" fontId="23" fillId="9" borderId="20" xfId="0" applyFont="1" applyFill="1" applyBorder="1" applyAlignment="1">
      <alignment horizontal="center" wrapText="1" readingOrder="1"/>
    </xf>
    <xf numFmtId="0" fontId="23" fillId="8" borderId="40" xfId="0" applyFont="1" applyFill="1" applyBorder="1" applyAlignment="1">
      <alignment horizontal="center" vertical="center" wrapText="1" readingOrder="1"/>
    </xf>
    <xf numFmtId="0" fontId="23" fillId="8" borderId="41" xfId="0" applyFont="1" applyFill="1" applyBorder="1" applyAlignment="1">
      <alignment horizontal="center" vertical="center" wrapText="1" readingOrder="1"/>
    </xf>
    <xf numFmtId="0" fontId="23" fillId="8" borderId="42" xfId="0" applyFont="1" applyFill="1" applyBorder="1" applyAlignment="1">
      <alignment horizontal="center" vertical="center" wrapText="1" readingOrder="1"/>
    </xf>
    <xf numFmtId="0" fontId="23" fillId="9" borderId="40" xfId="0" applyFont="1" applyFill="1" applyBorder="1" applyAlignment="1">
      <alignment horizontal="center" wrapText="1" readingOrder="1"/>
    </xf>
    <xf numFmtId="0" fontId="23" fillId="9" borderId="41" xfId="0" applyFont="1" applyFill="1" applyBorder="1" applyAlignment="1">
      <alignment horizontal="center" wrapText="1" readingOrder="1"/>
    </xf>
    <xf numFmtId="0" fontId="23" fillId="9" borderId="42" xfId="0" applyFont="1" applyFill="1" applyBorder="1" applyAlignment="1">
      <alignment horizontal="center" wrapText="1" readingOrder="1"/>
    </xf>
    <xf numFmtId="0" fontId="23" fillId="10" borderId="109" xfId="0" applyFont="1" applyFill="1" applyBorder="1" applyAlignment="1">
      <alignment horizontal="center" wrapText="1" readingOrder="1"/>
    </xf>
    <xf numFmtId="0" fontId="23" fillId="10" borderId="110" xfId="0" applyFont="1" applyFill="1" applyBorder="1" applyAlignment="1">
      <alignment horizontal="center" wrapText="1" readingOrder="1"/>
    </xf>
    <xf numFmtId="0" fontId="23" fillId="10" borderId="111" xfId="0" applyFont="1" applyFill="1" applyBorder="1" applyAlignment="1">
      <alignment horizontal="center" wrapText="1" readingOrder="1"/>
    </xf>
    <xf numFmtId="0" fontId="23" fillId="10" borderId="19" xfId="0" applyFont="1" applyFill="1" applyBorder="1" applyAlignment="1">
      <alignment horizontal="center" wrapText="1" readingOrder="1"/>
    </xf>
    <xf numFmtId="0" fontId="23" fillId="10" borderId="1" xfId="0" applyFont="1" applyFill="1" applyBorder="1" applyAlignment="1">
      <alignment horizontal="center" wrapText="1" readingOrder="1"/>
    </xf>
    <xf numFmtId="0" fontId="23" fillId="10" borderId="20" xfId="0" applyFont="1" applyFill="1" applyBorder="1" applyAlignment="1">
      <alignment horizontal="center" wrapText="1" readingOrder="1"/>
    </xf>
    <xf numFmtId="0" fontId="23" fillId="10" borderId="40" xfId="0" applyFont="1" applyFill="1" applyBorder="1" applyAlignment="1">
      <alignment horizontal="center" wrapText="1" readingOrder="1"/>
    </xf>
    <xf numFmtId="0" fontId="23" fillId="10" borderId="41" xfId="0" applyFont="1" applyFill="1" applyBorder="1" applyAlignment="1">
      <alignment horizontal="center" wrapText="1" readingOrder="1"/>
    </xf>
    <xf numFmtId="0" fontId="23" fillId="10" borderId="42" xfId="0" applyFont="1" applyFill="1" applyBorder="1" applyAlignment="1">
      <alignment horizontal="center" wrapText="1" readingOrder="1"/>
    </xf>
    <xf numFmtId="0" fontId="23" fillId="11" borderId="109" xfId="0" applyFont="1" applyFill="1" applyBorder="1" applyAlignment="1">
      <alignment horizontal="center" wrapText="1" readingOrder="1"/>
    </xf>
    <xf numFmtId="0" fontId="23" fillId="11" borderId="110" xfId="0" applyFont="1" applyFill="1" applyBorder="1" applyAlignment="1">
      <alignment horizontal="center" wrapText="1" readingOrder="1"/>
    </xf>
    <xf numFmtId="0" fontId="23" fillId="11" borderId="111" xfId="0" applyFont="1" applyFill="1" applyBorder="1" applyAlignment="1">
      <alignment horizontal="center" wrapText="1" readingOrder="1"/>
    </xf>
    <xf numFmtId="0" fontId="23" fillId="11" borderId="19" xfId="0" applyFont="1" applyFill="1" applyBorder="1" applyAlignment="1">
      <alignment horizontal="center" wrapText="1" readingOrder="1"/>
    </xf>
    <xf numFmtId="0" fontId="23" fillId="11" borderId="1" xfId="0" applyFont="1" applyFill="1" applyBorder="1" applyAlignment="1">
      <alignment horizontal="center" wrapText="1" readingOrder="1"/>
    </xf>
    <xf numFmtId="0" fontId="23" fillId="11" borderId="20" xfId="0" applyFont="1" applyFill="1" applyBorder="1" applyAlignment="1">
      <alignment horizontal="center" wrapText="1" readingOrder="1"/>
    </xf>
    <xf numFmtId="0" fontId="23" fillId="11" borderId="40" xfId="0" applyFont="1" applyFill="1" applyBorder="1" applyAlignment="1">
      <alignment horizontal="center" wrapText="1" readingOrder="1"/>
    </xf>
    <xf numFmtId="0" fontId="23" fillId="11" borderId="41" xfId="0" applyFont="1" applyFill="1" applyBorder="1" applyAlignment="1">
      <alignment horizontal="center" wrapText="1" readingOrder="1"/>
    </xf>
    <xf numFmtId="0" fontId="23" fillId="11" borderId="42" xfId="0" applyFont="1" applyFill="1" applyBorder="1" applyAlignment="1">
      <alignment horizontal="center" wrapText="1" readingOrder="1"/>
    </xf>
    <xf numFmtId="0" fontId="25" fillId="10" borderId="110" xfId="0" applyFont="1" applyFill="1" applyBorder="1" applyAlignment="1">
      <alignment horizontal="center" wrapText="1" readingOrder="1"/>
    </xf>
    <xf numFmtId="0" fontId="27" fillId="0" borderId="0" xfId="0" applyFont="1" applyAlignment="1">
      <alignment horizontal="center" vertical="center" wrapText="1"/>
    </xf>
    <xf numFmtId="0" fontId="28" fillId="12" borderId="1" xfId="0" applyFont="1" applyFill="1" applyBorder="1" applyAlignment="1">
      <alignment horizontal="center" vertical="center" wrapText="1" readingOrder="1"/>
    </xf>
    <xf numFmtId="0" fontId="29" fillId="11" borderId="112" xfId="0" applyFont="1" applyFill="1" applyBorder="1" applyAlignment="1">
      <alignment horizontal="center" vertical="center" wrapText="1" readingOrder="1"/>
    </xf>
    <xf numFmtId="0" fontId="29" fillId="0" borderId="113" xfId="0" applyFont="1" applyBorder="1" applyAlignment="1">
      <alignment horizontal="left" vertical="center" wrapText="1" readingOrder="1"/>
    </xf>
    <xf numFmtId="9" fontId="29" fillId="0" borderId="113" xfId="0" applyNumberFormat="1" applyFont="1" applyBorder="1" applyAlignment="1">
      <alignment horizontal="center" vertical="center" wrapText="1" readingOrder="1"/>
    </xf>
    <xf numFmtId="0" fontId="29" fillId="13" borderId="114" xfId="0" applyFont="1" applyFill="1" applyBorder="1" applyAlignment="1">
      <alignment horizontal="center" vertical="center" wrapText="1" readingOrder="1"/>
    </xf>
    <xf numFmtId="0" fontId="29" fillId="0" borderId="114" xfId="0" applyFont="1" applyBorder="1" applyAlignment="1">
      <alignment horizontal="left" vertical="center" wrapText="1" readingOrder="1"/>
    </xf>
    <xf numFmtId="9" fontId="29" fillId="0" borderId="114" xfId="0" applyNumberFormat="1" applyFont="1" applyBorder="1" applyAlignment="1">
      <alignment horizontal="center" vertical="center" wrapText="1" readingOrder="1"/>
    </xf>
    <xf numFmtId="0" fontId="29" fillId="14" borderId="114" xfId="0" applyFont="1" applyFill="1" applyBorder="1" applyAlignment="1">
      <alignment horizontal="center" vertical="center" wrapText="1" readingOrder="1"/>
    </xf>
    <xf numFmtId="0" fontId="29" fillId="15" borderId="114" xfId="0" applyFont="1" applyFill="1" applyBorder="1" applyAlignment="1">
      <alignment horizontal="center" vertical="center" wrapText="1" readingOrder="1"/>
    </xf>
    <xf numFmtId="0" fontId="30" fillId="5" borderId="114"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1" fillId="0" borderId="0" xfId="0" applyFont="1"/>
    <xf numFmtId="0" fontId="32" fillId="2" borderId="1" xfId="0" applyFont="1" applyFill="1" applyBorder="1" applyAlignment="1">
      <alignment horizontal="center" vertical="center" wrapText="1"/>
    </xf>
    <xf numFmtId="0" fontId="33" fillId="12" borderId="1" xfId="0" applyFont="1" applyFill="1" applyBorder="1" applyAlignment="1">
      <alignment horizontal="center" vertical="center" wrapText="1" readingOrder="1"/>
    </xf>
    <xf numFmtId="0" fontId="34" fillId="11" borderId="112" xfId="0" applyFont="1" applyFill="1" applyBorder="1" applyAlignment="1">
      <alignment horizontal="center" vertical="center" wrapText="1" readingOrder="1"/>
    </xf>
    <xf numFmtId="0" fontId="34" fillId="0" borderId="113" xfId="0" applyFont="1" applyBorder="1" applyAlignment="1">
      <alignment horizontal="center" vertical="center" wrapText="1" readingOrder="1"/>
    </xf>
    <xf numFmtId="0" fontId="34" fillId="0" borderId="113" xfId="0" applyFont="1" applyBorder="1" applyAlignment="1">
      <alignment horizontal="left" vertical="center" wrapText="1" readingOrder="1"/>
    </xf>
    <xf numFmtId="0" fontId="34" fillId="13" borderId="114" xfId="0" applyFont="1" applyFill="1" applyBorder="1" applyAlignment="1">
      <alignment horizontal="center" vertical="center" wrapText="1" readingOrder="1"/>
    </xf>
    <xf numFmtId="0" fontId="34" fillId="0" borderId="114" xfId="0" applyFont="1" applyBorder="1" applyAlignment="1">
      <alignment horizontal="center" vertical="center" wrapText="1" readingOrder="1"/>
    </xf>
    <xf numFmtId="0" fontId="34" fillId="0" borderId="114" xfId="0" applyFont="1" applyBorder="1" applyAlignment="1">
      <alignment horizontal="left" vertical="center" wrapText="1" readingOrder="1"/>
    </xf>
    <xf numFmtId="0" fontId="34" fillId="14" borderId="114" xfId="0" applyFont="1" applyFill="1" applyBorder="1" applyAlignment="1">
      <alignment horizontal="center" vertical="center" wrapText="1" readingOrder="1"/>
    </xf>
    <xf numFmtId="0" fontId="34" fillId="15" borderId="114" xfId="0" applyFont="1" applyFill="1" applyBorder="1" applyAlignment="1">
      <alignment horizontal="center" vertical="center" wrapText="1" readingOrder="1"/>
    </xf>
    <xf numFmtId="0" fontId="34" fillId="5" borderId="114" xfId="0" applyFont="1" applyFill="1" applyBorder="1" applyAlignment="1">
      <alignment horizontal="center" vertical="center" wrapText="1" readingOrder="1"/>
    </xf>
    <xf numFmtId="0" fontId="35" fillId="2" borderId="1" xfId="0" applyFont="1" applyFill="1" applyBorder="1"/>
    <xf numFmtId="0" fontId="36" fillId="2" borderId="1" xfId="0" applyFont="1" applyFill="1" applyBorder="1" applyAlignment="1">
      <alignment horizontal="left" vertical="center" wrapText="1" readingOrder="1"/>
    </xf>
    <xf numFmtId="0" fontId="35" fillId="0" borderId="0" xfId="0" applyFont="1"/>
    <xf numFmtId="0" fontId="37" fillId="2" borderId="1" xfId="0" applyFont="1" applyFill="1" applyBorder="1" applyAlignment="1">
      <alignment vertical="center"/>
    </xf>
    <xf numFmtId="0" fontId="36" fillId="0" borderId="0" xfId="0" applyFont="1" applyAlignment="1">
      <alignment horizontal="left" vertical="center" wrapText="1" readingOrder="1"/>
    </xf>
    <xf numFmtId="0" fontId="36" fillId="0" borderId="0" xfId="0" applyFont="1" applyAlignment="1">
      <alignment vertical="center"/>
    </xf>
    <xf numFmtId="0" fontId="38" fillId="0" borderId="0" xfId="0" applyFont="1" applyAlignment="1">
      <alignment horizontal="center" wrapText="1"/>
    </xf>
    <xf numFmtId="0" fontId="39" fillId="0" borderId="0" xfId="0" applyFont="1"/>
    <xf numFmtId="0" fontId="40" fillId="2" borderId="1" xfId="0" applyFont="1" applyFill="1" applyBorder="1"/>
    <xf numFmtId="0" fontId="42" fillId="2" borderId="1" xfId="0" applyFont="1" applyFill="1" applyBorder="1"/>
    <xf numFmtId="0" fontId="43" fillId="16" borderId="119" xfId="0" applyFont="1" applyFill="1" applyBorder="1" applyAlignment="1">
      <alignment horizontal="center" vertical="center" wrapText="1" readingOrder="1"/>
    </xf>
    <xf numFmtId="0" fontId="43" fillId="16" borderId="120" xfId="0" applyFont="1" applyFill="1" applyBorder="1" applyAlignment="1">
      <alignment horizontal="center" vertical="center" wrapText="1" readingOrder="1"/>
    </xf>
    <xf numFmtId="0" fontId="43" fillId="2" borderId="123" xfId="0" applyFont="1" applyFill="1" applyBorder="1" applyAlignment="1">
      <alignment horizontal="center" vertical="center" wrapText="1" readingOrder="1"/>
    </xf>
    <xf numFmtId="0" fontId="13" fillId="2" borderId="123" xfId="0" applyFont="1" applyFill="1" applyBorder="1" applyAlignment="1">
      <alignment horizontal="left" vertical="center" wrapText="1" readingOrder="1"/>
    </xf>
    <xf numFmtId="9" fontId="43" fillId="2" borderId="124" xfId="0" applyNumberFormat="1" applyFont="1" applyFill="1" applyBorder="1" applyAlignment="1">
      <alignment horizontal="center" vertical="center" wrapText="1" readingOrder="1"/>
    </xf>
    <xf numFmtId="0" fontId="43" fillId="2" borderId="127" xfId="0" applyFont="1" applyFill="1" applyBorder="1" applyAlignment="1">
      <alignment horizontal="center" vertical="center" wrapText="1" readingOrder="1"/>
    </xf>
    <xf numFmtId="0" fontId="13" fillId="2" borderId="127" xfId="0" applyFont="1" applyFill="1" applyBorder="1" applyAlignment="1">
      <alignment horizontal="left" vertical="center" wrapText="1" readingOrder="1"/>
    </xf>
    <xf numFmtId="9" fontId="43" fillId="2" borderId="128" xfId="0" applyNumberFormat="1" applyFont="1" applyFill="1" applyBorder="1" applyAlignment="1">
      <alignment horizontal="center" vertical="center" wrapText="1" readingOrder="1"/>
    </xf>
    <xf numFmtId="0" fontId="13" fillId="2" borderId="128" xfId="0" applyFont="1" applyFill="1" applyBorder="1" applyAlignment="1">
      <alignment horizontal="center" vertical="center" wrapText="1" readingOrder="1"/>
    </xf>
    <xf numFmtId="0" fontId="43" fillId="2" borderId="135" xfId="0" applyFont="1" applyFill="1" applyBorder="1" applyAlignment="1">
      <alignment horizontal="center" vertical="center" wrapText="1" readingOrder="1"/>
    </xf>
    <xf numFmtId="0" fontId="13" fillId="2" borderId="135" xfId="0" applyFont="1" applyFill="1" applyBorder="1" applyAlignment="1">
      <alignment horizontal="left" vertical="center" wrapText="1" readingOrder="1"/>
    </xf>
    <xf numFmtId="0" fontId="13" fillId="2" borderId="136" xfId="0" applyFont="1" applyFill="1" applyBorder="1" applyAlignment="1">
      <alignment horizontal="center" vertical="center" wrapText="1" readingOrder="1"/>
    </xf>
    <xf numFmtId="0" fontId="10" fillId="2" borderId="1" xfId="0" applyFont="1" applyFill="1" applyBorder="1"/>
    <xf numFmtId="0" fontId="44" fillId="0" borderId="0" xfId="0" applyFont="1"/>
    <xf numFmtId="0" fontId="40" fillId="0" borderId="0" xfId="0" applyFont="1"/>
    <xf numFmtId="0" fontId="45" fillId="0" borderId="114" xfId="0" applyFont="1" applyBorder="1" applyAlignment="1">
      <alignment horizontal="left" vertical="center" wrapText="1" readingOrder="1"/>
    </xf>
    <xf numFmtId="0" fontId="4" fillId="0" borderId="76" xfId="0" applyFont="1" applyBorder="1" applyAlignment="1">
      <alignment horizontal="center" vertical="center"/>
    </xf>
    <xf numFmtId="0" fontId="4" fillId="0" borderId="0" xfId="0" applyFont="1" applyAlignment="1">
      <alignment horizontal="center"/>
    </xf>
    <xf numFmtId="0" fontId="4" fillId="0" borderId="0" xfId="0" applyFont="1"/>
    <xf numFmtId="0" fontId="9" fillId="2" borderId="1" xfId="0" applyFont="1" applyFill="1" applyBorder="1"/>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xf>
    <xf numFmtId="0" fontId="9" fillId="4" borderId="61" xfId="0" applyFont="1" applyFill="1" applyBorder="1" applyAlignment="1">
      <alignment horizontal="center" vertical="center"/>
    </xf>
    <xf numFmtId="0" fontId="9" fillId="4" borderId="68" xfId="0" applyFont="1" applyFill="1" applyBorder="1" applyAlignment="1">
      <alignment horizontal="center" vertical="center"/>
    </xf>
    <xf numFmtId="0" fontId="9" fillId="4" borderId="68" xfId="0" applyFont="1" applyFill="1" applyBorder="1" applyAlignment="1">
      <alignment horizontal="center" vertical="center" textRotation="90"/>
    </xf>
    <xf numFmtId="0" fontId="9" fillId="2" borderId="1" xfId="0" applyFont="1" applyFill="1" applyBorder="1" applyAlignment="1">
      <alignment horizontal="center" vertical="center"/>
    </xf>
    <xf numFmtId="0" fontId="4" fillId="0" borderId="71" xfId="0" applyFont="1" applyBorder="1" applyAlignment="1">
      <alignment horizontal="center" vertical="top"/>
    </xf>
    <xf numFmtId="0" fontId="4" fillId="0" borderId="71" xfId="0" applyFont="1" applyBorder="1" applyAlignment="1">
      <alignment horizontal="center" vertical="top" textRotation="90"/>
    </xf>
    <xf numFmtId="9" fontId="4" fillId="0" borderId="71" xfId="0" applyNumberFormat="1" applyFont="1" applyBorder="1" applyAlignment="1">
      <alignment horizontal="center" vertical="top"/>
    </xf>
    <xf numFmtId="164" fontId="4" fillId="0" borderId="71" xfId="0" applyNumberFormat="1" applyFont="1" applyBorder="1" applyAlignment="1">
      <alignment horizontal="center" vertical="top"/>
    </xf>
    <xf numFmtId="0" fontId="9" fillId="0" borderId="71" xfId="0" applyFont="1" applyBorder="1" applyAlignment="1">
      <alignment horizontal="center" vertical="top" textRotation="90" wrapText="1"/>
    </xf>
    <xf numFmtId="0" fontId="9" fillId="0" borderId="71" xfId="0" applyFont="1" applyBorder="1" applyAlignment="1">
      <alignment horizontal="center" vertical="top" textRotation="90"/>
    </xf>
    <xf numFmtId="0" fontId="4" fillId="0" borderId="72" xfId="0" applyFont="1" applyBorder="1" applyAlignment="1">
      <alignment horizontal="center" vertical="top" textRotation="90"/>
    </xf>
    <xf numFmtId="0" fontId="4" fillId="2" borderId="1" xfId="0" applyFont="1" applyFill="1" applyBorder="1" applyAlignment="1">
      <alignment vertical="center"/>
    </xf>
    <xf numFmtId="0" fontId="4" fillId="0" borderId="61" xfId="0" applyFont="1" applyBorder="1" applyAlignment="1">
      <alignment horizontal="center" vertical="top" wrapText="1"/>
    </xf>
    <xf numFmtId="0" fontId="4" fillId="0" borderId="61" xfId="0" applyFont="1" applyBorder="1" applyAlignment="1">
      <alignment horizontal="center" vertical="top" textRotation="90"/>
    </xf>
    <xf numFmtId="0" fontId="4" fillId="0" borderId="74" xfId="0" applyFont="1" applyBorder="1" applyAlignment="1">
      <alignment horizontal="center" vertical="top" textRotation="90"/>
    </xf>
    <xf numFmtId="0" fontId="4" fillId="0" borderId="61" xfId="0" applyFont="1" applyBorder="1" applyAlignment="1">
      <alignment horizontal="left" vertical="top"/>
    </xf>
    <xf numFmtId="0" fontId="4" fillId="0" borderId="76" xfId="0" applyFont="1" applyBorder="1" applyAlignment="1">
      <alignment horizontal="center" vertical="top" wrapText="1"/>
    </xf>
    <xf numFmtId="0" fontId="4" fillId="0" borderId="77" xfId="0" applyFont="1" applyBorder="1" applyAlignment="1">
      <alignment horizontal="center" vertical="top" textRotation="90"/>
    </xf>
    <xf numFmtId="0" fontId="4" fillId="0" borderId="61" xfId="0" applyFont="1" applyBorder="1"/>
    <xf numFmtId="0" fontId="4" fillId="0" borderId="71" xfId="0" applyFont="1" applyBorder="1"/>
    <xf numFmtId="0" fontId="4" fillId="0" borderId="71" xfId="0" applyFont="1" applyBorder="1" applyAlignment="1">
      <alignment horizontal="center"/>
    </xf>
    <xf numFmtId="0" fontId="4" fillId="0" borderId="72" xfId="0" applyFont="1" applyBorder="1"/>
    <xf numFmtId="0" fontId="4" fillId="0" borderId="61" xfId="0" applyFont="1" applyBorder="1" applyAlignment="1">
      <alignment horizontal="center"/>
    </xf>
    <xf numFmtId="0" fontId="4" fillId="0" borderId="74" xfId="0" applyFont="1" applyBorder="1"/>
    <xf numFmtId="0" fontId="4" fillId="0" borderId="76" xfId="0" applyFont="1" applyBorder="1"/>
    <xf numFmtId="0" fontId="4" fillId="0" borderId="76" xfId="0" applyFont="1" applyBorder="1" applyAlignment="1">
      <alignment horizontal="center"/>
    </xf>
    <xf numFmtId="0" fontId="4" fillId="0" borderId="77" xfId="0" applyFont="1" applyBorder="1"/>
    <xf numFmtId="0" fontId="9"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wrapText="1"/>
    </xf>
    <xf numFmtId="0" fontId="6" fillId="18" borderId="141" xfId="0" applyFont="1" applyFill="1" applyBorder="1" applyAlignment="1">
      <alignment vertical="center" wrapText="1"/>
    </xf>
    <xf numFmtId="0" fontId="6" fillId="0" borderId="143" xfId="0" applyFont="1" applyBorder="1" applyAlignment="1">
      <alignment horizontal="center" vertical="top"/>
    </xf>
    <xf numFmtId="0" fontId="12" fillId="0" borderId="143" xfId="0" applyFont="1" applyBorder="1" applyAlignment="1" applyProtection="1">
      <alignment horizontal="center" vertical="top" textRotation="90"/>
      <protection locked="0"/>
    </xf>
    <xf numFmtId="9" fontId="12" fillId="0" borderId="143" xfId="0" applyNumberFormat="1" applyFont="1" applyBorder="1" applyAlignment="1" applyProtection="1">
      <alignment horizontal="center" vertical="top"/>
      <protection hidden="1"/>
    </xf>
    <xf numFmtId="164" fontId="6" fillId="0" borderId="143" xfId="1" applyNumberFormat="1" applyFont="1" applyBorder="1" applyAlignment="1">
      <alignment horizontal="center" vertical="top"/>
    </xf>
    <xf numFmtId="0" fontId="57" fillId="0" borderId="143" xfId="0" applyFont="1" applyBorder="1" applyAlignment="1" applyProtection="1">
      <alignment horizontal="center" vertical="top" textRotation="90" wrapText="1"/>
      <protection hidden="1"/>
    </xf>
    <xf numFmtId="9" fontId="12" fillId="0" borderId="139" xfId="0" applyNumberFormat="1" applyFont="1" applyBorder="1" applyAlignment="1" applyProtection="1">
      <alignment horizontal="center" vertical="top"/>
      <protection hidden="1"/>
    </xf>
    <xf numFmtId="0" fontId="57" fillId="0" borderId="143" xfId="0" applyFont="1" applyBorder="1" applyAlignment="1" applyProtection="1">
      <alignment horizontal="center" vertical="top" textRotation="90"/>
      <protection hidden="1"/>
    </xf>
    <xf numFmtId="0" fontId="4" fillId="0" borderId="143" xfId="0" applyFont="1" applyBorder="1" applyAlignment="1" applyProtection="1">
      <alignment horizontal="justify" vertical="top" wrapText="1"/>
      <protection locked="0"/>
    </xf>
    <xf numFmtId="0" fontId="6" fillId="0" borderId="143" xfId="0" applyFont="1" applyBorder="1" applyAlignment="1" applyProtection="1">
      <alignment horizontal="center" vertical="top"/>
      <protection hidden="1"/>
    </xf>
    <xf numFmtId="0" fontId="6" fillId="0" borderId="143" xfId="0" applyFont="1" applyBorder="1" applyAlignment="1" applyProtection="1">
      <alignment horizontal="justify" vertical="top"/>
      <protection locked="0"/>
    </xf>
    <xf numFmtId="0" fontId="12" fillId="0" borderId="141" xfId="0" applyFont="1" applyBorder="1" applyAlignment="1" applyProtection="1">
      <alignment horizontal="center" vertical="top" wrapText="1"/>
      <protection locked="0"/>
    </xf>
    <xf numFmtId="0" fontId="6" fillId="0" borderId="141" xfId="0" applyFont="1" applyBorder="1" applyAlignment="1" applyProtection="1">
      <alignment horizontal="center" vertical="top" wrapText="1"/>
      <protection locked="0"/>
    </xf>
    <xf numFmtId="0" fontId="58" fillId="0" borderId="141" xfId="0" applyFont="1" applyBorder="1" applyAlignment="1" applyProtection="1">
      <alignment horizontal="center" vertical="top" wrapText="1"/>
      <protection locked="0"/>
    </xf>
    <xf numFmtId="9" fontId="6" fillId="0" borderId="139" xfId="0" applyNumberFormat="1" applyFont="1" applyBorder="1" applyAlignment="1" applyProtection="1">
      <alignment horizontal="center" vertical="top" wrapText="1"/>
      <protection hidden="1"/>
    </xf>
    <xf numFmtId="0" fontId="4" fillId="0" borderId="139" xfId="0" applyFont="1" applyBorder="1" applyAlignment="1" applyProtection="1">
      <alignment vertical="center" wrapText="1"/>
      <protection locked="0"/>
    </xf>
    <xf numFmtId="9" fontId="6" fillId="0" borderId="144" xfId="0" applyNumberFormat="1" applyFont="1" applyBorder="1" applyAlignment="1" applyProtection="1">
      <alignment horizontal="center" vertical="top" wrapText="1"/>
      <protection hidden="1"/>
    </xf>
    <xf numFmtId="0" fontId="4" fillId="0" borderId="144" xfId="0" applyFont="1" applyBorder="1" applyAlignment="1" applyProtection="1">
      <alignment vertical="center" wrapText="1"/>
      <protection locked="0"/>
    </xf>
    <xf numFmtId="0" fontId="4" fillId="0" borderId="147" xfId="0" applyFont="1" applyBorder="1" applyAlignment="1" applyProtection="1">
      <alignment vertical="center" wrapText="1"/>
      <protection locked="0"/>
    </xf>
    <xf numFmtId="0" fontId="6" fillId="0" borderId="150" xfId="0" applyFont="1" applyBorder="1" applyAlignment="1">
      <alignment horizontal="center" vertical="center"/>
    </xf>
    <xf numFmtId="0" fontId="6" fillId="0" borderId="150" xfId="0" applyFont="1" applyBorder="1" applyAlignment="1">
      <alignment horizontal="center" vertical="center" wrapText="1"/>
    </xf>
    <xf numFmtId="0" fontId="6" fillId="0" borderId="150" xfId="0" applyFont="1" applyBorder="1" applyAlignment="1">
      <alignment horizontal="center" vertical="center" textRotation="90"/>
    </xf>
    <xf numFmtId="9" fontId="6" fillId="0" borderId="150" xfId="0" applyNumberFormat="1" applyFont="1" applyBorder="1" applyAlignment="1">
      <alignment horizontal="center" vertical="center"/>
    </xf>
    <xf numFmtId="164" fontId="6" fillId="0" borderId="150" xfId="0" applyNumberFormat="1" applyFont="1" applyBorder="1" applyAlignment="1">
      <alignment horizontal="center" vertical="center"/>
    </xf>
    <xf numFmtId="0" fontId="6" fillId="0" borderId="150" xfId="0" applyFont="1" applyBorder="1" applyAlignment="1">
      <alignment horizontal="center" vertical="center" textRotation="90" wrapText="1"/>
    </xf>
    <xf numFmtId="0" fontId="6" fillId="2" borderId="150" xfId="0" applyFont="1" applyFill="1" applyBorder="1" applyAlignment="1">
      <alignment horizontal="center" vertical="center" wrapText="1"/>
    </xf>
    <xf numFmtId="0" fontId="4" fillId="0" borderId="139" xfId="0" applyFont="1" applyBorder="1" applyAlignment="1">
      <alignment horizontal="center" vertical="center"/>
    </xf>
    <xf numFmtId="0" fontId="4" fillId="0" borderId="139" xfId="0" applyFont="1" applyBorder="1" applyAlignment="1" applyProtection="1">
      <alignment horizontal="center" vertical="center" wrapText="1"/>
      <protection locked="0"/>
    </xf>
    <xf numFmtId="0" fontId="4" fillId="0" borderId="141" xfId="0" applyFont="1" applyBorder="1" applyAlignment="1" applyProtection="1">
      <alignment horizontal="center" vertical="center" wrapText="1"/>
      <protection locked="0"/>
    </xf>
    <xf numFmtId="0" fontId="51" fillId="0" borderId="141" xfId="0" applyFont="1" applyBorder="1" applyAlignment="1" applyProtection="1">
      <alignment horizontal="center" vertical="center" wrapText="1"/>
      <protection locked="0"/>
    </xf>
    <xf numFmtId="0" fontId="4" fillId="0" borderId="143" xfId="0" applyFont="1" applyBorder="1" applyAlignment="1">
      <alignment horizontal="center" vertical="center"/>
    </xf>
    <xf numFmtId="0" fontId="4" fillId="0" borderId="143" xfId="0" applyFont="1" applyBorder="1" applyAlignment="1" applyProtection="1">
      <alignment horizontal="justify" vertical="center" wrapText="1"/>
      <protection locked="0"/>
    </xf>
    <xf numFmtId="0" fontId="4" fillId="0" borderId="143" xfId="0" applyFont="1" applyBorder="1" applyAlignment="1" applyProtection="1">
      <alignment horizontal="center" vertical="center"/>
      <protection hidden="1"/>
    </xf>
    <xf numFmtId="0" fontId="4" fillId="0" borderId="143" xfId="0" applyFont="1" applyBorder="1" applyAlignment="1" applyProtection="1">
      <alignment horizontal="center" vertical="center" textRotation="90"/>
      <protection locked="0"/>
    </xf>
    <xf numFmtId="9" fontId="4" fillId="0" borderId="143" xfId="0" applyNumberFormat="1" applyFont="1" applyBorder="1" applyAlignment="1" applyProtection="1">
      <alignment horizontal="center" vertical="center"/>
      <protection hidden="1"/>
    </xf>
    <xf numFmtId="164" fontId="4" fillId="0" borderId="143" xfId="1" applyNumberFormat="1" applyFont="1" applyBorder="1" applyAlignment="1">
      <alignment horizontal="center" vertical="center"/>
    </xf>
    <xf numFmtId="0" fontId="9" fillId="0" borderId="143" xfId="0" applyFont="1" applyBorder="1" applyAlignment="1" applyProtection="1">
      <alignment horizontal="center" vertical="center" textRotation="90" wrapText="1"/>
      <protection hidden="1"/>
    </xf>
    <xf numFmtId="9" fontId="4" fillId="0" borderId="139" xfId="0" applyNumberFormat="1" applyFont="1" applyBorder="1" applyAlignment="1" applyProtection="1">
      <alignment horizontal="center" vertical="center"/>
      <protection hidden="1"/>
    </xf>
    <xf numFmtId="0" fontId="9" fillId="0" borderId="143" xfId="0" applyFont="1" applyBorder="1" applyAlignment="1" applyProtection="1">
      <alignment horizontal="center" vertical="center" textRotation="90"/>
      <protection hidden="1"/>
    </xf>
    <xf numFmtId="0" fontId="4" fillId="0" borderId="139" xfId="0" applyFont="1" applyBorder="1" applyAlignment="1" applyProtection="1">
      <alignment horizontal="center" vertical="center" textRotation="90"/>
      <protection locked="0"/>
    </xf>
    <xf numFmtId="0" fontId="4" fillId="0" borderId="144" xfId="0" applyFont="1" applyBorder="1" applyAlignment="1" applyProtection="1">
      <alignment horizontal="center" vertical="center" wrapText="1"/>
      <protection locked="0"/>
    </xf>
    <xf numFmtId="0" fontId="4" fillId="0" borderId="144" xfId="0" applyFont="1" applyBorder="1" applyAlignment="1" applyProtection="1">
      <alignment horizontal="center" vertical="center"/>
      <protection locked="0"/>
    </xf>
    <xf numFmtId="9" fontId="4" fillId="0" borderId="144" xfId="0" applyNumberFormat="1" applyFont="1" applyBorder="1" applyAlignment="1" applyProtection="1">
      <alignment horizontal="center" vertical="center" wrapText="1"/>
      <protection hidden="1"/>
    </xf>
    <xf numFmtId="0" fontId="4" fillId="0" borderId="143" xfId="0" applyFont="1" applyBorder="1" applyAlignment="1" applyProtection="1">
      <alignment horizontal="justify" vertical="center"/>
      <protection locked="0"/>
    </xf>
    <xf numFmtId="164" fontId="4" fillId="0" borderId="143" xfId="1" applyNumberFormat="1" applyFont="1" applyBorder="1" applyAlignment="1">
      <alignment horizontal="center" vertical="top"/>
    </xf>
    <xf numFmtId="0" fontId="6" fillId="0" borderId="143" xfId="0" applyFont="1" applyBorder="1" applyAlignment="1" applyProtection="1">
      <alignment horizontal="center" vertical="center"/>
      <protection hidden="1"/>
    </xf>
    <xf numFmtId="0" fontId="6" fillId="0" borderId="143" xfId="0" applyFont="1" applyBorder="1" applyAlignment="1" applyProtection="1">
      <alignment horizontal="center" vertical="center" textRotation="90"/>
      <protection locked="0"/>
    </xf>
    <xf numFmtId="9" fontId="6" fillId="0" borderId="143" xfId="0" applyNumberFormat="1" applyFont="1" applyBorder="1" applyAlignment="1" applyProtection="1">
      <alignment horizontal="center" vertical="center"/>
      <protection hidden="1"/>
    </xf>
    <xf numFmtId="0" fontId="8" fillId="0" borderId="143" xfId="0" applyFont="1" applyBorder="1" applyAlignment="1" applyProtection="1">
      <alignment horizontal="center" vertical="center" textRotation="90" wrapText="1"/>
      <protection hidden="1"/>
    </xf>
    <xf numFmtId="0" fontId="6" fillId="0" borderId="144" xfId="0" applyFont="1" applyBorder="1" applyAlignment="1" applyProtection="1">
      <alignment horizontal="center" vertical="center" wrapText="1"/>
      <protection locked="0"/>
    </xf>
    <xf numFmtId="0" fontId="6" fillId="0" borderId="144" xfId="0" applyFont="1" applyBorder="1" applyAlignment="1" applyProtection="1">
      <alignment horizontal="center" vertical="center"/>
      <protection locked="0"/>
    </xf>
    <xf numFmtId="9" fontId="6" fillId="0" borderId="144" xfId="0" applyNumberFormat="1" applyFont="1" applyBorder="1" applyAlignment="1" applyProtection="1">
      <alignment horizontal="center" vertical="center" wrapText="1"/>
      <protection hidden="1"/>
    </xf>
    <xf numFmtId="9" fontId="6" fillId="0" borderId="139" xfId="0" applyNumberFormat="1" applyFont="1" applyBorder="1" applyAlignment="1" applyProtection="1">
      <alignment horizontal="center" vertical="top"/>
      <protection hidden="1"/>
    </xf>
    <xf numFmtId="9" fontId="6" fillId="0" borderId="139" xfId="0" applyNumberFormat="1" applyFont="1" applyBorder="1" applyAlignment="1" applyProtection="1">
      <alignment vertical="center" wrapText="1"/>
      <protection hidden="1"/>
    </xf>
    <xf numFmtId="164" fontId="6" fillId="0" borderId="143" xfId="1" applyNumberFormat="1" applyFont="1" applyBorder="1" applyAlignment="1">
      <alignment horizontal="center" vertical="center"/>
    </xf>
    <xf numFmtId="9" fontId="6" fillId="0" borderId="144" xfId="0" applyNumberFormat="1" applyFont="1" applyBorder="1" applyAlignment="1" applyProtection="1">
      <alignment vertical="center" wrapText="1"/>
      <protection hidden="1"/>
    </xf>
    <xf numFmtId="9" fontId="6" fillId="0" borderId="139" xfId="0" applyNumberFormat="1" applyFont="1" applyBorder="1" applyAlignment="1" applyProtection="1">
      <alignment horizontal="center" vertical="center"/>
      <protection hidden="1"/>
    </xf>
    <xf numFmtId="0" fontId="6" fillId="0" borderId="143" xfId="0" applyFont="1" applyBorder="1" applyAlignment="1" applyProtection="1">
      <alignment horizontal="center" vertical="top" textRotation="90"/>
      <protection locked="0"/>
    </xf>
    <xf numFmtId="9" fontId="6" fillId="0" borderId="143" xfId="0" applyNumberFormat="1" applyFont="1" applyBorder="1" applyAlignment="1" applyProtection="1">
      <alignment horizontal="center" vertical="top"/>
      <protection hidden="1"/>
    </xf>
    <xf numFmtId="0" fontId="8" fillId="0" borderId="143" xfId="0" applyFont="1" applyBorder="1" applyAlignment="1" applyProtection="1">
      <alignment horizontal="center" vertical="top" textRotation="90" wrapText="1"/>
      <protection hidden="1"/>
    </xf>
    <xf numFmtId="0" fontId="8" fillId="0" borderId="143" xfId="0" applyFont="1" applyBorder="1" applyAlignment="1" applyProtection="1">
      <alignment horizontal="center" vertical="top" textRotation="90"/>
      <protection hidden="1"/>
    </xf>
    <xf numFmtId="0" fontId="6" fillId="0" borderId="144" xfId="0" applyFont="1" applyBorder="1" applyAlignment="1" applyProtection="1">
      <alignment horizontal="justify" vertical="center" wrapText="1"/>
      <protection locked="0"/>
    </xf>
    <xf numFmtId="0" fontId="6" fillId="0" borderId="144" xfId="0" applyFont="1" applyBorder="1" applyAlignment="1" applyProtection="1">
      <alignment horizontal="left" vertical="center" wrapText="1"/>
      <protection locked="0"/>
    </xf>
    <xf numFmtId="0" fontId="4" fillId="0" borderId="144" xfId="0" applyFont="1" applyBorder="1" applyAlignment="1" applyProtection="1">
      <alignment horizontal="left" vertical="center" wrapText="1"/>
      <protection locked="0"/>
    </xf>
    <xf numFmtId="0" fontId="4" fillId="0" borderId="139" xfId="0" applyFont="1" applyBorder="1" applyAlignment="1" applyProtection="1">
      <alignment horizontal="justify" vertical="center" wrapText="1"/>
      <protection locked="0"/>
    </xf>
    <xf numFmtId="9" fontId="4" fillId="0" borderId="139" xfId="0" applyNumberFormat="1" applyFont="1" applyBorder="1" applyAlignment="1" applyProtection="1">
      <alignment vertical="center" wrapText="1"/>
      <protection hidden="1"/>
    </xf>
    <xf numFmtId="0" fontId="9" fillId="0" borderId="139" xfId="0" applyFont="1" applyBorder="1" applyAlignment="1" applyProtection="1">
      <alignment horizontal="center" vertical="center" textRotation="90" wrapText="1"/>
      <protection hidden="1"/>
    </xf>
    <xf numFmtId="9" fontId="4" fillId="0" borderId="144" xfId="0" applyNumberFormat="1" applyFont="1" applyBorder="1" applyAlignment="1" applyProtection="1">
      <alignment vertical="center" wrapText="1"/>
      <protection hidden="1"/>
    </xf>
    <xf numFmtId="9" fontId="4" fillId="0" borderId="144" xfId="0" applyNumberFormat="1" applyFont="1" applyBorder="1" applyAlignment="1" applyProtection="1">
      <alignment horizontal="center" vertical="top" wrapText="1"/>
      <protection hidden="1"/>
    </xf>
    <xf numFmtId="9" fontId="4" fillId="0" borderId="139" xfId="0" applyNumberFormat="1" applyFont="1" applyBorder="1" applyAlignment="1" applyProtection="1">
      <alignment horizontal="center" vertical="top" wrapText="1"/>
      <protection hidden="1"/>
    </xf>
    <xf numFmtId="0" fontId="9" fillId="0" borderId="139" xfId="0" applyFont="1" applyBorder="1" applyAlignment="1" applyProtection="1">
      <alignment vertical="center" wrapText="1"/>
      <protection hidden="1"/>
    </xf>
    <xf numFmtId="0" fontId="9" fillId="0" borderId="153" xfId="0" applyFont="1" applyBorder="1" applyAlignment="1" applyProtection="1">
      <alignment vertical="center" wrapText="1"/>
      <protection hidden="1"/>
    </xf>
    <xf numFmtId="9" fontId="4" fillId="0" borderId="154" xfId="0" applyNumberFormat="1" applyFont="1" applyBorder="1" applyAlignment="1" applyProtection="1">
      <alignment vertical="center" wrapText="1"/>
      <protection hidden="1"/>
    </xf>
    <xf numFmtId="0" fontId="9" fillId="0" borderId="155" xfId="0" applyFont="1" applyBorder="1" applyAlignment="1" applyProtection="1">
      <alignment vertical="center"/>
      <protection hidden="1"/>
    </xf>
    <xf numFmtId="9" fontId="4" fillId="0" borderId="144" xfId="0" applyNumberFormat="1" applyFont="1" applyBorder="1" applyAlignment="1" applyProtection="1">
      <alignment vertical="center" wrapText="1"/>
      <protection locked="0"/>
    </xf>
    <xf numFmtId="0" fontId="6" fillId="0" borderId="143" xfId="0" applyFont="1" applyBorder="1" applyAlignment="1">
      <alignment horizontal="center" vertical="center"/>
    </xf>
    <xf numFmtId="0" fontId="6" fillId="0" borderId="143" xfId="0" applyFont="1" applyBorder="1" applyAlignment="1" applyProtection="1">
      <alignment horizontal="justify" vertical="center" wrapText="1"/>
      <protection locked="0"/>
    </xf>
    <xf numFmtId="0" fontId="12" fillId="0" borderId="143" xfId="0" applyFont="1" applyBorder="1" applyAlignment="1" applyProtection="1">
      <alignment horizontal="center" vertical="center" textRotation="90"/>
      <protection locked="0"/>
    </xf>
    <xf numFmtId="9" fontId="12" fillId="0" borderId="143" xfId="0" applyNumberFormat="1" applyFont="1" applyBorder="1" applyAlignment="1" applyProtection="1">
      <alignment horizontal="center" vertical="center"/>
      <protection hidden="1"/>
    </xf>
    <xf numFmtId="0" fontId="57" fillId="0" borderId="143" xfId="0" applyFont="1" applyBorder="1" applyAlignment="1" applyProtection="1">
      <alignment horizontal="center" vertical="center" textRotation="90" wrapText="1"/>
      <protection hidden="1"/>
    </xf>
    <xf numFmtId="9" fontId="12" fillId="0" borderId="139" xfId="0" applyNumberFormat="1" applyFont="1" applyBorder="1" applyAlignment="1" applyProtection="1">
      <alignment horizontal="center" vertical="center"/>
      <protection hidden="1"/>
    </xf>
    <xf numFmtId="0" fontId="57" fillId="0" borderId="143" xfId="0" applyFont="1" applyBorder="1" applyAlignment="1" applyProtection="1">
      <alignment horizontal="center" vertical="center" textRotation="90"/>
      <protection hidden="1"/>
    </xf>
    <xf numFmtId="0" fontId="12" fillId="0" borderId="141" xfId="0" applyFont="1" applyBorder="1" applyAlignment="1" applyProtection="1">
      <alignment horizontal="center" vertical="center" wrapText="1"/>
      <protection locked="0"/>
    </xf>
    <xf numFmtId="0" fontId="6" fillId="0" borderId="143" xfId="0" applyFont="1" applyBorder="1" applyAlignment="1" applyProtection="1">
      <alignment horizontal="justify" vertical="center"/>
      <protection locked="0"/>
    </xf>
    <xf numFmtId="0" fontId="6" fillId="0" borderId="141" xfId="0" applyFont="1" applyBorder="1" applyAlignment="1" applyProtection="1">
      <alignment horizontal="center" vertical="center" wrapText="1"/>
      <protection locked="0"/>
    </xf>
    <xf numFmtId="0" fontId="58" fillId="0" borderId="141" xfId="0" applyFont="1" applyBorder="1" applyAlignment="1" applyProtection="1">
      <alignment horizontal="center" vertical="center" wrapText="1"/>
      <protection locked="0"/>
    </xf>
    <xf numFmtId="0" fontId="51" fillId="0" borderId="143" xfId="0" applyFont="1" applyBorder="1" applyAlignment="1" applyProtection="1">
      <alignment horizontal="justify" vertical="center" wrapText="1"/>
      <protection locked="0"/>
    </xf>
    <xf numFmtId="0" fontId="12" fillId="18" borderId="141" xfId="0" applyFont="1" applyFill="1" applyBorder="1" applyAlignment="1">
      <alignment vertical="center" wrapText="1"/>
    </xf>
    <xf numFmtId="0" fontId="12" fillId="18" borderId="141" xfId="0" applyFont="1" applyFill="1" applyBorder="1" applyAlignment="1">
      <alignment horizontal="left" vertical="center" wrapText="1"/>
    </xf>
    <xf numFmtId="9" fontId="6" fillId="0" borderId="157" xfId="0" applyNumberFormat="1" applyFont="1" applyBorder="1" applyAlignment="1" applyProtection="1">
      <alignment horizontal="center" vertical="top" wrapText="1"/>
      <protection hidden="1"/>
    </xf>
    <xf numFmtId="0" fontId="12" fillId="0" borderId="143" xfId="0" applyFont="1" applyBorder="1" applyAlignment="1" applyProtection="1">
      <alignment horizontal="justify" vertical="center" wrapText="1"/>
      <protection locked="0"/>
    </xf>
    <xf numFmtId="0" fontId="12" fillId="0" borderId="141" xfId="0" applyFont="1" applyBorder="1" applyAlignment="1" applyProtection="1">
      <alignment horizontal="left" vertical="center" wrapText="1"/>
      <protection locked="0"/>
    </xf>
    <xf numFmtId="0" fontId="12" fillId="0" borderId="143" xfId="0" applyFont="1" applyBorder="1" applyAlignment="1" applyProtection="1">
      <alignment horizontal="justify" vertical="center"/>
      <protection locked="0"/>
    </xf>
    <xf numFmtId="0" fontId="8" fillId="0" borderId="143" xfId="0" applyFont="1" applyBorder="1" applyAlignment="1" applyProtection="1">
      <alignment horizontal="center" vertical="center" textRotation="90"/>
      <protection hidden="1"/>
    </xf>
    <xf numFmtId="0" fontId="8" fillId="18" borderId="141" xfId="0" applyFont="1" applyFill="1" applyBorder="1" applyAlignment="1">
      <alignment vertical="center" wrapText="1"/>
    </xf>
    <xf numFmtId="0" fontId="4" fillId="18" borderId="143" xfId="0" applyFont="1" applyFill="1" applyBorder="1" applyAlignment="1" applyProtection="1">
      <alignment horizontal="justify" vertical="center" wrapText="1"/>
      <protection locked="0"/>
    </xf>
    <xf numFmtId="0" fontId="6" fillId="0" borderId="141" xfId="0" applyFont="1" applyBorder="1" applyAlignment="1" applyProtection="1">
      <alignment horizontal="left" vertical="center" wrapText="1"/>
      <protection locked="0"/>
    </xf>
    <xf numFmtId="0" fontId="58" fillId="0" borderId="143" xfId="0" applyFont="1" applyBorder="1" applyAlignment="1" applyProtection="1">
      <alignment horizontal="justify" vertical="center" wrapText="1"/>
      <protection locked="0"/>
    </xf>
    <xf numFmtId="0" fontId="4" fillId="0" borderId="143" xfId="0" applyFont="1" applyBorder="1" applyAlignment="1" applyProtection="1">
      <alignment horizontal="left" vertical="center" wrapText="1"/>
      <protection locked="0"/>
    </xf>
    <xf numFmtId="0" fontId="51" fillId="0" borderId="139" xfId="0" applyFont="1" applyBorder="1" applyAlignment="1">
      <alignment horizontal="center" vertical="center"/>
    </xf>
    <xf numFmtId="0" fontId="51" fillId="0" borderId="142" xfId="0" applyFont="1" applyBorder="1" applyAlignment="1" applyProtection="1">
      <alignment horizontal="center" vertical="center" wrapText="1"/>
      <protection locked="0"/>
    </xf>
    <xf numFmtId="0" fontId="51" fillId="0" borderId="139" xfId="0" applyFont="1" applyBorder="1" applyAlignment="1" applyProtection="1">
      <alignment horizontal="center" vertical="center"/>
      <protection locked="0"/>
    </xf>
    <xf numFmtId="0" fontId="52" fillId="0" borderId="139" xfId="0" applyFont="1" applyBorder="1" applyAlignment="1" applyProtection="1">
      <alignment horizontal="center" vertical="center" wrapText="1"/>
      <protection hidden="1"/>
    </xf>
    <xf numFmtId="9" fontId="51" fillId="0" borderId="139" xfId="0" applyNumberFormat="1" applyFont="1" applyBorder="1" applyAlignment="1" applyProtection="1">
      <alignment horizontal="center" vertical="center" wrapText="1"/>
      <protection hidden="1"/>
    </xf>
    <xf numFmtId="9" fontId="51" fillId="0" borderId="139" xfId="0" applyNumberFormat="1" applyFont="1" applyBorder="1" applyAlignment="1" applyProtection="1">
      <alignment horizontal="center" vertical="center" wrapText="1"/>
      <protection locked="0"/>
    </xf>
    <xf numFmtId="0" fontId="52" fillId="0" borderId="139" xfId="0" applyFont="1" applyBorder="1" applyAlignment="1" applyProtection="1">
      <alignment horizontal="center" vertical="center"/>
      <protection hidden="1"/>
    </xf>
    <xf numFmtId="0" fontId="51" fillId="0" borderId="143" xfId="0" applyFont="1" applyBorder="1" applyAlignment="1" applyProtection="1">
      <alignment horizontal="center" vertical="center"/>
      <protection hidden="1"/>
    </xf>
    <xf numFmtId="0" fontId="51" fillId="0" borderId="143" xfId="0" applyFont="1" applyBorder="1" applyAlignment="1" applyProtection="1">
      <alignment horizontal="center" vertical="center" textRotation="90"/>
      <protection locked="0"/>
    </xf>
    <xf numFmtId="9" fontId="51" fillId="0" borderId="143" xfId="0" applyNumberFormat="1" applyFont="1" applyBorder="1" applyAlignment="1" applyProtection="1">
      <alignment horizontal="center" vertical="center"/>
      <protection hidden="1"/>
    </xf>
    <xf numFmtId="164" fontId="51" fillId="0" borderId="143" xfId="1" applyNumberFormat="1" applyFont="1" applyBorder="1" applyAlignment="1">
      <alignment horizontal="center" vertical="center"/>
    </xf>
    <xf numFmtId="0" fontId="52" fillId="0" borderId="143" xfId="0" applyFont="1" applyBorder="1" applyAlignment="1" applyProtection="1">
      <alignment horizontal="center" vertical="center" textRotation="90" wrapText="1"/>
      <protection hidden="1"/>
    </xf>
    <xf numFmtId="9" fontId="51" fillId="0" borderId="139" xfId="0" applyNumberFormat="1" applyFont="1" applyBorder="1" applyAlignment="1" applyProtection="1">
      <alignment horizontal="center" vertical="center"/>
      <protection hidden="1"/>
    </xf>
    <xf numFmtId="0" fontId="52" fillId="0" borderId="143" xfId="0" applyFont="1" applyBorder="1" applyAlignment="1" applyProtection="1">
      <alignment horizontal="center" vertical="center" textRotation="90"/>
      <protection hidden="1"/>
    </xf>
    <xf numFmtId="0" fontId="51" fillId="0" borderId="139" xfId="0" applyFont="1" applyBorder="1" applyAlignment="1" applyProtection="1">
      <alignment horizontal="center" vertical="center" wrapText="1"/>
      <protection locked="0"/>
    </xf>
    <xf numFmtId="0" fontId="51" fillId="0" borderId="140" xfId="0" applyFont="1" applyBorder="1" applyAlignment="1" applyProtection="1">
      <alignment horizontal="center" vertical="center" wrapText="1"/>
      <protection locked="0"/>
    </xf>
    <xf numFmtId="0" fontId="52" fillId="0" borderId="143" xfId="0" applyFont="1" applyBorder="1" applyAlignment="1">
      <alignment horizontal="center" vertical="center"/>
    </xf>
    <xf numFmtId="0" fontId="51" fillId="18" borderId="143" xfId="0" applyFont="1" applyFill="1" applyBorder="1" applyAlignment="1" applyProtection="1">
      <alignment horizontal="center" vertical="center" textRotation="90"/>
      <protection locked="0"/>
    </xf>
    <xf numFmtId="0" fontId="6" fillId="0" borderId="171" xfId="0" applyFont="1" applyBorder="1" applyAlignment="1">
      <alignment horizontal="center" vertical="center"/>
    </xf>
    <xf numFmtId="0" fontId="12" fillId="0" borderId="171" xfId="0" applyFont="1" applyBorder="1" applyAlignment="1">
      <alignment horizontal="left" vertical="center" wrapText="1"/>
    </xf>
    <xf numFmtId="0" fontId="12" fillId="0" borderId="171" xfId="0" applyFont="1" applyBorder="1" applyAlignment="1">
      <alignment horizontal="center" vertical="center" textRotation="90"/>
    </xf>
    <xf numFmtId="9" fontId="12" fillId="0" borderId="171" xfId="0" applyNumberFormat="1" applyFont="1" applyBorder="1" applyAlignment="1">
      <alignment horizontal="center" vertical="center"/>
    </xf>
    <xf numFmtId="164" fontId="6" fillId="0" borderId="171" xfId="0" applyNumberFormat="1" applyFont="1" applyBorder="1" applyAlignment="1">
      <alignment horizontal="center" vertical="center"/>
    </xf>
    <xf numFmtId="0" fontId="57" fillId="0" borderId="171" xfId="0" applyFont="1" applyBorder="1" applyAlignment="1">
      <alignment horizontal="center" vertical="center" textRotation="90" wrapText="1"/>
    </xf>
    <xf numFmtId="9" fontId="12" fillId="0" borderId="170" xfId="0" applyNumberFormat="1" applyFont="1" applyBorder="1" applyAlignment="1">
      <alignment horizontal="center" vertical="center"/>
    </xf>
    <xf numFmtId="0" fontId="57" fillId="0" borderId="171" xfId="0" applyFont="1" applyBorder="1" applyAlignment="1">
      <alignment horizontal="center" vertical="center" textRotation="90"/>
    </xf>
    <xf numFmtId="0" fontId="12" fillId="0" borderId="170" xfId="0" applyFont="1" applyBorder="1" applyAlignment="1">
      <alignment horizontal="justify" vertical="center" wrapText="1"/>
    </xf>
    <xf numFmtId="0" fontId="14" fillId="0" borderId="139" xfId="0" applyFont="1" applyBorder="1" applyAlignment="1" applyProtection="1">
      <alignment vertical="center" wrapText="1"/>
      <protection locked="0"/>
    </xf>
    <xf numFmtId="0" fontId="6" fillId="0" borderId="139" xfId="0" applyFont="1" applyBorder="1" applyAlignment="1" applyProtection="1">
      <alignment vertical="center" textRotation="90"/>
      <protection locked="0"/>
    </xf>
    <xf numFmtId="0" fontId="8" fillId="0" borderId="139" xfId="0" applyFont="1" applyBorder="1" applyAlignment="1" applyProtection="1">
      <alignment vertical="center" textRotation="90" wrapText="1"/>
      <protection hidden="1"/>
    </xf>
    <xf numFmtId="9" fontId="6" fillId="0" borderId="139" xfId="0" applyNumberFormat="1" applyFont="1" applyBorder="1" applyAlignment="1" applyProtection="1">
      <alignment vertical="center"/>
      <protection hidden="1"/>
    </xf>
    <xf numFmtId="0" fontId="8" fillId="0" borderId="139" xfId="0" applyFont="1" applyBorder="1" applyAlignment="1" applyProtection="1">
      <alignment vertical="center" textRotation="90"/>
      <protection hidden="1"/>
    </xf>
    <xf numFmtId="0" fontId="6" fillId="0" borderId="151" xfId="0" applyFont="1" applyBorder="1" applyAlignment="1" applyProtection="1">
      <alignment vertical="center" wrapText="1"/>
      <protection locked="0"/>
    </xf>
    <xf numFmtId="0" fontId="6" fillId="0" borderId="156" xfId="0" applyFont="1" applyBorder="1" applyAlignment="1" applyProtection="1">
      <alignment vertical="center" wrapText="1"/>
      <protection locked="0"/>
    </xf>
    <xf numFmtId="0" fontId="6" fillId="18" borderId="143" xfId="0" applyFont="1" applyFill="1" applyBorder="1" applyAlignment="1" applyProtection="1">
      <alignment horizontal="justify" vertical="center"/>
      <protection locked="0"/>
    </xf>
    <xf numFmtId="0" fontId="8" fillId="0" borderId="141" xfId="0" applyFont="1" applyBorder="1" applyAlignment="1" applyProtection="1">
      <alignment horizontal="center" vertical="center" wrapText="1"/>
      <protection locked="0"/>
    </xf>
    <xf numFmtId="0" fontId="6" fillId="0" borderId="157" xfId="0" applyFont="1" applyBorder="1" applyAlignment="1" applyProtection="1">
      <alignment horizontal="center" vertical="center" wrapText="1"/>
      <protection locked="0"/>
    </xf>
    <xf numFmtId="0" fontId="6" fillId="0" borderId="176" xfId="0" applyFont="1" applyBorder="1" applyAlignment="1" applyProtection="1">
      <alignment horizontal="center" vertical="center" wrapText="1"/>
      <protection locked="0"/>
    </xf>
    <xf numFmtId="0" fontId="6" fillId="0" borderId="179" xfId="0" applyFont="1" applyBorder="1" applyAlignment="1" applyProtection="1">
      <alignment horizontal="left" vertical="center" wrapText="1"/>
      <protection locked="0"/>
    </xf>
    <xf numFmtId="0" fontId="6" fillId="0" borderId="183" xfId="0" applyFont="1" applyBorder="1" applyAlignment="1">
      <alignment horizontal="center" vertical="top"/>
    </xf>
    <xf numFmtId="0" fontId="6" fillId="0" borderId="183" xfId="0" applyFont="1" applyBorder="1" applyAlignment="1" applyProtection="1">
      <alignment horizontal="center" vertical="top" textRotation="90"/>
      <protection locked="0"/>
    </xf>
    <xf numFmtId="9" fontId="6" fillId="0" borderId="183" xfId="0" applyNumberFormat="1" applyFont="1" applyBorder="1" applyAlignment="1" applyProtection="1">
      <alignment horizontal="center" vertical="top"/>
      <protection hidden="1"/>
    </xf>
    <xf numFmtId="164" fontId="6" fillId="0" borderId="183" xfId="1" applyNumberFormat="1" applyFont="1" applyBorder="1" applyAlignment="1">
      <alignment horizontal="center" vertical="top"/>
    </xf>
    <xf numFmtId="0" fontId="8" fillId="0" borderId="183" xfId="0" applyFont="1" applyBorder="1" applyAlignment="1" applyProtection="1">
      <alignment horizontal="center" vertical="top" textRotation="90" wrapText="1"/>
      <protection hidden="1"/>
    </xf>
    <xf numFmtId="9" fontId="6" fillId="0" borderId="179" xfId="0" applyNumberFormat="1" applyFont="1" applyBorder="1" applyAlignment="1" applyProtection="1">
      <alignment horizontal="center" vertical="top"/>
      <protection hidden="1"/>
    </xf>
    <xf numFmtId="0" fontId="8" fillId="0" borderId="183" xfId="0" applyFont="1" applyBorder="1" applyAlignment="1" applyProtection="1">
      <alignment horizontal="center" vertical="top" textRotation="90"/>
      <protection hidden="1"/>
    </xf>
    <xf numFmtId="0" fontId="6" fillId="0" borderId="184" xfId="0" applyFont="1" applyBorder="1" applyAlignment="1" applyProtection="1">
      <alignment horizontal="center" vertical="top" textRotation="90"/>
      <protection locked="0"/>
    </xf>
    <xf numFmtId="0" fontId="6" fillId="0" borderId="186" xfId="0" applyFont="1" applyBorder="1" applyAlignment="1" applyProtection="1">
      <alignment horizontal="center" vertical="top" textRotation="90"/>
      <protection locked="0"/>
    </xf>
    <xf numFmtId="0" fontId="6" fillId="0" borderId="189" xfId="0" applyFont="1" applyBorder="1" applyAlignment="1">
      <alignment horizontal="center" vertical="top"/>
    </xf>
    <xf numFmtId="0" fontId="4" fillId="0" borderId="189" xfId="0" applyFont="1" applyBorder="1" applyAlignment="1" applyProtection="1">
      <alignment horizontal="justify" vertical="top" wrapText="1"/>
      <protection locked="0"/>
    </xf>
    <xf numFmtId="0" fontId="6" fillId="0" borderId="189" xfId="0" applyFont="1" applyBorder="1" applyAlignment="1" applyProtection="1">
      <alignment horizontal="center" vertical="top"/>
      <protection hidden="1"/>
    </xf>
    <xf numFmtId="0" fontId="6" fillId="0" borderId="189" xfId="0" applyFont="1" applyBorder="1" applyAlignment="1" applyProtection="1">
      <alignment horizontal="center" vertical="top" textRotation="90"/>
      <protection locked="0"/>
    </xf>
    <xf numFmtId="9" fontId="6" fillId="0" borderId="189" xfId="0" applyNumberFormat="1" applyFont="1" applyBorder="1" applyAlignment="1" applyProtection="1">
      <alignment horizontal="center" vertical="top"/>
      <protection hidden="1"/>
    </xf>
    <xf numFmtId="164" fontId="6" fillId="0" borderId="189" xfId="1" applyNumberFormat="1" applyFont="1" applyBorder="1" applyAlignment="1">
      <alignment horizontal="center" vertical="top"/>
    </xf>
    <xf numFmtId="0" fontId="8" fillId="0" borderId="189" xfId="0" applyFont="1" applyBorder="1" applyAlignment="1" applyProtection="1">
      <alignment horizontal="center" vertical="top" textRotation="90" wrapText="1"/>
      <protection hidden="1"/>
    </xf>
    <xf numFmtId="0" fontId="8" fillId="0" borderId="189" xfId="0" applyFont="1" applyBorder="1" applyAlignment="1" applyProtection="1">
      <alignment horizontal="center" vertical="top" textRotation="90"/>
      <protection hidden="1"/>
    </xf>
    <xf numFmtId="0" fontId="6" fillId="0" borderId="193" xfId="0" applyFont="1" applyBorder="1" applyAlignment="1" applyProtection="1">
      <alignment horizontal="center" vertical="top" textRotation="90"/>
      <protection locked="0"/>
    </xf>
    <xf numFmtId="0" fontId="6" fillId="0" borderId="179" xfId="0" applyFont="1" applyBorder="1" applyAlignment="1" applyProtection="1">
      <alignment horizontal="center" vertical="center" wrapText="1"/>
      <protection locked="0"/>
    </xf>
    <xf numFmtId="0" fontId="6" fillId="0" borderId="179" xfId="0" applyFont="1" applyBorder="1" applyAlignment="1" applyProtection="1">
      <alignment horizontal="center" vertical="center"/>
      <protection locked="0"/>
    </xf>
    <xf numFmtId="0" fontId="8" fillId="0" borderId="179" xfId="0" applyFont="1" applyBorder="1" applyAlignment="1" applyProtection="1">
      <alignment vertical="center" wrapText="1"/>
      <protection hidden="1"/>
    </xf>
    <xf numFmtId="9" fontId="6" fillId="0" borderId="179" xfId="0" applyNumberFormat="1" applyFont="1" applyBorder="1" applyAlignment="1" applyProtection="1">
      <alignment vertical="center" wrapText="1"/>
      <protection hidden="1"/>
    </xf>
    <xf numFmtId="9" fontId="6" fillId="0" borderId="179" xfId="0" applyNumberFormat="1" applyFont="1" applyBorder="1" applyAlignment="1" applyProtection="1">
      <alignment vertical="center" wrapText="1"/>
      <protection locked="0"/>
    </xf>
    <xf numFmtId="9" fontId="6" fillId="0" borderId="179" xfId="0" applyNumberFormat="1" applyFont="1" applyBorder="1" applyAlignment="1" applyProtection="1">
      <alignment horizontal="center" vertical="center" wrapText="1"/>
      <protection hidden="1"/>
    </xf>
    <xf numFmtId="0" fontId="8" fillId="0" borderId="180" xfId="0" applyFont="1" applyBorder="1" applyAlignment="1" applyProtection="1">
      <alignment vertical="center" wrapText="1"/>
      <protection hidden="1"/>
    </xf>
    <xf numFmtId="9" fontId="6" fillId="0" borderId="181" xfId="0" applyNumberFormat="1" applyFont="1" applyBorder="1" applyAlignment="1" applyProtection="1">
      <alignment vertical="center" wrapText="1"/>
      <protection hidden="1"/>
    </xf>
    <xf numFmtId="0" fontId="8" fillId="0" borderId="182" xfId="0" applyFont="1" applyBorder="1" applyAlignment="1" applyProtection="1">
      <alignment vertical="center"/>
      <protection hidden="1"/>
    </xf>
    <xf numFmtId="0" fontId="6" fillId="0" borderId="183" xfId="0" applyFont="1" applyBorder="1" applyAlignment="1">
      <alignment horizontal="center" vertical="center"/>
    </xf>
    <xf numFmtId="0" fontId="4" fillId="0" borderId="183" xfId="0" applyFont="1" applyBorder="1" applyAlignment="1" applyProtection="1">
      <alignment horizontal="justify" vertical="center" wrapText="1"/>
      <protection locked="0"/>
    </xf>
    <xf numFmtId="0" fontId="6" fillId="0" borderId="183" xfId="0" applyFont="1" applyBorder="1" applyAlignment="1" applyProtection="1">
      <alignment horizontal="center" vertical="center"/>
      <protection hidden="1"/>
    </xf>
    <xf numFmtId="0" fontId="6" fillId="0" borderId="183" xfId="0" applyFont="1" applyBorder="1" applyAlignment="1" applyProtection="1">
      <alignment horizontal="center" vertical="center" textRotation="90"/>
      <protection locked="0"/>
    </xf>
    <xf numFmtId="9" fontId="6" fillId="0" borderId="183" xfId="0" applyNumberFormat="1" applyFont="1" applyBorder="1" applyAlignment="1" applyProtection="1">
      <alignment horizontal="center" vertical="center"/>
      <protection hidden="1"/>
    </xf>
    <xf numFmtId="164" fontId="6" fillId="0" borderId="183" xfId="1" applyNumberFormat="1" applyFont="1" applyBorder="1" applyAlignment="1">
      <alignment horizontal="center" vertical="center"/>
    </xf>
    <xf numFmtId="0" fontId="8" fillId="0" borderId="183" xfId="0" applyFont="1" applyBorder="1" applyAlignment="1" applyProtection="1">
      <alignment horizontal="center" vertical="center" textRotation="90" wrapText="1"/>
      <protection hidden="1"/>
    </xf>
    <xf numFmtId="9" fontId="6" fillId="0" borderId="179" xfId="0" applyNumberFormat="1" applyFont="1" applyBorder="1" applyAlignment="1" applyProtection="1">
      <alignment horizontal="center" vertical="center"/>
      <protection hidden="1"/>
    </xf>
    <xf numFmtId="0" fontId="8" fillId="0" borderId="183" xfId="0" applyFont="1" applyBorder="1" applyAlignment="1" applyProtection="1">
      <alignment horizontal="center" vertical="center" textRotation="90"/>
      <protection hidden="1"/>
    </xf>
    <xf numFmtId="0" fontId="6" fillId="0" borderId="184" xfId="0" applyFont="1" applyBorder="1" applyAlignment="1" applyProtection="1">
      <alignment horizontal="center" vertical="center" textRotation="90"/>
      <protection locked="0"/>
    </xf>
    <xf numFmtId="0" fontId="8" fillId="0" borderId="139" xfId="0" applyFont="1" applyBorder="1" applyAlignment="1" applyProtection="1">
      <alignment vertical="center" wrapText="1"/>
      <protection hidden="1"/>
    </xf>
    <xf numFmtId="9" fontId="6" fillId="0" borderId="144" xfId="0" applyNumberFormat="1" applyFont="1" applyBorder="1" applyAlignment="1" applyProtection="1">
      <alignment vertical="center" wrapText="1"/>
      <protection locked="0"/>
    </xf>
    <xf numFmtId="0" fontId="8" fillId="0" borderId="153" xfId="0" applyFont="1" applyBorder="1" applyAlignment="1" applyProtection="1">
      <alignment vertical="center" wrapText="1"/>
      <protection hidden="1"/>
    </xf>
    <xf numFmtId="9" fontId="6" fillId="0" borderId="154" xfId="0" applyNumberFormat="1" applyFont="1" applyBorder="1" applyAlignment="1" applyProtection="1">
      <alignment vertical="center" wrapText="1"/>
      <protection hidden="1"/>
    </xf>
    <xf numFmtId="0" fontId="8" fillId="0" borderId="155" xfId="0" applyFont="1" applyBorder="1" applyAlignment="1" applyProtection="1">
      <alignment vertical="center"/>
      <protection hidden="1"/>
    </xf>
    <xf numFmtId="0" fontId="6" fillId="0" borderId="186" xfId="0" applyFont="1" applyBorder="1" applyAlignment="1" applyProtection="1">
      <alignment horizontal="center" vertical="center" textRotation="90"/>
      <protection locked="0"/>
    </xf>
    <xf numFmtId="0" fontId="6" fillId="0" borderId="157" xfId="0" applyFont="1" applyBorder="1" applyAlignment="1" applyProtection="1">
      <alignment horizontal="left" vertical="center" wrapText="1"/>
      <protection locked="0"/>
    </xf>
    <xf numFmtId="0" fontId="6" fillId="0" borderId="188" xfId="0" applyFont="1" applyBorder="1" applyAlignment="1" applyProtection="1">
      <alignment vertical="center" wrapText="1"/>
      <protection locked="0"/>
    </xf>
    <xf numFmtId="0" fontId="8" fillId="0" borderId="189" xfId="0" applyFont="1" applyBorder="1" applyAlignment="1" applyProtection="1">
      <alignment vertical="center" wrapText="1"/>
      <protection hidden="1"/>
    </xf>
    <xf numFmtId="9" fontId="6" fillId="0" borderId="189" xfId="0" applyNumberFormat="1" applyFont="1" applyBorder="1" applyAlignment="1" applyProtection="1">
      <alignment vertical="center" wrapText="1"/>
      <protection hidden="1"/>
    </xf>
    <xf numFmtId="9" fontId="6" fillId="0" borderId="157" xfId="0" applyNumberFormat="1" applyFont="1" applyBorder="1" applyAlignment="1" applyProtection="1">
      <alignment vertical="center" wrapText="1"/>
      <protection locked="0"/>
    </xf>
    <xf numFmtId="0" fontId="8" fillId="0" borderId="190" xfId="0" applyFont="1" applyBorder="1" applyAlignment="1" applyProtection="1">
      <alignment vertical="center" wrapText="1"/>
      <protection hidden="1"/>
    </xf>
    <xf numFmtId="9" fontId="6" fillId="0" borderId="191" xfId="0" applyNumberFormat="1" applyFont="1" applyBorder="1" applyAlignment="1" applyProtection="1">
      <alignment vertical="center" wrapText="1"/>
      <protection hidden="1"/>
    </xf>
    <xf numFmtId="0" fontId="8" fillId="0" borderId="192" xfId="0" applyFont="1" applyBorder="1" applyAlignment="1" applyProtection="1">
      <alignment vertical="center"/>
      <protection hidden="1"/>
    </xf>
    <xf numFmtId="0" fontId="6" fillId="0" borderId="189" xfId="0" applyFont="1" applyBorder="1" applyAlignment="1">
      <alignment horizontal="center" vertical="center"/>
    </xf>
    <xf numFmtId="0" fontId="4" fillId="0" borderId="189" xfId="0" applyFont="1" applyBorder="1" applyAlignment="1" applyProtection="1">
      <alignment horizontal="justify" vertical="center" wrapText="1"/>
      <protection locked="0"/>
    </xf>
    <xf numFmtId="0" fontId="6" fillId="0" borderId="189" xfId="0" applyFont="1" applyBorder="1" applyAlignment="1" applyProtection="1">
      <alignment horizontal="center" vertical="center"/>
      <protection hidden="1"/>
    </xf>
    <xf numFmtId="0" fontId="6" fillId="0" borderId="189" xfId="0" applyFont="1" applyBorder="1" applyAlignment="1" applyProtection="1">
      <alignment horizontal="center" vertical="center" textRotation="90"/>
      <protection locked="0"/>
    </xf>
    <xf numFmtId="9" fontId="6" fillId="0" borderId="189" xfId="0" applyNumberFormat="1" applyFont="1" applyBorder="1" applyAlignment="1" applyProtection="1">
      <alignment horizontal="center" vertical="center"/>
      <protection hidden="1"/>
    </xf>
    <xf numFmtId="164" fontId="6" fillId="0" borderId="189" xfId="1" applyNumberFormat="1" applyFont="1" applyBorder="1" applyAlignment="1">
      <alignment horizontal="center" vertical="center"/>
    </xf>
    <xf numFmtId="0" fontId="8" fillId="0" borderId="189" xfId="0" applyFont="1" applyBorder="1" applyAlignment="1" applyProtection="1">
      <alignment horizontal="center" vertical="center" textRotation="90" wrapText="1"/>
      <protection hidden="1"/>
    </xf>
    <xf numFmtId="0" fontId="8" fillId="0" borderId="189" xfId="0" applyFont="1" applyBorder="1" applyAlignment="1" applyProtection="1">
      <alignment horizontal="center" vertical="center" textRotation="90"/>
      <protection hidden="1"/>
    </xf>
    <xf numFmtId="0" fontId="6" fillId="0" borderId="193" xfId="0" applyFont="1" applyBorder="1" applyAlignment="1" applyProtection="1">
      <alignment horizontal="center" vertical="center" textRotation="90"/>
      <protection locked="0"/>
    </xf>
    <xf numFmtId="0" fontId="45" fillId="0" borderId="194" xfId="0" applyFont="1" applyBorder="1" applyAlignment="1">
      <alignment vertical="top"/>
    </xf>
    <xf numFmtId="0" fontId="45" fillId="6" borderId="138" xfId="0" applyFont="1" applyFill="1" applyBorder="1" applyAlignment="1">
      <alignment horizontal="center" vertical="center" wrapText="1"/>
    </xf>
    <xf numFmtId="0" fontId="45" fillId="0" borderId="138" xfId="0" applyFont="1" applyBorder="1" applyAlignment="1">
      <alignment vertical="top"/>
    </xf>
    <xf numFmtId="0" fontId="6" fillId="18" borderId="196" xfId="0" applyFont="1" applyFill="1" applyBorder="1" applyAlignment="1">
      <alignment vertical="center" wrapText="1"/>
    </xf>
    <xf numFmtId="0" fontId="6" fillId="0" borderId="183" xfId="0" applyFont="1" applyBorder="1" applyAlignment="1" applyProtection="1">
      <alignment horizontal="justify" vertical="top" wrapText="1"/>
      <protection locked="0"/>
    </xf>
    <xf numFmtId="0" fontId="58" fillId="0" borderId="183" xfId="0" applyFont="1" applyBorder="1" applyAlignment="1" applyProtection="1">
      <alignment horizontal="center" vertical="center"/>
      <protection hidden="1"/>
    </xf>
    <xf numFmtId="0" fontId="12" fillId="0" borderId="183" xfId="0" applyFont="1" applyBorder="1" applyAlignment="1" applyProtection="1">
      <alignment horizontal="center" vertical="top" textRotation="90"/>
      <protection locked="0"/>
    </xf>
    <xf numFmtId="9" fontId="12" fillId="0" borderId="183" xfId="0" applyNumberFormat="1" applyFont="1" applyBorder="1" applyAlignment="1" applyProtection="1">
      <alignment horizontal="center" vertical="top"/>
      <protection hidden="1"/>
    </xf>
    <xf numFmtId="0" fontId="57" fillId="0" borderId="183" xfId="0" applyFont="1" applyBorder="1" applyAlignment="1" applyProtection="1">
      <alignment horizontal="center" vertical="top" textRotation="90" wrapText="1"/>
      <protection hidden="1"/>
    </xf>
    <xf numFmtId="9" fontId="12" fillId="0" borderId="179" xfId="0" applyNumberFormat="1" applyFont="1" applyBorder="1" applyAlignment="1" applyProtection="1">
      <alignment horizontal="center" vertical="top"/>
      <protection hidden="1"/>
    </xf>
    <xf numFmtId="0" fontId="57" fillId="0" borderId="183" xfId="0" applyFont="1" applyBorder="1" applyAlignment="1" applyProtection="1">
      <alignment horizontal="center" vertical="top" textRotation="90"/>
      <protection hidden="1"/>
    </xf>
    <xf numFmtId="0" fontId="12" fillId="0" borderId="184" xfId="0" applyFont="1" applyBorder="1" applyAlignment="1" applyProtection="1">
      <alignment horizontal="center" vertical="top" textRotation="90"/>
      <protection locked="0"/>
    </xf>
    <xf numFmtId="0" fontId="12" fillId="0" borderId="186" xfId="0" applyFont="1" applyBorder="1" applyAlignment="1" applyProtection="1">
      <alignment horizontal="center" vertical="top" textRotation="90"/>
      <protection locked="0"/>
    </xf>
    <xf numFmtId="0" fontId="6" fillId="0" borderId="197" xfId="0" applyFont="1" applyBorder="1" applyAlignment="1" applyProtection="1">
      <alignment horizontal="center" vertical="top" wrapText="1"/>
      <protection locked="0"/>
    </xf>
    <xf numFmtId="0" fontId="58" fillId="0" borderId="197" xfId="0" applyFont="1" applyBorder="1" applyAlignment="1" applyProtection="1">
      <alignment horizontal="center" vertical="top" wrapText="1"/>
      <protection locked="0"/>
    </xf>
    <xf numFmtId="0" fontId="12" fillId="0" borderId="189" xfId="0" applyFont="1" applyBorder="1" applyAlignment="1" applyProtection="1">
      <alignment horizontal="center" vertical="top" textRotation="90"/>
      <protection locked="0"/>
    </xf>
    <xf numFmtId="9" fontId="12" fillId="0" borderId="189" xfId="0" applyNumberFormat="1" applyFont="1" applyBorder="1" applyAlignment="1" applyProtection="1">
      <alignment horizontal="center" vertical="top"/>
      <protection hidden="1"/>
    </xf>
    <xf numFmtId="0" fontId="57" fillId="0" borderId="189" xfId="0" applyFont="1" applyBorder="1" applyAlignment="1" applyProtection="1">
      <alignment horizontal="center" vertical="top" textRotation="90" wrapText="1"/>
      <protection hidden="1"/>
    </xf>
    <xf numFmtId="0" fontId="57" fillId="0" borderId="189" xfId="0" applyFont="1" applyBorder="1" applyAlignment="1" applyProtection="1">
      <alignment horizontal="center" vertical="top" textRotation="90"/>
      <protection hidden="1"/>
    </xf>
    <xf numFmtId="0" fontId="12" fillId="0" borderId="193" xfId="0" applyFont="1" applyBorder="1" applyAlignment="1" applyProtection="1">
      <alignment horizontal="center" vertical="top" textRotation="90"/>
      <protection locked="0"/>
    </xf>
    <xf numFmtId="0" fontId="6" fillId="0" borderId="198" xfId="0" applyFont="1" applyBorder="1" applyAlignment="1">
      <alignment horizontal="center" vertical="center"/>
    </xf>
    <xf numFmtId="0" fontId="6" fillId="0" borderId="198" xfId="0" applyFont="1" applyBorder="1" applyAlignment="1">
      <alignment horizontal="center" vertical="center" wrapText="1"/>
    </xf>
    <xf numFmtId="0" fontId="6" fillId="0" borderId="198" xfId="0" applyFont="1" applyBorder="1" applyAlignment="1">
      <alignment horizontal="center" vertical="center" textRotation="90"/>
    </xf>
    <xf numFmtId="9" fontId="6" fillId="0" borderId="198" xfId="0" applyNumberFormat="1" applyFont="1" applyBorder="1" applyAlignment="1">
      <alignment horizontal="center" vertical="center"/>
    </xf>
    <xf numFmtId="164" fontId="6" fillId="0" borderId="198" xfId="0" applyNumberFormat="1" applyFont="1" applyBorder="1" applyAlignment="1">
      <alignment horizontal="center" vertical="center"/>
    </xf>
    <xf numFmtId="0" fontId="6" fillId="0" borderId="198" xfId="0" applyFont="1" applyBorder="1" applyAlignment="1">
      <alignment horizontal="center" vertical="center" textRotation="90" wrapText="1"/>
    </xf>
    <xf numFmtId="0" fontId="6" fillId="0" borderId="201" xfId="0" applyFont="1" applyBorder="1" applyAlignment="1">
      <alignment horizontal="center" vertical="center" wrapText="1"/>
    </xf>
    <xf numFmtId="0" fontId="6" fillId="0" borderId="201" xfId="0" applyFont="1" applyBorder="1" applyAlignment="1">
      <alignment horizontal="center" vertical="center"/>
    </xf>
    <xf numFmtId="0" fontId="4" fillId="0" borderId="179" xfId="0" applyFont="1" applyBorder="1" applyAlignment="1" applyProtection="1">
      <alignment horizontal="center" vertical="center" wrapText="1"/>
      <protection locked="0"/>
    </xf>
    <xf numFmtId="0" fontId="4" fillId="0" borderId="196" xfId="0" applyFont="1" applyBorder="1" applyAlignment="1" applyProtection="1">
      <alignment horizontal="center" vertical="center" wrapText="1"/>
      <protection locked="0"/>
    </xf>
    <xf numFmtId="0" fontId="51" fillId="0" borderId="196" xfId="0" applyFont="1" applyBorder="1" applyAlignment="1" applyProtection="1">
      <alignment horizontal="center" vertical="center" wrapText="1"/>
      <protection locked="0"/>
    </xf>
    <xf numFmtId="0" fontId="4" fillId="0" borderId="179" xfId="0" applyFont="1" applyBorder="1" applyAlignment="1" applyProtection="1">
      <alignment horizontal="center" vertical="center"/>
      <protection locked="0"/>
    </xf>
    <xf numFmtId="9" fontId="4" fillId="0" borderId="179" xfId="0" applyNumberFormat="1" applyFont="1" applyBorder="1" applyAlignment="1" applyProtection="1">
      <alignment horizontal="center" vertical="center" wrapText="1"/>
      <protection hidden="1"/>
    </xf>
    <xf numFmtId="0" fontId="4" fillId="0" borderId="183" xfId="0" applyFont="1" applyBorder="1" applyAlignment="1">
      <alignment horizontal="center" vertical="center"/>
    </xf>
    <xf numFmtId="0" fontId="4" fillId="0" borderId="183" xfId="0" applyFont="1" applyBorder="1" applyAlignment="1" applyProtection="1">
      <alignment horizontal="center" vertical="center"/>
      <protection hidden="1"/>
    </xf>
    <xf numFmtId="0" fontId="4" fillId="0" borderId="183" xfId="0" applyFont="1" applyBorder="1" applyAlignment="1" applyProtection="1">
      <alignment horizontal="center" vertical="center" textRotation="90"/>
      <protection locked="0"/>
    </xf>
    <xf numFmtId="9" fontId="4" fillId="0" borderId="183" xfId="0" applyNumberFormat="1" applyFont="1" applyBorder="1" applyAlignment="1" applyProtection="1">
      <alignment horizontal="center" vertical="center"/>
      <protection hidden="1"/>
    </xf>
    <xf numFmtId="164" fontId="4" fillId="0" borderId="183" xfId="1" applyNumberFormat="1" applyFont="1" applyBorder="1" applyAlignment="1">
      <alignment horizontal="center" vertical="center"/>
    </xf>
    <xf numFmtId="0" fontId="9" fillId="0" borderId="183" xfId="0" applyFont="1" applyBorder="1" applyAlignment="1" applyProtection="1">
      <alignment horizontal="center" vertical="center" textRotation="90" wrapText="1"/>
      <protection hidden="1"/>
    </xf>
    <xf numFmtId="9" fontId="4" fillId="0" borderId="179" xfId="0" applyNumberFormat="1" applyFont="1" applyBorder="1" applyAlignment="1" applyProtection="1">
      <alignment horizontal="center" vertical="center"/>
      <protection hidden="1"/>
    </xf>
    <xf numFmtId="0" fontId="9" fillId="0" borderId="203" xfId="0" applyFont="1" applyBorder="1" applyAlignment="1" applyProtection="1">
      <alignment horizontal="center" vertical="center" textRotation="90"/>
      <protection hidden="1"/>
    </xf>
    <xf numFmtId="0" fontId="9" fillId="0" borderId="204" xfId="0" applyFont="1" applyBorder="1" applyAlignment="1" applyProtection="1">
      <alignment horizontal="center" vertical="center" textRotation="90"/>
      <protection hidden="1"/>
    </xf>
    <xf numFmtId="0" fontId="4" fillId="0" borderId="197" xfId="0" applyFont="1" applyBorder="1" applyAlignment="1" applyProtection="1">
      <alignment horizontal="center" vertical="center" wrapText="1"/>
      <protection locked="0"/>
    </xf>
    <xf numFmtId="0" fontId="4" fillId="0" borderId="176" xfId="0" applyFont="1" applyBorder="1" applyAlignment="1" applyProtection="1">
      <alignment horizontal="center" vertical="center" wrapText="1"/>
      <protection locked="0"/>
    </xf>
    <xf numFmtId="0" fontId="4" fillId="0" borderId="189" xfId="0" applyFont="1" applyBorder="1" applyAlignment="1">
      <alignment horizontal="center" vertical="center"/>
    </xf>
    <xf numFmtId="0" fontId="4" fillId="0" borderId="189" xfId="0" applyFont="1" applyBorder="1" applyAlignment="1" applyProtection="1">
      <alignment horizontal="center" vertical="center"/>
      <protection hidden="1"/>
    </xf>
    <xf numFmtId="0" fontId="4" fillId="0" borderId="189" xfId="0" applyFont="1" applyBorder="1" applyAlignment="1" applyProtection="1">
      <alignment horizontal="center" vertical="center" textRotation="90"/>
      <protection locked="0"/>
    </xf>
    <xf numFmtId="9" fontId="4" fillId="0" borderId="189" xfId="0" applyNumberFormat="1" applyFont="1" applyBorder="1" applyAlignment="1" applyProtection="1">
      <alignment horizontal="center" vertical="center"/>
      <protection hidden="1"/>
    </xf>
    <xf numFmtId="164" fontId="4" fillId="0" borderId="189" xfId="1" applyNumberFormat="1" applyFont="1" applyBorder="1" applyAlignment="1">
      <alignment horizontal="center" vertical="center"/>
    </xf>
    <xf numFmtId="0" fontId="9" fillId="0" borderId="189" xfId="0" applyFont="1" applyBorder="1" applyAlignment="1" applyProtection="1">
      <alignment horizontal="center" vertical="center" textRotation="90" wrapText="1"/>
      <protection hidden="1"/>
    </xf>
    <xf numFmtId="0" fontId="4" fillId="0" borderId="151" xfId="0" applyFont="1" applyBorder="1" applyAlignment="1" applyProtection="1">
      <alignment horizontal="center" vertical="center" wrapText="1"/>
      <protection locked="0"/>
    </xf>
    <xf numFmtId="0" fontId="4" fillId="0" borderId="139" xfId="0" applyFont="1" applyBorder="1" applyAlignment="1" applyProtection="1">
      <alignment horizontal="center" vertical="center"/>
      <protection hidden="1"/>
    </xf>
    <xf numFmtId="164" fontId="4" fillId="0" borderId="139" xfId="1" applyNumberFormat="1" applyFont="1" applyBorder="1" applyAlignment="1">
      <alignment horizontal="center" vertical="center"/>
    </xf>
    <xf numFmtId="0" fontId="9" fillId="0" borderId="186" xfId="0" applyFont="1" applyBorder="1" applyAlignment="1" applyProtection="1">
      <alignment horizontal="center" vertical="center" textRotation="90"/>
      <protection hidden="1"/>
    </xf>
    <xf numFmtId="0" fontId="12" fillId="0" borderId="179" xfId="0" applyFont="1" applyBorder="1" applyAlignment="1" applyProtection="1">
      <alignment horizontal="justify" vertical="center" wrapText="1"/>
      <protection locked="0"/>
    </xf>
    <xf numFmtId="0" fontId="61" fillId="0" borderId="194" xfId="0" applyFont="1" applyBorder="1" applyAlignment="1">
      <alignment horizontal="left" vertical="center" wrapText="1"/>
    </xf>
    <xf numFmtId="0" fontId="6" fillId="0" borderId="183" xfId="0" applyFont="1" applyBorder="1" applyAlignment="1" applyProtection="1">
      <alignment horizontal="center" vertical="center" textRotation="90" wrapText="1"/>
      <protection locked="0"/>
    </xf>
    <xf numFmtId="0" fontId="6" fillId="0" borderId="184" xfId="0" applyFont="1" applyBorder="1" applyAlignment="1" applyProtection="1">
      <alignment horizontal="center" vertical="center" textRotation="90" wrapText="1"/>
      <protection locked="0"/>
    </xf>
    <xf numFmtId="0" fontId="6" fillId="0" borderId="186" xfId="0" applyFont="1" applyBorder="1" applyAlignment="1" applyProtection="1">
      <alignment vertical="center" textRotation="90"/>
      <protection locked="0"/>
    </xf>
    <xf numFmtId="0" fontId="62" fillId="18" borderId="138" xfId="0" applyFont="1" applyFill="1" applyBorder="1" applyAlignment="1">
      <alignment horizontal="justify" vertical="center" wrapText="1"/>
    </xf>
    <xf numFmtId="0" fontId="12" fillId="0" borderId="138" xfId="0" applyFont="1" applyBorder="1" applyAlignment="1">
      <alignment horizontal="justify" vertical="center"/>
    </xf>
    <xf numFmtId="0" fontId="6" fillId="0" borderId="179" xfId="0" applyFont="1" applyBorder="1" applyAlignment="1" applyProtection="1">
      <alignment horizontal="justify" vertical="center" wrapText="1"/>
      <protection locked="0"/>
    </xf>
    <xf numFmtId="0" fontId="6" fillId="0" borderId="208" xfId="0" applyFont="1" applyBorder="1" applyAlignment="1" applyProtection="1">
      <alignment horizontal="center" vertical="top"/>
      <protection hidden="1"/>
    </xf>
    <xf numFmtId="0" fontId="6" fillId="0" borderId="209" xfId="0" applyFont="1" applyBorder="1" applyAlignment="1">
      <alignment wrapText="1"/>
    </xf>
    <xf numFmtId="0" fontId="6" fillId="0" borderId="210" xfId="0" applyFont="1" applyBorder="1" applyAlignment="1">
      <alignment horizontal="center" vertical="top"/>
    </xf>
    <xf numFmtId="0" fontId="6" fillId="0" borderId="157" xfId="0" applyFont="1" applyBorder="1" applyAlignment="1" applyProtection="1">
      <alignment horizontal="justify" vertical="center" wrapText="1"/>
      <protection locked="0"/>
    </xf>
    <xf numFmtId="0" fontId="6" fillId="0" borderId="211" xfId="0" applyFont="1" applyBorder="1" applyAlignment="1" applyProtection="1">
      <alignment horizontal="center" vertical="top"/>
      <protection hidden="1"/>
    </xf>
    <xf numFmtId="0" fontId="4" fillId="0" borderId="179" xfId="0" applyFont="1" applyBorder="1" applyAlignment="1" applyProtection="1">
      <alignment horizontal="justify" vertical="center" wrapText="1"/>
      <protection locked="0"/>
    </xf>
    <xf numFmtId="0" fontId="51" fillId="0" borderId="179" xfId="0" applyFont="1" applyBorder="1" applyAlignment="1" applyProtection="1">
      <alignment horizontal="center" vertical="center" wrapText="1"/>
      <protection locked="0"/>
    </xf>
    <xf numFmtId="0" fontId="4" fillId="0" borderId="183" xfId="0" applyFont="1" applyBorder="1" applyAlignment="1">
      <alignment horizontal="center" vertical="top"/>
    </xf>
    <xf numFmtId="0" fontId="50" fillId="0" borderId="194" xfId="0" applyFont="1" applyBorder="1" applyAlignment="1">
      <alignment horizontal="left" wrapText="1"/>
    </xf>
    <xf numFmtId="0" fontId="4" fillId="0" borderId="183" xfId="0" applyFont="1" applyBorder="1" applyAlignment="1" applyProtection="1">
      <alignment horizontal="center" vertical="center" textRotation="90" wrapText="1"/>
      <protection locked="0"/>
    </xf>
    <xf numFmtId="164" fontId="4" fillId="0" borderId="183" xfId="1" applyNumberFormat="1" applyFont="1" applyBorder="1" applyAlignment="1">
      <alignment horizontal="center" vertical="top"/>
    </xf>
    <xf numFmtId="0" fontId="4" fillId="0" borderId="184" xfId="0" applyFont="1" applyBorder="1" applyAlignment="1" applyProtection="1">
      <alignment horizontal="center" vertical="center" textRotation="90"/>
      <protection locked="0"/>
    </xf>
    <xf numFmtId="0" fontId="53" fillId="18" borderId="138" xfId="0" applyFont="1" applyFill="1" applyBorder="1" applyAlignment="1">
      <alignment horizontal="justify" vertical="center" wrapText="1"/>
    </xf>
    <xf numFmtId="0" fontId="4" fillId="0" borderId="186" xfId="0" applyFont="1" applyBorder="1" applyAlignment="1" applyProtection="1">
      <alignment horizontal="center" vertical="center" textRotation="90"/>
      <protection locked="0"/>
    </xf>
    <xf numFmtId="9" fontId="4" fillId="0" borderId="157" xfId="0" applyNumberFormat="1" applyFont="1" applyBorder="1" applyAlignment="1" applyProtection="1">
      <alignment horizontal="center" vertical="top" wrapText="1"/>
      <protection hidden="1"/>
    </xf>
    <xf numFmtId="0" fontId="4" fillId="0" borderId="157" xfId="0" applyFont="1" applyBorder="1" applyAlignment="1" applyProtection="1">
      <alignment horizontal="left" vertical="center" wrapText="1"/>
      <protection locked="0"/>
    </xf>
    <xf numFmtId="164" fontId="4" fillId="19" borderId="189" xfId="1" applyNumberFormat="1" applyFont="1" applyFill="1" applyBorder="1" applyAlignment="1">
      <alignment horizontal="center" vertical="top"/>
    </xf>
    <xf numFmtId="0" fontId="4" fillId="0" borderId="179" xfId="0" applyFont="1" applyBorder="1" applyAlignment="1" applyProtection="1">
      <alignment horizontal="left" vertical="center" wrapText="1"/>
      <protection locked="0"/>
    </xf>
    <xf numFmtId="0" fontId="9" fillId="0" borderId="179" xfId="0" applyFont="1" applyBorder="1" applyAlignment="1" applyProtection="1">
      <alignment vertical="center" wrapText="1"/>
      <protection hidden="1"/>
    </xf>
    <xf numFmtId="9" fontId="4" fillId="0" borderId="179" xfId="0" applyNumberFormat="1" applyFont="1" applyBorder="1" applyAlignment="1" applyProtection="1">
      <alignment vertical="center" wrapText="1"/>
      <protection hidden="1"/>
    </xf>
    <xf numFmtId="9" fontId="4" fillId="0" borderId="179" xfId="0" applyNumberFormat="1" applyFont="1" applyBorder="1" applyAlignment="1" applyProtection="1">
      <alignment vertical="center" wrapText="1"/>
      <protection locked="0"/>
    </xf>
    <xf numFmtId="0" fontId="9" fillId="0" borderId="180" xfId="0" applyFont="1" applyBorder="1" applyAlignment="1" applyProtection="1">
      <alignment vertical="center" wrapText="1"/>
      <protection hidden="1"/>
    </xf>
    <xf numFmtId="9" fontId="4" fillId="0" borderId="181" xfId="0" applyNumberFormat="1" applyFont="1" applyBorder="1" applyAlignment="1" applyProtection="1">
      <alignment vertical="center" wrapText="1"/>
      <protection hidden="1"/>
    </xf>
    <xf numFmtId="0" fontId="9" fillId="0" borderId="182" xfId="0" applyFont="1" applyBorder="1" applyAlignment="1" applyProtection="1">
      <alignment vertical="center"/>
      <protection hidden="1"/>
    </xf>
    <xf numFmtId="0" fontId="9" fillId="0" borderId="183" xfId="0" applyFont="1" applyBorder="1" applyAlignment="1" applyProtection="1">
      <alignment horizontal="center" vertical="center" textRotation="90"/>
      <protection hidden="1"/>
    </xf>
    <xf numFmtId="0" fontId="4" fillId="0" borderId="188" xfId="0" applyFont="1" applyBorder="1" applyAlignment="1" applyProtection="1">
      <alignment vertical="center" wrapText="1"/>
      <protection locked="0"/>
    </xf>
    <xf numFmtId="0" fontId="9" fillId="0" borderId="189" xfId="0" applyFont="1" applyBorder="1" applyAlignment="1" applyProtection="1">
      <alignment vertical="center" wrapText="1"/>
      <protection hidden="1"/>
    </xf>
    <xf numFmtId="9" fontId="4" fillId="0" borderId="189" xfId="0" applyNumberFormat="1" applyFont="1" applyBorder="1" applyAlignment="1" applyProtection="1">
      <alignment vertical="center" wrapText="1"/>
      <protection hidden="1"/>
    </xf>
    <xf numFmtId="9" fontId="4" fillId="0" borderId="157" xfId="0" applyNumberFormat="1" applyFont="1" applyBorder="1" applyAlignment="1" applyProtection="1">
      <alignment vertical="center" wrapText="1"/>
      <protection locked="0"/>
    </xf>
    <xf numFmtId="0" fontId="9" fillId="0" borderId="190" xfId="0" applyFont="1" applyBorder="1" applyAlignment="1" applyProtection="1">
      <alignment vertical="center" wrapText="1"/>
      <protection hidden="1"/>
    </xf>
    <xf numFmtId="9" fontId="4" fillId="0" borderId="191" xfId="0" applyNumberFormat="1" applyFont="1" applyBorder="1" applyAlignment="1" applyProtection="1">
      <alignment vertical="center" wrapText="1"/>
      <protection hidden="1"/>
    </xf>
    <xf numFmtId="0" fontId="9" fillId="0" borderId="192" xfId="0" applyFont="1" applyBorder="1" applyAlignment="1" applyProtection="1">
      <alignment vertical="center"/>
      <protection hidden="1"/>
    </xf>
    <xf numFmtId="0" fontId="9" fillId="0" borderId="189" xfId="0" applyFont="1" applyBorder="1" applyAlignment="1" applyProtection="1">
      <alignment horizontal="center" vertical="center" textRotation="90"/>
      <protection hidden="1"/>
    </xf>
    <xf numFmtId="0" fontId="4" fillId="0" borderId="193" xfId="0" applyFont="1" applyBorder="1" applyAlignment="1" applyProtection="1">
      <alignment horizontal="center" vertical="center" textRotation="90"/>
      <protection locked="0"/>
    </xf>
    <xf numFmtId="0" fontId="4" fillId="18" borderId="196" xfId="0" applyFont="1" applyFill="1" applyBorder="1" applyAlignment="1">
      <alignment horizontal="center" vertical="center" wrapText="1"/>
    </xf>
    <xf numFmtId="0" fontId="51" fillId="0" borderId="197" xfId="0" applyFont="1" applyBorder="1" applyAlignment="1" applyProtection="1">
      <alignment horizontal="center" vertical="center" wrapText="1"/>
      <protection locked="0"/>
    </xf>
    <xf numFmtId="0" fontId="12" fillId="18" borderId="196" xfId="0" applyFont="1" applyFill="1" applyBorder="1" applyAlignment="1">
      <alignment vertical="center" wrapText="1"/>
    </xf>
    <xf numFmtId="0" fontId="12" fillId="0" borderId="183" xfId="0" applyFont="1" applyBorder="1" applyAlignment="1" applyProtection="1">
      <alignment horizontal="justify" vertical="center" wrapText="1"/>
      <protection locked="0"/>
    </xf>
    <xf numFmtId="0" fontId="12" fillId="0" borderId="183" xfId="0" applyFont="1" applyBorder="1" applyAlignment="1" applyProtection="1">
      <alignment horizontal="center" vertical="center" textRotation="90"/>
      <protection locked="0"/>
    </xf>
    <xf numFmtId="9" fontId="12" fillId="0" borderId="183" xfId="0" applyNumberFormat="1" applyFont="1" applyBorder="1" applyAlignment="1" applyProtection="1">
      <alignment horizontal="center" vertical="center"/>
      <protection hidden="1"/>
    </xf>
    <xf numFmtId="0" fontId="57" fillId="0" borderId="183" xfId="0" applyFont="1" applyBorder="1" applyAlignment="1" applyProtection="1">
      <alignment horizontal="center" vertical="center" textRotation="90" wrapText="1"/>
      <protection hidden="1"/>
    </xf>
    <xf numFmtId="9" fontId="12" fillId="0" borderId="179" xfId="0" applyNumberFormat="1" applyFont="1" applyBorder="1" applyAlignment="1" applyProtection="1">
      <alignment horizontal="center" vertical="center"/>
      <protection hidden="1"/>
    </xf>
    <xf numFmtId="0" fontId="57" fillId="0" borderId="183" xfId="0" applyFont="1" applyBorder="1" applyAlignment="1" applyProtection="1">
      <alignment horizontal="center" vertical="center" textRotation="90"/>
      <protection hidden="1"/>
    </xf>
    <xf numFmtId="0" fontId="12" fillId="0" borderId="184" xfId="0" applyFont="1" applyBorder="1" applyAlignment="1" applyProtection="1">
      <alignment horizontal="center" vertical="center" textRotation="90"/>
      <protection locked="0"/>
    </xf>
    <xf numFmtId="0" fontId="12" fillId="0" borderId="186" xfId="0" applyFont="1" applyBorder="1" applyAlignment="1" applyProtection="1">
      <alignment horizontal="center" vertical="center" textRotation="90"/>
      <protection locked="0"/>
    </xf>
    <xf numFmtId="0" fontId="12" fillId="0" borderId="197" xfId="0" applyFont="1" applyBorder="1" applyAlignment="1" applyProtection="1">
      <alignment horizontal="center" vertical="center" wrapText="1"/>
      <protection locked="0"/>
    </xf>
    <xf numFmtId="0" fontId="12" fillId="0" borderId="189" xfId="0" applyFont="1" applyBorder="1" applyAlignment="1" applyProtection="1">
      <alignment horizontal="center" vertical="center" textRotation="90"/>
      <protection locked="0"/>
    </xf>
    <xf numFmtId="9" fontId="12" fillId="0" borderId="189" xfId="0" applyNumberFormat="1" applyFont="1" applyBorder="1" applyAlignment="1" applyProtection="1">
      <alignment horizontal="center" vertical="center"/>
      <protection hidden="1"/>
    </xf>
    <xf numFmtId="0" fontId="57" fillId="0" borderId="189" xfId="0" applyFont="1" applyBorder="1" applyAlignment="1" applyProtection="1">
      <alignment horizontal="center" vertical="center" textRotation="90" wrapText="1"/>
      <protection hidden="1"/>
    </xf>
    <xf numFmtId="0" fontId="57" fillId="0" borderId="189" xfId="0" applyFont="1" applyBorder="1" applyAlignment="1" applyProtection="1">
      <alignment horizontal="center" vertical="center" textRotation="90"/>
      <protection hidden="1"/>
    </xf>
    <xf numFmtId="0" fontId="6" fillId="0" borderId="138" xfId="0" applyFont="1" applyBorder="1" applyAlignment="1">
      <alignment vertical="center"/>
    </xf>
    <xf numFmtId="0" fontId="6" fillId="0" borderId="183" xfId="0" applyFont="1" applyBorder="1" applyAlignment="1" applyProtection="1">
      <alignment horizontal="justify" vertical="center" wrapText="1"/>
      <protection locked="0"/>
    </xf>
    <xf numFmtId="0" fontId="12" fillId="0" borderId="193" xfId="0" applyFont="1" applyBorder="1" applyAlignment="1" applyProtection="1">
      <alignment horizontal="center" vertical="center" textRotation="90"/>
      <protection locked="0"/>
    </xf>
    <xf numFmtId="0" fontId="12" fillId="18" borderId="196" xfId="0" applyFont="1" applyFill="1" applyBorder="1" applyAlignment="1">
      <alignment horizontal="left" vertical="center" wrapText="1"/>
    </xf>
    <xf numFmtId="0" fontId="6" fillId="0" borderId="197" xfId="0" applyFont="1" applyBorder="1" applyAlignment="1" applyProtection="1">
      <alignment horizontal="center" vertical="center" wrapText="1"/>
      <protection locked="0"/>
    </xf>
    <xf numFmtId="0" fontId="58" fillId="0" borderId="197" xfId="0" applyFont="1" applyBorder="1" applyAlignment="1" applyProtection="1">
      <alignment horizontal="center" vertical="center" wrapText="1"/>
      <protection locked="0"/>
    </xf>
    <xf numFmtId="0" fontId="51" fillId="0" borderId="179" xfId="0" applyFont="1" applyBorder="1" applyAlignment="1">
      <alignment horizontal="center" vertical="center"/>
    </xf>
    <xf numFmtId="0" fontId="51" fillId="0" borderId="179" xfId="0" applyFont="1" applyBorder="1" applyAlignment="1" applyProtection="1">
      <alignment horizontal="center" vertical="top" wrapText="1"/>
      <protection locked="0"/>
    </xf>
    <xf numFmtId="0" fontId="51" fillId="0" borderId="195" xfId="0" applyFont="1" applyBorder="1" applyAlignment="1" applyProtection="1">
      <alignment horizontal="center" vertical="center" wrapText="1"/>
      <protection locked="0"/>
    </xf>
    <xf numFmtId="0" fontId="51" fillId="18" borderId="196" xfId="0" applyFont="1" applyFill="1" applyBorder="1" applyAlignment="1">
      <alignment horizontal="center" vertical="center" wrapText="1"/>
    </xf>
    <xf numFmtId="0" fontId="51" fillId="0" borderId="177" xfId="0" applyFont="1" applyBorder="1" applyAlignment="1" applyProtection="1">
      <alignment horizontal="center" vertical="center" wrapText="1"/>
      <protection locked="0"/>
    </xf>
    <xf numFmtId="0" fontId="51" fillId="0" borderId="179" xfId="0" applyFont="1" applyBorder="1" applyAlignment="1" applyProtection="1">
      <alignment horizontal="center" vertical="center"/>
      <protection locked="0"/>
    </xf>
    <xf numFmtId="0" fontId="52" fillId="0" borderId="179" xfId="0" applyFont="1" applyBorder="1" applyAlignment="1" applyProtection="1">
      <alignment horizontal="center" vertical="center" wrapText="1"/>
      <protection hidden="1"/>
    </xf>
    <xf numFmtId="9" fontId="51" fillId="0" borderId="179" xfId="0" applyNumberFormat="1" applyFont="1" applyBorder="1" applyAlignment="1" applyProtection="1">
      <alignment horizontal="center" vertical="center" wrapText="1"/>
      <protection hidden="1"/>
    </xf>
    <xf numFmtId="9" fontId="51" fillId="0" borderId="179" xfId="0" applyNumberFormat="1" applyFont="1" applyBorder="1" applyAlignment="1" applyProtection="1">
      <alignment horizontal="center" vertical="center" wrapText="1"/>
      <protection locked="0"/>
    </xf>
    <xf numFmtId="0" fontId="52" fillId="0" borderId="179" xfId="0" applyFont="1" applyBorder="1" applyAlignment="1" applyProtection="1">
      <alignment horizontal="center" vertical="center"/>
      <protection hidden="1"/>
    </xf>
    <xf numFmtId="0" fontId="51" fillId="0" borderId="183" xfId="0" applyFont="1" applyBorder="1" applyAlignment="1">
      <alignment horizontal="center" vertical="center"/>
    </xf>
    <xf numFmtId="0" fontId="51" fillId="0" borderId="183" xfId="0" applyFont="1" applyBorder="1" applyAlignment="1" applyProtection="1">
      <alignment horizontal="center" vertical="center" wrapText="1"/>
      <protection locked="0"/>
    </xf>
    <xf numFmtId="0" fontId="51" fillId="0" borderId="183" xfId="0" applyFont="1" applyBorder="1" applyAlignment="1" applyProtection="1">
      <alignment horizontal="center" vertical="center"/>
      <protection hidden="1"/>
    </xf>
    <xf numFmtId="0" fontId="51" fillId="0" borderId="183" xfId="0" applyFont="1" applyBorder="1" applyAlignment="1" applyProtection="1">
      <alignment horizontal="center" vertical="center" textRotation="90"/>
      <protection locked="0"/>
    </xf>
    <xf numFmtId="9" fontId="51" fillId="0" borderId="183" xfId="0" applyNumberFormat="1" applyFont="1" applyBorder="1" applyAlignment="1" applyProtection="1">
      <alignment horizontal="center" vertical="center"/>
      <protection hidden="1"/>
    </xf>
    <xf numFmtId="164" fontId="51" fillId="0" borderId="183" xfId="1" applyNumberFormat="1" applyFont="1" applyBorder="1" applyAlignment="1">
      <alignment horizontal="center" vertical="center"/>
    </xf>
    <xf numFmtId="0" fontId="52" fillId="0" borderId="183" xfId="0" applyFont="1" applyBorder="1" applyAlignment="1" applyProtection="1">
      <alignment horizontal="center" vertical="center" textRotation="90" wrapText="1"/>
      <protection hidden="1"/>
    </xf>
    <xf numFmtId="9" fontId="51" fillId="0" borderId="179" xfId="0" applyNumberFormat="1" applyFont="1" applyBorder="1" applyAlignment="1" applyProtection="1">
      <alignment horizontal="center" vertical="center"/>
      <protection hidden="1"/>
    </xf>
    <xf numFmtId="0" fontId="52" fillId="0" borderId="183" xfId="0" applyFont="1" applyBorder="1" applyAlignment="1" applyProtection="1">
      <alignment horizontal="center" vertical="center" textRotation="90"/>
      <protection hidden="1"/>
    </xf>
    <xf numFmtId="0" fontId="51" fillId="0" borderId="184" xfId="0" applyFont="1" applyBorder="1" applyAlignment="1" applyProtection="1">
      <alignment horizontal="center" vertical="center" textRotation="90"/>
      <protection locked="0"/>
    </xf>
    <xf numFmtId="0" fontId="51" fillId="0" borderId="186" xfId="0" applyFont="1" applyBorder="1" applyAlignment="1" applyProtection="1">
      <alignment horizontal="center" vertical="center" textRotation="90"/>
      <protection locked="0"/>
    </xf>
    <xf numFmtId="0" fontId="51" fillId="0" borderId="189" xfId="0" applyFont="1" applyBorder="1" applyAlignment="1">
      <alignment horizontal="center" vertical="center"/>
    </xf>
    <xf numFmtId="0" fontId="51" fillId="0" borderId="189" xfId="0" applyFont="1" applyBorder="1" applyAlignment="1" applyProtection="1">
      <alignment horizontal="center" vertical="center" wrapText="1"/>
      <protection locked="0"/>
    </xf>
    <xf numFmtId="0" fontId="51" fillId="0" borderId="210" xfId="0" applyFont="1" applyBorder="1" applyAlignment="1" applyProtection="1">
      <alignment horizontal="center" vertical="center" wrapText="1"/>
      <protection locked="0"/>
    </xf>
    <xf numFmtId="0" fontId="51" fillId="0" borderId="211" xfId="0" applyFont="1" applyBorder="1" applyAlignment="1" applyProtection="1">
      <alignment horizontal="center" vertical="center" wrapText="1"/>
      <protection locked="0"/>
    </xf>
    <xf numFmtId="0" fontId="51" fillId="0" borderId="189" xfId="0" applyFont="1" applyBorder="1" applyAlignment="1" applyProtection="1">
      <alignment horizontal="center" vertical="center"/>
      <protection locked="0"/>
    </xf>
    <xf numFmtId="0" fontId="52" fillId="0" borderId="189" xfId="0" applyFont="1" applyBorder="1" applyAlignment="1" applyProtection="1">
      <alignment horizontal="center" vertical="center" wrapText="1"/>
      <protection hidden="1"/>
    </xf>
    <xf numFmtId="9" fontId="51" fillId="0" borderId="189" xfId="0" applyNumberFormat="1" applyFont="1" applyBorder="1" applyAlignment="1" applyProtection="1">
      <alignment horizontal="center" vertical="center" wrapText="1"/>
      <protection hidden="1"/>
    </xf>
    <xf numFmtId="9" fontId="51" fillId="0" borderId="189" xfId="0" applyNumberFormat="1" applyFont="1" applyBorder="1" applyAlignment="1" applyProtection="1">
      <alignment horizontal="center" vertical="center" wrapText="1"/>
      <protection locked="0"/>
    </xf>
    <xf numFmtId="0" fontId="52" fillId="0" borderId="189" xfId="0" applyFont="1" applyBorder="1" applyAlignment="1" applyProtection="1">
      <alignment horizontal="center" vertical="center"/>
      <protection hidden="1"/>
    </xf>
    <xf numFmtId="0" fontId="52" fillId="0" borderId="189" xfId="0" applyFont="1" applyBorder="1" applyAlignment="1">
      <alignment horizontal="center" vertical="center"/>
    </xf>
    <xf numFmtId="0" fontId="58" fillId="0" borderId="189" xfId="0" applyFont="1" applyBorder="1" applyAlignment="1" applyProtection="1">
      <alignment horizontal="justify" vertical="center" wrapText="1"/>
      <protection locked="0"/>
    </xf>
    <xf numFmtId="0" fontId="51" fillId="0" borderId="189" xfId="0" applyFont="1" applyBorder="1" applyAlignment="1" applyProtection="1">
      <alignment horizontal="center" vertical="center"/>
      <protection hidden="1"/>
    </xf>
    <xf numFmtId="0" fontId="51" fillId="0" borderId="189" xfId="0" applyFont="1" applyBorder="1" applyAlignment="1" applyProtection="1">
      <alignment horizontal="center" vertical="center" textRotation="90"/>
      <protection locked="0"/>
    </xf>
    <xf numFmtId="9" fontId="51" fillId="0" borderId="189" xfId="0" applyNumberFormat="1" applyFont="1" applyBorder="1" applyAlignment="1" applyProtection="1">
      <alignment horizontal="center" vertical="center"/>
      <protection hidden="1"/>
    </xf>
    <xf numFmtId="0" fontId="51" fillId="18" borderId="189" xfId="0" applyFont="1" applyFill="1" applyBorder="1" applyAlignment="1" applyProtection="1">
      <alignment horizontal="center" vertical="center" textRotation="90"/>
      <protection locked="0"/>
    </xf>
    <xf numFmtId="164" fontId="51" fillId="0" borderId="189" xfId="1" applyNumberFormat="1" applyFont="1" applyBorder="1" applyAlignment="1">
      <alignment horizontal="center" vertical="center"/>
    </xf>
    <xf numFmtId="0" fontId="52" fillId="0" borderId="189" xfId="0" applyFont="1" applyBorder="1" applyAlignment="1" applyProtection="1">
      <alignment horizontal="center" vertical="center" textRotation="90" wrapText="1"/>
      <protection hidden="1"/>
    </xf>
    <xf numFmtId="0" fontId="52" fillId="0" borderId="189" xfId="0" applyFont="1" applyBorder="1" applyAlignment="1" applyProtection="1">
      <alignment horizontal="center" vertical="center" textRotation="90"/>
      <protection hidden="1"/>
    </xf>
    <xf numFmtId="0" fontId="51" fillId="0" borderId="193" xfId="0" applyFont="1" applyBorder="1" applyAlignment="1" applyProtection="1">
      <alignment horizontal="center" vertical="center" textRotation="90"/>
      <protection locked="0"/>
    </xf>
    <xf numFmtId="0" fontId="12" fillId="0" borderId="216" xfId="0" applyFont="1" applyBorder="1" applyAlignment="1">
      <alignment horizontal="justify" vertical="center" wrapText="1"/>
    </xf>
    <xf numFmtId="0" fontId="6" fillId="0" borderId="216" xfId="0" applyFont="1" applyBorder="1" applyAlignment="1">
      <alignment horizontal="center" vertical="center"/>
    </xf>
    <xf numFmtId="0" fontId="12" fillId="0" borderId="216" xfId="0" applyFont="1" applyBorder="1" applyAlignment="1">
      <alignment horizontal="left" vertical="center" wrapText="1"/>
    </xf>
    <xf numFmtId="0" fontId="12" fillId="0" borderId="216" xfId="0" applyFont="1" applyBorder="1" applyAlignment="1">
      <alignment horizontal="center" vertical="center" textRotation="90"/>
    </xf>
    <xf numFmtId="9" fontId="12" fillId="0" borderId="216" xfId="0" applyNumberFormat="1" applyFont="1" applyBorder="1" applyAlignment="1">
      <alignment horizontal="center" vertical="center"/>
    </xf>
    <xf numFmtId="164" fontId="6" fillId="0" borderId="216" xfId="0" applyNumberFormat="1" applyFont="1" applyBorder="1" applyAlignment="1">
      <alignment horizontal="center" vertical="center"/>
    </xf>
    <xf numFmtId="0" fontId="57" fillId="0" borderId="216" xfId="0" applyFont="1" applyBorder="1" applyAlignment="1">
      <alignment horizontal="center" vertical="center" textRotation="90" wrapText="1"/>
    </xf>
    <xf numFmtId="9" fontId="12" fillId="0" borderId="215" xfId="0" applyNumberFormat="1" applyFont="1" applyBorder="1" applyAlignment="1">
      <alignment horizontal="center" vertical="center"/>
    </xf>
    <xf numFmtId="0" fontId="57" fillId="0" borderId="216" xfId="0" applyFont="1" applyBorder="1" applyAlignment="1">
      <alignment horizontal="center" vertical="center" textRotation="90"/>
    </xf>
    <xf numFmtId="0" fontId="12" fillId="0" borderId="218" xfId="0" applyFont="1" applyBorder="1" applyAlignment="1">
      <alignment horizontal="center" vertical="center" textRotation="90"/>
    </xf>
    <xf numFmtId="0" fontId="12" fillId="0" borderId="219" xfId="0" applyFont="1" applyBorder="1" applyAlignment="1">
      <alignment horizontal="center" vertical="center" textRotation="90"/>
    </xf>
    <xf numFmtId="0" fontId="12" fillId="0" borderId="220" xfId="0" applyFont="1" applyBorder="1" applyAlignment="1">
      <alignment horizontal="justify" vertical="center" wrapText="1"/>
    </xf>
    <xf numFmtId="0" fontId="6" fillId="0" borderId="222" xfId="0" applyFont="1" applyBorder="1" applyAlignment="1">
      <alignment horizontal="center" vertical="center"/>
    </xf>
    <xf numFmtId="0" fontId="12" fillId="0" borderId="222" xfId="0" applyFont="1" applyBorder="1" applyAlignment="1">
      <alignment horizontal="left" vertical="center" wrapText="1"/>
    </xf>
    <xf numFmtId="0" fontId="12" fillId="0" borderId="222" xfId="0" applyFont="1" applyBorder="1" applyAlignment="1">
      <alignment horizontal="center" vertical="center" textRotation="90"/>
    </xf>
    <xf numFmtId="9" fontId="12" fillId="0" borderId="222" xfId="0" applyNumberFormat="1" applyFont="1" applyBorder="1" applyAlignment="1">
      <alignment horizontal="center" vertical="center"/>
    </xf>
    <xf numFmtId="164" fontId="6" fillId="0" borderId="222" xfId="0" applyNumberFormat="1" applyFont="1" applyBorder="1" applyAlignment="1">
      <alignment horizontal="center" vertical="center"/>
    </xf>
    <xf numFmtId="0" fontId="57" fillId="0" borderId="222" xfId="0" applyFont="1" applyBorder="1" applyAlignment="1">
      <alignment horizontal="center" vertical="center" textRotation="90" wrapText="1"/>
    </xf>
    <xf numFmtId="0" fontId="57" fillId="0" borderId="222" xfId="0" applyFont="1" applyBorder="1" applyAlignment="1">
      <alignment horizontal="center" vertical="center" textRotation="90"/>
    </xf>
    <xf numFmtId="0" fontId="12" fillId="0" borderId="223" xfId="0" applyFont="1" applyBorder="1" applyAlignment="1">
      <alignment horizontal="center" vertical="center" textRotation="90"/>
    </xf>
    <xf numFmtId="0" fontId="63" fillId="0" borderId="183" xfId="0" applyFont="1" applyBorder="1" applyAlignment="1" applyProtection="1">
      <alignment horizontal="center" vertical="center"/>
      <protection hidden="1"/>
    </xf>
    <xf numFmtId="0" fontId="6" fillId="18" borderId="183" xfId="0" applyFont="1" applyFill="1" applyBorder="1" applyAlignment="1" applyProtection="1">
      <alignment horizontal="justify" vertical="center" wrapText="1"/>
      <protection locked="0"/>
    </xf>
    <xf numFmtId="0" fontId="8" fillId="18" borderId="196" xfId="0" applyFont="1" applyFill="1" applyBorder="1" applyAlignment="1">
      <alignment vertical="center" wrapText="1"/>
    </xf>
    <xf numFmtId="0" fontId="6" fillId="18" borderId="197" xfId="0" applyFont="1" applyFill="1" applyBorder="1" applyAlignment="1">
      <alignment vertical="center" wrapText="1"/>
    </xf>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10" fillId="2" borderId="29" xfId="0" applyFont="1" applyFill="1" applyBorder="1" applyAlignment="1">
      <alignment horizontal="left" vertical="center" wrapText="1"/>
    </xf>
    <xf numFmtId="0" fontId="3" fillId="0" borderId="30" xfId="0" applyFont="1" applyBorder="1"/>
    <xf numFmtId="0" fontId="10" fillId="2" borderId="33" xfId="0" applyFont="1" applyFill="1" applyBorder="1" applyAlignment="1">
      <alignment horizontal="left" vertical="center" wrapText="1"/>
    </xf>
    <xf numFmtId="0" fontId="3" fillId="0" borderId="3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6" fillId="0" borderId="215" xfId="0" applyFont="1" applyBorder="1" applyAlignment="1">
      <alignment horizontal="center" vertical="center"/>
    </xf>
    <xf numFmtId="0" fontId="3" fillId="0" borderId="173" xfId="0" applyFont="1" applyBorder="1" applyAlignment="1">
      <alignment vertical="center"/>
    </xf>
    <xf numFmtId="0" fontId="3" fillId="0" borderId="220" xfId="0" applyFont="1" applyBorder="1" applyAlignment="1">
      <alignment vertical="center"/>
    </xf>
    <xf numFmtId="0" fontId="12" fillId="0" borderId="215" xfId="0" applyFont="1" applyBorder="1" applyAlignment="1">
      <alignment horizontal="center" vertical="center" wrapText="1"/>
    </xf>
    <xf numFmtId="0" fontId="12" fillId="0" borderId="215" xfId="0" applyFont="1" applyBorder="1" applyAlignment="1">
      <alignment horizontal="justify" vertical="center" wrapText="1"/>
    </xf>
    <xf numFmtId="0" fontId="3" fillId="0" borderId="173" xfId="0" applyFont="1" applyBorder="1" applyAlignment="1">
      <alignment horizontal="justify" vertical="center"/>
    </xf>
    <xf numFmtId="0" fontId="3" fillId="0" borderId="220" xfId="0" applyFont="1" applyBorder="1" applyAlignment="1">
      <alignment horizontal="justify" vertical="center"/>
    </xf>
    <xf numFmtId="9" fontId="12" fillId="0" borderId="179" xfId="0" applyNumberFormat="1" applyFont="1" applyBorder="1" applyAlignment="1" applyProtection="1">
      <alignment horizontal="center" vertical="center" wrapText="1"/>
      <protection hidden="1"/>
    </xf>
    <xf numFmtId="9" fontId="12" fillId="0" borderId="144" xfId="0" applyNumberFormat="1" applyFont="1" applyBorder="1" applyAlignment="1" applyProtection="1">
      <alignment horizontal="center" vertical="center" wrapText="1"/>
      <protection hidden="1"/>
    </xf>
    <xf numFmtId="9" fontId="12" fillId="0" borderId="147" xfId="0" applyNumberFormat="1" applyFont="1" applyBorder="1" applyAlignment="1" applyProtection="1">
      <alignment horizontal="center" vertical="center" wrapText="1"/>
      <protection hidden="1"/>
    </xf>
    <xf numFmtId="0" fontId="57" fillId="0" borderId="179" xfId="0" applyFont="1" applyBorder="1" applyAlignment="1" applyProtection="1">
      <alignment horizontal="center" vertical="center" wrapText="1"/>
      <protection hidden="1"/>
    </xf>
    <xf numFmtId="0" fontId="57" fillId="0" borderId="144" xfId="0" applyFont="1" applyBorder="1" applyAlignment="1" applyProtection="1">
      <alignment horizontal="center" vertical="center" wrapText="1"/>
      <protection hidden="1"/>
    </xf>
    <xf numFmtId="0" fontId="57" fillId="0" borderId="147" xfId="0" applyFont="1" applyBorder="1" applyAlignment="1" applyProtection="1">
      <alignment horizontal="center" vertical="center" wrapText="1"/>
      <protection hidden="1"/>
    </xf>
    <xf numFmtId="0" fontId="56" fillId="0" borderId="213" xfId="0" applyFont="1" applyBorder="1" applyAlignment="1" applyProtection="1">
      <alignment horizontal="center" vertical="center" wrapText="1"/>
      <protection locked="0"/>
    </xf>
    <xf numFmtId="0" fontId="56" fillId="0" borderId="152" xfId="0" applyFont="1" applyBorder="1" applyAlignment="1" applyProtection="1">
      <alignment horizontal="center" vertical="center" wrapText="1"/>
      <protection locked="0"/>
    </xf>
    <xf numFmtId="0" fontId="56" fillId="0" borderId="156" xfId="0" applyFont="1" applyBorder="1" applyAlignment="1" applyProtection="1">
      <alignment horizontal="center" vertical="center" wrapText="1"/>
      <protection locked="0"/>
    </xf>
    <xf numFmtId="0" fontId="12" fillId="0" borderId="214" xfId="0" applyFont="1" applyBorder="1" applyAlignment="1" applyProtection="1">
      <alignment horizontal="center" vertical="center" wrapText="1"/>
      <protection locked="0"/>
    </xf>
    <xf numFmtId="0" fontId="12" fillId="0" borderId="162" xfId="0" applyFont="1" applyBorder="1" applyAlignment="1" applyProtection="1">
      <alignment horizontal="center" vertical="center" wrapText="1"/>
      <protection locked="0"/>
    </xf>
    <xf numFmtId="0" fontId="12" fillId="0" borderId="163" xfId="0" applyFont="1" applyBorder="1" applyAlignment="1" applyProtection="1">
      <alignment horizontal="center" vertical="center" wrapText="1"/>
      <protection locked="0"/>
    </xf>
    <xf numFmtId="0" fontId="12" fillId="0" borderId="179" xfId="0" applyFont="1" applyBorder="1" applyAlignment="1" applyProtection="1">
      <alignment horizontal="center" vertical="center"/>
      <protection locked="0"/>
    </xf>
    <xf numFmtId="0" fontId="12" fillId="0" borderId="144" xfId="0" applyFont="1" applyBorder="1" applyAlignment="1" applyProtection="1">
      <alignment horizontal="center" vertical="center"/>
      <protection locked="0"/>
    </xf>
    <xf numFmtId="0" fontId="12" fillId="0" borderId="147" xfId="0" applyFont="1" applyBorder="1" applyAlignment="1" applyProtection="1">
      <alignment horizontal="center" vertical="center"/>
      <protection locked="0"/>
    </xf>
    <xf numFmtId="9" fontId="12" fillId="0" borderId="179" xfId="0" applyNumberFormat="1" applyFont="1" applyBorder="1" applyAlignment="1" applyProtection="1">
      <alignment horizontal="center" vertical="center" wrapText="1"/>
      <protection locked="0"/>
    </xf>
    <xf numFmtId="9" fontId="12" fillId="0" borderId="144" xfId="0" applyNumberFormat="1" applyFont="1" applyBorder="1" applyAlignment="1" applyProtection="1">
      <alignment horizontal="center" vertical="center" wrapText="1"/>
      <protection locked="0"/>
    </xf>
    <xf numFmtId="9" fontId="12" fillId="0" borderId="147" xfId="0" applyNumberFormat="1" applyFont="1" applyBorder="1" applyAlignment="1" applyProtection="1">
      <alignment horizontal="center" vertical="center" wrapText="1"/>
      <protection locked="0"/>
    </xf>
    <xf numFmtId="165" fontId="13" fillId="0" borderId="215" xfId="0" applyNumberFormat="1" applyFont="1" applyBorder="1" applyAlignment="1">
      <alignment horizontal="left" vertical="center" wrapText="1"/>
    </xf>
    <xf numFmtId="165" fontId="12" fillId="0" borderId="217" xfId="0" applyNumberFormat="1" applyFont="1" applyBorder="1" applyAlignment="1">
      <alignment horizontal="left" vertical="center" wrapText="1"/>
    </xf>
    <xf numFmtId="0" fontId="3" fillId="0" borderId="172" xfId="0" applyFont="1" applyBorder="1" applyAlignment="1">
      <alignment vertical="center"/>
    </xf>
    <xf numFmtId="0" fontId="3" fillId="0" borderId="221" xfId="0" applyFont="1" applyBorder="1" applyAlignment="1">
      <alignment vertical="center"/>
    </xf>
    <xf numFmtId="0" fontId="12" fillId="0" borderId="217" xfId="0" applyFont="1" applyBorder="1" applyAlignment="1">
      <alignment horizontal="center" vertical="center" wrapText="1"/>
    </xf>
    <xf numFmtId="0" fontId="12" fillId="0" borderId="215" xfId="0" applyFont="1" applyBorder="1" applyAlignment="1">
      <alignment horizontal="center" vertical="center"/>
    </xf>
    <xf numFmtId="0" fontId="57" fillId="0" borderId="215" xfId="0" applyFont="1" applyBorder="1" applyAlignment="1">
      <alignment horizontal="center" vertical="center" wrapText="1"/>
    </xf>
    <xf numFmtId="9" fontId="12" fillId="0" borderId="215" xfId="0" applyNumberFormat="1" applyFont="1" applyBorder="1" applyAlignment="1">
      <alignment horizontal="center" vertical="center" wrapText="1"/>
    </xf>
    <xf numFmtId="9" fontId="6" fillId="0" borderId="139" xfId="0" applyNumberFormat="1" applyFont="1" applyBorder="1" applyAlignment="1" applyProtection="1">
      <alignment horizontal="center" vertical="center" wrapText="1"/>
      <protection locked="0"/>
    </xf>
    <xf numFmtId="9" fontId="6" fillId="0" borderId="144" xfId="0" applyNumberFormat="1" applyFont="1" applyBorder="1" applyAlignment="1" applyProtection="1">
      <alignment horizontal="center" vertical="center" wrapText="1"/>
      <protection locked="0"/>
    </xf>
    <xf numFmtId="9" fontId="6" fillId="0" borderId="157" xfId="0" applyNumberFormat="1" applyFont="1" applyBorder="1" applyAlignment="1" applyProtection="1">
      <alignment horizontal="center" vertical="center" wrapText="1"/>
      <protection locked="0"/>
    </xf>
    <xf numFmtId="9" fontId="6" fillId="0" borderId="139" xfId="0" applyNumberFormat="1" applyFont="1" applyBorder="1" applyAlignment="1" applyProtection="1">
      <alignment horizontal="center" vertical="center" wrapText="1"/>
      <protection hidden="1"/>
    </xf>
    <xf numFmtId="9" fontId="6" fillId="0" borderId="144" xfId="0" applyNumberFormat="1" applyFont="1" applyBorder="1" applyAlignment="1" applyProtection="1">
      <alignment horizontal="center" vertical="center" wrapText="1"/>
      <protection hidden="1"/>
    </xf>
    <xf numFmtId="9" fontId="6" fillId="0" borderId="157" xfId="0" applyNumberFormat="1" applyFont="1" applyBorder="1" applyAlignment="1" applyProtection="1">
      <alignment horizontal="center" vertical="center" wrapText="1"/>
      <protection hidden="1"/>
    </xf>
    <xf numFmtId="0" fontId="8" fillId="0" borderId="139" xfId="0" applyFont="1" applyBorder="1" applyAlignment="1" applyProtection="1">
      <alignment horizontal="center" vertical="center" wrapText="1"/>
      <protection hidden="1"/>
    </xf>
    <xf numFmtId="0" fontId="8" fillId="0" borderId="144" xfId="0" applyFont="1" applyBorder="1" applyAlignment="1" applyProtection="1">
      <alignment horizontal="center" vertical="center" wrapText="1"/>
      <protection hidden="1"/>
    </xf>
    <xf numFmtId="0" fontId="8" fillId="0" borderId="157" xfId="0" applyFont="1" applyBorder="1" applyAlignment="1" applyProtection="1">
      <alignment horizontal="center" vertical="center" wrapText="1"/>
      <protection hidden="1"/>
    </xf>
    <xf numFmtId="0" fontId="6" fillId="0" borderId="179" xfId="0" applyFont="1" applyBorder="1" applyAlignment="1">
      <alignment horizontal="center" vertical="center"/>
    </xf>
    <xf numFmtId="0" fontId="6" fillId="0" borderId="144" xfId="0" applyFont="1" applyBorder="1" applyAlignment="1">
      <alignment horizontal="center" vertical="center"/>
    </xf>
    <xf numFmtId="0" fontId="6" fillId="0" borderId="147" xfId="0" applyFont="1" applyBorder="1" applyAlignment="1">
      <alignment horizontal="center" vertical="center"/>
    </xf>
    <xf numFmtId="0" fontId="12" fillId="0" borderId="179" xfId="0" applyFont="1" applyBorder="1" applyAlignment="1" applyProtection="1">
      <alignment horizontal="center" vertical="center" wrapText="1"/>
      <protection locked="0"/>
    </xf>
    <xf numFmtId="0" fontId="12" fillId="0" borderId="144" xfId="0" applyFont="1" applyBorder="1" applyAlignment="1" applyProtection="1">
      <alignment horizontal="center" vertical="center" wrapText="1"/>
      <protection locked="0"/>
    </xf>
    <xf numFmtId="0" fontId="12" fillId="0" borderId="147" xfId="0" applyFont="1" applyBorder="1" applyAlignment="1" applyProtection="1">
      <alignment horizontal="center" vertical="center" wrapText="1"/>
      <protection locked="0"/>
    </xf>
    <xf numFmtId="0" fontId="12" fillId="0" borderId="195" xfId="0" applyFont="1" applyBorder="1" applyAlignment="1" applyProtection="1">
      <alignment horizontal="center" vertical="center" wrapText="1"/>
      <protection locked="0"/>
    </xf>
    <xf numFmtId="0" fontId="12" fillId="0" borderId="145" xfId="0" applyFont="1" applyBorder="1" applyAlignment="1" applyProtection="1">
      <alignment horizontal="center" vertical="center" wrapText="1"/>
      <protection locked="0"/>
    </xf>
    <xf numFmtId="0" fontId="12" fillId="0" borderId="148" xfId="0" applyFont="1" applyBorder="1" applyAlignment="1" applyProtection="1">
      <alignment horizontal="center" vertical="center" wrapText="1"/>
      <protection locked="0"/>
    </xf>
    <xf numFmtId="0" fontId="6" fillId="0" borderId="139" xfId="0" applyFont="1" applyBorder="1" applyAlignment="1">
      <alignment horizontal="center" vertical="center"/>
    </xf>
    <xf numFmtId="0" fontId="12" fillId="0" borderId="139" xfId="0" applyFont="1" applyBorder="1" applyAlignment="1" applyProtection="1">
      <alignment horizontal="center" vertical="center" wrapText="1"/>
      <protection locked="0"/>
    </xf>
    <xf numFmtId="0" fontId="6" fillId="0" borderId="139" xfId="0" applyFont="1" applyBorder="1" applyAlignment="1" applyProtection="1">
      <alignment horizontal="center" vertical="center" wrapText="1"/>
      <protection locked="0"/>
    </xf>
    <xf numFmtId="0" fontId="6" fillId="0" borderId="144" xfId="0" applyFont="1" applyBorder="1" applyAlignment="1" applyProtection="1">
      <alignment horizontal="center" vertical="center" wrapText="1"/>
      <protection locked="0"/>
    </xf>
    <xf numFmtId="0" fontId="6" fillId="0" borderId="147" xfId="0" applyFont="1" applyBorder="1" applyAlignment="1" applyProtection="1">
      <alignment horizontal="center" vertical="center" wrapText="1"/>
      <protection locked="0"/>
    </xf>
    <xf numFmtId="0" fontId="6" fillId="0" borderId="140" xfId="0" applyFont="1" applyBorder="1" applyAlignment="1" applyProtection="1">
      <alignment horizontal="center" vertical="center" wrapText="1"/>
      <protection locked="0"/>
    </xf>
    <xf numFmtId="0" fontId="6" fillId="0" borderId="145" xfId="0" applyFont="1" applyBorder="1" applyAlignment="1" applyProtection="1">
      <alignment horizontal="center" vertical="center" wrapText="1"/>
      <protection locked="0"/>
    </xf>
    <xf numFmtId="0" fontId="6" fillId="0" borderId="148" xfId="0" applyFont="1" applyBorder="1" applyAlignment="1" applyProtection="1">
      <alignment horizontal="center" vertical="center" wrapText="1"/>
      <protection locked="0"/>
    </xf>
    <xf numFmtId="0" fontId="54" fillId="0" borderId="54" xfId="0" applyFont="1" applyBorder="1" applyAlignment="1">
      <alignment horizontal="center" vertical="center" wrapText="1"/>
    </xf>
    <xf numFmtId="0" fontId="52" fillId="0" borderId="66" xfId="0" applyFont="1" applyBorder="1"/>
    <xf numFmtId="0" fontId="52" fillId="0" borderId="78" xfId="0" applyFont="1" applyBorder="1"/>
    <xf numFmtId="0" fontId="9" fillId="5" borderId="54" xfId="0" applyFont="1" applyFill="1" applyBorder="1" applyAlignment="1">
      <alignment horizontal="center" vertical="center"/>
    </xf>
    <xf numFmtId="0" fontId="54" fillId="5" borderId="54" xfId="0" applyFont="1" applyFill="1" applyBorder="1" applyAlignment="1">
      <alignment horizontal="center" vertical="center" wrapText="1"/>
    </xf>
    <xf numFmtId="0" fontId="54" fillId="17" borderId="54" xfId="0" applyFont="1" applyFill="1" applyBorder="1" applyAlignment="1">
      <alignment horizontal="center" vertical="center" wrapText="1"/>
    </xf>
    <xf numFmtId="0" fontId="52" fillId="18" borderId="66" xfId="0" applyFont="1" applyFill="1" applyBorder="1" applyAlignment="1">
      <alignment vertical="center"/>
    </xf>
    <xf numFmtId="0" fontId="52" fillId="18" borderId="78" xfId="0" applyFont="1" applyFill="1" applyBorder="1" applyAlignment="1">
      <alignment vertical="center"/>
    </xf>
    <xf numFmtId="0" fontId="9" fillId="0" borderId="54" xfId="0" applyFont="1" applyBorder="1" applyAlignment="1">
      <alignment horizontal="center" vertical="center" wrapText="1"/>
    </xf>
    <xf numFmtId="0" fontId="12" fillId="0" borderId="212" xfId="0" applyFont="1" applyBorder="1" applyAlignment="1" applyProtection="1">
      <alignment horizontal="center" vertical="center" wrapText="1"/>
      <protection locked="0"/>
    </xf>
    <xf numFmtId="0" fontId="12" fillId="0" borderId="159" xfId="0" applyFont="1" applyBorder="1" applyAlignment="1" applyProtection="1">
      <alignment horizontal="center" vertical="center" wrapText="1"/>
      <protection locked="0"/>
    </xf>
    <xf numFmtId="0" fontId="12" fillId="0" borderId="160" xfId="0" applyFont="1" applyBorder="1" applyAlignment="1" applyProtection="1">
      <alignment horizontal="center" vertical="center" wrapText="1"/>
      <protection locked="0"/>
    </xf>
    <xf numFmtId="0" fontId="6" fillId="0" borderId="157" xfId="0" applyFont="1" applyBorder="1" applyAlignment="1">
      <alignment horizontal="center" vertical="center"/>
    </xf>
    <xf numFmtId="0" fontId="6" fillId="0" borderId="179" xfId="0" applyFont="1" applyBorder="1" applyAlignment="1" applyProtection="1">
      <alignment horizontal="center" vertical="center" wrapText="1"/>
      <protection locked="0"/>
    </xf>
    <xf numFmtId="0" fontId="6" fillId="0" borderId="157" xfId="0" applyFont="1" applyBorder="1" applyAlignment="1" applyProtection="1">
      <alignment horizontal="center" vertical="center" wrapText="1"/>
      <protection locked="0"/>
    </xf>
    <xf numFmtId="0" fontId="12" fillId="0" borderId="157" xfId="0" applyFont="1" applyBorder="1" applyAlignment="1" applyProtection="1">
      <alignment horizontal="center" vertical="center" wrapText="1"/>
      <protection locked="0"/>
    </xf>
    <xf numFmtId="0" fontId="12" fillId="0" borderId="188" xfId="0" applyFont="1" applyBorder="1" applyAlignment="1" applyProtection="1">
      <alignment horizontal="center" vertical="center" wrapText="1"/>
      <protection locked="0"/>
    </xf>
    <xf numFmtId="0" fontId="8" fillId="18" borderId="213" xfId="0" applyFont="1" applyFill="1" applyBorder="1" applyAlignment="1">
      <alignment horizontal="center" vertical="center" wrapText="1"/>
    </xf>
    <xf numFmtId="0" fontId="8" fillId="18" borderId="156" xfId="0" applyFont="1" applyFill="1" applyBorder="1" applyAlignment="1">
      <alignment horizontal="center" vertical="center" wrapText="1"/>
    </xf>
    <xf numFmtId="0" fontId="6" fillId="0" borderId="139" xfId="0" applyFont="1" applyBorder="1" applyAlignment="1" applyProtection="1">
      <alignment horizontal="left" vertical="center" wrapText="1"/>
      <protection locked="0"/>
    </xf>
    <xf numFmtId="0" fontId="6" fillId="0" borderId="144" xfId="0" applyFont="1" applyBorder="1" applyAlignment="1" applyProtection="1">
      <alignment horizontal="left" vertical="center" wrapText="1"/>
      <protection locked="0"/>
    </xf>
    <xf numFmtId="0" fontId="6" fillId="0" borderId="157" xfId="0" applyFont="1" applyBorder="1" applyAlignment="1" applyProtection="1">
      <alignment horizontal="left" vertical="center" wrapText="1"/>
      <protection locked="0"/>
    </xf>
    <xf numFmtId="0" fontId="58" fillId="0" borderId="141" xfId="0" applyFont="1" applyBorder="1" applyAlignment="1" applyProtection="1">
      <alignment horizontal="center" vertical="center" wrapText="1"/>
      <protection locked="0"/>
    </xf>
    <xf numFmtId="0" fontId="58" fillId="0" borderId="197" xfId="0" applyFont="1" applyBorder="1" applyAlignment="1" applyProtection="1">
      <alignment horizontal="center" vertical="center" wrapText="1"/>
      <protection locked="0"/>
    </xf>
    <xf numFmtId="0" fontId="58" fillId="0" borderId="151" xfId="0" applyFont="1" applyBorder="1" applyAlignment="1" applyProtection="1">
      <alignment horizontal="center" vertical="center" wrapText="1"/>
      <protection locked="0"/>
    </xf>
    <xf numFmtId="0" fontId="58" fillId="0" borderId="152" xfId="0" applyFont="1" applyBorder="1" applyAlignment="1" applyProtection="1">
      <alignment horizontal="center" vertical="center" wrapText="1"/>
      <protection locked="0"/>
    </xf>
    <xf numFmtId="0" fontId="58" fillId="0" borderId="166" xfId="0" applyFont="1" applyBorder="1" applyAlignment="1" applyProtection="1">
      <alignment horizontal="center" vertical="center" wrapText="1"/>
      <protection locked="0"/>
    </xf>
    <xf numFmtId="0" fontId="6" fillId="0" borderId="142" xfId="0" applyFont="1" applyBorder="1" applyAlignment="1" applyProtection="1">
      <alignment horizontal="center" vertical="center" wrapText="1"/>
      <protection locked="0"/>
    </xf>
    <xf numFmtId="0" fontId="6" fillId="0" borderId="146" xfId="0" applyFont="1" applyBorder="1" applyAlignment="1" applyProtection="1">
      <alignment horizontal="center" vertical="center" wrapText="1"/>
      <protection locked="0"/>
    </xf>
    <xf numFmtId="0" fontId="6" fillId="0" borderId="176" xfId="0" applyFont="1" applyBorder="1" applyAlignment="1" applyProtection="1">
      <alignment horizontal="center" vertical="center" wrapText="1"/>
      <protection locked="0"/>
    </xf>
    <xf numFmtId="0" fontId="6" fillId="0" borderId="139" xfId="0" applyFont="1" applyBorder="1" applyAlignment="1" applyProtection="1">
      <alignment horizontal="center" vertical="center"/>
      <protection locked="0"/>
    </xf>
    <xf numFmtId="0" fontId="6" fillId="0" borderId="144" xfId="0" applyFont="1" applyBorder="1" applyAlignment="1" applyProtection="1">
      <alignment horizontal="center" vertical="center"/>
      <protection locked="0"/>
    </xf>
    <xf numFmtId="0" fontId="6" fillId="0" borderId="157" xfId="0" applyFont="1" applyBorder="1" applyAlignment="1" applyProtection="1">
      <alignment horizontal="center" vertical="center"/>
      <protection locked="0"/>
    </xf>
    <xf numFmtId="0" fontId="58" fillId="0" borderId="167" xfId="0" applyFont="1" applyBorder="1" applyAlignment="1" applyProtection="1">
      <alignment horizontal="center" vertical="center" wrapText="1"/>
      <protection locked="0"/>
    </xf>
    <xf numFmtId="0" fontId="58" fillId="0" borderId="168" xfId="0" applyFont="1" applyBorder="1" applyAlignment="1" applyProtection="1">
      <alignment horizontal="center" vertical="center" wrapText="1"/>
      <protection locked="0"/>
    </xf>
    <xf numFmtId="0" fontId="58" fillId="0" borderId="169" xfId="0" applyFont="1" applyBorder="1" applyAlignment="1" applyProtection="1">
      <alignment horizontal="center" vertical="center" wrapText="1"/>
      <protection locked="0"/>
    </xf>
    <xf numFmtId="0" fontId="6" fillId="0" borderId="149" xfId="0" applyFont="1" applyBorder="1" applyAlignment="1" applyProtection="1">
      <alignment horizontal="center" vertical="center" wrapText="1"/>
      <protection locked="0"/>
    </xf>
    <xf numFmtId="0" fontId="6" fillId="0" borderId="147" xfId="0" applyFont="1" applyBorder="1" applyAlignment="1" applyProtection="1">
      <alignment horizontal="center" vertical="center"/>
      <protection locked="0"/>
    </xf>
    <xf numFmtId="0" fontId="8" fillId="0" borderId="147" xfId="0" applyFont="1" applyBorder="1" applyAlignment="1" applyProtection="1">
      <alignment horizontal="center" vertical="center" wrapText="1"/>
      <protection hidden="1"/>
    </xf>
    <xf numFmtId="9" fontId="6" fillId="0" borderId="147" xfId="0" applyNumberFormat="1" applyFont="1" applyBorder="1" applyAlignment="1" applyProtection="1">
      <alignment horizontal="center" vertical="center" wrapText="1"/>
      <protection hidden="1"/>
    </xf>
    <xf numFmtId="0" fontId="57" fillId="0" borderId="139" xfId="0" applyFont="1" applyBorder="1" applyAlignment="1" applyProtection="1">
      <alignment horizontal="center" vertical="center" textRotation="90" wrapText="1"/>
      <protection hidden="1"/>
    </xf>
    <xf numFmtId="0" fontId="57" fillId="0" borderId="144" xfId="0" applyFont="1" applyBorder="1" applyAlignment="1" applyProtection="1">
      <alignment horizontal="center" vertical="center" textRotation="90" wrapText="1"/>
      <protection hidden="1"/>
    </xf>
    <xf numFmtId="0" fontId="57" fillId="0" borderId="147" xfId="0" applyFont="1" applyBorder="1" applyAlignment="1" applyProtection="1">
      <alignment horizontal="center" vertical="center" textRotation="90" wrapText="1"/>
      <protection hidden="1"/>
    </xf>
    <xf numFmtId="9" fontId="12" fillId="0" borderId="139" xfId="0" applyNumberFormat="1" applyFont="1" applyBorder="1" applyAlignment="1" applyProtection="1">
      <alignment horizontal="center" vertical="center"/>
      <protection hidden="1"/>
    </xf>
    <xf numFmtId="9" fontId="12" fillId="0" borderId="144" xfId="0" applyNumberFormat="1" applyFont="1" applyBorder="1" applyAlignment="1" applyProtection="1">
      <alignment horizontal="center" vertical="center"/>
      <protection hidden="1"/>
    </xf>
    <xf numFmtId="9" fontId="12" fillId="0" borderId="147" xfId="0" applyNumberFormat="1" applyFont="1" applyBorder="1" applyAlignment="1" applyProtection="1">
      <alignment horizontal="center" vertical="center"/>
      <protection hidden="1"/>
    </xf>
    <xf numFmtId="0" fontId="57" fillId="0" borderId="139" xfId="0" applyFont="1" applyBorder="1" applyAlignment="1" applyProtection="1">
      <alignment horizontal="center" vertical="center" textRotation="90"/>
      <protection hidden="1"/>
    </xf>
    <xf numFmtId="0" fontId="57" fillId="0" borderId="144" xfId="0" applyFont="1" applyBorder="1" applyAlignment="1" applyProtection="1">
      <alignment horizontal="center" vertical="center" textRotation="90"/>
      <protection hidden="1"/>
    </xf>
    <xf numFmtId="0" fontId="57" fillId="0" borderId="147" xfId="0" applyFont="1" applyBorder="1" applyAlignment="1" applyProtection="1">
      <alignment horizontal="center" vertical="center" textRotation="90"/>
      <protection hidden="1"/>
    </xf>
    <xf numFmtId="0" fontId="12" fillId="0" borderId="186" xfId="0" applyFont="1" applyBorder="1" applyAlignment="1" applyProtection="1">
      <alignment horizontal="center" vertical="center" textRotation="90"/>
      <protection locked="0"/>
    </xf>
    <xf numFmtId="0" fontId="12" fillId="0" borderId="205" xfId="0" applyFont="1" applyBorder="1" applyAlignment="1" applyProtection="1">
      <alignment horizontal="center" vertical="center" textRotation="90"/>
      <protection locked="0"/>
    </xf>
    <xf numFmtId="0" fontId="12" fillId="0" borderId="206" xfId="0" applyFont="1" applyBorder="1" applyAlignment="1" applyProtection="1">
      <alignment horizontal="center" vertical="center" textRotation="90"/>
      <protection locked="0"/>
    </xf>
    <xf numFmtId="0" fontId="12" fillId="0" borderId="139" xfId="0" applyFont="1" applyBorder="1" applyAlignment="1" applyProtection="1">
      <alignment horizontal="center" vertical="center" textRotation="90"/>
      <protection locked="0"/>
    </xf>
    <xf numFmtId="0" fontId="12" fillId="0" borderId="144" xfId="0" applyFont="1" applyBorder="1" applyAlignment="1" applyProtection="1">
      <alignment horizontal="center" vertical="center" textRotation="90"/>
      <protection locked="0"/>
    </xf>
    <xf numFmtId="0" fontId="12" fillId="0" borderId="147" xfId="0" applyFont="1" applyBorder="1" applyAlignment="1" applyProtection="1">
      <alignment horizontal="center" vertical="center" textRotation="90"/>
      <protection locked="0"/>
    </xf>
    <xf numFmtId="164" fontId="6" fillId="0" borderId="139" xfId="1" applyNumberFormat="1" applyFont="1" applyBorder="1" applyAlignment="1">
      <alignment horizontal="center" vertical="center"/>
    </xf>
    <xf numFmtId="164" fontId="6" fillId="0" borderId="144" xfId="1" applyNumberFormat="1" applyFont="1" applyBorder="1" applyAlignment="1">
      <alignment horizontal="center" vertical="center"/>
    </xf>
    <xf numFmtId="164" fontId="6" fillId="0" borderId="147" xfId="1" applyNumberFormat="1" applyFont="1" applyBorder="1" applyAlignment="1">
      <alignment horizontal="center" vertical="center"/>
    </xf>
    <xf numFmtId="0" fontId="57" fillId="0" borderId="139" xfId="0" applyFont="1" applyBorder="1" applyAlignment="1" applyProtection="1">
      <alignment horizontal="center" vertical="center"/>
      <protection hidden="1"/>
    </xf>
    <xf numFmtId="0" fontId="57" fillId="0" borderId="144" xfId="0" applyFont="1" applyBorder="1" applyAlignment="1" applyProtection="1">
      <alignment horizontal="center" vertical="center"/>
      <protection hidden="1"/>
    </xf>
    <xf numFmtId="0" fontId="57" fillId="0" borderId="147" xfId="0" applyFont="1" applyBorder="1" applyAlignment="1" applyProtection="1">
      <alignment horizontal="center" vertical="center"/>
      <protection hidden="1"/>
    </xf>
    <xf numFmtId="9" fontId="12" fillId="0" borderId="139" xfId="0" applyNumberFormat="1" applyFont="1" applyBorder="1" applyAlignment="1" applyProtection="1">
      <alignment vertical="center"/>
      <protection hidden="1"/>
    </xf>
    <xf numFmtId="9" fontId="12" fillId="0" borderId="144" xfId="0" applyNumberFormat="1" applyFont="1" applyBorder="1" applyAlignment="1" applyProtection="1">
      <alignment vertical="center"/>
      <protection hidden="1"/>
    </xf>
    <xf numFmtId="9" fontId="12" fillId="0" borderId="147" xfId="0" applyNumberFormat="1" applyFont="1" applyBorder="1" applyAlignment="1" applyProtection="1">
      <alignment vertical="center"/>
      <protection hidden="1"/>
    </xf>
    <xf numFmtId="0" fontId="8" fillId="0" borderId="139" xfId="0" applyFont="1" applyBorder="1" applyAlignment="1" applyProtection="1">
      <alignment horizontal="center" vertical="center"/>
      <protection hidden="1"/>
    </xf>
    <xf numFmtId="0" fontId="8" fillId="0" borderId="144" xfId="0" applyFont="1" applyBorder="1" applyAlignment="1" applyProtection="1">
      <alignment horizontal="center" vertical="center"/>
      <protection hidden="1"/>
    </xf>
    <xf numFmtId="0" fontId="8" fillId="0" borderId="157" xfId="0" applyFont="1" applyBorder="1" applyAlignment="1" applyProtection="1">
      <alignment horizontal="center" vertical="center"/>
      <protection hidden="1"/>
    </xf>
    <xf numFmtId="0" fontId="57" fillId="0" borderId="215" xfId="0" applyFont="1" applyBorder="1" applyAlignment="1">
      <alignment horizontal="center" vertical="center"/>
    </xf>
    <xf numFmtId="0" fontId="14" fillId="0" borderId="139" xfId="0" applyFont="1" applyBorder="1" applyAlignment="1" applyProtection="1">
      <alignment horizontal="center" vertical="center" wrapText="1"/>
      <protection locked="0"/>
    </xf>
    <xf numFmtId="0" fontId="14" fillId="0" borderId="144" xfId="0" applyFont="1" applyBorder="1" applyAlignment="1" applyProtection="1">
      <alignment horizontal="center" vertical="center" wrapText="1"/>
      <protection locked="0"/>
    </xf>
    <xf numFmtId="0" fontId="14" fillId="0" borderId="147" xfId="0" applyFont="1" applyBorder="1" applyAlignment="1" applyProtection="1">
      <alignment horizontal="center" vertical="center" wrapText="1"/>
      <protection locked="0"/>
    </xf>
    <xf numFmtId="0" fontId="63" fillId="0" borderId="139" xfId="0" applyFont="1" applyBorder="1" applyAlignment="1" applyProtection="1">
      <alignment horizontal="center" vertical="center"/>
      <protection hidden="1"/>
    </xf>
    <xf numFmtId="0" fontId="63" fillId="0" borderId="144" xfId="0" applyFont="1" applyBorder="1" applyAlignment="1" applyProtection="1">
      <alignment horizontal="center" vertical="center"/>
      <protection hidden="1"/>
    </xf>
    <xf numFmtId="0" fontId="63" fillId="0" borderId="147" xfId="0" applyFont="1" applyBorder="1" applyAlignment="1" applyProtection="1">
      <alignment horizontal="center" vertical="center"/>
      <protection hidden="1"/>
    </xf>
    <xf numFmtId="9" fontId="6" fillId="0" borderId="179" xfId="0" applyNumberFormat="1" applyFont="1" applyBorder="1" applyAlignment="1" applyProtection="1">
      <alignment horizontal="center" vertical="center" wrapText="1"/>
      <protection locked="0"/>
    </xf>
    <xf numFmtId="9" fontId="6" fillId="0" borderId="179" xfId="0" applyNumberFormat="1" applyFont="1" applyBorder="1" applyAlignment="1" applyProtection="1">
      <alignment horizontal="center" vertical="center" wrapText="1"/>
      <protection hidden="1"/>
    </xf>
    <xf numFmtId="0" fontId="8" fillId="0" borderId="179" xfId="0" applyFont="1" applyBorder="1" applyAlignment="1" applyProtection="1">
      <alignment horizontal="center" vertical="center" wrapText="1"/>
      <protection hidden="1"/>
    </xf>
    <xf numFmtId="0" fontId="8" fillId="0" borderId="179" xfId="0" applyFont="1" applyBorder="1" applyAlignment="1" applyProtection="1">
      <alignment horizontal="center" vertical="center"/>
      <protection hidden="1"/>
    </xf>
    <xf numFmtId="0" fontId="57" fillId="0" borderId="179" xfId="0" applyFont="1" applyBorder="1" applyAlignment="1" applyProtection="1">
      <alignment horizontal="center" vertical="center"/>
      <protection hidden="1"/>
    </xf>
    <xf numFmtId="0" fontId="56" fillId="0" borderId="196" xfId="0" applyFont="1" applyBorder="1" applyAlignment="1" applyProtection="1">
      <alignment horizontal="center" vertical="center" wrapText="1"/>
      <protection locked="0"/>
    </xf>
    <xf numFmtId="0" fontId="56" fillId="0" borderId="141" xfId="0" applyFont="1" applyBorder="1" applyAlignment="1" applyProtection="1">
      <alignment horizontal="center" vertical="center" wrapText="1"/>
      <protection locked="0"/>
    </xf>
    <xf numFmtId="0" fontId="56" fillId="0" borderId="197" xfId="0" applyFont="1" applyBorder="1" applyAlignment="1" applyProtection="1">
      <alignment horizontal="center" vertical="center" wrapText="1"/>
      <protection locked="0"/>
    </xf>
    <xf numFmtId="0" fontId="12" fillId="0" borderId="177" xfId="0" applyFont="1" applyBorder="1" applyAlignment="1" applyProtection="1">
      <alignment horizontal="center" vertical="center" wrapText="1"/>
      <protection locked="0"/>
    </xf>
    <xf numFmtId="0" fontId="12" fillId="0" borderId="146" xfId="0" applyFont="1" applyBorder="1" applyAlignment="1" applyProtection="1">
      <alignment horizontal="center" vertical="center" wrapText="1"/>
      <protection locked="0"/>
    </xf>
    <xf numFmtId="0" fontId="12" fillId="0" borderId="176" xfId="0" applyFont="1" applyBorder="1" applyAlignment="1" applyProtection="1">
      <alignment horizontal="center" vertical="center" wrapText="1"/>
      <protection locked="0"/>
    </xf>
    <xf numFmtId="0" fontId="12" fillId="0" borderId="157" xfId="0" applyFont="1" applyBorder="1" applyAlignment="1" applyProtection="1">
      <alignment horizontal="center" vertical="center"/>
      <protection locked="0"/>
    </xf>
    <xf numFmtId="0" fontId="57" fillId="0" borderId="157" xfId="0" applyFont="1" applyBorder="1" applyAlignment="1" applyProtection="1">
      <alignment horizontal="center" vertical="center" wrapText="1"/>
      <protection hidden="1"/>
    </xf>
    <xf numFmtId="9" fontId="12" fillId="0" borderId="157" xfId="0" applyNumberFormat="1" applyFont="1" applyBorder="1" applyAlignment="1" applyProtection="1">
      <alignment horizontal="center" vertical="center" wrapText="1"/>
      <protection hidden="1"/>
    </xf>
    <xf numFmtId="9" fontId="12" fillId="0" borderId="157" xfId="0" applyNumberFormat="1" applyFont="1" applyBorder="1" applyAlignment="1" applyProtection="1">
      <alignment horizontal="center" vertical="center" wrapText="1"/>
      <protection locked="0"/>
    </xf>
    <xf numFmtId="0" fontId="12" fillId="0" borderId="149" xfId="0" applyFont="1" applyBorder="1" applyAlignment="1" applyProtection="1">
      <alignment horizontal="center" vertical="center" wrapText="1"/>
      <protection locked="0"/>
    </xf>
    <xf numFmtId="9" fontId="12" fillId="0" borderId="179" xfId="0" applyNumberFormat="1" applyFont="1" applyBorder="1" applyAlignment="1" applyProtection="1">
      <alignment horizontal="center" vertical="top" wrapText="1"/>
      <protection hidden="1"/>
    </xf>
    <xf numFmtId="9" fontId="12" fillId="0" borderId="157" xfId="0" applyNumberFormat="1" applyFont="1" applyBorder="1" applyAlignment="1" applyProtection="1">
      <alignment horizontal="center" vertical="top" wrapText="1"/>
      <protection hidden="1"/>
    </xf>
    <xf numFmtId="0" fontId="57" fillId="0" borderId="179" xfId="0" applyFont="1" applyBorder="1" applyAlignment="1" applyProtection="1">
      <alignment horizontal="center" vertical="top" wrapText="1"/>
      <protection hidden="1"/>
    </xf>
    <xf numFmtId="0" fontId="57" fillId="0" borderId="157" xfId="0" applyFont="1" applyBorder="1" applyAlignment="1" applyProtection="1">
      <alignment horizontal="center" vertical="top" wrapText="1"/>
      <protection hidden="1"/>
    </xf>
    <xf numFmtId="0" fontId="57" fillId="0" borderId="179" xfId="0" applyFont="1" applyBorder="1" applyAlignment="1" applyProtection="1">
      <alignment horizontal="center" vertical="top"/>
      <protection hidden="1"/>
    </xf>
    <xf numFmtId="0" fontId="57" fillId="0" borderId="157" xfId="0" applyFont="1" applyBorder="1" applyAlignment="1" applyProtection="1">
      <alignment horizontal="center" vertical="top"/>
      <protection hidden="1"/>
    </xf>
    <xf numFmtId="0" fontId="56" fillId="0" borderId="196" xfId="0" applyFont="1" applyBorder="1" applyAlignment="1" applyProtection="1">
      <alignment horizontal="center" vertical="top" wrapText="1"/>
      <protection locked="0"/>
    </xf>
    <xf numFmtId="0" fontId="56" fillId="0" borderId="197" xfId="0" applyFont="1" applyBorder="1" applyAlignment="1" applyProtection="1">
      <alignment horizontal="center" vertical="top" wrapText="1"/>
      <protection locked="0"/>
    </xf>
    <xf numFmtId="0" fontId="12" fillId="0" borderId="177" xfId="0" applyFont="1" applyBorder="1" applyAlignment="1" applyProtection="1">
      <alignment horizontal="center" vertical="top" wrapText="1"/>
      <protection locked="0"/>
    </xf>
    <xf numFmtId="0" fontId="12" fillId="0" borderId="176" xfId="0" applyFont="1" applyBorder="1" applyAlignment="1" applyProtection="1">
      <alignment horizontal="center" vertical="top" wrapText="1"/>
      <protection locked="0"/>
    </xf>
    <xf numFmtId="0" fontId="12" fillId="0" borderId="179" xfId="0" applyFont="1" applyBorder="1" applyAlignment="1" applyProtection="1">
      <alignment horizontal="center" vertical="top"/>
      <protection locked="0"/>
    </xf>
    <xf numFmtId="0" fontId="12" fillId="0" borderId="157" xfId="0" applyFont="1" applyBorder="1" applyAlignment="1" applyProtection="1">
      <alignment horizontal="center" vertical="top"/>
      <protection locked="0"/>
    </xf>
    <xf numFmtId="9" fontId="12" fillId="0" borderId="179" xfId="0" applyNumberFormat="1" applyFont="1" applyBorder="1" applyAlignment="1" applyProtection="1">
      <alignment horizontal="center" vertical="top" wrapText="1"/>
      <protection locked="0"/>
    </xf>
    <xf numFmtId="9" fontId="12" fillId="0" borderId="157" xfId="0" applyNumberFormat="1" applyFont="1" applyBorder="1" applyAlignment="1" applyProtection="1">
      <alignment horizontal="center" vertical="top" wrapText="1"/>
      <protection locked="0"/>
    </xf>
    <xf numFmtId="0" fontId="6" fillId="0" borderId="188" xfId="0" applyFont="1" applyBorder="1" applyAlignment="1" applyProtection="1">
      <alignment horizontal="center" vertical="center" wrapText="1"/>
      <protection locked="0"/>
    </xf>
    <xf numFmtId="0" fontId="67" fillId="0" borderId="196" xfId="0" applyFont="1" applyBorder="1" applyAlignment="1" applyProtection="1">
      <alignment horizontal="center" vertical="center" wrapText="1"/>
      <protection locked="0"/>
    </xf>
    <xf numFmtId="0" fontId="67" fillId="0" borderId="141" xfId="0" applyFont="1" applyBorder="1" applyAlignment="1" applyProtection="1">
      <alignment horizontal="center" vertical="center" wrapText="1"/>
      <protection locked="0"/>
    </xf>
    <xf numFmtId="0" fontId="12" fillId="0" borderId="184" xfId="0" applyFont="1" applyBorder="1" applyAlignment="1" applyProtection="1">
      <alignment horizontal="center" vertical="top" textRotation="90"/>
      <protection locked="0"/>
    </xf>
    <xf numFmtId="0" fontId="12" fillId="0" borderId="207" xfId="0" applyFont="1" applyBorder="1" applyAlignment="1" applyProtection="1">
      <alignment horizontal="center" vertical="top" textRotation="90"/>
      <protection locked="0"/>
    </xf>
    <xf numFmtId="0" fontId="12" fillId="0" borderId="179" xfId="0" applyFont="1" applyBorder="1" applyAlignment="1" applyProtection="1">
      <alignment horizontal="center" vertical="top" textRotation="90"/>
      <protection locked="0"/>
    </xf>
    <xf numFmtId="0" fontId="12" fillId="0" borderId="157" xfId="0" applyFont="1" applyBorder="1" applyAlignment="1" applyProtection="1">
      <alignment horizontal="center" vertical="top" textRotation="90"/>
      <protection locked="0"/>
    </xf>
    <xf numFmtId="9" fontId="12" fillId="0" borderId="179" xfId="0" applyNumberFormat="1" applyFont="1" applyBorder="1" applyAlignment="1" applyProtection="1">
      <alignment horizontal="center" vertical="top"/>
      <protection hidden="1"/>
    </xf>
    <xf numFmtId="9" fontId="12" fillId="0" borderId="157" xfId="0" applyNumberFormat="1" applyFont="1" applyBorder="1" applyAlignment="1" applyProtection="1">
      <alignment horizontal="center" vertical="top"/>
      <protection hidden="1"/>
    </xf>
    <xf numFmtId="164" fontId="6" fillId="0" borderId="179" xfId="1" applyNumberFormat="1" applyFont="1" applyBorder="1" applyAlignment="1">
      <alignment horizontal="center" vertical="top"/>
    </xf>
    <xf numFmtId="164" fontId="6" fillId="0" borderId="157" xfId="1" applyNumberFormat="1" applyFont="1" applyBorder="1" applyAlignment="1">
      <alignment horizontal="center" vertical="top"/>
    </xf>
    <xf numFmtId="0" fontId="9" fillId="0" borderId="54" xfId="0" applyFont="1" applyBorder="1" applyAlignment="1">
      <alignment horizontal="center" vertical="center"/>
    </xf>
    <xf numFmtId="0" fontId="4" fillId="0" borderId="179" xfId="0" applyFont="1" applyBorder="1" applyAlignment="1" applyProtection="1">
      <alignment horizontal="center" vertical="center" wrapText="1"/>
      <protection locked="0"/>
    </xf>
    <xf numFmtId="0" fontId="4" fillId="0" borderId="144" xfId="0" applyFont="1" applyBorder="1" applyAlignment="1" applyProtection="1">
      <alignment horizontal="center" vertical="center" wrapText="1"/>
      <protection locked="0"/>
    </xf>
    <xf numFmtId="0" fontId="56" fillId="0" borderId="179" xfId="0" applyFont="1" applyBorder="1" applyAlignment="1" applyProtection="1">
      <alignment horizontal="center" vertical="center" wrapText="1"/>
      <protection locked="0"/>
    </xf>
    <xf numFmtId="0" fontId="56" fillId="0" borderId="144" xfId="0" applyFont="1" applyBorder="1" applyAlignment="1" applyProtection="1">
      <alignment horizontal="center" vertical="center" wrapText="1"/>
      <protection locked="0"/>
    </xf>
    <xf numFmtId="0" fontId="6" fillId="0" borderId="151" xfId="0" applyFont="1" applyBorder="1" applyAlignment="1" applyProtection="1">
      <alignment horizontal="center" vertical="center" wrapText="1"/>
      <protection locked="0"/>
    </xf>
    <xf numFmtId="0" fontId="6" fillId="0" borderId="166" xfId="0" applyFont="1" applyBorder="1" applyAlignment="1" applyProtection="1">
      <alignment horizontal="center" vertical="center" wrapText="1"/>
      <protection locked="0"/>
    </xf>
    <xf numFmtId="0" fontId="66" fillId="0" borderId="179" xfId="0" applyFont="1" applyBorder="1" applyAlignment="1" applyProtection="1">
      <alignment horizontal="center" vertical="center" wrapText="1"/>
      <protection locked="0"/>
    </xf>
    <xf numFmtId="0" fontId="66" fillId="0" borderId="144" xfId="0" applyFont="1" applyBorder="1" applyAlignment="1" applyProtection="1">
      <alignment horizontal="center" vertical="center" wrapText="1"/>
      <protection locked="0"/>
    </xf>
    <xf numFmtId="0" fontId="66" fillId="0" borderId="147" xfId="0" applyFont="1" applyBorder="1" applyAlignment="1" applyProtection="1">
      <alignment horizontal="center" vertical="center" wrapText="1"/>
      <protection locked="0"/>
    </xf>
    <xf numFmtId="0" fontId="66" fillId="0" borderId="195" xfId="0" applyFont="1" applyBorder="1" applyAlignment="1" applyProtection="1">
      <alignment horizontal="center" vertical="center" wrapText="1"/>
      <protection locked="0"/>
    </xf>
    <xf numFmtId="0" fontId="66" fillId="0" borderId="145" xfId="0" applyFont="1" applyBorder="1" applyAlignment="1" applyProtection="1">
      <alignment horizontal="center" vertical="center" wrapText="1"/>
      <protection locked="0"/>
    </xf>
    <xf numFmtId="0" fontId="66" fillId="0" borderId="148" xfId="0" applyFont="1" applyBorder="1" applyAlignment="1" applyProtection="1">
      <alignment horizontal="center" vertical="center" wrapText="1"/>
      <protection locked="0"/>
    </xf>
    <xf numFmtId="0" fontId="4" fillId="0" borderId="174" xfId="0" applyFont="1" applyBorder="1" applyAlignment="1" applyProtection="1">
      <alignment horizontal="center" vertical="center" wrapText="1"/>
      <protection locked="0"/>
    </xf>
    <xf numFmtId="0" fontId="56" fillId="0" borderId="174" xfId="0" applyFont="1" applyBorder="1" applyAlignment="1" applyProtection="1">
      <alignment horizontal="center" vertical="center" wrapText="1"/>
      <protection locked="0"/>
    </xf>
    <xf numFmtId="0" fontId="6" fillId="0" borderId="179" xfId="0" applyFont="1" applyBorder="1" applyAlignment="1" applyProtection="1">
      <alignment horizontal="left" vertical="top" wrapText="1"/>
      <protection locked="0"/>
    </xf>
    <xf numFmtId="0" fontId="6" fillId="0" borderId="157" xfId="0" applyFont="1" applyBorder="1" applyAlignment="1" applyProtection="1">
      <alignment horizontal="left" vertical="top" wrapText="1"/>
      <protection locked="0"/>
    </xf>
    <xf numFmtId="0" fontId="6" fillId="0" borderId="179" xfId="0" applyFont="1" applyBorder="1" applyAlignment="1" applyProtection="1">
      <alignment horizontal="center" vertical="top"/>
      <protection hidden="1"/>
    </xf>
    <xf numFmtId="0" fontId="6" fillId="0" borderId="157" xfId="0" applyFont="1" applyBorder="1" applyAlignment="1" applyProtection="1">
      <alignment horizontal="center" vertical="top"/>
      <protection hidden="1"/>
    </xf>
    <xf numFmtId="0" fontId="57" fillId="0" borderId="179" xfId="0" applyFont="1" applyBorder="1" applyAlignment="1" applyProtection="1">
      <alignment horizontal="center" vertical="top" textRotation="90" wrapText="1"/>
      <protection hidden="1"/>
    </xf>
    <xf numFmtId="0" fontId="57" fillId="0" borderId="157" xfId="0" applyFont="1" applyBorder="1" applyAlignment="1" applyProtection="1">
      <alignment horizontal="center" vertical="top" textRotation="90" wrapText="1"/>
      <protection hidden="1"/>
    </xf>
    <xf numFmtId="0" fontId="57" fillId="0" borderId="179" xfId="0" applyFont="1" applyBorder="1" applyAlignment="1" applyProtection="1">
      <alignment horizontal="center" vertical="top" textRotation="90"/>
      <protection hidden="1"/>
    </xf>
    <xf numFmtId="0" fontId="57" fillId="0" borderId="157" xfId="0" applyFont="1" applyBorder="1" applyAlignment="1" applyProtection="1">
      <alignment horizontal="center" vertical="top" textRotation="90"/>
      <protection hidden="1"/>
    </xf>
    <xf numFmtId="0" fontId="65" fillId="0" borderId="175" xfId="0" applyFont="1" applyBorder="1" applyAlignment="1" applyProtection="1">
      <alignment horizontal="center" vertical="center" wrapText="1"/>
      <protection locked="0"/>
    </xf>
    <xf numFmtId="0" fontId="65" fillId="0" borderId="152" xfId="0" applyFont="1" applyBorder="1" applyAlignment="1" applyProtection="1">
      <alignment horizontal="center" vertical="center" wrapText="1"/>
      <protection locked="0"/>
    </xf>
    <xf numFmtId="0" fontId="65" fillId="0" borderId="166" xfId="0" applyFont="1" applyBorder="1" applyAlignment="1" applyProtection="1">
      <alignment horizontal="center" vertical="center" wrapText="1"/>
      <protection locked="0"/>
    </xf>
    <xf numFmtId="0" fontId="65" fillId="0" borderId="179" xfId="0" applyFont="1" applyBorder="1" applyAlignment="1" applyProtection="1">
      <alignment horizontal="left" vertical="center" wrapText="1"/>
      <protection locked="0"/>
    </xf>
    <xf numFmtId="0" fontId="65" fillId="0" borderId="144" xfId="0" applyFont="1" applyBorder="1" applyAlignment="1" applyProtection="1">
      <alignment horizontal="left" vertical="center" wrapText="1"/>
      <protection locked="0"/>
    </xf>
    <xf numFmtId="0" fontId="65" fillId="0" borderId="147" xfId="0" applyFont="1" applyBorder="1" applyAlignment="1" applyProtection="1">
      <alignment horizontal="left" vertical="center" wrapText="1"/>
      <protection locked="0"/>
    </xf>
    <xf numFmtId="0" fontId="8" fillId="0" borderId="139" xfId="0" applyFont="1" applyBorder="1" applyAlignment="1" applyProtection="1">
      <alignment horizontal="center" vertical="center" textRotation="90" wrapText="1"/>
      <protection hidden="1"/>
    </xf>
    <xf numFmtId="0" fontId="8" fillId="0" borderId="144" xfId="0" applyFont="1" applyBorder="1" applyAlignment="1" applyProtection="1">
      <alignment horizontal="center" vertical="center" textRotation="90" wrapText="1"/>
      <protection hidden="1"/>
    </xf>
    <xf numFmtId="0" fontId="8" fillId="0" borderId="157" xfId="0" applyFont="1" applyBorder="1" applyAlignment="1" applyProtection="1">
      <alignment horizontal="center" vertical="center" textRotation="90" wrapText="1"/>
      <protection hidden="1"/>
    </xf>
    <xf numFmtId="9" fontId="6" fillId="0" borderId="139" xfId="0" applyNumberFormat="1" applyFont="1" applyBorder="1" applyAlignment="1" applyProtection="1">
      <alignment horizontal="center" vertical="center"/>
      <protection hidden="1"/>
    </xf>
    <xf numFmtId="9" fontId="6" fillId="0" borderId="144" xfId="0" applyNumberFormat="1" applyFont="1" applyBorder="1" applyAlignment="1" applyProtection="1">
      <alignment horizontal="center" vertical="center"/>
      <protection hidden="1"/>
    </xf>
    <xf numFmtId="9" fontId="6" fillId="0" borderId="157" xfId="0" applyNumberFormat="1" applyFont="1" applyBorder="1" applyAlignment="1" applyProtection="1">
      <alignment horizontal="center" vertical="center"/>
      <protection hidden="1"/>
    </xf>
    <xf numFmtId="0" fontId="8" fillId="0" borderId="139" xfId="0" applyFont="1" applyBorder="1" applyAlignment="1" applyProtection="1">
      <alignment horizontal="center" vertical="center" textRotation="90"/>
      <protection hidden="1"/>
    </xf>
    <xf numFmtId="0" fontId="8" fillId="0" borderId="144" xfId="0" applyFont="1" applyBorder="1" applyAlignment="1" applyProtection="1">
      <alignment horizontal="center" vertical="center" textRotation="90"/>
      <protection hidden="1"/>
    </xf>
    <xf numFmtId="0" fontId="8" fillId="0" borderId="157" xfId="0" applyFont="1" applyBorder="1" applyAlignment="1" applyProtection="1">
      <alignment horizontal="center" vertical="center" textRotation="90"/>
      <protection hidden="1"/>
    </xf>
    <xf numFmtId="0" fontId="6" fillId="0" borderId="186" xfId="0" applyFont="1" applyBorder="1" applyAlignment="1" applyProtection="1">
      <alignment horizontal="center" vertical="center" textRotation="90"/>
      <protection locked="0"/>
    </xf>
    <xf numFmtId="0" fontId="6" fillId="0" borderId="205" xfId="0" applyFont="1" applyBorder="1" applyAlignment="1" applyProtection="1">
      <alignment horizontal="center" vertical="center" textRotation="90"/>
      <protection locked="0"/>
    </xf>
    <xf numFmtId="0" fontId="6" fillId="0" borderId="207" xfId="0" applyFont="1" applyBorder="1" applyAlignment="1" applyProtection="1">
      <alignment horizontal="center" vertical="center" textRotation="90"/>
      <protection locked="0"/>
    </xf>
    <xf numFmtId="0" fontId="6" fillId="0" borderId="139" xfId="0" applyFont="1" applyBorder="1" applyAlignment="1" applyProtection="1">
      <alignment horizontal="center" vertical="center" textRotation="90"/>
      <protection locked="0"/>
    </xf>
    <xf numFmtId="0" fontId="6" fillId="0" borderId="144" xfId="0" applyFont="1" applyBorder="1" applyAlignment="1" applyProtection="1">
      <alignment horizontal="center" vertical="center" textRotation="90"/>
      <protection locked="0"/>
    </xf>
    <xf numFmtId="0" fontId="6" fillId="0" borderId="157" xfId="0" applyFont="1" applyBorder="1" applyAlignment="1" applyProtection="1">
      <alignment horizontal="center" vertical="center" textRotation="90"/>
      <protection locked="0"/>
    </xf>
    <xf numFmtId="164" fontId="6" fillId="0" borderId="157" xfId="1" applyNumberFormat="1" applyFont="1" applyBorder="1" applyAlignment="1">
      <alignment horizontal="center" vertical="center"/>
    </xf>
    <xf numFmtId="0" fontId="9" fillId="2" borderId="54" xfId="0" applyFont="1" applyFill="1" applyBorder="1" applyAlignment="1">
      <alignment horizontal="center" vertical="center" wrapText="1"/>
    </xf>
    <xf numFmtId="0" fontId="52" fillId="0" borderId="66" xfId="0" applyFont="1" applyBorder="1" applyAlignment="1">
      <alignment wrapText="1"/>
    </xf>
    <xf numFmtId="0" fontId="52" fillId="0" borderId="78" xfId="0" applyFont="1" applyBorder="1" applyAlignment="1">
      <alignment wrapText="1"/>
    </xf>
    <xf numFmtId="0" fontId="4" fillId="0" borderId="147" xfId="0" applyFont="1" applyBorder="1" applyAlignment="1" applyProtection="1">
      <alignment horizontal="center" vertical="center" wrapText="1"/>
      <protection locked="0"/>
    </xf>
    <xf numFmtId="0" fontId="4" fillId="0" borderId="139" xfId="0" applyFont="1" applyBorder="1" applyAlignment="1" applyProtection="1">
      <alignment horizontal="center" vertical="center" wrapText="1"/>
      <protection locked="0"/>
    </xf>
    <xf numFmtId="0" fontId="4" fillId="0" borderId="157" xfId="0" applyFont="1" applyBorder="1" applyAlignment="1" applyProtection="1">
      <alignment horizontal="center" vertical="center" wrapText="1"/>
      <protection locked="0"/>
    </xf>
    <xf numFmtId="0" fontId="64" fillId="0" borderId="139" xfId="0" applyFont="1" applyBorder="1" applyAlignment="1" applyProtection="1">
      <alignment horizontal="center" vertical="center" wrapText="1"/>
      <protection locked="0"/>
    </xf>
    <xf numFmtId="0" fontId="64" fillId="0" borderId="144" xfId="0" applyFont="1" applyBorder="1" applyAlignment="1" applyProtection="1">
      <alignment horizontal="center" vertical="center" wrapText="1"/>
      <protection locked="0"/>
    </xf>
    <xf numFmtId="0" fontId="64" fillId="0" borderId="157" xfId="0" applyFont="1" applyBorder="1" applyAlignment="1" applyProtection="1">
      <alignment horizontal="center" vertical="center" wrapText="1"/>
      <protection locked="0"/>
    </xf>
    <xf numFmtId="0" fontId="58" fillId="0" borderId="139" xfId="0" applyFont="1" applyBorder="1" applyAlignment="1" applyProtection="1">
      <alignment horizontal="center" vertical="center" wrapText="1"/>
      <protection locked="0"/>
    </xf>
    <xf numFmtId="0" fontId="58" fillId="0" borderId="144" xfId="0" applyFont="1" applyBorder="1" applyAlignment="1" applyProtection="1">
      <alignment horizontal="center" vertical="center" wrapText="1"/>
      <protection locked="0"/>
    </xf>
    <xf numFmtId="0" fontId="58" fillId="0" borderId="157" xfId="0" applyFont="1" applyBorder="1" applyAlignment="1" applyProtection="1">
      <alignment horizontal="center" vertical="center" wrapText="1"/>
      <protection locked="0"/>
    </xf>
    <xf numFmtId="0" fontId="64" fillId="0" borderId="179" xfId="0" applyFont="1" applyBorder="1" applyAlignment="1" applyProtection="1">
      <alignment horizontal="center" vertical="center" wrapText="1"/>
      <protection locked="0"/>
    </xf>
    <xf numFmtId="0" fontId="56" fillId="0" borderId="147" xfId="0" applyFont="1" applyBorder="1" applyAlignment="1" applyProtection="1">
      <alignment horizontal="center" vertical="center" wrapText="1"/>
      <protection locked="0"/>
    </xf>
    <xf numFmtId="0" fontId="6" fillId="0" borderId="147" xfId="0" applyFont="1" applyBorder="1" applyAlignment="1" applyProtection="1">
      <alignment horizontal="center" vertical="center" textRotation="90"/>
      <protection locked="0"/>
    </xf>
    <xf numFmtId="0" fontId="8" fillId="0" borderId="147" xfId="0" applyFont="1" applyBorder="1" applyAlignment="1" applyProtection="1">
      <alignment horizontal="center" vertical="center" textRotation="90" wrapText="1"/>
      <protection hidden="1"/>
    </xf>
    <xf numFmtId="9" fontId="6" fillId="0" borderId="147" xfId="0" applyNumberFormat="1" applyFont="1" applyBorder="1" applyAlignment="1" applyProtection="1">
      <alignment horizontal="center" vertical="center"/>
      <protection hidden="1"/>
    </xf>
    <xf numFmtId="0" fontId="8" fillId="0" borderId="147" xfId="0" applyFont="1" applyBorder="1" applyAlignment="1" applyProtection="1">
      <alignment horizontal="center" vertical="center" textRotation="90"/>
      <protection hidden="1"/>
    </xf>
    <xf numFmtId="0" fontId="6" fillId="0" borderId="206" xfId="0" applyFont="1" applyBorder="1" applyAlignment="1" applyProtection="1">
      <alignment horizontal="center" vertical="center" textRotation="90"/>
      <protection locked="0"/>
    </xf>
    <xf numFmtId="0" fontId="14" fillId="0" borderId="157" xfId="0" applyFont="1" applyBorder="1" applyAlignment="1" applyProtection="1">
      <alignment horizontal="center" vertical="center" wrapText="1"/>
      <protection locked="0"/>
    </xf>
    <xf numFmtId="0" fontId="64" fillId="0" borderId="147" xfId="0" applyFont="1" applyBorder="1" applyAlignment="1" applyProtection="1">
      <alignment horizontal="center" vertical="center" wrapText="1"/>
      <protection locked="0"/>
    </xf>
    <xf numFmtId="0" fontId="58" fillId="0" borderId="147" xfId="0" applyFont="1" applyBorder="1" applyAlignment="1" applyProtection="1">
      <alignment horizontal="center" vertical="center" wrapText="1"/>
      <protection locked="0"/>
    </xf>
    <xf numFmtId="9" fontId="6" fillId="0" borderId="147" xfId="0" applyNumberFormat="1" applyFont="1" applyBorder="1" applyAlignment="1" applyProtection="1">
      <alignment horizontal="center" vertical="center" wrapText="1"/>
      <protection locked="0"/>
    </xf>
    <xf numFmtId="0" fontId="8" fillId="0" borderId="147" xfId="0" applyFont="1" applyBorder="1" applyAlignment="1" applyProtection="1">
      <alignment horizontal="center" vertical="center"/>
      <protection hidden="1"/>
    </xf>
    <xf numFmtId="0" fontId="57" fillId="0" borderId="157" xfId="0" applyFont="1" applyBorder="1" applyAlignment="1" applyProtection="1">
      <alignment horizontal="center" vertical="center"/>
      <protection hidden="1"/>
    </xf>
    <xf numFmtId="0" fontId="12" fillId="0" borderId="161" xfId="0" applyFont="1" applyBorder="1" applyAlignment="1" applyProtection="1">
      <alignment horizontal="center" vertical="center" wrapText="1"/>
      <protection locked="0"/>
    </xf>
    <xf numFmtId="0" fontId="12" fillId="0" borderId="165" xfId="0" applyFont="1" applyBorder="1" applyAlignment="1" applyProtection="1">
      <alignment horizontal="center" vertical="center" wrapText="1"/>
      <protection locked="0"/>
    </xf>
    <xf numFmtId="0" fontId="12" fillId="0" borderId="158" xfId="0" applyFont="1" applyBorder="1" applyAlignment="1" applyProtection="1">
      <alignment horizontal="center" vertical="center" wrapText="1"/>
      <protection locked="0"/>
    </xf>
    <xf numFmtId="0" fontId="12" fillId="0" borderId="164" xfId="0" applyFont="1" applyBorder="1" applyAlignment="1" applyProtection="1">
      <alignment horizontal="center" vertical="center" wrapText="1"/>
      <protection locked="0"/>
    </xf>
    <xf numFmtId="0" fontId="58" fillId="0" borderId="179" xfId="0" applyFont="1" applyBorder="1" applyAlignment="1" applyProtection="1">
      <alignment horizontal="center" vertical="center" wrapText="1"/>
      <protection locked="0"/>
    </xf>
    <xf numFmtId="0" fontId="6" fillId="0" borderId="179" xfId="0" applyFont="1" applyBorder="1" applyAlignment="1" applyProtection="1">
      <alignment horizontal="center" vertical="center"/>
      <protection locked="0"/>
    </xf>
    <xf numFmtId="0" fontId="4" fillId="0" borderId="179" xfId="0" applyFont="1" applyBorder="1" applyAlignment="1">
      <alignment horizontal="center" vertical="center"/>
    </xf>
    <xf numFmtId="0" fontId="4" fillId="0" borderId="144" xfId="0" applyFont="1" applyBorder="1" applyAlignment="1">
      <alignment horizontal="center" vertical="center"/>
    </xf>
    <xf numFmtId="0" fontId="4" fillId="0" borderId="157" xfId="0" applyFont="1" applyBorder="1" applyAlignment="1">
      <alignment horizontal="center" vertical="center"/>
    </xf>
    <xf numFmtId="0" fontId="51" fillId="0" borderId="179" xfId="0" applyFont="1" applyBorder="1" applyAlignment="1" applyProtection="1">
      <alignment horizontal="center" vertical="center" wrapText="1"/>
      <protection locked="0"/>
    </xf>
    <xf numFmtId="0" fontId="51" fillId="0" borderId="144" xfId="0" applyFont="1" applyBorder="1" applyAlignment="1" applyProtection="1">
      <alignment horizontal="center" vertical="center" wrapText="1"/>
      <protection locked="0"/>
    </xf>
    <xf numFmtId="0" fontId="51" fillId="0" borderId="157" xfId="0" applyFont="1" applyBorder="1" applyAlignment="1" applyProtection="1">
      <alignment horizontal="center" vertical="center" wrapText="1"/>
      <protection locked="0"/>
    </xf>
    <xf numFmtId="9" fontId="4" fillId="0" borderId="179" xfId="0" applyNumberFormat="1" applyFont="1" applyBorder="1" applyAlignment="1" applyProtection="1">
      <alignment horizontal="center" vertical="center" wrapText="1"/>
      <protection hidden="1"/>
    </xf>
    <xf numFmtId="9" fontId="4" fillId="0" borderId="144" xfId="0" applyNumberFormat="1" applyFont="1" applyBorder="1" applyAlignment="1" applyProtection="1">
      <alignment horizontal="center" vertical="center" wrapText="1"/>
      <protection hidden="1"/>
    </xf>
    <xf numFmtId="9" fontId="4" fillId="0" borderId="157" xfId="0" applyNumberFormat="1" applyFont="1" applyBorder="1" applyAlignment="1" applyProtection="1">
      <alignment horizontal="center" vertical="center" wrapText="1"/>
      <protection hidden="1"/>
    </xf>
    <xf numFmtId="0" fontId="4" fillId="0" borderId="139" xfId="0" applyFont="1" applyBorder="1" applyAlignment="1">
      <alignment horizontal="center" vertical="center"/>
    </xf>
    <xf numFmtId="0" fontId="51" fillId="0" borderId="179" xfId="0" applyFont="1" applyBorder="1" applyAlignment="1" applyProtection="1">
      <alignment horizontal="justify" vertical="center" wrapText="1"/>
      <protection locked="0"/>
    </xf>
    <xf numFmtId="0" fontId="51" fillId="0" borderId="144" xfId="0" applyFont="1" applyBorder="1" applyAlignment="1" applyProtection="1">
      <alignment horizontal="justify" vertical="center" wrapText="1"/>
      <protection locked="0"/>
    </xf>
    <xf numFmtId="0" fontId="51" fillId="0" borderId="139" xfId="0" applyFont="1" applyBorder="1" applyAlignment="1" applyProtection="1">
      <alignment horizontal="left" vertical="top" wrapText="1"/>
      <protection locked="0"/>
    </xf>
    <xf numFmtId="0" fontId="51" fillId="0" borderId="144" xfId="0" applyFont="1" applyBorder="1" applyAlignment="1" applyProtection="1">
      <alignment horizontal="left" vertical="top" wrapText="1"/>
      <protection locked="0"/>
    </xf>
    <xf numFmtId="0" fontId="51" fillId="0" borderId="157" xfId="0" applyFont="1" applyBorder="1" applyAlignment="1" applyProtection="1">
      <alignment horizontal="left" vertical="top" wrapText="1"/>
      <protection locked="0"/>
    </xf>
    <xf numFmtId="0" fontId="12" fillId="0" borderId="144" xfId="0" applyFont="1" applyBorder="1" applyAlignment="1">
      <alignment horizontal="left" vertical="top" wrapText="1"/>
    </xf>
    <xf numFmtId="0" fontId="12" fillId="0" borderId="157" xfId="0" applyFont="1" applyBorder="1" applyAlignment="1">
      <alignment horizontal="left" vertical="top" wrapText="1"/>
    </xf>
    <xf numFmtId="0" fontId="4" fillId="0" borderId="179" xfId="0" applyFont="1" applyBorder="1" applyAlignment="1" applyProtection="1">
      <alignment horizontal="justify" vertical="center" wrapText="1"/>
      <protection locked="0"/>
    </xf>
    <xf numFmtId="0" fontId="4" fillId="0" borderId="144" xfId="0" applyFont="1" applyBorder="1" applyAlignment="1" applyProtection="1">
      <alignment horizontal="justify" vertical="center" wrapText="1"/>
      <protection locked="0"/>
    </xf>
    <xf numFmtId="0" fontId="51" fillId="0" borderId="147" xfId="0" applyFont="1" applyBorder="1" applyAlignment="1" applyProtection="1">
      <alignment horizontal="center" vertical="center" wrapText="1"/>
      <protection locked="0"/>
    </xf>
    <xf numFmtId="0" fontId="4" fillId="0" borderId="144" xfId="0" applyFont="1" applyBorder="1" applyAlignment="1" applyProtection="1">
      <alignment horizontal="left" vertical="center" wrapText="1"/>
      <protection locked="0"/>
    </xf>
    <xf numFmtId="0" fontId="9" fillId="0" borderId="179" xfId="0" applyFont="1" applyBorder="1" applyAlignment="1" applyProtection="1">
      <alignment horizontal="center" vertical="center" wrapText="1"/>
      <protection hidden="1"/>
    </xf>
    <xf numFmtId="0" fontId="9" fillId="0" borderId="144" xfId="0" applyFont="1" applyBorder="1" applyAlignment="1" applyProtection="1">
      <alignment horizontal="center" vertical="center" wrapText="1"/>
      <protection hidden="1"/>
    </xf>
    <xf numFmtId="0" fontId="9" fillId="0" borderId="139" xfId="0" applyFont="1" applyBorder="1" applyAlignment="1" applyProtection="1">
      <alignment horizontal="center" vertical="center" wrapText="1"/>
      <protection hidden="1"/>
    </xf>
    <xf numFmtId="0" fontId="9" fillId="0" borderId="147" xfId="0" applyFont="1" applyBorder="1" applyAlignment="1" applyProtection="1">
      <alignment horizontal="center" vertical="center" wrapText="1"/>
      <protection hidden="1"/>
    </xf>
    <xf numFmtId="9" fontId="4" fillId="0" borderId="139" xfId="0" applyNumberFormat="1" applyFont="1" applyBorder="1" applyAlignment="1" applyProtection="1">
      <alignment horizontal="center" vertical="center" wrapText="1"/>
      <protection hidden="1"/>
    </xf>
    <xf numFmtId="0" fontId="4" fillId="0" borderId="139" xfId="0" applyFont="1" applyBorder="1" applyAlignment="1" applyProtection="1">
      <alignment horizontal="justify" vertical="center" wrapText="1"/>
      <protection locked="0"/>
    </xf>
    <xf numFmtId="0" fontId="4" fillId="0" borderId="157" xfId="0" applyFont="1" applyBorder="1" applyAlignment="1" applyProtection="1">
      <alignment horizontal="justify" vertical="center" wrapText="1"/>
      <protection locked="0"/>
    </xf>
    <xf numFmtId="0" fontId="4" fillId="0" borderId="139" xfId="0" applyFont="1" applyBorder="1" applyAlignment="1">
      <alignment horizontal="left" vertical="top" wrapText="1"/>
    </xf>
    <xf numFmtId="0" fontId="4" fillId="0" borderId="144" xfId="0" applyFont="1" applyBorder="1" applyAlignment="1">
      <alignment horizontal="left" vertical="top" wrapText="1"/>
    </xf>
    <xf numFmtId="0" fontId="9" fillId="0" borderId="157" xfId="0" applyFont="1" applyBorder="1" applyAlignment="1" applyProtection="1">
      <alignment horizontal="center" vertical="center" wrapText="1"/>
      <protection hidden="1"/>
    </xf>
    <xf numFmtId="0" fontId="4" fillId="0" borderId="139" xfId="0" applyFont="1" applyBorder="1" applyAlignment="1" applyProtection="1">
      <alignment horizontal="center" vertical="center"/>
      <protection locked="0"/>
    </xf>
    <xf numFmtId="0" fontId="4" fillId="0" borderId="144" xfId="0" applyFont="1" applyBorder="1" applyAlignment="1" applyProtection="1">
      <alignment horizontal="center" vertical="center"/>
      <protection locked="0"/>
    </xf>
    <xf numFmtId="0" fontId="4" fillId="0" borderId="157" xfId="0" applyFont="1" applyBorder="1" applyAlignment="1" applyProtection="1">
      <alignment horizontal="center" vertical="center"/>
      <protection locked="0"/>
    </xf>
    <xf numFmtId="0" fontId="9" fillId="0" borderId="139" xfId="0" applyFont="1" applyBorder="1" applyAlignment="1" applyProtection="1">
      <alignment horizontal="center" vertical="center" textRotation="90" wrapText="1"/>
      <protection hidden="1"/>
    </xf>
    <xf numFmtId="0" fontId="9" fillId="0" borderId="144" xfId="0" applyFont="1" applyBorder="1" applyAlignment="1" applyProtection="1">
      <alignment horizontal="center" vertical="center" textRotation="90" wrapText="1"/>
      <protection hidden="1"/>
    </xf>
    <xf numFmtId="0" fontId="9" fillId="0" borderId="139" xfId="0" applyFont="1" applyBorder="1" applyAlignment="1" applyProtection="1">
      <alignment horizontal="center" vertical="center" textRotation="90"/>
      <protection hidden="1"/>
    </xf>
    <xf numFmtId="0" fontId="9" fillId="0" borderId="144" xfId="0" applyFont="1" applyBorder="1" applyAlignment="1" applyProtection="1">
      <alignment horizontal="center" vertical="center" textRotation="90"/>
      <protection hidden="1"/>
    </xf>
    <xf numFmtId="0" fontId="4" fillId="0" borderId="186" xfId="0" applyFont="1" applyBorder="1" applyAlignment="1" applyProtection="1">
      <alignment horizontal="center" vertical="center" textRotation="90"/>
      <protection locked="0"/>
    </xf>
    <xf numFmtId="0" fontId="4" fillId="0" borderId="205" xfId="0" applyFont="1" applyBorder="1" applyAlignment="1" applyProtection="1">
      <alignment horizontal="center" vertical="center" textRotation="90"/>
      <protection locked="0"/>
    </xf>
    <xf numFmtId="0" fontId="6" fillId="0" borderId="184" xfId="0" applyFont="1" applyBorder="1" applyAlignment="1" applyProtection="1">
      <alignment horizontal="center" vertical="center" textRotation="90"/>
      <protection locked="0"/>
    </xf>
    <xf numFmtId="0" fontId="4" fillId="0" borderId="139" xfId="0" applyFont="1" applyBorder="1" applyAlignment="1" applyProtection="1">
      <alignment horizontal="center" vertical="center" textRotation="90"/>
      <protection locked="0"/>
    </xf>
    <xf numFmtId="0" fontId="4" fillId="0" borderId="144" xfId="0" applyFont="1" applyBorder="1" applyAlignment="1" applyProtection="1">
      <alignment horizontal="center" vertical="center" textRotation="90"/>
      <protection locked="0"/>
    </xf>
    <xf numFmtId="0" fontId="9" fillId="0" borderId="157" xfId="0" applyFont="1" applyBorder="1" applyAlignment="1" applyProtection="1">
      <alignment horizontal="center" vertical="center" textRotation="90" wrapText="1"/>
      <protection hidden="1"/>
    </xf>
    <xf numFmtId="9" fontId="4" fillId="0" borderId="139" xfId="0" applyNumberFormat="1" applyFont="1" applyBorder="1" applyAlignment="1" applyProtection="1">
      <alignment horizontal="center" vertical="center"/>
      <protection hidden="1"/>
    </xf>
    <xf numFmtId="9" fontId="4" fillId="0" borderId="144" xfId="0" applyNumberFormat="1" applyFont="1" applyBorder="1" applyAlignment="1" applyProtection="1">
      <alignment horizontal="center" vertical="center"/>
      <protection hidden="1"/>
    </xf>
    <xf numFmtId="9" fontId="4" fillId="0" borderId="157" xfId="0" applyNumberFormat="1" applyFont="1" applyBorder="1" applyAlignment="1" applyProtection="1">
      <alignment horizontal="center" vertical="center"/>
      <protection hidden="1"/>
    </xf>
    <xf numFmtId="0" fontId="9" fillId="0" borderId="157" xfId="0" applyFont="1" applyBorder="1" applyAlignment="1" applyProtection="1">
      <alignment horizontal="center" vertical="center" textRotation="90"/>
      <protection hidden="1"/>
    </xf>
    <xf numFmtId="0" fontId="4" fillId="0" borderId="207" xfId="0" applyFont="1" applyBorder="1" applyAlignment="1" applyProtection="1">
      <alignment horizontal="center" vertical="center" textRotation="90"/>
      <protection locked="0"/>
    </xf>
    <xf numFmtId="0" fontId="4" fillId="0" borderId="157" xfId="0" applyFont="1" applyBorder="1" applyAlignment="1" applyProtection="1">
      <alignment horizontal="center" vertical="center" textRotation="90"/>
      <protection locked="0"/>
    </xf>
    <xf numFmtId="0" fontId="8" fillId="0" borderId="179" xfId="0" applyFont="1" applyBorder="1" applyAlignment="1" applyProtection="1">
      <alignment horizontal="center" vertical="top" wrapText="1"/>
      <protection hidden="1"/>
    </xf>
    <xf numFmtId="0" fontId="8" fillId="0" borderId="144" xfId="0" applyFont="1" applyBorder="1" applyAlignment="1" applyProtection="1">
      <alignment horizontal="center" vertical="top" wrapText="1"/>
      <protection hidden="1"/>
    </xf>
    <xf numFmtId="0" fontId="8" fillId="0" borderId="157" xfId="0" applyFont="1" applyBorder="1" applyAlignment="1" applyProtection="1">
      <alignment horizontal="center" vertical="top" wrapText="1"/>
      <protection hidden="1"/>
    </xf>
    <xf numFmtId="9" fontId="6" fillId="0" borderId="179" xfId="0" applyNumberFormat="1" applyFont="1" applyBorder="1" applyAlignment="1" applyProtection="1">
      <alignment horizontal="center" vertical="top" wrapText="1"/>
      <protection hidden="1"/>
    </xf>
    <xf numFmtId="9" fontId="6" fillId="0" borderId="144" xfId="0" applyNumberFormat="1" applyFont="1" applyBorder="1" applyAlignment="1" applyProtection="1">
      <alignment horizontal="center" vertical="top" wrapText="1"/>
      <protection hidden="1"/>
    </xf>
    <xf numFmtId="9" fontId="6" fillId="0" borderId="157" xfId="0" applyNumberFormat="1" applyFont="1" applyBorder="1" applyAlignment="1" applyProtection="1">
      <alignment horizontal="center" vertical="top" wrapText="1"/>
      <protection hidden="1"/>
    </xf>
    <xf numFmtId="9" fontId="6" fillId="0" borderId="179" xfId="0" applyNumberFormat="1" applyFont="1" applyBorder="1" applyAlignment="1" applyProtection="1">
      <alignment horizontal="center" vertical="top" wrapText="1"/>
      <protection locked="0"/>
    </xf>
    <xf numFmtId="9" fontId="6" fillId="0" borderId="144" xfId="0" applyNumberFormat="1" applyFont="1" applyBorder="1" applyAlignment="1" applyProtection="1">
      <alignment horizontal="center" vertical="top" wrapText="1"/>
      <protection locked="0"/>
    </xf>
    <xf numFmtId="9" fontId="6" fillId="0" borderId="157" xfId="0" applyNumberFormat="1" applyFont="1" applyBorder="1" applyAlignment="1" applyProtection="1">
      <alignment horizontal="center" vertical="top" wrapText="1"/>
      <protection locked="0"/>
    </xf>
    <xf numFmtId="0" fontId="9" fillId="0" borderId="139" xfId="0" applyFont="1" applyBorder="1" applyAlignment="1" applyProtection="1">
      <alignment horizontal="center" vertical="top" textRotation="90" wrapText="1"/>
      <protection hidden="1"/>
    </xf>
    <xf numFmtId="0" fontId="9" fillId="0" borderId="144" xfId="0" applyFont="1" applyBorder="1" applyAlignment="1" applyProtection="1">
      <alignment horizontal="center" vertical="top" textRotation="90" wrapText="1"/>
      <protection hidden="1"/>
    </xf>
    <xf numFmtId="0" fontId="9" fillId="0" borderId="147" xfId="0" applyFont="1" applyBorder="1" applyAlignment="1" applyProtection="1">
      <alignment horizontal="center" vertical="top" textRotation="90" wrapText="1"/>
      <protection hidden="1"/>
    </xf>
    <xf numFmtId="9" fontId="4" fillId="0" borderId="139" xfId="0" applyNumberFormat="1" applyFont="1" applyBorder="1" applyAlignment="1" applyProtection="1">
      <alignment horizontal="center" vertical="top"/>
      <protection hidden="1"/>
    </xf>
    <xf numFmtId="9" fontId="4" fillId="0" borderId="144" xfId="0" applyNumberFormat="1" applyFont="1" applyBorder="1" applyAlignment="1" applyProtection="1">
      <alignment horizontal="center" vertical="top"/>
      <protection hidden="1"/>
    </xf>
    <xf numFmtId="9" fontId="4" fillId="0" borderId="147" xfId="0" applyNumberFormat="1" applyFont="1" applyBorder="1" applyAlignment="1" applyProtection="1">
      <alignment horizontal="center" vertical="top"/>
      <protection hidden="1"/>
    </xf>
    <xf numFmtId="0" fontId="9" fillId="0" borderId="139" xfId="0" applyFont="1" applyBorder="1" applyAlignment="1" applyProtection="1">
      <alignment horizontal="center" vertical="top" textRotation="90"/>
      <protection hidden="1"/>
    </xf>
    <xf numFmtId="0" fontId="9" fillId="0" borderId="144" xfId="0" applyFont="1" applyBorder="1" applyAlignment="1" applyProtection="1">
      <alignment horizontal="center" vertical="top" textRotation="90"/>
      <protection hidden="1"/>
    </xf>
    <xf numFmtId="0" fontId="9" fillId="0" borderId="147" xfId="0" applyFont="1" applyBorder="1" applyAlignment="1" applyProtection="1">
      <alignment horizontal="center" vertical="top" textRotation="90"/>
      <protection hidden="1"/>
    </xf>
    <xf numFmtId="0" fontId="4" fillId="0" borderId="186" xfId="0" applyFont="1" applyBorder="1" applyAlignment="1" applyProtection="1">
      <alignment horizontal="center" vertical="top" textRotation="90"/>
      <protection locked="0"/>
    </xf>
    <xf numFmtId="0" fontId="4" fillId="0" borderId="205" xfId="0" applyFont="1" applyBorder="1" applyAlignment="1" applyProtection="1">
      <alignment horizontal="center" vertical="top" textRotation="90"/>
      <protection locked="0"/>
    </xf>
    <xf numFmtId="0" fontId="4" fillId="0" borderId="206" xfId="0" applyFont="1" applyBorder="1" applyAlignment="1" applyProtection="1">
      <alignment horizontal="center" vertical="top" textRotation="90"/>
      <protection locked="0"/>
    </xf>
    <xf numFmtId="0" fontId="4" fillId="0" borderId="139" xfId="0" applyFont="1" applyBorder="1" applyAlignment="1" applyProtection="1">
      <alignment horizontal="center" vertical="center" textRotation="90" wrapText="1"/>
      <protection locked="0"/>
    </xf>
    <xf numFmtId="0" fontId="4" fillId="0" borderId="144" xfId="0" applyFont="1" applyBorder="1" applyAlignment="1" applyProtection="1">
      <alignment horizontal="center" vertical="center" textRotation="90" wrapText="1"/>
      <protection locked="0"/>
    </xf>
    <xf numFmtId="0" fontId="4" fillId="0" borderId="147" xfId="0" applyFont="1" applyBorder="1" applyAlignment="1" applyProtection="1">
      <alignment horizontal="center" vertical="center" textRotation="90" wrapText="1"/>
      <protection locked="0"/>
    </xf>
    <xf numFmtId="9" fontId="4" fillId="0" borderId="147" xfId="0" applyNumberFormat="1" applyFont="1" applyBorder="1" applyAlignment="1" applyProtection="1">
      <alignment horizontal="center" vertical="center" wrapText="1"/>
      <protection hidden="1"/>
    </xf>
    <xf numFmtId="0" fontId="4" fillId="0" borderId="139" xfId="0" applyFont="1" applyBorder="1" applyAlignment="1" applyProtection="1">
      <alignment horizontal="center" vertical="top" textRotation="90"/>
      <protection locked="0"/>
    </xf>
    <xf numFmtId="0" fontId="4" fillId="0" borderId="144" xfId="0" applyFont="1" applyBorder="1" applyAlignment="1" applyProtection="1">
      <alignment horizontal="center" vertical="top" textRotation="90"/>
      <protection locked="0"/>
    </xf>
    <xf numFmtId="0" fontId="4" fillId="0" borderId="147" xfId="0" applyFont="1" applyBorder="1" applyAlignment="1" applyProtection="1">
      <alignment horizontal="center" vertical="top" textRotation="90"/>
      <protection locked="0"/>
    </xf>
    <xf numFmtId="0" fontId="8" fillId="0" borderId="179" xfId="0" applyFont="1" applyBorder="1" applyAlignment="1" applyProtection="1">
      <alignment horizontal="center" vertical="top"/>
      <protection hidden="1"/>
    </xf>
    <xf numFmtId="0" fontId="8" fillId="0" borderId="144" xfId="0" applyFont="1" applyBorder="1" applyAlignment="1" applyProtection="1">
      <alignment horizontal="center" vertical="top"/>
      <protection hidden="1"/>
    </xf>
    <xf numFmtId="0" fontId="8" fillId="0" borderId="157" xfId="0" applyFont="1" applyBorder="1" applyAlignment="1" applyProtection="1">
      <alignment horizontal="center" vertical="top"/>
      <protection hidden="1"/>
    </xf>
    <xf numFmtId="0" fontId="9" fillId="0" borderId="179" xfId="0" applyFont="1" applyBorder="1" applyAlignment="1" applyProtection="1">
      <alignment horizontal="center" vertical="center"/>
      <protection hidden="1"/>
    </xf>
    <xf numFmtId="0" fontId="9" fillId="0" borderId="144" xfId="0" applyFont="1" applyBorder="1" applyAlignment="1" applyProtection="1">
      <alignment horizontal="center" vertical="center"/>
      <protection hidden="1"/>
    </xf>
    <xf numFmtId="0" fontId="4" fillId="0" borderId="139" xfId="0" applyFont="1" applyBorder="1" applyAlignment="1">
      <alignment horizontal="center" vertical="top"/>
    </xf>
    <xf numFmtId="0" fontId="4" fillId="0" borderId="144" xfId="0" applyFont="1" applyBorder="1" applyAlignment="1">
      <alignment horizontal="center" vertical="top"/>
    </xf>
    <xf numFmtId="0" fontId="4" fillId="0" borderId="147" xfId="0" applyFont="1" applyBorder="1" applyAlignment="1">
      <alignment horizontal="center" vertical="top"/>
    </xf>
    <xf numFmtId="0" fontId="4" fillId="0" borderId="139" xfId="0" applyFont="1" applyBorder="1" applyAlignment="1" applyProtection="1">
      <alignment horizontal="left" vertical="center" wrapText="1"/>
      <protection locked="0"/>
    </xf>
    <xf numFmtId="0" fontId="4" fillId="0" borderId="147" xfId="0" applyFont="1" applyBorder="1" applyAlignment="1" applyProtection="1">
      <alignment horizontal="left" vertical="center" wrapText="1"/>
      <protection locked="0"/>
    </xf>
    <xf numFmtId="0" fontId="4" fillId="0" borderId="139" xfId="0" applyFont="1" applyBorder="1" applyAlignment="1" applyProtection="1">
      <alignment horizontal="center" vertical="top"/>
      <protection hidden="1"/>
    </xf>
    <xf numFmtId="0" fontId="4" fillId="0" borderId="144" xfId="0" applyFont="1" applyBorder="1" applyAlignment="1" applyProtection="1">
      <alignment horizontal="center" vertical="top"/>
      <protection hidden="1"/>
    </xf>
    <xf numFmtId="0" fontId="4" fillId="0" borderId="147" xfId="0" applyFont="1" applyBorder="1" applyAlignment="1" applyProtection="1">
      <alignment horizontal="center" vertical="top"/>
      <protection hidden="1"/>
    </xf>
    <xf numFmtId="0" fontId="6" fillId="0" borderId="150" xfId="0" applyFont="1" applyBorder="1" applyAlignment="1">
      <alignment horizontal="center" vertical="center"/>
    </xf>
    <xf numFmtId="0" fontId="58" fillId="0" borderId="201" xfId="0" applyFont="1" applyBorder="1" applyAlignment="1">
      <alignment horizontal="center" vertical="center"/>
    </xf>
    <xf numFmtId="0" fontId="6" fillId="0" borderId="150" xfId="0" applyFont="1" applyBorder="1" applyAlignment="1">
      <alignment horizontal="center" vertical="center" wrapText="1"/>
    </xf>
    <xf numFmtId="0" fontId="58" fillId="2" borderId="150" xfId="0" applyFont="1" applyFill="1" applyBorder="1" applyAlignment="1">
      <alignment horizontal="center" vertical="center" wrapText="1"/>
    </xf>
    <xf numFmtId="0" fontId="6" fillId="0" borderId="198" xfId="0" applyFont="1" applyBorder="1" applyAlignment="1">
      <alignment horizontal="center" vertical="center" wrapText="1"/>
    </xf>
    <xf numFmtId="0" fontId="58" fillId="0" borderId="150" xfId="0" applyFont="1" applyBorder="1" applyAlignment="1">
      <alignment horizontal="center" vertical="center"/>
    </xf>
    <xf numFmtId="0" fontId="6" fillId="0" borderId="198" xfId="0" applyFont="1" applyBorder="1" applyAlignment="1">
      <alignment horizontal="center" vertical="center"/>
    </xf>
    <xf numFmtId="0" fontId="4" fillId="0" borderId="195" xfId="0" applyFont="1" applyBorder="1" applyAlignment="1" applyProtection="1">
      <alignment horizontal="center" vertical="center" wrapText="1"/>
      <protection locked="0"/>
    </xf>
    <xf numFmtId="0" fontId="4" fillId="0" borderId="145" xfId="0" applyFont="1" applyBorder="1" applyAlignment="1" applyProtection="1">
      <alignment horizontal="center" vertical="center" wrapText="1"/>
      <protection locked="0"/>
    </xf>
    <xf numFmtId="0" fontId="12" fillId="0" borderId="139" xfId="0" applyFont="1" applyBorder="1" applyAlignment="1">
      <alignment horizontal="center" vertical="center" wrapText="1"/>
    </xf>
    <xf numFmtId="0" fontId="12" fillId="0" borderId="144" xfId="0" applyFont="1" applyBorder="1" applyAlignment="1">
      <alignment horizontal="center" vertical="center" wrapText="1"/>
    </xf>
    <xf numFmtId="0" fontId="12" fillId="0" borderId="157" xfId="0" applyFont="1" applyBorder="1" applyAlignment="1">
      <alignment horizontal="center" vertical="center" wrapText="1"/>
    </xf>
    <xf numFmtId="0" fontId="12" fillId="0" borderId="139" xfId="0" applyFont="1" applyBorder="1" applyAlignment="1">
      <alignment horizontal="left" vertical="top" wrapText="1"/>
    </xf>
    <xf numFmtId="0" fontId="56" fillId="0" borderId="139" xfId="0" applyFont="1" applyBorder="1" applyAlignment="1" applyProtection="1">
      <alignment horizontal="left" vertical="center" wrapText="1"/>
      <protection locked="0"/>
    </xf>
    <xf numFmtId="0" fontId="56" fillId="0" borderId="144" xfId="0" applyFont="1" applyBorder="1" applyAlignment="1" applyProtection="1">
      <alignment horizontal="left" vertical="center" wrapText="1"/>
      <protection locked="0"/>
    </xf>
    <xf numFmtId="0" fontId="56" fillId="0" borderId="157" xfId="0" applyFont="1" applyBorder="1" applyAlignment="1" applyProtection="1">
      <alignment horizontal="left" vertical="center" wrapText="1"/>
      <protection locked="0"/>
    </xf>
    <xf numFmtId="0" fontId="56" fillId="0" borderId="139" xfId="0" applyFont="1" applyBorder="1" applyAlignment="1" applyProtection="1">
      <alignment horizontal="center" vertical="center" wrapText="1"/>
      <protection locked="0"/>
    </xf>
    <xf numFmtId="0" fontId="56" fillId="0" borderId="157" xfId="0" applyFont="1" applyBorder="1" applyAlignment="1" applyProtection="1">
      <alignment horizontal="center" vertical="center" wrapText="1"/>
      <protection locked="0"/>
    </xf>
    <xf numFmtId="0" fontId="57" fillId="0" borderId="144" xfId="0" applyFont="1" applyBorder="1" applyAlignment="1" applyProtection="1">
      <alignment horizontal="center" vertical="top"/>
      <protection hidden="1"/>
    </xf>
    <xf numFmtId="0" fontId="57" fillId="0" borderId="147" xfId="0" applyFont="1" applyBorder="1" applyAlignment="1" applyProtection="1">
      <alignment horizontal="center" vertical="top"/>
      <protection hidden="1"/>
    </xf>
    <xf numFmtId="0" fontId="12" fillId="0" borderId="179" xfId="0" applyFont="1" applyBorder="1" applyAlignment="1" applyProtection="1">
      <alignment horizontal="center" vertical="top" wrapText="1"/>
      <protection locked="0"/>
    </xf>
    <xf numFmtId="0" fontId="12" fillId="0" borderId="144" xfId="0" applyFont="1" applyBorder="1" applyAlignment="1" applyProtection="1">
      <alignment horizontal="center" vertical="top" wrapText="1"/>
      <protection locked="0"/>
    </xf>
    <xf numFmtId="0" fontId="12" fillId="0" borderId="147" xfId="0" applyFont="1" applyBorder="1" applyAlignment="1" applyProtection="1">
      <alignment horizontal="center" vertical="top" wrapText="1"/>
      <protection locked="0"/>
    </xf>
    <xf numFmtId="0" fontId="12" fillId="0" borderId="195" xfId="0" applyFont="1" applyBorder="1" applyAlignment="1" applyProtection="1">
      <alignment horizontal="center" vertical="top" wrapText="1"/>
      <protection locked="0"/>
    </xf>
    <xf numFmtId="0" fontId="12" fillId="0" borderId="145" xfId="0" applyFont="1" applyBorder="1" applyAlignment="1" applyProtection="1">
      <alignment horizontal="center" vertical="top" wrapText="1"/>
      <protection locked="0"/>
    </xf>
    <xf numFmtId="0" fontId="12" fillId="0" borderId="148" xfId="0" applyFont="1" applyBorder="1" applyAlignment="1" applyProtection="1">
      <alignment horizontal="center" vertical="top" wrapText="1"/>
      <protection locked="0"/>
    </xf>
    <xf numFmtId="0" fontId="56" fillId="0" borderId="141" xfId="0" applyFont="1" applyBorder="1" applyAlignment="1" applyProtection="1">
      <alignment horizontal="center" vertical="top" wrapText="1"/>
      <protection locked="0"/>
    </xf>
    <xf numFmtId="0" fontId="12" fillId="0" borderId="146" xfId="0" applyFont="1" applyBorder="1" applyAlignment="1" applyProtection="1">
      <alignment horizontal="center" vertical="top" wrapText="1"/>
      <protection locked="0"/>
    </xf>
    <xf numFmtId="0" fontId="12" fillId="0" borderId="149" xfId="0" applyFont="1" applyBorder="1" applyAlignment="1" applyProtection="1">
      <alignment horizontal="center" vertical="top" wrapText="1"/>
      <protection locked="0"/>
    </xf>
    <xf numFmtId="0" fontId="58" fillId="0" borderId="141" xfId="0" applyFont="1" applyBorder="1" applyAlignment="1" applyProtection="1">
      <alignment horizontal="center" vertical="top" wrapText="1"/>
      <protection locked="0"/>
    </xf>
    <xf numFmtId="0" fontId="58" fillId="0" borderId="197" xfId="0" applyFont="1" applyBorder="1" applyAlignment="1" applyProtection="1">
      <alignment horizontal="center" vertical="top" wrapText="1"/>
      <protection locked="0"/>
    </xf>
    <xf numFmtId="0" fontId="6" fillId="0" borderId="142" xfId="0" applyFont="1" applyBorder="1" applyAlignment="1" applyProtection="1">
      <alignment horizontal="center" vertical="top" wrapText="1"/>
      <protection locked="0"/>
    </xf>
    <xf numFmtId="0" fontId="6" fillId="0" borderId="146" xfId="0" applyFont="1" applyBorder="1" applyAlignment="1" applyProtection="1">
      <alignment horizontal="center" vertical="top" wrapText="1"/>
      <protection locked="0"/>
    </xf>
    <xf numFmtId="0" fontId="6" fillId="0" borderId="176" xfId="0" applyFont="1" applyBorder="1" applyAlignment="1" applyProtection="1">
      <alignment horizontal="center" vertical="top" wrapText="1"/>
      <protection locked="0"/>
    </xf>
    <xf numFmtId="0" fontId="6" fillId="0" borderId="139" xfId="0" applyFont="1" applyBorder="1" applyAlignment="1" applyProtection="1">
      <alignment horizontal="center" vertical="top"/>
      <protection locked="0"/>
    </xf>
    <xf numFmtId="0" fontId="6" fillId="0" borderId="144" xfId="0" applyFont="1" applyBorder="1" applyAlignment="1" applyProtection="1">
      <alignment horizontal="center" vertical="top"/>
      <protection locked="0"/>
    </xf>
    <xf numFmtId="0" fontId="6" fillId="0" borderId="157" xfId="0" applyFont="1" applyBorder="1" applyAlignment="1" applyProtection="1">
      <alignment horizontal="center" vertical="top"/>
      <protection locked="0"/>
    </xf>
    <xf numFmtId="0" fontId="8" fillId="0" borderId="139" xfId="0" applyFont="1" applyBorder="1" applyAlignment="1" applyProtection="1">
      <alignment horizontal="center" vertical="top" wrapText="1"/>
      <protection hidden="1"/>
    </xf>
    <xf numFmtId="9" fontId="6" fillId="0" borderId="139" xfId="0" applyNumberFormat="1" applyFont="1" applyBorder="1" applyAlignment="1" applyProtection="1">
      <alignment horizontal="center" vertical="top" wrapText="1"/>
      <protection hidden="1"/>
    </xf>
    <xf numFmtId="9" fontId="6" fillId="0" borderId="139" xfId="0" applyNumberFormat="1" applyFont="1" applyBorder="1" applyAlignment="1" applyProtection="1">
      <alignment horizontal="center" vertical="top" wrapText="1"/>
      <protection locked="0"/>
    </xf>
    <xf numFmtId="0" fontId="8" fillId="0" borderId="139" xfId="0" applyFont="1" applyBorder="1" applyAlignment="1" applyProtection="1">
      <alignment horizontal="center" vertical="top"/>
      <protection hidden="1"/>
    </xf>
    <xf numFmtId="0" fontId="6" fillId="0" borderId="139" xfId="0" applyFont="1" applyBorder="1" applyAlignment="1" applyProtection="1">
      <alignment horizontal="center" vertical="top" wrapText="1"/>
      <protection locked="0"/>
    </xf>
    <xf numFmtId="0" fontId="6" fillId="0" borderId="144" xfId="0" applyFont="1" applyBorder="1" applyAlignment="1" applyProtection="1">
      <alignment horizontal="center" vertical="top" wrapText="1"/>
      <protection locked="0"/>
    </xf>
    <xf numFmtId="0" fontId="6" fillId="0" borderId="157" xfId="0" applyFont="1" applyBorder="1" applyAlignment="1" applyProtection="1">
      <alignment horizontal="center" vertical="top" wrapText="1"/>
      <protection locked="0"/>
    </xf>
    <xf numFmtId="0" fontId="6" fillId="0" borderId="140" xfId="0" applyFont="1" applyBorder="1" applyAlignment="1" applyProtection="1">
      <alignment horizontal="center" vertical="top" wrapText="1"/>
      <protection locked="0"/>
    </xf>
    <xf numFmtId="0" fontId="6" fillId="0" borderId="145" xfId="0" applyFont="1" applyBorder="1" applyAlignment="1" applyProtection="1">
      <alignment horizontal="center" vertical="top" wrapText="1"/>
      <protection locked="0"/>
    </xf>
    <xf numFmtId="0" fontId="6" fillId="0" borderId="188" xfId="0" applyFont="1" applyBorder="1" applyAlignment="1" applyProtection="1">
      <alignment horizontal="center" vertical="top" wrapText="1"/>
      <protection locked="0"/>
    </xf>
    <xf numFmtId="0" fontId="9" fillId="17" borderId="54" xfId="0" applyFont="1" applyFill="1" applyBorder="1" applyAlignment="1">
      <alignment horizontal="center" vertical="center" wrapText="1"/>
    </xf>
    <xf numFmtId="0" fontId="52" fillId="18" borderId="66" xfId="0" applyFont="1" applyFill="1" applyBorder="1"/>
    <xf numFmtId="0" fontId="52" fillId="18" borderId="78" xfId="0" applyFont="1" applyFill="1" applyBorder="1"/>
    <xf numFmtId="0" fontId="4" fillId="0" borderId="70" xfId="0" applyFont="1" applyBorder="1" applyAlignment="1">
      <alignment horizontal="center" vertical="top" wrapText="1"/>
    </xf>
    <xf numFmtId="0" fontId="51" fillId="0" borderId="73" xfId="0" applyFont="1" applyBorder="1"/>
    <xf numFmtId="0" fontId="51" fillId="0" borderId="75" xfId="0" applyFont="1" applyBorder="1"/>
    <xf numFmtId="0" fontId="12" fillId="0" borderId="144" xfId="0" applyFont="1" applyBorder="1" applyAlignment="1" applyProtection="1">
      <alignment horizontal="center" vertical="top"/>
      <protection locked="0"/>
    </xf>
    <xf numFmtId="0" fontId="12" fillId="0" borderId="147" xfId="0" applyFont="1" applyBorder="1" applyAlignment="1" applyProtection="1">
      <alignment horizontal="center" vertical="top"/>
      <protection locked="0"/>
    </xf>
    <xf numFmtId="0" fontId="57" fillId="0" borderId="144" xfId="0" applyFont="1" applyBorder="1" applyAlignment="1" applyProtection="1">
      <alignment horizontal="center" vertical="top" wrapText="1"/>
      <protection hidden="1"/>
    </xf>
    <xf numFmtId="0" fontId="57" fillId="0" borderId="147" xfId="0" applyFont="1" applyBorder="1" applyAlignment="1" applyProtection="1">
      <alignment horizontal="center" vertical="top" wrapText="1"/>
      <protection hidden="1"/>
    </xf>
    <xf numFmtId="9" fontId="12" fillId="0" borderId="144" xfId="0" applyNumberFormat="1" applyFont="1" applyBorder="1" applyAlignment="1" applyProtection="1">
      <alignment horizontal="center" vertical="top" wrapText="1"/>
      <protection hidden="1"/>
    </xf>
    <xf numFmtId="9" fontId="12" fillId="0" borderId="147" xfId="0" applyNumberFormat="1" applyFont="1" applyBorder="1" applyAlignment="1" applyProtection="1">
      <alignment horizontal="center" vertical="top" wrapText="1"/>
      <protection hidden="1"/>
    </xf>
    <xf numFmtId="9" fontId="12" fillId="0" borderId="144" xfId="0" applyNumberFormat="1" applyFont="1" applyBorder="1" applyAlignment="1" applyProtection="1">
      <alignment horizontal="center" vertical="top" wrapText="1"/>
      <protection locked="0"/>
    </xf>
    <xf numFmtId="9" fontId="12" fillId="0" borderId="147" xfId="0" applyNumberFormat="1" applyFont="1" applyBorder="1" applyAlignment="1" applyProtection="1">
      <alignment horizontal="center" vertical="top" wrapText="1"/>
      <protection locked="0"/>
    </xf>
    <xf numFmtId="0" fontId="12" fillId="0" borderId="144" xfId="0" applyFont="1" applyBorder="1" applyAlignment="1">
      <alignment horizontal="left" vertical="center" wrapText="1"/>
    </xf>
    <xf numFmtId="0" fontId="12" fillId="0" borderId="157" xfId="0" applyFont="1" applyBorder="1" applyAlignment="1">
      <alignment horizontal="left" vertical="center" wrapText="1"/>
    </xf>
    <xf numFmtId="0" fontId="6" fillId="0" borderId="139" xfId="0" applyFont="1" applyBorder="1" applyAlignment="1">
      <alignment horizontal="center" vertical="top"/>
    </xf>
    <xf numFmtId="0" fontId="6" fillId="0" borderId="144" xfId="0" applyFont="1" applyBorder="1" applyAlignment="1">
      <alignment horizontal="center" vertical="top"/>
    </xf>
    <xf numFmtId="0" fontId="6" fillId="0" borderId="147" xfId="0" applyFont="1" applyBorder="1" applyAlignment="1">
      <alignment horizontal="center" vertical="top"/>
    </xf>
    <xf numFmtId="0" fontId="12" fillId="0" borderId="139" xfId="0" applyFont="1" applyBorder="1" applyAlignment="1" applyProtection="1">
      <alignment horizontal="left" vertical="center" wrapText="1"/>
      <protection locked="0"/>
    </xf>
    <xf numFmtId="0" fontId="12" fillId="0" borderId="144" xfId="0" applyFont="1" applyBorder="1" applyAlignment="1" applyProtection="1">
      <alignment horizontal="left" vertical="center" wrapText="1"/>
      <protection locked="0"/>
    </xf>
    <xf numFmtId="0" fontId="12" fillId="0" borderId="147" xfId="0" applyFont="1" applyBorder="1" applyAlignment="1" applyProtection="1">
      <alignment horizontal="left" vertical="center" wrapText="1"/>
      <protection locked="0"/>
    </xf>
    <xf numFmtId="0" fontId="6" fillId="0" borderId="139" xfId="0" applyFont="1" applyBorder="1" applyAlignment="1" applyProtection="1">
      <alignment horizontal="center" vertical="top"/>
      <protection hidden="1"/>
    </xf>
    <xf numFmtId="0" fontId="6" fillId="0" borderId="144" xfId="0" applyFont="1" applyBorder="1" applyAlignment="1" applyProtection="1">
      <alignment horizontal="center" vertical="top"/>
      <protection hidden="1"/>
    </xf>
    <xf numFmtId="0" fontId="6" fillId="0" borderId="147" xfId="0" applyFont="1" applyBorder="1" applyAlignment="1" applyProtection="1">
      <alignment horizontal="center" vertical="top"/>
      <protection hidden="1"/>
    </xf>
    <xf numFmtId="0" fontId="6" fillId="0" borderId="139" xfId="0" applyFont="1" applyBorder="1" applyAlignment="1" applyProtection="1">
      <alignment horizontal="center" vertical="center" textRotation="90" wrapText="1"/>
      <protection locked="0"/>
    </xf>
    <xf numFmtId="0" fontId="6" fillId="0" borderId="144" xfId="0" applyFont="1" applyBorder="1" applyAlignment="1" applyProtection="1">
      <alignment horizontal="center" vertical="center" textRotation="90" wrapText="1"/>
      <protection locked="0"/>
    </xf>
    <xf numFmtId="0" fontId="6" fillId="0" borderId="147" xfId="0" applyFont="1" applyBorder="1" applyAlignment="1" applyProtection="1">
      <alignment horizontal="center" vertical="center" textRotation="90" wrapText="1"/>
      <protection locked="0"/>
    </xf>
    <xf numFmtId="0" fontId="6" fillId="0" borderId="139"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57" xfId="0" applyFont="1" applyBorder="1" applyAlignment="1">
      <alignment horizontal="center" vertical="center" wrapText="1"/>
    </xf>
    <xf numFmtId="0" fontId="12" fillId="0" borderId="157" xfId="0" applyFont="1" applyBorder="1" applyAlignment="1" applyProtection="1">
      <alignment horizontal="left" vertical="center" wrapText="1"/>
      <protection locked="0"/>
    </xf>
    <xf numFmtId="0" fontId="6" fillId="0" borderId="157" xfId="0" applyFont="1" applyBorder="1" applyAlignment="1" applyProtection="1">
      <alignment horizontal="center" vertical="center" textRotation="90" wrapText="1"/>
      <protection locked="0"/>
    </xf>
    <xf numFmtId="0" fontId="6" fillId="0" borderId="200" xfId="0" applyFont="1" applyBorder="1" applyAlignment="1">
      <alignment horizontal="center" vertical="center" textRotation="90"/>
    </xf>
    <xf numFmtId="0" fontId="58" fillId="0" borderId="202" xfId="0" applyFont="1" applyBorder="1" applyAlignment="1">
      <alignment horizontal="center" vertical="center"/>
    </xf>
    <xf numFmtId="0" fontId="4" fillId="0" borderId="224" xfId="0" applyFont="1" applyBorder="1" applyAlignment="1" applyProtection="1">
      <alignment horizontal="center" vertical="center" textRotation="90"/>
      <protection locked="0"/>
    </xf>
    <xf numFmtId="0" fontId="4" fillId="0" borderId="225" xfId="0" applyFont="1" applyBorder="1" applyAlignment="1" applyProtection="1">
      <alignment horizontal="center" vertical="center" textRotation="90"/>
      <protection locked="0"/>
    </xf>
    <xf numFmtId="0" fontId="4" fillId="0" borderId="226" xfId="0" applyFont="1" applyBorder="1" applyAlignment="1" applyProtection="1">
      <alignment horizontal="center" vertical="center" textRotation="90"/>
      <protection locked="0"/>
    </xf>
    <xf numFmtId="0" fontId="6" fillId="0" borderId="150" xfId="0" applyFont="1" applyBorder="1" applyAlignment="1">
      <alignment horizontal="center" vertical="center" textRotation="90"/>
    </xf>
    <xf numFmtId="164" fontId="6" fillId="0" borderId="150" xfId="0" applyNumberFormat="1" applyFont="1" applyBorder="1" applyAlignment="1">
      <alignment horizontal="center" vertical="center"/>
    </xf>
    <xf numFmtId="0" fontId="6" fillId="0" borderId="150" xfId="0" applyFont="1" applyBorder="1" applyAlignment="1">
      <alignment horizontal="center" vertical="center" textRotation="90" wrapText="1"/>
    </xf>
    <xf numFmtId="9" fontId="6" fillId="0" borderId="150" xfId="0" applyNumberFormat="1" applyFont="1" applyBorder="1" applyAlignment="1">
      <alignment horizontal="center" vertical="center"/>
    </xf>
    <xf numFmtId="0" fontId="6" fillId="0" borderId="139" xfId="0" applyFont="1" applyBorder="1" applyAlignment="1" applyProtection="1">
      <alignment horizontal="center" vertical="top" textRotation="90"/>
      <protection locked="0"/>
    </xf>
    <xf numFmtId="0" fontId="6" fillId="0" borderId="144" xfId="0" applyFont="1" applyBorder="1" applyAlignment="1" applyProtection="1">
      <alignment horizontal="center" vertical="top" textRotation="90"/>
      <protection locked="0"/>
    </xf>
    <xf numFmtId="0" fontId="6" fillId="0" borderId="147" xfId="0" applyFont="1" applyBorder="1" applyAlignment="1" applyProtection="1">
      <alignment horizontal="center" vertical="top" textRotation="90"/>
      <protection locked="0"/>
    </xf>
    <xf numFmtId="0" fontId="8" fillId="0" borderId="139" xfId="0" applyFont="1" applyBorder="1" applyAlignment="1" applyProtection="1">
      <alignment horizontal="center" vertical="top" textRotation="90" wrapText="1"/>
      <protection hidden="1"/>
    </xf>
    <xf numFmtId="0" fontId="8" fillId="0" borderId="144" xfId="0" applyFont="1" applyBorder="1" applyAlignment="1" applyProtection="1">
      <alignment horizontal="center" vertical="top" textRotation="90" wrapText="1"/>
      <protection hidden="1"/>
    </xf>
    <xf numFmtId="0" fontId="8" fillId="0" borderId="147" xfId="0" applyFont="1" applyBorder="1" applyAlignment="1" applyProtection="1">
      <alignment horizontal="center" vertical="top" textRotation="90" wrapText="1"/>
      <protection hidden="1"/>
    </xf>
    <xf numFmtId="9" fontId="6" fillId="0" borderId="139" xfId="0" applyNumberFormat="1" applyFont="1" applyBorder="1" applyAlignment="1" applyProtection="1">
      <alignment horizontal="center" vertical="top"/>
      <protection hidden="1"/>
    </xf>
    <xf numFmtId="9" fontId="6" fillId="0" borderId="144" xfId="0" applyNumberFormat="1" applyFont="1" applyBorder="1" applyAlignment="1" applyProtection="1">
      <alignment horizontal="center" vertical="top"/>
      <protection hidden="1"/>
    </xf>
    <xf numFmtId="9" fontId="6" fillId="0" borderId="147" xfId="0" applyNumberFormat="1" applyFont="1" applyBorder="1" applyAlignment="1" applyProtection="1">
      <alignment horizontal="center" vertical="top"/>
      <protection hidden="1"/>
    </xf>
    <xf numFmtId="0" fontId="8" fillId="0" borderId="139" xfId="0" applyFont="1" applyBorder="1" applyAlignment="1" applyProtection="1">
      <alignment horizontal="center" vertical="top" textRotation="90"/>
      <protection hidden="1"/>
    </xf>
    <xf numFmtId="0" fontId="8" fillId="0" borderId="144" xfId="0" applyFont="1" applyBorder="1" applyAlignment="1" applyProtection="1">
      <alignment horizontal="center" vertical="top" textRotation="90"/>
      <protection hidden="1"/>
    </xf>
    <xf numFmtId="0" fontId="8" fillId="0" borderId="147" xfId="0" applyFont="1" applyBorder="1" applyAlignment="1" applyProtection="1">
      <alignment horizontal="center" vertical="top" textRotation="90"/>
      <protection hidden="1"/>
    </xf>
    <xf numFmtId="0" fontId="6" fillId="0" borderId="186" xfId="0" applyFont="1" applyBorder="1" applyAlignment="1" applyProtection="1">
      <alignment vertical="center" textRotation="90"/>
      <protection locked="0"/>
    </xf>
    <xf numFmtId="0" fontId="6" fillId="0" borderId="205" xfId="0" applyFont="1" applyBorder="1" applyAlignment="1" applyProtection="1">
      <alignment vertical="center" textRotation="90"/>
      <protection locked="0"/>
    </xf>
    <xf numFmtId="0" fontId="6" fillId="0" borderId="206" xfId="0" applyFont="1" applyBorder="1" applyAlignment="1" applyProtection="1">
      <alignment vertical="center" textRotation="90"/>
      <protection locked="0"/>
    </xf>
    <xf numFmtId="9" fontId="6" fillId="0" borderId="150" xfId="0" applyNumberFormat="1" applyFont="1" applyBorder="1" applyAlignment="1">
      <alignment horizontal="center" vertical="center" wrapText="1"/>
    </xf>
    <xf numFmtId="0" fontId="51" fillId="0" borderId="196" xfId="0" applyFont="1" applyBorder="1" applyAlignment="1" applyProtection="1">
      <alignment horizontal="center" vertical="center" wrapText="1"/>
      <protection locked="0"/>
    </xf>
    <xf numFmtId="0" fontId="51" fillId="0" borderId="141" xfId="0" applyFont="1" applyBorder="1" applyAlignment="1" applyProtection="1">
      <alignment horizontal="center" vertical="center" wrapText="1"/>
      <protection locked="0"/>
    </xf>
    <xf numFmtId="0" fontId="6" fillId="0" borderId="147" xfId="0" applyFont="1" applyBorder="1" applyAlignment="1">
      <alignment horizontal="center" vertical="center" wrapText="1"/>
    </xf>
    <xf numFmtId="0" fontId="9" fillId="4" borderId="60" xfId="0" applyFont="1" applyFill="1" applyBorder="1" applyAlignment="1">
      <alignment horizontal="center" vertical="center" wrapText="1"/>
    </xf>
    <xf numFmtId="0" fontId="51" fillId="0" borderId="67" xfId="0" applyFont="1" applyBorder="1"/>
    <xf numFmtId="9" fontId="6" fillId="0" borderId="198" xfId="0" applyNumberFormat="1" applyFont="1" applyBorder="1" applyAlignment="1">
      <alignment horizontal="center" vertical="center" wrapText="1"/>
    </xf>
    <xf numFmtId="0" fontId="6" fillId="0" borderId="199" xfId="0" applyFont="1" applyBorder="1" applyAlignment="1">
      <alignment horizontal="center" vertical="center" textRotation="90"/>
    </xf>
    <xf numFmtId="0" fontId="58" fillId="0" borderId="200" xfId="0" applyFont="1" applyBorder="1" applyAlignment="1">
      <alignment horizontal="center" vertical="center"/>
    </xf>
    <xf numFmtId="0" fontId="6" fillId="2" borderId="198" xfId="0" applyFont="1" applyFill="1" applyBorder="1" applyAlignment="1">
      <alignment horizontal="center" vertical="center" wrapText="1"/>
    </xf>
    <xf numFmtId="0" fontId="9" fillId="4" borderId="60" xfId="0" applyFont="1" applyFill="1" applyBorder="1" applyAlignment="1">
      <alignment horizontal="center" vertical="center" textRotation="90" wrapText="1"/>
    </xf>
    <xf numFmtId="0" fontId="9" fillId="4" borderId="60" xfId="0" applyFont="1" applyFill="1" applyBorder="1" applyAlignment="1">
      <alignment horizontal="center" vertical="center" textRotation="90"/>
    </xf>
    <xf numFmtId="0" fontId="4" fillId="0" borderId="70" xfId="0" applyFont="1" applyBorder="1" applyAlignment="1">
      <alignment horizontal="center" vertical="center"/>
    </xf>
    <xf numFmtId="9" fontId="4" fillId="0" borderId="70" xfId="0" applyNumberFormat="1" applyFont="1" applyBorder="1" applyAlignment="1">
      <alignment horizontal="center" vertical="top" wrapText="1"/>
    </xf>
    <xf numFmtId="0" fontId="9" fillId="0" borderId="70" xfId="0" applyFont="1" applyBorder="1" applyAlignment="1">
      <alignment horizontal="center" vertical="top" wrapText="1"/>
    </xf>
    <xf numFmtId="0" fontId="9" fillId="0" borderId="70" xfId="0" applyFont="1" applyBorder="1" applyAlignment="1">
      <alignment horizontal="center" vertical="top"/>
    </xf>
    <xf numFmtId="0" fontId="9" fillId="4" borderId="60" xfId="0" applyFont="1" applyFill="1" applyBorder="1" applyAlignment="1">
      <alignment horizontal="center" vertical="center"/>
    </xf>
    <xf numFmtId="0" fontId="4" fillId="0" borderId="70" xfId="0" applyFont="1" applyBorder="1" applyAlignment="1">
      <alignment horizontal="center" vertical="top"/>
    </xf>
    <xf numFmtId="0" fontId="51" fillId="0" borderId="67" xfId="0" applyFont="1" applyBorder="1" applyAlignment="1">
      <alignment wrapText="1"/>
    </xf>
    <xf numFmtId="0" fontId="9" fillId="4" borderId="55" xfId="0" applyFont="1" applyFill="1" applyBorder="1" applyAlignment="1">
      <alignment horizontal="center" vertical="center"/>
    </xf>
    <xf numFmtId="0" fontId="51" fillId="0" borderId="56" xfId="0" applyFont="1" applyBorder="1"/>
    <xf numFmtId="0" fontId="51" fillId="0" borderId="57" xfId="0" applyFont="1" applyBorder="1"/>
    <xf numFmtId="0" fontId="4" fillId="0" borderId="0" xfId="0" applyFont="1" applyAlignment="1">
      <alignment horizontal="center"/>
    </xf>
    <xf numFmtId="0" fontId="4" fillId="0" borderId="0" xfId="0" applyFont="1"/>
    <xf numFmtId="0" fontId="9" fillId="0" borderId="43" xfId="0" applyFont="1" applyBorder="1" applyAlignment="1">
      <alignment horizontal="center" vertical="center" wrapText="1"/>
    </xf>
    <xf numFmtId="0" fontId="51" fillId="0" borderId="44" xfId="0" applyFont="1" applyBorder="1"/>
    <xf numFmtId="0" fontId="51" fillId="0" borderId="45" xfId="0" applyFont="1" applyBorder="1"/>
    <xf numFmtId="0" fontId="51" fillId="0" borderId="47" xfId="0" applyFont="1" applyBorder="1"/>
    <xf numFmtId="0" fontId="51" fillId="0" borderId="48" xfId="0" applyFont="1" applyBorder="1"/>
    <xf numFmtId="0" fontId="51" fillId="0" borderId="49" xfId="0" applyFont="1" applyBorder="1"/>
    <xf numFmtId="0" fontId="4" fillId="2" borderId="43" xfId="0" applyFont="1" applyFill="1" applyBorder="1" applyAlignment="1">
      <alignment horizontal="center" vertical="center"/>
    </xf>
    <xf numFmtId="0" fontId="51" fillId="0" borderId="46" xfId="0" applyFont="1" applyBorder="1"/>
    <xf numFmtId="0" fontId="51" fillId="0" borderId="50" xfId="0" applyFont="1" applyBorder="1"/>
    <xf numFmtId="0" fontId="4" fillId="2" borderId="51" xfId="0" applyFont="1" applyFill="1" applyBorder="1" applyAlignment="1">
      <alignment horizontal="center" vertical="center" wrapText="1"/>
    </xf>
    <xf numFmtId="0" fontId="51" fillId="0" borderId="52" xfId="0" applyFont="1" applyBorder="1"/>
    <xf numFmtId="0" fontId="51" fillId="0" borderId="53" xfId="0" applyFont="1" applyBorder="1"/>
    <xf numFmtId="0" fontId="51" fillId="0" borderId="58" xfId="0" applyFont="1" applyBorder="1"/>
    <xf numFmtId="0" fontId="9" fillId="4" borderId="54" xfId="0" applyFont="1" applyFill="1" applyBorder="1" applyAlignment="1">
      <alignment horizontal="center" vertical="center" wrapText="1"/>
    </xf>
    <xf numFmtId="0" fontId="52" fillId="0" borderId="59" xfId="0" applyFont="1" applyBorder="1"/>
    <xf numFmtId="0" fontId="9" fillId="4" borderId="65" xfId="0" applyFont="1" applyFill="1" applyBorder="1" applyAlignment="1">
      <alignment horizontal="center" vertical="center" textRotation="90" wrapText="1"/>
    </xf>
    <xf numFmtId="0" fontId="51" fillId="0" borderId="69" xfId="0" applyFont="1" applyBorder="1"/>
    <xf numFmtId="0" fontId="9" fillId="4" borderId="62" xfId="0" applyFont="1" applyFill="1" applyBorder="1" applyAlignment="1">
      <alignment horizontal="center" vertical="center" wrapText="1"/>
    </xf>
    <xf numFmtId="0" fontId="51" fillId="0" borderId="63" xfId="0" applyFont="1" applyBorder="1"/>
    <xf numFmtId="0" fontId="51" fillId="0" borderId="64" xfId="0" applyFont="1" applyBorder="1"/>
    <xf numFmtId="0" fontId="56" fillId="0" borderId="179" xfId="0" applyFont="1" applyBorder="1" applyAlignment="1" applyProtection="1">
      <alignment horizontal="justify" vertical="center" wrapText="1"/>
      <protection locked="0"/>
    </xf>
    <xf numFmtId="0" fontId="56" fillId="0" borderId="144" xfId="0" applyFont="1" applyBorder="1" applyAlignment="1" applyProtection="1">
      <alignment horizontal="justify" vertical="center" wrapText="1"/>
      <protection locked="0"/>
    </xf>
    <xf numFmtId="0" fontId="12" fillId="0" borderId="179" xfId="0" applyFont="1" applyBorder="1" applyAlignment="1" applyProtection="1">
      <alignment horizontal="justify" vertical="center" wrapText="1"/>
      <protection locked="0"/>
    </xf>
    <xf numFmtId="0" fontId="12" fillId="0" borderId="144" xfId="0" applyFont="1" applyBorder="1" applyAlignment="1" applyProtection="1">
      <alignment horizontal="justify" vertical="center" wrapText="1"/>
      <protection locked="0"/>
    </xf>
    <xf numFmtId="0" fontId="9" fillId="0" borderId="139" xfId="0" applyFont="1" applyBorder="1" applyAlignment="1" applyProtection="1">
      <alignment horizontal="center" vertical="center"/>
      <protection hidden="1"/>
    </xf>
    <xf numFmtId="0" fontId="4" fillId="0" borderId="140" xfId="0" applyFont="1" applyBorder="1" applyAlignment="1" applyProtection="1">
      <alignment horizontal="center" vertical="center" wrapText="1"/>
      <protection locked="0"/>
    </xf>
    <xf numFmtId="0" fontId="4" fillId="0" borderId="151" xfId="0" applyFont="1" applyBorder="1" applyAlignment="1">
      <alignment horizontal="justify" vertical="center" wrapText="1"/>
    </xf>
    <xf numFmtId="0" fontId="4" fillId="0" borderId="152" xfId="0" applyFont="1" applyBorder="1" applyAlignment="1">
      <alignment horizontal="justify" vertical="center" wrapText="1"/>
    </xf>
    <xf numFmtId="9" fontId="4" fillId="0" borderId="139" xfId="0" applyNumberFormat="1" applyFont="1" applyBorder="1" applyAlignment="1" applyProtection="1">
      <alignment horizontal="center" vertical="center" wrapText="1"/>
      <protection locked="0"/>
    </xf>
    <xf numFmtId="9" fontId="4" fillId="0" borderId="144" xfId="0" applyNumberFormat="1" applyFont="1" applyBorder="1" applyAlignment="1" applyProtection="1">
      <alignment horizontal="center" vertical="center" wrapText="1"/>
      <protection locked="0"/>
    </xf>
    <xf numFmtId="0" fontId="51" fillId="0" borderId="151" xfId="0" applyFont="1" applyBorder="1" applyAlignment="1" applyProtection="1">
      <alignment horizontal="center" vertical="center" wrapText="1"/>
      <protection locked="0"/>
    </xf>
    <xf numFmtId="0" fontId="51" fillId="0" borderId="152" xfId="0" applyFont="1" applyBorder="1" applyAlignment="1" applyProtection="1">
      <alignment horizontal="center" vertical="center" wrapText="1"/>
      <protection locked="0"/>
    </xf>
    <xf numFmtId="0" fontId="4" fillId="0" borderId="142" xfId="0" applyFont="1" applyBorder="1" applyAlignment="1" applyProtection="1">
      <alignment horizontal="center" vertical="center" wrapText="1"/>
      <protection locked="0"/>
    </xf>
    <xf numFmtId="0" fontId="4" fillId="0" borderId="146" xfId="0" applyFont="1" applyBorder="1" applyAlignment="1" applyProtection="1">
      <alignment horizontal="center" vertical="center" wrapText="1"/>
      <protection locked="0"/>
    </xf>
    <xf numFmtId="0" fontId="4" fillId="0" borderId="177" xfId="0" applyFont="1" applyBorder="1" applyAlignment="1" applyProtection="1">
      <alignment horizontal="center" vertical="center" wrapText="1"/>
      <protection locked="0"/>
    </xf>
    <xf numFmtId="0" fontId="4" fillId="0" borderId="179" xfId="0" applyFont="1" applyBorder="1" applyAlignment="1" applyProtection="1">
      <alignment horizontal="center" vertical="center"/>
      <protection locked="0"/>
    </xf>
    <xf numFmtId="9" fontId="4" fillId="0" borderId="179" xfId="0" applyNumberFormat="1" applyFont="1" applyBorder="1" applyAlignment="1" applyProtection="1">
      <alignment horizontal="center" vertical="center" wrapText="1"/>
      <protection locked="0"/>
    </xf>
    <xf numFmtId="0" fontId="9" fillId="0" borderId="157" xfId="0" applyFont="1" applyBorder="1" applyAlignment="1" applyProtection="1">
      <alignment horizontal="center" vertical="center"/>
      <protection hidden="1"/>
    </xf>
    <xf numFmtId="0" fontId="4" fillId="0" borderId="139" xfId="0" applyFont="1" applyBorder="1" applyAlignment="1">
      <alignment horizontal="center" vertical="center" wrapText="1"/>
    </xf>
    <xf numFmtId="0" fontId="4" fillId="0" borderId="144" xfId="0" applyFont="1" applyBorder="1" applyAlignment="1">
      <alignment horizontal="center" vertical="center" wrapText="1"/>
    </xf>
    <xf numFmtId="0" fontId="4" fillId="0" borderId="157" xfId="0" applyFont="1" applyBorder="1" applyAlignment="1">
      <alignment horizontal="center" vertical="center" wrapText="1"/>
    </xf>
    <xf numFmtId="0" fontId="4" fillId="0" borderId="157" xfId="0" applyFont="1" applyBorder="1" applyAlignment="1" applyProtection="1">
      <alignment horizontal="left" vertical="center" wrapText="1"/>
      <protection locked="0"/>
    </xf>
    <xf numFmtId="0" fontId="4" fillId="0" borderId="157" xfId="0" applyFont="1" applyBorder="1" applyAlignment="1" applyProtection="1">
      <alignment horizontal="center" vertical="center" textRotation="90" wrapText="1"/>
      <protection locked="0"/>
    </xf>
    <xf numFmtId="0" fontId="4" fillId="0" borderId="157" xfId="0" applyFont="1" applyBorder="1" applyAlignment="1">
      <alignment horizontal="left" vertical="top" wrapText="1"/>
    </xf>
    <xf numFmtId="0" fontId="4" fillId="0" borderId="147" xfId="0" applyFont="1" applyBorder="1" applyAlignment="1">
      <alignment horizontal="center" vertical="center" wrapText="1"/>
    </xf>
    <xf numFmtId="0" fontId="51" fillId="0" borderId="139" xfId="0" applyFont="1" applyBorder="1" applyAlignment="1" applyProtection="1">
      <alignment horizontal="justify" vertical="center" wrapText="1"/>
      <protection locked="0"/>
    </xf>
    <xf numFmtId="0" fontId="51" fillId="0" borderId="157" xfId="0" applyFont="1" applyBorder="1" applyAlignment="1" applyProtection="1">
      <alignment horizontal="justify" vertical="center" wrapText="1"/>
      <protection locked="0"/>
    </xf>
    <xf numFmtId="0" fontId="4" fillId="0" borderId="147" xfId="0" applyFont="1" applyBorder="1" applyAlignment="1">
      <alignment horizontal="center" vertical="center"/>
    </xf>
    <xf numFmtId="0" fontId="4" fillId="0" borderId="148" xfId="0" applyFont="1" applyBorder="1" applyAlignment="1" applyProtection="1">
      <alignment horizontal="center" vertical="center" wrapText="1"/>
      <protection locked="0"/>
    </xf>
    <xf numFmtId="0" fontId="4" fillId="0" borderId="149" xfId="0" applyFont="1" applyBorder="1" applyAlignment="1" applyProtection="1">
      <alignment horizontal="center" vertical="center" wrapText="1"/>
      <protection locked="0"/>
    </xf>
    <xf numFmtId="0" fontId="4" fillId="0" borderId="147" xfId="0" applyFont="1" applyBorder="1" applyAlignment="1" applyProtection="1">
      <alignment horizontal="center" vertical="center"/>
      <protection locked="0"/>
    </xf>
    <xf numFmtId="9" fontId="4" fillId="0" borderId="147" xfId="0" applyNumberFormat="1" applyFont="1" applyBorder="1" applyAlignment="1" applyProtection="1">
      <alignment horizontal="center" vertical="center" wrapText="1"/>
      <protection locked="0"/>
    </xf>
    <xf numFmtId="9" fontId="4" fillId="0" borderId="157" xfId="0" applyNumberFormat="1" applyFont="1" applyBorder="1" applyAlignment="1" applyProtection="1">
      <alignment horizontal="center" vertical="center" wrapText="1"/>
      <protection locked="0"/>
    </xf>
    <xf numFmtId="0" fontId="9" fillId="0" borderId="147" xfId="0" applyFont="1" applyBorder="1" applyAlignment="1" applyProtection="1">
      <alignment horizontal="center" vertical="center"/>
      <protection hidden="1"/>
    </xf>
    <xf numFmtId="0" fontId="4" fillId="0" borderId="184" xfId="0" applyFont="1" applyBorder="1" applyAlignment="1" applyProtection="1">
      <alignment horizontal="center" vertical="center" textRotation="90"/>
      <protection locked="0"/>
    </xf>
    <xf numFmtId="0" fontId="4" fillId="0" borderId="206" xfId="0" applyFont="1" applyBorder="1" applyAlignment="1" applyProtection="1">
      <alignment horizontal="center" vertical="center" textRotation="90"/>
      <protection locked="0"/>
    </xf>
    <xf numFmtId="0" fontId="4" fillId="0" borderId="188" xfId="0" applyFont="1" applyBorder="1" applyAlignment="1" applyProtection="1">
      <alignment horizontal="center" vertical="center" wrapText="1"/>
      <protection locked="0"/>
    </xf>
    <xf numFmtId="0" fontId="51" fillId="0" borderId="197" xfId="0" applyFont="1" applyBorder="1" applyAlignment="1" applyProtection="1">
      <alignment horizontal="center" vertical="center" wrapText="1"/>
      <protection locked="0"/>
    </xf>
    <xf numFmtId="0" fontId="51" fillId="0" borderId="166" xfId="0" applyFont="1" applyBorder="1" applyAlignment="1" applyProtection="1">
      <alignment horizontal="center" vertical="center" wrapText="1"/>
      <protection locked="0"/>
    </xf>
    <xf numFmtId="0" fontId="4" fillId="0" borderId="176" xfId="0" applyFont="1" applyBorder="1" applyAlignment="1" applyProtection="1">
      <alignment horizontal="center" vertical="center" wrapText="1"/>
      <protection locked="0"/>
    </xf>
    <xf numFmtId="0" fontId="56" fillId="0" borderId="151" xfId="0" applyFont="1" applyBorder="1" applyAlignment="1" applyProtection="1">
      <alignment horizontal="center" vertical="center" wrapText="1"/>
      <protection locked="0"/>
    </xf>
    <xf numFmtId="0" fontId="56" fillId="0" borderId="166" xfId="0" applyFont="1" applyBorder="1" applyAlignment="1" applyProtection="1">
      <alignment horizontal="center" vertical="center" wrapText="1"/>
      <protection locked="0"/>
    </xf>
    <xf numFmtId="0" fontId="9" fillId="17" borderId="178" xfId="0" applyFont="1" applyFill="1" applyBorder="1" applyAlignment="1">
      <alignment horizontal="center" vertical="center" wrapText="1"/>
    </xf>
    <xf numFmtId="0" fontId="9" fillId="17" borderId="185" xfId="0" applyFont="1" applyFill="1" applyBorder="1" applyAlignment="1">
      <alignment horizontal="center" vertical="center" wrapText="1"/>
    </xf>
    <xf numFmtId="0" fontId="9" fillId="17" borderId="187" xfId="0" applyFont="1" applyFill="1" applyBorder="1" applyAlignment="1">
      <alignment horizontal="center" vertical="center" wrapText="1"/>
    </xf>
    <xf numFmtId="0" fontId="12" fillId="0" borderId="157" xfId="0" applyFont="1" applyBorder="1" applyAlignment="1" applyProtection="1">
      <alignment horizontal="center" vertical="top" wrapText="1"/>
      <protection locked="0"/>
    </xf>
    <xf numFmtId="0" fontId="12" fillId="0" borderId="188" xfId="0" applyFont="1" applyBorder="1" applyAlignment="1" applyProtection="1">
      <alignment horizontal="center" vertical="top" wrapText="1"/>
      <protection locked="0"/>
    </xf>
    <xf numFmtId="0" fontId="4" fillId="0" borderId="54" xfId="0" applyFont="1" applyBorder="1" applyAlignment="1">
      <alignment vertical="center" wrapText="1"/>
    </xf>
    <xf numFmtId="0" fontId="51" fillId="0" borderId="66" xfId="0" applyFont="1" applyBorder="1"/>
    <xf numFmtId="0" fontId="51" fillId="0" borderId="78" xfId="0" applyFont="1" applyBorder="1"/>
    <xf numFmtId="0" fontId="6" fillId="0" borderId="158" xfId="0" applyFont="1" applyBorder="1" applyAlignment="1" applyProtection="1">
      <alignment horizontal="center" vertical="center" wrapText="1"/>
      <protection locked="0"/>
    </xf>
    <xf numFmtId="0" fontId="6" fillId="0" borderId="159" xfId="0" applyFont="1" applyBorder="1" applyAlignment="1" applyProtection="1">
      <alignment horizontal="center" vertical="center" wrapText="1"/>
      <protection locked="0"/>
    </xf>
    <xf numFmtId="0" fontId="6" fillId="0" borderId="164" xfId="0" applyFont="1" applyBorder="1" applyAlignment="1" applyProtection="1">
      <alignment horizontal="center" vertical="center" wrapText="1"/>
      <protection locked="0"/>
    </xf>
    <xf numFmtId="0" fontId="18" fillId="10" borderId="79" xfId="0" applyFont="1" applyFill="1" applyBorder="1" applyAlignment="1">
      <alignment horizontal="center" wrapText="1" readingOrder="1"/>
    </xf>
    <xf numFmtId="0" fontId="3" fillId="0" borderId="87" xfId="0" applyFont="1" applyBorder="1"/>
    <xf numFmtId="0" fontId="3" fillId="0" borderId="84" xfId="0" applyFont="1" applyBorder="1"/>
    <xf numFmtId="0" fontId="3" fillId="0" borderId="97" xfId="0" applyFont="1" applyBorder="1"/>
    <xf numFmtId="0" fontId="18" fillId="10" borderId="100" xfId="0" applyFont="1" applyFill="1" applyBorder="1" applyAlignment="1">
      <alignment horizontal="center" wrapText="1" readingOrder="1"/>
    </xf>
    <xf numFmtId="0" fontId="3" fillId="0" borderId="81" xfId="0" applyFont="1" applyBorder="1"/>
    <xf numFmtId="0" fontId="3" fillId="0" borderId="96" xfId="0" applyFont="1" applyBorder="1"/>
    <xf numFmtId="0" fontId="3" fillId="0" borderId="86" xfId="0" applyFont="1" applyBorder="1"/>
    <xf numFmtId="0" fontId="18" fillId="10" borderId="92" xfId="0" applyFont="1" applyFill="1" applyBorder="1" applyAlignment="1">
      <alignment horizontal="center" wrapText="1" readingOrder="1"/>
    </xf>
    <xf numFmtId="0" fontId="3" fillId="0" borderId="91" xfId="0" applyFont="1" applyBorder="1"/>
    <xf numFmtId="0" fontId="3" fillId="0" borderId="90" xfId="0" applyFont="1" applyBorder="1"/>
    <xf numFmtId="0" fontId="18" fillId="8" borderId="88" xfId="0" applyFont="1" applyFill="1" applyBorder="1" applyAlignment="1">
      <alignment horizontal="center" vertical="center" wrapText="1" readingOrder="1"/>
    </xf>
    <xf numFmtId="0" fontId="18" fillId="8" borderId="92" xfId="0" applyFont="1" applyFill="1" applyBorder="1" applyAlignment="1">
      <alignment horizontal="center" vertical="center" wrapText="1" readingOrder="1"/>
    </xf>
    <xf numFmtId="0" fontId="18" fillId="9" borderId="88" xfId="0" applyFont="1" applyFill="1" applyBorder="1" applyAlignment="1">
      <alignment horizontal="center" wrapText="1" readingOrder="1"/>
    </xf>
    <xf numFmtId="0" fontId="18" fillId="9" borderId="92" xfId="0" applyFont="1" applyFill="1" applyBorder="1" applyAlignment="1">
      <alignment horizontal="center" wrapText="1" readingOrder="1"/>
    </xf>
    <xf numFmtId="0" fontId="18" fillId="11" borderId="79" xfId="0" applyFont="1" applyFill="1" applyBorder="1" applyAlignment="1">
      <alignment horizontal="center" wrapText="1" readingOrder="1"/>
    </xf>
    <xf numFmtId="0" fontId="18" fillId="8" borderId="100" xfId="0" applyFont="1" applyFill="1" applyBorder="1" applyAlignment="1">
      <alignment horizontal="center" vertical="center" wrapText="1" readingOrder="1"/>
    </xf>
    <xf numFmtId="0" fontId="18" fillId="8" borderId="79" xfId="0" applyFont="1" applyFill="1" applyBorder="1" applyAlignment="1">
      <alignment horizontal="center" vertical="center" wrapText="1" readingOrder="1"/>
    </xf>
    <xf numFmtId="0" fontId="18" fillId="9" borderId="100" xfId="0" applyFont="1" applyFill="1" applyBorder="1" applyAlignment="1">
      <alignment horizontal="center" wrapText="1" readingOrder="1"/>
    </xf>
    <xf numFmtId="0" fontId="18" fillId="9" borderId="79" xfId="0" applyFont="1" applyFill="1" applyBorder="1" applyAlignment="1">
      <alignment horizontal="center" wrapText="1" readingOrder="1"/>
    </xf>
    <xf numFmtId="0" fontId="3" fillId="0" borderId="105" xfId="0" applyFont="1" applyBorder="1"/>
    <xf numFmtId="0" fontId="3" fillId="0" borderId="103" xfId="0" applyFont="1" applyBorder="1"/>
    <xf numFmtId="0" fontId="3" fillId="0" borderId="101" xfId="0" applyFont="1" applyBorder="1"/>
    <xf numFmtId="0" fontId="3" fillId="0" borderId="104" xfId="0" applyFont="1" applyBorder="1"/>
    <xf numFmtId="0" fontId="17" fillId="0" borderId="88" xfId="0" applyFont="1" applyBorder="1" applyAlignment="1">
      <alignment horizontal="center" vertical="center" wrapText="1"/>
    </xf>
    <xf numFmtId="0" fontId="3" fillId="0" borderId="89" xfId="0" applyFont="1" applyBorder="1"/>
    <xf numFmtId="0" fontId="3" fillId="0" borderId="102" xfId="0" applyFont="1" applyBorder="1"/>
    <xf numFmtId="0" fontId="18" fillId="10" borderId="88" xfId="0" applyFont="1" applyFill="1" applyBorder="1" applyAlignment="1">
      <alignment horizontal="center" wrapText="1" readingOrder="1"/>
    </xf>
    <xf numFmtId="0" fontId="18" fillId="11" borderId="100" xfId="0" applyFont="1" applyFill="1" applyBorder="1" applyAlignment="1">
      <alignment horizontal="center" wrapText="1" readingOrder="1"/>
    </xf>
    <xf numFmtId="0" fontId="15" fillId="0" borderId="0" xfId="0" applyFont="1" applyAlignment="1">
      <alignment horizontal="center" vertical="center" wrapText="1"/>
    </xf>
    <xf numFmtId="0" fontId="16" fillId="7" borderId="79" xfId="0" applyFont="1" applyFill="1" applyBorder="1" applyAlignment="1">
      <alignment horizontal="center" vertical="center" wrapText="1" readingOrder="1"/>
    </xf>
    <xf numFmtId="0" fontId="3" fillId="0" borderId="80" xfId="0" applyFont="1" applyBorder="1"/>
    <xf numFmtId="0" fontId="3" fillId="0" borderId="82" xfId="0" applyFont="1" applyBorder="1"/>
    <xf numFmtId="0" fontId="3" fillId="0" borderId="83" xfId="0" applyFont="1" applyBorder="1"/>
    <xf numFmtId="0" fontId="3" fillId="0" borderId="85" xfId="0" applyFont="1" applyBorder="1"/>
    <xf numFmtId="0" fontId="16" fillId="7" borderId="79" xfId="0" applyFont="1" applyFill="1" applyBorder="1" applyAlignment="1">
      <alignment horizontal="center" vertical="center" textRotation="90" wrapText="1" readingOrder="1"/>
    </xf>
    <xf numFmtId="0" fontId="18" fillId="11" borderId="92" xfId="0" applyFont="1" applyFill="1" applyBorder="1" applyAlignment="1">
      <alignment horizontal="center" wrapText="1" readingOrder="1"/>
    </xf>
    <xf numFmtId="0" fontId="18" fillId="11" borderId="88" xfId="0" applyFont="1" applyFill="1" applyBorder="1" applyAlignment="1">
      <alignment horizontal="center" wrapText="1" readingOrder="1"/>
    </xf>
    <xf numFmtId="0" fontId="19" fillId="9" borderId="93" xfId="0" applyFont="1" applyFill="1" applyBorder="1" applyAlignment="1">
      <alignment horizontal="center" vertical="center" wrapText="1" readingOrder="1"/>
    </xf>
    <xf numFmtId="0" fontId="3" fillId="0" borderId="94" xfId="0" applyFont="1" applyBorder="1"/>
    <xf numFmtId="0" fontId="3" fillId="0" borderId="95" xfId="0" applyFont="1" applyBorder="1"/>
    <xf numFmtId="0" fontId="3" fillId="0" borderId="98" xfId="0" applyFont="1" applyBorder="1"/>
    <xf numFmtId="0" fontId="3" fillId="0" borderId="99" xfId="0" applyFont="1" applyBorder="1"/>
    <xf numFmtId="0" fontId="3" fillId="0" borderId="106" xfId="0" applyFont="1" applyBorder="1"/>
    <xf numFmtId="0" fontId="3" fillId="0" borderId="107" xfId="0" applyFont="1" applyBorder="1"/>
    <xf numFmtId="0" fontId="3" fillId="0" borderId="108" xfId="0" applyFont="1" applyBorder="1"/>
    <xf numFmtId="0" fontId="19" fillId="11" borderId="93" xfId="0" applyFont="1" applyFill="1" applyBorder="1" applyAlignment="1">
      <alignment horizontal="center" vertical="center" wrapText="1" readingOrder="1"/>
    </xf>
    <xf numFmtId="0" fontId="19" fillId="8" borderId="93" xfId="0" applyFont="1" applyFill="1" applyBorder="1" applyAlignment="1">
      <alignment horizontal="center" vertical="center" wrapText="1" readingOrder="1"/>
    </xf>
    <xf numFmtId="0" fontId="19" fillId="10" borderId="93" xfId="0" applyFont="1" applyFill="1" applyBorder="1" applyAlignment="1">
      <alignment horizontal="center" vertical="center" wrapText="1" readingOrder="1"/>
    </xf>
    <xf numFmtId="0" fontId="21" fillId="0" borderId="0" xfId="0" applyFont="1" applyAlignment="1">
      <alignment horizontal="center" vertical="center" wrapText="1"/>
    </xf>
    <xf numFmtId="0" fontId="22" fillId="0" borderId="88" xfId="0" applyFont="1" applyBorder="1" applyAlignment="1">
      <alignment horizontal="center" vertical="center" wrapText="1"/>
    </xf>
    <xf numFmtId="0" fontId="24" fillId="8" borderId="93" xfId="0" applyFont="1" applyFill="1" applyBorder="1" applyAlignment="1">
      <alignment horizontal="center" vertical="center" wrapText="1" readingOrder="1"/>
    </xf>
    <xf numFmtId="0" fontId="24" fillId="10" borderId="93" xfId="0" applyFont="1" applyFill="1" applyBorder="1" applyAlignment="1">
      <alignment horizontal="center" vertical="center" wrapText="1" readingOrder="1"/>
    </xf>
    <xf numFmtId="0" fontId="24" fillId="9" borderId="93" xfId="0" applyFont="1" applyFill="1" applyBorder="1" applyAlignment="1">
      <alignment horizontal="center" vertical="center" wrapText="1" readingOrder="1"/>
    </xf>
    <xf numFmtId="0" fontId="24" fillId="11" borderId="93" xfId="0" applyFont="1" applyFill="1" applyBorder="1" applyAlignment="1">
      <alignment horizontal="center" vertical="center" wrapText="1" readingOrder="1"/>
    </xf>
    <xf numFmtId="0" fontId="26" fillId="0" borderId="0" xfId="0" applyFont="1" applyAlignment="1">
      <alignment horizontal="center" vertical="center"/>
    </xf>
    <xf numFmtId="0" fontId="31" fillId="0" borderId="0" xfId="0" applyFont="1" applyAlignment="1">
      <alignment horizontal="center" vertical="center"/>
    </xf>
    <xf numFmtId="0" fontId="12" fillId="2" borderId="137" xfId="0" applyFont="1" applyFill="1" applyBorder="1" applyAlignment="1">
      <alignment horizontal="left" vertical="center" wrapText="1"/>
    </xf>
    <xf numFmtId="0" fontId="3" fillId="0" borderId="138" xfId="0" applyFont="1" applyBorder="1"/>
    <xf numFmtId="0" fontId="43" fillId="2" borderId="130" xfId="0" applyFont="1" applyFill="1" applyBorder="1" applyAlignment="1">
      <alignment horizontal="center" vertical="center" wrapText="1" readingOrder="1"/>
    </xf>
    <xf numFmtId="0" fontId="3" fillId="0" borderId="129" xfId="0" applyFont="1" applyBorder="1"/>
    <xf numFmtId="0" fontId="3" fillId="0" borderId="134" xfId="0" applyFont="1" applyBorder="1"/>
    <xf numFmtId="0" fontId="41" fillId="16" borderId="115" xfId="0" applyFont="1" applyFill="1" applyBorder="1" applyAlignment="1">
      <alignment horizontal="center" vertical="center" wrapText="1" readingOrder="1"/>
    </xf>
    <xf numFmtId="0" fontId="3" fillId="0" borderId="116" xfId="0" applyFont="1" applyBorder="1"/>
    <xf numFmtId="0" fontId="3" fillId="0" borderId="117" xfId="0" applyFont="1" applyBorder="1"/>
    <xf numFmtId="0" fontId="43" fillId="16" borderId="115" xfId="0" applyFont="1" applyFill="1" applyBorder="1" applyAlignment="1">
      <alignment horizontal="center" vertical="center" wrapText="1" readingOrder="1"/>
    </xf>
    <xf numFmtId="0" fontId="3" fillId="0" borderId="118" xfId="0" applyFont="1" applyBorder="1"/>
    <xf numFmtId="0" fontId="43" fillId="2" borderId="121" xfId="0" applyFont="1" applyFill="1" applyBorder="1" applyAlignment="1">
      <alignment horizontal="center" vertical="center" wrapText="1" readingOrder="1"/>
    </xf>
    <xf numFmtId="0" fontId="3" fillId="0" borderId="125" xfId="0" applyFont="1" applyBorder="1"/>
    <xf numFmtId="0" fontId="3" fillId="0" borderId="131" xfId="0" applyFont="1" applyBorder="1"/>
    <xf numFmtId="0" fontId="43" fillId="2" borderId="122" xfId="0" applyFont="1" applyFill="1" applyBorder="1" applyAlignment="1">
      <alignment horizontal="center" vertical="center" wrapText="1" readingOrder="1"/>
    </xf>
    <xf numFmtId="0" fontId="3" fillId="0" borderId="126" xfId="0" applyFont="1" applyBorder="1"/>
    <xf numFmtId="0" fontId="43" fillId="2" borderId="132" xfId="0" applyFont="1" applyFill="1" applyBorder="1" applyAlignment="1">
      <alignment horizontal="center" vertical="center" wrapText="1" readingOrder="1"/>
    </xf>
    <xf numFmtId="0" fontId="3" fillId="0" borderId="133" xfId="0" applyFont="1" applyBorder="1"/>
  </cellXfs>
  <cellStyles count="2">
    <cellStyle name="Normal" xfId="0" builtinId="0"/>
    <cellStyle name="Porcentaje" xfId="1" builtinId="5"/>
  </cellStyles>
  <dxfs count="1234">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1233"/>
      <tableStyleElement type="firstRowStripe" dxfId="1232"/>
      <tableStyleElement type="secondRowStripe" dxfId="12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customschemas.google.com/relationships/workbookmetadata" Target="metadata"/><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3728-DOC-202208051713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5453-DOC-202208121116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5251-DOC-202207272006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3955-DOC-2022080315234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3447-DOC-2022032212164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3442-DOC-202208161146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3450-DOC-202203221225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5451-DOC-202208121109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3443-DOC-202203221209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43444-DOC-202203221211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3736-MR-202204211714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43851-DOC-2022050623224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43445-DOC-202207110934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43446-DOC-2022080515324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43454-DOC-202206071634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43441-DOC-2022032212052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43453-DOC-2022032212302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43451-DOC-2022032212275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43448-DOC-2022072918043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43452-DOC-202203221229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Tabla Impacto"/>
      <sheetName val="Mapa final"/>
      <sheetName val="Matriz Calor Inherente"/>
      <sheetName val="Matriz Calor Residual"/>
      <sheetName val="Tabla probabilidad"/>
      <sheetName val="Tabla Valoración controles"/>
      <sheetName val="Opciones Tratamiento"/>
      <sheetName val="Hoja1"/>
    </sheetNames>
    <sheetDataSet>
      <sheetData sheetId="0"/>
      <sheetData sheetId="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Tabla Impacto"/>
      <sheetName val="Mapa final"/>
      <sheetName val="Hoja2"/>
      <sheetName val="Matriz Calor Inherente"/>
      <sheetName val="Matriz Calor Residual"/>
      <sheetName val="Tabla probabilidad"/>
      <sheetName val="Tabla Valoración controles"/>
      <sheetName val="Opciones Tratamiento"/>
      <sheetName val="Hoja1"/>
    </sheetNames>
    <sheetDataSet>
      <sheetData sheetId="0"/>
      <sheetData sheetId="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Tabla Impacto"/>
      <sheetName val="Mapa final"/>
      <sheetName val="Hoja2"/>
      <sheetName val="Matriz Calor Inherente"/>
      <sheetName val="Matriz Calor Residual"/>
      <sheetName val="Tabla probabilidad"/>
      <sheetName val="Tabla Valoración controles"/>
      <sheetName val="Opciones Tratamiento"/>
      <sheetName val="Hoja1"/>
      <sheetName val="Hoja3"/>
    </sheetNames>
    <sheetDataSet>
      <sheetData sheetId="0"/>
      <sheetData sheetId="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Tabla Impacto"/>
      <sheetName val="Mapa final"/>
      <sheetName val="Matriz Calor Inherente"/>
      <sheetName val="Matriz Calor Residual"/>
      <sheetName val="Tabla probabilidad"/>
      <sheetName val="Tabla Valoración controles"/>
      <sheetName val="Opciones Tratamiento"/>
      <sheetName val="Hoja1"/>
    </sheetNames>
    <sheetDataSet>
      <sheetData sheetId="0"/>
      <sheetData sheetId="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Hoja2"/>
      <sheetName val="Hoja3"/>
      <sheetName val="Hoja4"/>
      <sheetName val="Hoja5"/>
      <sheetName val="Hoja6"/>
      <sheetName val="Hoja7"/>
      <sheetName val="Matriz Calor Inherente"/>
      <sheetName val="Matriz Calor Residual"/>
      <sheetName val="Tabla probabilidad"/>
      <sheetName val="Tabla Impacto"/>
      <sheetName val="Tabla Valoración controles"/>
      <sheetName val="Hoja8"/>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Residu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Tabla Impacto"/>
      <sheetName val="Mapa final"/>
      <sheetName val="Matriz Calor Inherente"/>
      <sheetName val="Matriz Calor Residual"/>
      <sheetName val="Tabla probabilidad"/>
      <sheetName val="Tabla Valoración controles"/>
      <sheetName val="Opciones Tratamiento"/>
      <sheetName val="Hoja1"/>
    </sheetNames>
    <sheetDataSet>
      <sheetData sheetId="0"/>
      <sheetData sheetId="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x14ac:dyDescent="0.25"/>
  <cols>
    <col min="1" max="1" width="2.85546875" customWidth="1"/>
    <col min="2" max="3" width="24.7109375" customWidth="1"/>
    <col min="4" max="4" width="16" customWidth="1"/>
    <col min="5" max="5" width="24.7109375" customWidth="1"/>
    <col min="6" max="6" width="27.7109375" customWidth="1"/>
    <col min="7" max="8" width="24.7109375" customWidth="1"/>
    <col min="9" max="26" width="11.42578125" customWidth="1"/>
  </cols>
  <sheetData>
    <row r="1" spans="1:26" ht="14.2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25">
      <c r="A2" s="1"/>
      <c r="B2" s="563" t="s">
        <v>0</v>
      </c>
      <c r="C2" s="564"/>
      <c r="D2" s="564"/>
      <c r="E2" s="564"/>
      <c r="F2" s="564"/>
      <c r="G2" s="564"/>
      <c r="H2" s="565"/>
      <c r="I2" s="1"/>
      <c r="J2" s="1"/>
      <c r="K2" s="1"/>
      <c r="L2" s="1"/>
      <c r="M2" s="1"/>
      <c r="N2" s="1"/>
      <c r="O2" s="1"/>
      <c r="P2" s="1"/>
      <c r="Q2" s="1"/>
      <c r="R2" s="1"/>
      <c r="S2" s="1"/>
      <c r="T2" s="1"/>
      <c r="U2" s="1"/>
      <c r="V2" s="1"/>
      <c r="W2" s="1"/>
      <c r="X2" s="1"/>
      <c r="Y2" s="1"/>
      <c r="Z2" s="1"/>
    </row>
    <row r="3" spans="1:26" ht="14.25" customHeight="1" x14ac:dyDescent="0.25">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25">
      <c r="A4" s="1"/>
      <c r="B4" s="566" t="s">
        <v>1</v>
      </c>
      <c r="C4" s="567"/>
      <c r="D4" s="567"/>
      <c r="E4" s="567"/>
      <c r="F4" s="567"/>
      <c r="G4" s="567"/>
      <c r="H4" s="568"/>
      <c r="I4" s="1"/>
      <c r="J4" s="1"/>
      <c r="K4" s="1"/>
      <c r="L4" s="1"/>
      <c r="M4" s="1"/>
      <c r="N4" s="1"/>
      <c r="O4" s="1"/>
      <c r="P4" s="1"/>
      <c r="Q4" s="1"/>
      <c r="R4" s="1"/>
      <c r="S4" s="1"/>
      <c r="T4" s="1"/>
      <c r="U4" s="1"/>
      <c r="V4" s="1"/>
      <c r="W4" s="1"/>
      <c r="X4" s="1"/>
      <c r="Y4" s="1"/>
      <c r="Z4" s="1"/>
    </row>
    <row r="5" spans="1:26" ht="63" customHeight="1" x14ac:dyDescent="0.25">
      <c r="A5" s="1"/>
      <c r="B5" s="569"/>
      <c r="C5" s="570"/>
      <c r="D5" s="570"/>
      <c r="E5" s="570"/>
      <c r="F5" s="570"/>
      <c r="G5" s="570"/>
      <c r="H5" s="571"/>
      <c r="I5" s="1"/>
      <c r="J5" s="1"/>
      <c r="K5" s="1"/>
      <c r="L5" s="1"/>
      <c r="M5" s="1"/>
      <c r="N5" s="1"/>
      <c r="O5" s="1"/>
      <c r="P5" s="1"/>
      <c r="Q5" s="1"/>
      <c r="R5" s="1"/>
      <c r="S5" s="1"/>
      <c r="T5" s="1"/>
      <c r="U5" s="1"/>
      <c r="V5" s="1"/>
      <c r="W5" s="1"/>
      <c r="X5" s="1"/>
      <c r="Y5" s="1"/>
      <c r="Z5" s="1"/>
    </row>
    <row r="6" spans="1:26" ht="14.25" customHeight="1" x14ac:dyDescent="0.25">
      <c r="A6" s="1"/>
      <c r="B6" s="572" t="s">
        <v>2</v>
      </c>
      <c r="C6" s="573"/>
      <c r="D6" s="573"/>
      <c r="E6" s="573"/>
      <c r="F6" s="573"/>
      <c r="G6" s="573"/>
      <c r="H6" s="574"/>
      <c r="I6" s="1"/>
      <c r="J6" s="1"/>
      <c r="K6" s="1"/>
      <c r="L6" s="1"/>
      <c r="M6" s="1"/>
      <c r="N6" s="1"/>
      <c r="O6" s="1"/>
      <c r="P6" s="1"/>
      <c r="Q6" s="1"/>
      <c r="R6" s="1"/>
      <c r="S6" s="1"/>
      <c r="T6" s="1"/>
      <c r="U6" s="1"/>
      <c r="V6" s="1"/>
      <c r="W6" s="1"/>
      <c r="X6" s="1"/>
      <c r="Y6" s="1"/>
      <c r="Z6" s="1"/>
    </row>
    <row r="7" spans="1:26" ht="95.25" customHeight="1" x14ac:dyDescent="0.25">
      <c r="A7" s="1"/>
      <c r="B7" s="575" t="s">
        <v>3</v>
      </c>
      <c r="C7" s="576"/>
      <c r="D7" s="576"/>
      <c r="E7" s="576"/>
      <c r="F7" s="576"/>
      <c r="G7" s="576"/>
      <c r="H7" s="577"/>
      <c r="I7" s="1"/>
      <c r="J7" s="1"/>
      <c r="K7" s="1"/>
      <c r="L7" s="1"/>
      <c r="M7" s="1"/>
      <c r="N7" s="1"/>
      <c r="O7" s="1"/>
      <c r="P7" s="1"/>
      <c r="Q7" s="1"/>
      <c r="R7" s="1"/>
      <c r="S7" s="1"/>
      <c r="T7" s="1"/>
      <c r="U7" s="1"/>
      <c r="V7" s="1"/>
      <c r="W7" s="1"/>
      <c r="X7" s="1"/>
      <c r="Y7" s="1"/>
      <c r="Z7" s="1"/>
    </row>
    <row r="8" spans="1:26" ht="14.25" customHeight="1" x14ac:dyDescent="0.25">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25">
      <c r="A9" s="1"/>
      <c r="B9" s="578" t="s">
        <v>4</v>
      </c>
      <c r="C9" s="567"/>
      <c r="D9" s="567"/>
      <c r="E9" s="567"/>
      <c r="F9" s="567"/>
      <c r="G9" s="567"/>
      <c r="H9" s="568"/>
      <c r="I9" s="1"/>
      <c r="J9" s="1"/>
      <c r="K9" s="1"/>
      <c r="L9" s="1"/>
      <c r="M9" s="1"/>
      <c r="N9" s="1"/>
      <c r="O9" s="1"/>
      <c r="P9" s="1"/>
      <c r="Q9" s="1"/>
      <c r="R9" s="1"/>
      <c r="S9" s="1"/>
      <c r="T9" s="1"/>
      <c r="U9" s="1"/>
      <c r="V9" s="1"/>
      <c r="W9" s="1"/>
      <c r="X9" s="1"/>
      <c r="Y9" s="1"/>
      <c r="Z9" s="1"/>
    </row>
    <row r="10" spans="1:26" ht="44.25" customHeight="1" x14ac:dyDescent="0.25">
      <c r="A10" s="1"/>
      <c r="B10" s="579"/>
      <c r="C10" s="567"/>
      <c r="D10" s="567"/>
      <c r="E10" s="567"/>
      <c r="F10" s="567"/>
      <c r="G10" s="567"/>
      <c r="H10" s="568"/>
      <c r="I10" s="1"/>
      <c r="J10" s="1"/>
      <c r="K10" s="1"/>
      <c r="L10" s="1"/>
      <c r="M10" s="1"/>
      <c r="N10" s="1"/>
      <c r="O10" s="1"/>
      <c r="P10" s="1"/>
      <c r="Q10" s="1"/>
      <c r="R10" s="1"/>
      <c r="S10" s="1"/>
      <c r="T10" s="1"/>
      <c r="U10" s="1"/>
      <c r="V10" s="1"/>
      <c r="W10" s="1"/>
      <c r="X10" s="1"/>
      <c r="Y10" s="1"/>
      <c r="Z10" s="1"/>
    </row>
    <row r="11" spans="1:26" ht="14.25" customHeight="1" x14ac:dyDescent="0.25">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ht="14.25" customHeight="1" x14ac:dyDescent="0.25">
      <c r="A12" s="1"/>
      <c r="B12" s="8"/>
      <c r="C12" s="559" t="s">
        <v>5</v>
      </c>
      <c r="D12" s="560"/>
      <c r="E12" s="561" t="s">
        <v>6</v>
      </c>
      <c r="F12" s="562"/>
      <c r="G12" s="9"/>
      <c r="H12" s="12"/>
      <c r="I12" s="1"/>
      <c r="J12" s="1"/>
      <c r="K12" s="1"/>
      <c r="L12" s="1"/>
      <c r="M12" s="1"/>
      <c r="N12" s="1"/>
      <c r="O12" s="1"/>
      <c r="P12" s="1"/>
      <c r="Q12" s="1"/>
      <c r="R12" s="1"/>
      <c r="S12" s="1"/>
      <c r="T12" s="1"/>
      <c r="U12" s="1"/>
      <c r="V12" s="1"/>
      <c r="W12" s="1"/>
      <c r="X12" s="1"/>
      <c r="Y12" s="1"/>
      <c r="Z12" s="1"/>
    </row>
    <row r="13" spans="1:26" ht="35.25" customHeight="1" x14ac:dyDescent="0.25">
      <c r="A13" s="1"/>
      <c r="B13" s="8"/>
      <c r="C13" s="555" t="s">
        <v>7</v>
      </c>
      <c r="D13" s="556"/>
      <c r="E13" s="557" t="s">
        <v>8</v>
      </c>
      <c r="F13" s="558"/>
      <c r="G13" s="9"/>
      <c r="H13" s="12"/>
      <c r="I13" s="1"/>
      <c r="J13" s="1"/>
      <c r="K13" s="1"/>
      <c r="L13" s="1"/>
      <c r="M13" s="1"/>
      <c r="N13" s="1"/>
      <c r="O13" s="1"/>
      <c r="P13" s="1"/>
      <c r="Q13" s="1"/>
      <c r="R13" s="1"/>
      <c r="S13" s="1"/>
      <c r="T13" s="1"/>
      <c r="U13" s="1"/>
      <c r="V13" s="1"/>
      <c r="W13" s="1"/>
      <c r="X13" s="1"/>
      <c r="Y13" s="1"/>
      <c r="Z13" s="1"/>
    </row>
    <row r="14" spans="1:26" ht="17.25" customHeight="1" x14ac:dyDescent="0.25">
      <c r="A14" s="1"/>
      <c r="B14" s="8"/>
      <c r="C14" s="555" t="s">
        <v>9</v>
      </c>
      <c r="D14" s="556"/>
      <c r="E14" s="557" t="s">
        <v>10</v>
      </c>
      <c r="F14" s="558"/>
      <c r="G14" s="9"/>
      <c r="H14" s="12"/>
      <c r="I14" s="1"/>
      <c r="J14" s="1"/>
      <c r="K14" s="1"/>
      <c r="L14" s="1"/>
      <c r="M14" s="1"/>
      <c r="N14" s="1"/>
      <c r="O14" s="1"/>
      <c r="P14" s="1"/>
      <c r="Q14" s="1"/>
      <c r="R14" s="1"/>
      <c r="S14" s="1"/>
      <c r="T14" s="1"/>
      <c r="U14" s="1"/>
      <c r="V14" s="1"/>
      <c r="W14" s="1"/>
      <c r="X14" s="1"/>
      <c r="Y14" s="1"/>
      <c r="Z14" s="1"/>
    </row>
    <row r="15" spans="1:26" ht="19.5" customHeight="1" x14ac:dyDescent="0.25">
      <c r="A15" s="1"/>
      <c r="B15" s="8"/>
      <c r="C15" s="555" t="s">
        <v>11</v>
      </c>
      <c r="D15" s="556"/>
      <c r="E15" s="557" t="s">
        <v>12</v>
      </c>
      <c r="F15" s="558"/>
      <c r="G15" s="9"/>
      <c r="H15" s="12"/>
      <c r="I15" s="1"/>
      <c r="J15" s="1"/>
      <c r="K15" s="1"/>
      <c r="L15" s="1"/>
      <c r="M15" s="1"/>
      <c r="N15" s="1"/>
      <c r="O15" s="1"/>
      <c r="P15" s="1"/>
      <c r="Q15" s="1"/>
      <c r="R15" s="1"/>
      <c r="S15" s="1"/>
      <c r="T15" s="1"/>
      <c r="U15" s="1"/>
      <c r="V15" s="1"/>
      <c r="W15" s="1"/>
      <c r="X15" s="1"/>
      <c r="Y15" s="1"/>
      <c r="Z15" s="1"/>
    </row>
    <row r="16" spans="1:26" ht="69.75" customHeight="1" x14ac:dyDescent="0.25">
      <c r="A16" s="1"/>
      <c r="B16" s="8"/>
      <c r="C16" s="555" t="s">
        <v>13</v>
      </c>
      <c r="D16" s="556"/>
      <c r="E16" s="557" t="s">
        <v>14</v>
      </c>
      <c r="F16" s="558"/>
      <c r="G16" s="9"/>
      <c r="H16" s="12"/>
      <c r="I16" s="1"/>
      <c r="J16" s="1"/>
      <c r="K16" s="1"/>
      <c r="L16" s="1"/>
      <c r="M16" s="1"/>
      <c r="N16" s="1"/>
      <c r="O16" s="1"/>
      <c r="P16" s="1"/>
      <c r="Q16" s="1"/>
      <c r="R16" s="1"/>
      <c r="S16" s="1"/>
      <c r="T16" s="1"/>
      <c r="U16" s="1"/>
      <c r="V16" s="1"/>
      <c r="W16" s="1"/>
      <c r="X16" s="1"/>
      <c r="Y16" s="1"/>
      <c r="Z16" s="1"/>
    </row>
    <row r="17" spans="1:26" ht="34.5" customHeight="1" x14ac:dyDescent="0.25">
      <c r="A17" s="1"/>
      <c r="B17" s="8"/>
      <c r="C17" s="551" t="s">
        <v>15</v>
      </c>
      <c r="D17" s="552"/>
      <c r="E17" s="547" t="s">
        <v>16</v>
      </c>
      <c r="F17" s="548"/>
      <c r="G17" s="9"/>
      <c r="H17" s="12"/>
      <c r="I17" s="1"/>
      <c r="J17" s="1"/>
      <c r="K17" s="1"/>
      <c r="L17" s="1"/>
      <c r="M17" s="1"/>
      <c r="N17" s="1"/>
      <c r="O17" s="1"/>
      <c r="P17" s="1"/>
      <c r="Q17" s="1"/>
      <c r="R17" s="1"/>
      <c r="S17" s="1"/>
      <c r="T17" s="1"/>
      <c r="U17" s="1"/>
      <c r="V17" s="1"/>
      <c r="W17" s="1"/>
      <c r="X17" s="1"/>
      <c r="Y17" s="1"/>
      <c r="Z17" s="1"/>
    </row>
    <row r="18" spans="1:26" ht="27.75" customHeight="1" x14ac:dyDescent="0.25">
      <c r="A18" s="1"/>
      <c r="B18" s="8"/>
      <c r="C18" s="551" t="s">
        <v>17</v>
      </c>
      <c r="D18" s="552"/>
      <c r="E18" s="547" t="s">
        <v>18</v>
      </c>
      <c r="F18" s="548"/>
      <c r="G18" s="9"/>
      <c r="H18" s="12"/>
      <c r="I18" s="1"/>
      <c r="J18" s="1"/>
      <c r="K18" s="1"/>
      <c r="L18" s="1"/>
      <c r="M18" s="1"/>
      <c r="N18" s="1"/>
      <c r="O18" s="1"/>
      <c r="P18" s="1"/>
      <c r="Q18" s="1"/>
      <c r="R18" s="1"/>
      <c r="S18" s="1"/>
      <c r="T18" s="1"/>
      <c r="U18" s="1"/>
      <c r="V18" s="1"/>
      <c r="W18" s="1"/>
      <c r="X18" s="1"/>
      <c r="Y18" s="1"/>
      <c r="Z18" s="1"/>
    </row>
    <row r="19" spans="1:26" ht="28.5" customHeight="1" x14ac:dyDescent="0.25">
      <c r="A19" s="1"/>
      <c r="B19" s="8"/>
      <c r="C19" s="551" t="s">
        <v>19</v>
      </c>
      <c r="D19" s="552"/>
      <c r="E19" s="547" t="s">
        <v>20</v>
      </c>
      <c r="F19" s="548"/>
      <c r="G19" s="9"/>
      <c r="H19" s="12"/>
      <c r="I19" s="1"/>
      <c r="J19" s="1"/>
      <c r="K19" s="1"/>
      <c r="L19" s="1"/>
      <c r="M19" s="1"/>
      <c r="N19" s="1"/>
      <c r="O19" s="1"/>
      <c r="P19" s="1"/>
      <c r="Q19" s="1"/>
      <c r="R19" s="1"/>
      <c r="S19" s="1"/>
      <c r="T19" s="1"/>
      <c r="U19" s="1"/>
      <c r="V19" s="1"/>
      <c r="W19" s="1"/>
      <c r="X19" s="1"/>
      <c r="Y19" s="1"/>
      <c r="Z19" s="1"/>
    </row>
    <row r="20" spans="1:26" ht="72.75" customHeight="1" x14ac:dyDescent="0.25">
      <c r="A20" s="1"/>
      <c r="B20" s="8"/>
      <c r="C20" s="551" t="s">
        <v>21</v>
      </c>
      <c r="D20" s="552"/>
      <c r="E20" s="547" t="s">
        <v>22</v>
      </c>
      <c r="F20" s="548"/>
      <c r="G20" s="9"/>
      <c r="H20" s="12"/>
      <c r="I20" s="1"/>
      <c r="J20" s="1"/>
      <c r="K20" s="1"/>
      <c r="L20" s="1"/>
      <c r="M20" s="1"/>
      <c r="N20" s="1"/>
      <c r="O20" s="1"/>
      <c r="P20" s="1"/>
      <c r="Q20" s="1"/>
      <c r="R20" s="1"/>
      <c r="S20" s="1"/>
      <c r="T20" s="1"/>
      <c r="U20" s="1"/>
      <c r="V20" s="1"/>
      <c r="W20" s="1"/>
      <c r="X20" s="1"/>
      <c r="Y20" s="1"/>
      <c r="Z20" s="1"/>
    </row>
    <row r="21" spans="1:26" ht="64.5" customHeight="1" x14ac:dyDescent="0.25">
      <c r="A21" s="1"/>
      <c r="B21" s="8"/>
      <c r="C21" s="551" t="s">
        <v>23</v>
      </c>
      <c r="D21" s="552"/>
      <c r="E21" s="547" t="s">
        <v>24</v>
      </c>
      <c r="F21" s="548"/>
      <c r="G21" s="9"/>
      <c r="H21" s="12"/>
      <c r="I21" s="1"/>
      <c r="J21" s="1"/>
      <c r="K21" s="1"/>
      <c r="L21" s="1"/>
      <c r="M21" s="1"/>
      <c r="N21" s="1"/>
      <c r="O21" s="1"/>
      <c r="P21" s="1"/>
      <c r="Q21" s="1"/>
      <c r="R21" s="1"/>
      <c r="S21" s="1"/>
      <c r="T21" s="1"/>
      <c r="U21" s="1"/>
      <c r="V21" s="1"/>
      <c r="W21" s="1"/>
      <c r="X21" s="1"/>
      <c r="Y21" s="1"/>
      <c r="Z21" s="1"/>
    </row>
    <row r="22" spans="1:26" ht="71.25" customHeight="1" x14ac:dyDescent="0.25">
      <c r="A22" s="1"/>
      <c r="B22" s="8"/>
      <c r="C22" s="551" t="s">
        <v>25</v>
      </c>
      <c r="D22" s="552"/>
      <c r="E22" s="547" t="s">
        <v>26</v>
      </c>
      <c r="F22" s="548"/>
      <c r="G22" s="9"/>
      <c r="H22" s="12"/>
      <c r="I22" s="1"/>
      <c r="J22" s="1"/>
      <c r="K22" s="1"/>
      <c r="L22" s="1"/>
      <c r="M22" s="1"/>
      <c r="N22" s="1"/>
      <c r="O22" s="1"/>
      <c r="P22" s="1"/>
      <c r="Q22" s="1"/>
      <c r="R22" s="1"/>
      <c r="S22" s="1"/>
      <c r="T22" s="1"/>
      <c r="U22" s="1"/>
      <c r="V22" s="1"/>
      <c r="W22" s="1"/>
      <c r="X22" s="1"/>
      <c r="Y22" s="1"/>
      <c r="Z22" s="1"/>
    </row>
    <row r="23" spans="1:26" ht="55.5" customHeight="1" x14ac:dyDescent="0.25">
      <c r="A23" s="1"/>
      <c r="B23" s="8"/>
      <c r="C23" s="551" t="s">
        <v>27</v>
      </c>
      <c r="D23" s="552"/>
      <c r="E23" s="547" t="s">
        <v>28</v>
      </c>
      <c r="F23" s="548"/>
      <c r="G23" s="9"/>
      <c r="H23" s="12"/>
      <c r="I23" s="1"/>
      <c r="J23" s="1"/>
      <c r="K23" s="1"/>
      <c r="L23" s="1"/>
      <c r="M23" s="1"/>
      <c r="N23" s="1"/>
      <c r="O23" s="1"/>
      <c r="P23" s="1"/>
      <c r="Q23" s="1"/>
      <c r="R23" s="1"/>
      <c r="S23" s="1"/>
      <c r="T23" s="1"/>
      <c r="U23" s="1"/>
      <c r="V23" s="1"/>
      <c r="W23" s="1"/>
      <c r="X23" s="1"/>
      <c r="Y23" s="1"/>
      <c r="Z23" s="1"/>
    </row>
    <row r="24" spans="1:26" ht="42" customHeight="1" x14ac:dyDescent="0.25">
      <c r="A24" s="1"/>
      <c r="B24" s="8"/>
      <c r="C24" s="551" t="s">
        <v>29</v>
      </c>
      <c r="D24" s="552"/>
      <c r="E24" s="547" t="s">
        <v>30</v>
      </c>
      <c r="F24" s="548"/>
      <c r="G24" s="9"/>
      <c r="H24" s="12"/>
      <c r="I24" s="1"/>
      <c r="J24" s="1"/>
      <c r="K24" s="1"/>
      <c r="L24" s="1"/>
      <c r="M24" s="1"/>
      <c r="N24" s="1"/>
      <c r="O24" s="1"/>
      <c r="P24" s="1"/>
      <c r="Q24" s="1"/>
      <c r="R24" s="1"/>
      <c r="S24" s="1"/>
      <c r="T24" s="1"/>
      <c r="U24" s="1"/>
      <c r="V24" s="1"/>
      <c r="W24" s="1"/>
      <c r="X24" s="1"/>
      <c r="Y24" s="1"/>
      <c r="Z24" s="1"/>
    </row>
    <row r="25" spans="1:26" ht="59.25" customHeight="1" x14ac:dyDescent="0.25">
      <c r="A25" s="1"/>
      <c r="B25" s="8"/>
      <c r="C25" s="551" t="s">
        <v>31</v>
      </c>
      <c r="D25" s="552"/>
      <c r="E25" s="547" t="s">
        <v>32</v>
      </c>
      <c r="F25" s="548"/>
      <c r="G25" s="9"/>
      <c r="H25" s="12"/>
      <c r="I25" s="1"/>
      <c r="J25" s="1"/>
      <c r="K25" s="1"/>
      <c r="L25" s="1"/>
      <c r="M25" s="1"/>
      <c r="N25" s="1"/>
      <c r="O25" s="1"/>
      <c r="P25" s="1"/>
      <c r="Q25" s="1"/>
      <c r="R25" s="1"/>
      <c r="S25" s="1"/>
      <c r="T25" s="1"/>
      <c r="U25" s="1"/>
      <c r="V25" s="1"/>
      <c r="W25" s="1"/>
      <c r="X25" s="1"/>
      <c r="Y25" s="1"/>
      <c r="Z25" s="1"/>
    </row>
    <row r="26" spans="1:26" ht="23.25" customHeight="1" x14ac:dyDescent="0.25">
      <c r="A26" s="1"/>
      <c r="B26" s="8"/>
      <c r="C26" s="551" t="s">
        <v>33</v>
      </c>
      <c r="D26" s="552"/>
      <c r="E26" s="547" t="s">
        <v>34</v>
      </c>
      <c r="F26" s="548"/>
      <c r="G26" s="9"/>
      <c r="H26" s="12"/>
      <c r="I26" s="1"/>
      <c r="J26" s="1"/>
      <c r="K26" s="1"/>
      <c r="L26" s="1"/>
      <c r="M26" s="1"/>
      <c r="N26" s="1"/>
      <c r="O26" s="1"/>
      <c r="P26" s="1"/>
      <c r="Q26" s="1"/>
      <c r="R26" s="1"/>
      <c r="S26" s="1"/>
      <c r="T26" s="1"/>
      <c r="U26" s="1"/>
      <c r="V26" s="1"/>
      <c r="W26" s="1"/>
      <c r="X26" s="1"/>
      <c r="Y26" s="1"/>
      <c r="Z26" s="1"/>
    </row>
    <row r="27" spans="1:26" ht="30.75" customHeight="1" x14ac:dyDescent="0.25">
      <c r="A27" s="1"/>
      <c r="B27" s="8"/>
      <c r="C27" s="551" t="s">
        <v>35</v>
      </c>
      <c r="D27" s="552"/>
      <c r="E27" s="547" t="s">
        <v>36</v>
      </c>
      <c r="F27" s="548"/>
      <c r="G27" s="9"/>
      <c r="H27" s="12"/>
      <c r="I27" s="1"/>
      <c r="J27" s="1"/>
      <c r="K27" s="1"/>
      <c r="L27" s="1"/>
      <c r="M27" s="1"/>
      <c r="N27" s="1"/>
      <c r="O27" s="1"/>
      <c r="P27" s="1"/>
      <c r="Q27" s="1"/>
      <c r="R27" s="1"/>
      <c r="S27" s="1"/>
      <c r="T27" s="1"/>
      <c r="U27" s="1"/>
      <c r="V27" s="1"/>
      <c r="W27" s="1"/>
      <c r="X27" s="1"/>
      <c r="Y27" s="1"/>
      <c r="Z27" s="1"/>
    </row>
    <row r="28" spans="1:26" ht="35.25" customHeight="1" x14ac:dyDescent="0.25">
      <c r="A28" s="1"/>
      <c r="B28" s="8"/>
      <c r="C28" s="551" t="s">
        <v>37</v>
      </c>
      <c r="D28" s="552"/>
      <c r="E28" s="547" t="s">
        <v>38</v>
      </c>
      <c r="F28" s="548"/>
      <c r="G28" s="9"/>
      <c r="H28" s="12"/>
      <c r="I28" s="1"/>
      <c r="J28" s="1"/>
      <c r="K28" s="1"/>
      <c r="L28" s="1"/>
      <c r="M28" s="1"/>
      <c r="N28" s="1"/>
      <c r="O28" s="1"/>
      <c r="P28" s="1"/>
      <c r="Q28" s="1"/>
      <c r="R28" s="1"/>
      <c r="S28" s="1"/>
      <c r="T28" s="1"/>
      <c r="U28" s="1"/>
      <c r="V28" s="1"/>
      <c r="W28" s="1"/>
      <c r="X28" s="1"/>
      <c r="Y28" s="1"/>
      <c r="Z28" s="1"/>
    </row>
    <row r="29" spans="1:26" ht="33" customHeight="1" x14ac:dyDescent="0.25">
      <c r="A29" s="1"/>
      <c r="B29" s="8"/>
      <c r="C29" s="551" t="s">
        <v>39</v>
      </c>
      <c r="D29" s="552"/>
      <c r="E29" s="547" t="s">
        <v>38</v>
      </c>
      <c r="F29" s="548"/>
      <c r="G29" s="9"/>
      <c r="H29" s="12"/>
      <c r="I29" s="1"/>
      <c r="J29" s="1"/>
      <c r="K29" s="1"/>
      <c r="L29" s="1"/>
      <c r="M29" s="1"/>
      <c r="N29" s="1"/>
      <c r="O29" s="1"/>
      <c r="P29" s="1"/>
      <c r="Q29" s="1"/>
      <c r="R29" s="1"/>
      <c r="S29" s="1"/>
      <c r="T29" s="1"/>
      <c r="U29" s="1"/>
      <c r="V29" s="1"/>
      <c r="W29" s="1"/>
      <c r="X29" s="1"/>
      <c r="Y29" s="1"/>
      <c r="Z29" s="1"/>
    </row>
    <row r="30" spans="1:26" ht="30" customHeight="1" x14ac:dyDescent="0.25">
      <c r="A30" s="1"/>
      <c r="B30" s="8"/>
      <c r="C30" s="551" t="s">
        <v>40</v>
      </c>
      <c r="D30" s="552"/>
      <c r="E30" s="547" t="s">
        <v>41</v>
      </c>
      <c r="F30" s="548"/>
      <c r="G30" s="9"/>
      <c r="H30" s="12"/>
      <c r="I30" s="1"/>
      <c r="J30" s="1"/>
      <c r="K30" s="1"/>
      <c r="L30" s="1"/>
      <c r="M30" s="1"/>
      <c r="N30" s="1"/>
      <c r="O30" s="1"/>
      <c r="P30" s="1"/>
      <c r="Q30" s="1"/>
      <c r="R30" s="1"/>
      <c r="S30" s="1"/>
      <c r="T30" s="1"/>
      <c r="U30" s="1"/>
      <c r="V30" s="1"/>
      <c r="W30" s="1"/>
      <c r="X30" s="1"/>
      <c r="Y30" s="1"/>
      <c r="Z30" s="1"/>
    </row>
    <row r="31" spans="1:26" ht="35.25" customHeight="1" x14ac:dyDescent="0.25">
      <c r="A31" s="1"/>
      <c r="B31" s="8"/>
      <c r="C31" s="551" t="s">
        <v>42</v>
      </c>
      <c r="D31" s="552"/>
      <c r="E31" s="547" t="s">
        <v>43</v>
      </c>
      <c r="F31" s="548"/>
      <c r="G31" s="9"/>
      <c r="H31" s="12"/>
      <c r="I31" s="1"/>
      <c r="J31" s="1"/>
      <c r="K31" s="1"/>
      <c r="L31" s="1"/>
      <c r="M31" s="1"/>
      <c r="N31" s="1"/>
      <c r="O31" s="1"/>
      <c r="P31" s="1"/>
      <c r="Q31" s="1"/>
      <c r="R31" s="1"/>
      <c r="S31" s="1"/>
      <c r="T31" s="1"/>
      <c r="U31" s="1"/>
      <c r="V31" s="1"/>
      <c r="W31" s="1"/>
      <c r="X31" s="1"/>
      <c r="Y31" s="1"/>
      <c r="Z31" s="1"/>
    </row>
    <row r="32" spans="1:26" ht="31.5" customHeight="1" x14ac:dyDescent="0.25">
      <c r="A32" s="1"/>
      <c r="B32" s="8"/>
      <c r="C32" s="551" t="s">
        <v>44</v>
      </c>
      <c r="D32" s="552"/>
      <c r="E32" s="547" t="s">
        <v>45</v>
      </c>
      <c r="F32" s="548"/>
      <c r="G32" s="9"/>
      <c r="H32" s="12"/>
      <c r="I32" s="1"/>
      <c r="J32" s="1"/>
      <c r="K32" s="1"/>
      <c r="L32" s="1"/>
      <c r="M32" s="1"/>
      <c r="N32" s="1"/>
      <c r="O32" s="1"/>
      <c r="P32" s="1"/>
      <c r="Q32" s="1"/>
      <c r="R32" s="1"/>
      <c r="S32" s="1"/>
      <c r="T32" s="1"/>
      <c r="U32" s="1"/>
      <c r="V32" s="1"/>
      <c r="W32" s="1"/>
      <c r="X32" s="1"/>
      <c r="Y32" s="1"/>
      <c r="Z32" s="1"/>
    </row>
    <row r="33" spans="1:26" ht="35.25" customHeight="1" x14ac:dyDescent="0.25">
      <c r="A33" s="1"/>
      <c r="B33" s="8"/>
      <c r="C33" s="551" t="s">
        <v>46</v>
      </c>
      <c r="D33" s="552"/>
      <c r="E33" s="547" t="s">
        <v>47</v>
      </c>
      <c r="F33" s="548"/>
      <c r="G33" s="9"/>
      <c r="H33" s="12"/>
      <c r="I33" s="1"/>
      <c r="J33" s="1"/>
      <c r="K33" s="1"/>
      <c r="L33" s="1"/>
      <c r="M33" s="1"/>
      <c r="N33" s="1"/>
      <c r="O33" s="1"/>
      <c r="P33" s="1"/>
      <c r="Q33" s="1"/>
      <c r="R33" s="1"/>
      <c r="S33" s="1"/>
      <c r="T33" s="1"/>
      <c r="U33" s="1"/>
      <c r="V33" s="1"/>
      <c r="W33" s="1"/>
      <c r="X33" s="1"/>
      <c r="Y33" s="1"/>
      <c r="Z33" s="1"/>
    </row>
    <row r="34" spans="1:26" ht="59.25" customHeight="1" x14ac:dyDescent="0.25">
      <c r="A34" s="1"/>
      <c r="B34" s="8"/>
      <c r="C34" s="551" t="s">
        <v>48</v>
      </c>
      <c r="D34" s="552"/>
      <c r="E34" s="547" t="s">
        <v>49</v>
      </c>
      <c r="F34" s="548"/>
      <c r="G34" s="9"/>
      <c r="H34" s="12"/>
      <c r="I34" s="1"/>
      <c r="J34" s="1"/>
      <c r="K34" s="1"/>
      <c r="L34" s="1"/>
      <c r="M34" s="1"/>
      <c r="N34" s="1"/>
      <c r="O34" s="1"/>
      <c r="P34" s="1"/>
      <c r="Q34" s="1"/>
      <c r="R34" s="1"/>
      <c r="S34" s="1"/>
      <c r="T34" s="1"/>
      <c r="U34" s="1"/>
      <c r="V34" s="1"/>
      <c r="W34" s="1"/>
      <c r="X34" s="1"/>
      <c r="Y34" s="1"/>
      <c r="Z34" s="1"/>
    </row>
    <row r="35" spans="1:26" ht="29.25" customHeight="1" x14ac:dyDescent="0.25">
      <c r="A35" s="1"/>
      <c r="B35" s="8"/>
      <c r="C35" s="551" t="s">
        <v>50</v>
      </c>
      <c r="D35" s="552"/>
      <c r="E35" s="547" t="s">
        <v>51</v>
      </c>
      <c r="F35" s="548"/>
      <c r="G35" s="9"/>
      <c r="H35" s="12"/>
      <c r="I35" s="1"/>
      <c r="J35" s="1"/>
      <c r="K35" s="1"/>
      <c r="L35" s="1"/>
      <c r="M35" s="1"/>
      <c r="N35" s="1"/>
      <c r="O35" s="1"/>
      <c r="P35" s="1"/>
      <c r="Q35" s="1"/>
      <c r="R35" s="1"/>
      <c r="S35" s="1"/>
      <c r="T35" s="1"/>
      <c r="U35" s="1"/>
      <c r="V35" s="1"/>
      <c r="W35" s="1"/>
      <c r="X35" s="1"/>
      <c r="Y35" s="1"/>
      <c r="Z35" s="1"/>
    </row>
    <row r="36" spans="1:26" ht="82.5" customHeight="1" x14ac:dyDescent="0.25">
      <c r="A36" s="1"/>
      <c r="B36" s="8"/>
      <c r="C36" s="551" t="s">
        <v>52</v>
      </c>
      <c r="D36" s="552"/>
      <c r="E36" s="547" t="s">
        <v>53</v>
      </c>
      <c r="F36" s="548"/>
      <c r="G36" s="9"/>
      <c r="H36" s="12"/>
      <c r="I36" s="1"/>
      <c r="J36" s="1"/>
      <c r="K36" s="1"/>
      <c r="L36" s="1"/>
      <c r="M36" s="1"/>
      <c r="N36" s="1"/>
      <c r="O36" s="1"/>
      <c r="P36" s="1"/>
      <c r="Q36" s="1"/>
      <c r="R36" s="1"/>
      <c r="S36" s="1"/>
      <c r="T36" s="1"/>
      <c r="U36" s="1"/>
      <c r="V36" s="1"/>
      <c r="W36" s="1"/>
      <c r="X36" s="1"/>
      <c r="Y36" s="1"/>
      <c r="Z36" s="1"/>
    </row>
    <row r="37" spans="1:26" ht="46.5" customHeight="1" x14ac:dyDescent="0.25">
      <c r="A37" s="1"/>
      <c r="B37" s="8"/>
      <c r="C37" s="551" t="s">
        <v>54</v>
      </c>
      <c r="D37" s="552"/>
      <c r="E37" s="547" t="s">
        <v>55</v>
      </c>
      <c r="F37" s="548"/>
      <c r="G37" s="9"/>
      <c r="H37" s="12"/>
      <c r="I37" s="1"/>
      <c r="J37" s="1"/>
      <c r="K37" s="1"/>
      <c r="L37" s="1"/>
      <c r="M37" s="1"/>
      <c r="N37" s="1"/>
      <c r="O37" s="1"/>
      <c r="P37" s="1"/>
      <c r="Q37" s="1"/>
      <c r="R37" s="1"/>
      <c r="S37" s="1"/>
      <c r="T37" s="1"/>
      <c r="U37" s="1"/>
      <c r="V37" s="1"/>
      <c r="W37" s="1"/>
      <c r="X37" s="1"/>
      <c r="Y37" s="1"/>
      <c r="Z37" s="1"/>
    </row>
    <row r="38" spans="1:26" ht="6.75" customHeight="1" x14ac:dyDescent="0.25">
      <c r="A38" s="1"/>
      <c r="B38" s="8"/>
      <c r="C38" s="553"/>
      <c r="D38" s="554"/>
      <c r="E38" s="549"/>
      <c r="F38" s="550"/>
      <c r="G38" s="9"/>
      <c r="H38" s="12"/>
      <c r="I38" s="1"/>
      <c r="J38" s="1"/>
      <c r="K38" s="1"/>
      <c r="L38" s="1"/>
      <c r="M38" s="1"/>
      <c r="N38" s="1"/>
      <c r="O38" s="1"/>
      <c r="P38" s="1"/>
      <c r="Q38" s="1"/>
      <c r="R38" s="1"/>
      <c r="S38" s="1"/>
      <c r="T38" s="1"/>
      <c r="U38" s="1"/>
      <c r="V38" s="1"/>
      <c r="W38" s="1"/>
      <c r="X38" s="1"/>
      <c r="Y38" s="1"/>
      <c r="Z38" s="1"/>
    </row>
    <row r="39" spans="1:26" ht="14.25" customHeight="1" x14ac:dyDescent="0.25">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25">
      <c r="A40" s="1"/>
      <c r="B40" s="544" t="s">
        <v>56</v>
      </c>
      <c r="C40" s="545"/>
      <c r="D40" s="545"/>
      <c r="E40" s="545"/>
      <c r="F40" s="545"/>
      <c r="G40" s="545"/>
      <c r="H40" s="546"/>
      <c r="I40" s="1"/>
      <c r="J40" s="1"/>
      <c r="K40" s="1"/>
      <c r="L40" s="1"/>
      <c r="M40" s="1"/>
      <c r="N40" s="1"/>
      <c r="O40" s="1"/>
      <c r="P40" s="1"/>
      <c r="Q40" s="1"/>
      <c r="R40" s="1"/>
      <c r="S40" s="1"/>
      <c r="T40" s="1"/>
      <c r="U40" s="1"/>
      <c r="V40" s="1"/>
      <c r="W40" s="1"/>
      <c r="X40" s="1"/>
      <c r="Y40" s="1"/>
      <c r="Z40" s="1"/>
    </row>
    <row r="41" spans="1:26" ht="20.25" customHeight="1" x14ac:dyDescent="0.25">
      <c r="A41" s="1"/>
      <c r="B41" s="544" t="s">
        <v>57</v>
      </c>
      <c r="C41" s="545"/>
      <c r="D41" s="545"/>
      <c r="E41" s="545"/>
      <c r="F41" s="545"/>
      <c r="G41" s="545"/>
      <c r="H41" s="546"/>
      <c r="I41" s="1"/>
      <c r="J41" s="1"/>
      <c r="K41" s="1"/>
      <c r="L41" s="1"/>
      <c r="M41" s="1"/>
      <c r="N41" s="1"/>
      <c r="O41" s="1"/>
      <c r="P41" s="1"/>
      <c r="Q41" s="1"/>
      <c r="R41" s="1"/>
      <c r="S41" s="1"/>
      <c r="T41" s="1"/>
      <c r="U41" s="1"/>
      <c r="V41" s="1"/>
      <c r="W41" s="1"/>
      <c r="X41" s="1"/>
      <c r="Y41" s="1"/>
      <c r="Z41" s="1"/>
    </row>
    <row r="42" spans="1:26" ht="20.25" customHeight="1" x14ac:dyDescent="0.25">
      <c r="A42" s="1"/>
      <c r="B42" s="544" t="s">
        <v>58</v>
      </c>
      <c r="C42" s="545"/>
      <c r="D42" s="545"/>
      <c r="E42" s="545"/>
      <c r="F42" s="545"/>
      <c r="G42" s="545"/>
      <c r="H42" s="546"/>
      <c r="I42" s="1"/>
      <c r="J42" s="1"/>
      <c r="K42" s="1"/>
      <c r="L42" s="1"/>
      <c r="M42" s="1"/>
      <c r="N42" s="1"/>
      <c r="O42" s="1"/>
      <c r="P42" s="1"/>
      <c r="Q42" s="1"/>
      <c r="R42" s="1"/>
      <c r="S42" s="1"/>
      <c r="T42" s="1"/>
      <c r="U42" s="1"/>
      <c r="V42" s="1"/>
      <c r="W42" s="1"/>
      <c r="X42" s="1"/>
      <c r="Y42" s="1"/>
      <c r="Z42" s="1"/>
    </row>
    <row r="43" spans="1:26" ht="20.25" customHeight="1" x14ac:dyDescent="0.25">
      <c r="A43" s="1"/>
      <c r="B43" s="544" t="s">
        <v>59</v>
      </c>
      <c r="C43" s="545"/>
      <c r="D43" s="545"/>
      <c r="E43" s="545"/>
      <c r="F43" s="545"/>
      <c r="G43" s="545"/>
      <c r="H43" s="546"/>
      <c r="I43" s="1"/>
      <c r="J43" s="1"/>
      <c r="K43" s="1"/>
      <c r="L43" s="1"/>
      <c r="M43" s="1"/>
      <c r="N43" s="1"/>
      <c r="O43" s="1"/>
      <c r="P43" s="1"/>
      <c r="Q43" s="1"/>
      <c r="R43" s="1"/>
      <c r="S43" s="1"/>
      <c r="T43" s="1"/>
      <c r="U43" s="1"/>
      <c r="V43" s="1"/>
      <c r="W43" s="1"/>
      <c r="X43" s="1"/>
      <c r="Y43" s="1"/>
      <c r="Z43" s="1"/>
    </row>
    <row r="44" spans="1:26" ht="14.25" customHeight="1" x14ac:dyDescent="0.25">
      <c r="A44" s="1"/>
      <c r="B44" s="544" t="s">
        <v>60</v>
      </c>
      <c r="C44" s="545"/>
      <c r="D44" s="545"/>
      <c r="E44" s="545"/>
      <c r="F44" s="545"/>
      <c r="G44" s="545"/>
      <c r="H44" s="546"/>
      <c r="I44" s="1"/>
      <c r="J44" s="1"/>
      <c r="K44" s="1"/>
      <c r="L44" s="1"/>
      <c r="M44" s="1"/>
      <c r="N44" s="1"/>
      <c r="O44" s="1"/>
      <c r="P44" s="1"/>
      <c r="Q44" s="1"/>
      <c r="R44" s="1"/>
      <c r="S44" s="1"/>
      <c r="T44" s="1"/>
      <c r="U44" s="1"/>
      <c r="V44" s="1"/>
      <c r="W44" s="1"/>
      <c r="X44" s="1"/>
      <c r="Y44" s="1"/>
      <c r="Z44" s="1"/>
    </row>
    <row r="45" spans="1:26" ht="14.25" customHeight="1" x14ac:dyDescent="0.25">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A960"/>
  <sheetViews>
    <sheetView tabSelected="1" zoomScale="25" zoomScaleNormal="25" workbookViewId="0">
      <selection activeCell="T218" sqref="T218"/>
    </sheetView>
  </sheetViews>
  <sheetFormatPr baseColWidth="10" defaultColWidth="14.42578125" defaultRowHeight="15" customHeight="1" x14ac:dyDescent="0.2"/>
  <cols>
    <col min="1" max="1" width="23" style="160" customWidth="1"/>
    <col min="2" max="2" width="4" style="127" customWidth="1"/>
    <col min="3" max="3" width="14.140625" style="127" customWidth="1"/>
    <col min="4" max="4" width="17.140625" style="127" customWidth="1"/>
    <col min="5" max="5" width="25.5703125" style="127" customWidth="1"/>
    <col min="6" max="6" width="37.42578125" style="163" customWidth="1"/>
    <col min="7" max="8" width="35" style="127" customWidth="1"/>
    <col min="9" max="9" width="18.140625" style="127" customWidth="1"/>
    <col min="10" max="10" width="14.28515625" style="127" customWidth="1"/>
    <col min="11" max="11" width="12" style="127" customWidth="1"/>
    <col min="12" max="12" width="6.28515625" style="127" customWidth="1"/>
    <col min="13" max="13" width="24.42578125" style="127" customWidth="1"/>
    <col min="14" max="14" width="28.28515625" style="127" hidden="1" customWidth="1"/>
    <col min="15" max="15" width="17.5703125" style="127" customWidth="1"/>
    <col min="16" max="16" width="6.28515625" style="127" customWidth="1"/>
    <col min="17" max="17" width="16" style="127" customWidth="1"/>
    <col min="18" max="18" width="5.85546875" style="127" customWidth="1"/>
    <col min="19" max="19" width="59.28515625" style="127" customWidth="1"/>
    <col min="20" max="20" width="15.140625" style="127" customWidth="1"/>
    <col min="21" max="21" width="6.85546875" style="127" customWidth="1"/>
    <col min="22" max="22" width="5" style="127" customWidth="1"/>
    <col min="23" max="23" width="5.5703125" style="127" customWidth="1"/>
    <col min="24" max="24" width="7.140625" style="127" customWidth="1"/>
    <col min="25" max="25" width="6.7109375" style="127" customWidth="1"/>
    <col min="26" max="26" width="4.7109375" style="127" customWidth="1"/>
    <col min="27" max="27" width="38.5703125" style="127" customWidth="1"/>
    <col min="28" max="28" width="8.7109375" style="127" customWidth="1"/>
    <col min="29" max="29" width="10.42578125" style="127" customWidth="1"/>
    <col min="30" max="30" width="9.28515625" style="127" customWidth="1"/>
    <col min="31" max="31" width="9.140625" style="127" customWidth="1"/>
    <col min="32" max="32" width="8.42578125" style="127" customWidth="1"/>
    <col min="33" max="33" width="7.28515625" style="127" customWidth="1"/>
    <col min="34" max="53" width="11.42578125" style="127" customWidth="1"/>
    <col min="54" max="16384" width="14.42578125" style="127"/>
  </cols>
  <sheetData>
    <row r="1" spans="1:53" ht="16.5" customHeight="1" x14ac:dyDescent="0.2">
      <c r="A1" s="1047"/>
      <c r="B1" s="1048"/>
      <c r="C1" s="1048"/>
      <c r="D1" s="1048"/>
      <c r="E1" s="1048"/>
      <c r="F1" s="1048"/>
      <c r="G1" s="1048"/>
      <c r="H1" s="1048"/>
      <c r="I1" s="1048"/>
      <c r="J1" s="1048"/>
      <c r="K1" s="1048"/>
      <c r="L1" s="1048"/>
      <c r="M1" s="1048"/>
      <c r="N1" s="1048"/>
      <c r="O1" s="1048"/>
      <c r="P1" s="1048"/>
      <c r="Q1" s="1048"/>
      <c r="R1" s="1048"/>
      <c r="S1" s="1048"/>
      <c r="T1" s="1048"/>
      <c r="U1" s="1048"/>
      <c r="V1" s="1048"/>
      <c r="W1" s="1048"/>
      <c r="X1" s="1048"/>
      <c r="Y1" s="1048"/>
      <c r="Z1" s="1048"/>
      <c r="AA1" s="1048"/>
      <c r="AB1" s="1048"/>
      <c r="AC1" s="1048"/>
      <c r="AD1" s="1048"/>
      <c r="AE1" s="1048"/>
      <c r="AF1" s="1048"/>
      <c r="AG1" s="1048"/>
      <c r="AH1" s="9"/>
      <c r="AI1" s="9"/>
      <c r="AJ1" s="9"/>
      <c r="AK1" s="9"/>
      <c r="AL1" s="9"/>
      <c r="AM1" s="9"/>
      <c r="AN1" s="9"/>
      <c r="AO1" s="9"/>
      <c r="AP1" s="9"/>
      <c r="AQ1" s="9"/>
      <c r="AR1" s="9"/>
      <c r="AS1" s="9"/>
      <c r="AT1" s="9"/>
      <c r="AU1" s="9"/>
      <c r="AV1" s="9"/>
      <c r="AW1" s="9"/>
      <c r="AX1" s="9"/>
      <c r="AY1" s="9"/>
      <c r="AZ1" s="9"/>
      <c r="BA1" s="9"/>
    </row>
    <row r="2" spans="1:53" ht="24" customHeight="1" x14ac:dyDescent="0.2">
      <c r="A2" s="1048"/>
      <c r="B2" s="1048"/>
      <c r="C2" s="1048"/>
      <c r="D2" s="1048"/>
      <c r="E2" s="1048"/>
      <c r="F2" s="1048"/>
      <c r="G2" s="1048"/>
      <c r="H2" s="1048"/>
      <c r="I2" s="1048"/>
      <c r="J2" s="1048"/>
      <c r="K2" s="1048"/>
      <c r="L2" s="1048"/>
      <c r="M2" s="1048"/>
      <c r="N2" s="1048"/>
      <c r="O2" s="1048"/>
      <c r="P2" s="1048"/>
      <c r="Q2" s="1048"/>
      <c r="R2" s="1048"/>
      <c r="S2" s="1048"/>
      <c r="T2" s="1048"/>
      <c r="U2" s="1048"/>
      <c r="V2" s="1048"/>
      <c r="W2" s="1048"/>
      <c r="X2" s="1048"/>
      <c r="Y2" s="1048"/>
      <c r="Z2" s="1048"/>
      <c r="AA2" s="1048"/>
      <c r="AB2" s="1048"/>
      <c r="AC2" s="1048"/>
      <c r="AD2" s="1048"/>
      <c r="AE2" s="1048"/>
      <c r="AF2" s="1048"/>
      <c r="AG2" s="1048"/>
      <c r="AH2" s="9"/>
      <c r="AI2" s="9"/>
      <c r="AJ2" s="9"/>
      <c r="AK2" s="9"/>
      <c r="AL2" s="9"/>
      <c r="AM2" s="9"/>
      <c r="AN2" s="9"/>
      <c r="AO2" s="9"/>
      <c r="AP2" s="9"/>
      <c r="AQ2" s="9"/>
      <c r="AR2" s="9"/>
      <c r="AS2" s="9"/>
      <c r="AT2" s="9"/>
      <c r="AU2" s="9"/>
      <c r="AV2" s="9"/>
      <c r="AW2" s="9"/>
      <c r="AX2" s="9"/>
      <c r="AY2" s="9"/>
      <c r="AZ2" s="9"/>
      <c r="BA2" s="9"/>
    </row>
    <row r="3" spans="1:53" ht="13.5" customHeight="1" x14ac:dyDescent="0.2">
      <c r="A3" s="128"/>
      <c r="B3" s="129"/>
      <c r="C3" s="130"/>
      <c r="D3" s="129"/>
      <c r="E3" s="129"/>
      <c r="F3" s="131"/>
      <c r="G3" s="9"/>
      <c r="H3" s="9"/>
      <c r="I3" s="132"/>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3" ht="26.25" customHeight="1" x14ac:dyDescent="0.2">
      <c r="A4" s="1049" t="s">
        <v>61</v>
      </c>
      <c r="B4" s="1050"/>
      <c r="C4" s="1051"/>
      <c r="D4" s="1055" t="s">
        <v>62</v>
      </c>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c r="AD4" s="1050"/>
      <c r="AE4" s="1050"/>
      <c r="AF4" s="1050"/>
      <c r="AG4" s="1056"/>
      <c r="AH4" s="9"/>
      <c r="AI4" s="9"/>
      <c r="AJ4" s="9"/>
      <c r="AK4" s="9"/>
      <c r="AL4" s="9"/>
      <c r="AM4" s="9"/>
      <c r="AN4" s="9"/>
      <c r="AO4" s="9"/>
      <c r="AP4" s="9"/>
      <c r="AQ4" s="9"/>
      <c r="AR4" s="9"/>
      <c r="AS4" s="9"/>
      <c r="AT4" s="9"/>
      <c r="AU4" s="9"/>
      <c r="AV4" s="9"/>
      <c r="AW4" s="9"/>
      <c r="AX4" s="9"/>
      <c r="AY4" s="9"/>
      <c r="AZ4" s="9"/>
      <c r="BA4" s="9"/>
    </row>
    <row r="5" spans="1:53" ht="30" customHeight="1" x14ac:dyDescent="0.2">
      <c r="A5" s="1052"/>
      <c r="B5" s="1053"/>
      <c r="C5" s="1054"/>
      <c r="D5" s="1052"/>
      <c r="E5" s="1053"/>
      <c r="F5" s="1053"/>
      <c r="G5" s="1053"/>
      <c r="H5" s="1053"/>
      <c r="I5" s="1053"/>
      <c r="J5" s="1053"/>
      <c r="K5" s="1053"/>
      <c r="L5" s="1053"/>
      <c r="M5" s="1053"/>
      <c r="N5" s="1053"/>
      <c r="O5" s="1053"/>
      <c r="P5" s="1053"/>
      <c r="Q5" s="1053"/>
      <c r="R5" s="1053"/>
      <c r="S5" s="1053"/>
      <c r="T5" s="1053"/>
      <c r="U5" s="1053"/>
      <c r="V5" s="1053"/>
      <c r="W5" s="1053"/>
      <c r="X5" s="1053"/>
      <c r="Y5" s="1053"/>
      <c r="Z5" s="1053"/>
      <c r="AA5" s="1053"/>
      <c r="AB5" s="1053"/>
      <c r="AC5" s="1053"/>
      <c r="AD5" s="1053"/>
      <c r="AE5" s="1053"/>
      <c r="AF5" s="1053"/>
      <c r="AG5" s="1057"/>
      <c r="AH5" s="9"/>
      <c r="AI5" s="9"/>
      <c r="AJ5" s="9"/>
      <c r="AK5" s="9"/>
      <c r="AL5" s="9"/>
      <c r="AM5" s="9"/>
      <c r="AN5" s="9"/>
      <c r="AO5" s="9"/>
      <c r="AP5" s="9"/>
      <c r="AQ5" s="9"/>
      <c r="AR5" s="9"/>
      <c r="AS5" s="9"/>
      <c r="AT5" s="9"/>
      <c r="AU5" s="9"/>
      <c r="AV5" s="9"/>
      <c r="AW5" s="9"/>
      <c r="AX5" s="9"/>
      <c r="AY5" s="9"/>
      <c r="AZ5" s="9"/>
      <c r="BA5" s="9"/>
    </row>
    <row r="6" spans="1:53" ht="49.5" customHeight="1" x14ac:dyDescent="0.2">
      <c r="A6" s="1049" t="s">
        <v>63</v>
      </c>
      <c r="B6" s="1050"/>
      <c r="C6" s="1051"/>
      <c r="D6" s="1058" t="s">
        <v>64</v>
      </c>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60"/>
      <c r="AH6" s="9"/>
      <c r="AI6" s="9"/>
      <c r="AJ6" s="9"/>
      <c r="AK6" s="9"/>
      <c r="AL6" s="9"/>
      <c r="AM6" s="9"/>
      <c r="AN6" s="9"/>
      <c r="AO6" s="9"/>
      <c r="AP6" s="9"/>
      <c r="AQ6" s="9"/>
      <c r="AR6" s="9"/>
      <c r="AS6" s="9"/>
      <c r="AT6" s="9"/>
      <c r="AU6" s="9"/>
      <c r="AV6" s="9"/>
      <c r="AW6" s="9"/>
      <c r="AX6" s="9"/>
      <c r="AY6" s="9"/>
      <c r="AZ6" s="9"/>
      <c r="BA6" s="9"/>
    </row>
    <row r="7" spans="1:53" ht="14.25" customHeight="1" x14ac:dyDescent="0.2">
      <c r="A7" s="1062" t="s">
        <v>7</v>
      </c>
      <c r="B7" s="1044" t="s">
        <v>65</v>
      </c>
      <c r="C7" s="1045"/>
      <c r="D7" s="1045"/>
      <c r="E7" s="1045"/>
      <c r="F7" s="1045"/>
      <c r="G7" s="1045"/>
      <c r="H7" s="1045"/>
      <c r="I7" s="1045"/>
      <c r="J7" s="1046"/>
      <c r="K7" s="1044" t="s">
        <v>66</v>
      </c>
      <c r="L7" s="1045"/>
      <c r="M7" s="1045"/>
      <c r="N7" s="1045"/>
      <c r="O7" s="1045"/>
      <c r="P7" s="1045"/>
      <c r="Q7" s="1046"/>
      <c r="R7" s="1044" t="s">
        <v>67</v>
      </c>
      <c r="S7" s="1045"/>
      <c r="T7" s="1045"/>
      <c r="U7" s="1045"/>
      <c r="V7" s="1045"/>
      <c r="W7" s="1045"/>
      <c r="X7" s="1045"/>
      <c r="Y7" s="1045"/>
      <c r="Z7" s="1046"/>
      <c r="AA7" s="1044" t="s">
        <v>68</v>
      </c>
      <c r="AB7" s="1045"/>
      <c r="AC7" s="1045"/>
      <c r="AD7" s="1045"/>
      <c r="AE7" s="1045"/>
      <c r="AF7" s="1045"/>
      <c r="AG7" s="1061"/>
      <c r="AH7" s="9"/>
      <c r="AI7" s="9"/>
      <c r="AJ7" s="9"/>
      <c r="AK7" s="9"/>
      <c r="AL7" s="9"/>
      <c r="AM7" s="9"/>
      <c r="AN7" s="9"/>
      <c r="AO7" s="9"/>
      <c r="AP7" s="9"/>
      <c r="AQ7" s="9"/>
      <c r="AR7" s="9"/>
      <c r="AS7" s="9"/>
      <c r="AT7" s="9"/>
      <c r="AU7" s="9"/>
      <c r="AV7" s="9"/>
      <c r="AW7" s="9"/>
      <c r="AX7" s="9"/>
      <c r="AY7" s="9"/>
      <c r="AZ7" s="9"/>
      <c r="BA7" s="9"/>
    </row>
    <row r="8" spans="1:53" ht="16.5" customHeight="1" x14ac:dyDescent="0.2">
      <c r="A8" s="1063"/>
      <c r="B8" s="1036" t="s">
        <v>69</v>
      </c>
      <c r="C8" s="1041" t="s">
        <v>15</v>
      </c>
      <c r="D8" s="1029" t="s">
        <v>17</v>
      </c>
      <c r="E8" s="1029" t="s">
        <v>19</v>
      </c>
      <c r="F8" s="1029" t="s">
        <v>70</v>
      </c>
      <c r="G8" s="1041" t="s">
        <v>21</v>
      </c>
      <c r="H8" s="133"/>
      <c r="I8" s="1029" t="s">
        <v>23</v>
      </c>
      <c r="J8" s="1029" t="s">
        <v>71</v>
      </c>
      <c r="K8" s="1029" t="s">
        <v>72</v>
      </c>
      <c r="L8" s="1041" t="s">
        <v>73</v>
      </c>
      <c r="M8" s="1029" t="s">
        <v>74</v>
      </c>
      <c r="N8" s="1029" t="s">
        <v>75</v>
      </c>
      <c r="O8" s="1029" t="s">
        <v>76</v>
      </c>
      <c r="P8" s="1041" t="s">
        <v>73</v>
      </c>
      <c r="Q8" s="1029" t="s">
        <v>29</v>
      </c>
      <c r="R8" s="1035" t="s">
        <v>77</v>
      </c>
      <c r="S8" s="1029" t="s">
        <v>31</v>
      </c>
      <c r="T8" s="1029" t="s">
        <v>33</v>
      </c>
      <c r="U8" s="1066" t="s">
        <v>78</v>
      </c>
      <c r="V8" s="1067"/>
      <c r="W8" s="1067"/>
      <c r="X8" s="1067"/>
      <c r="Y8" s="1067"/>
      <c r="Z8" s="1068"/>
      <c r="AA8" s="1035" t="s">
        <v>79</v>
      </c>
      <c r="AB8" s="1035" t="s">
        <v>80</v>
      </c>
      <c r="AC8" s="1035" t="s">
        <v>73</v>
      </c>
      <c r="AD8" s="1035" t="s">
        <v>81</v>
      </c>
      <c r="AE8" s="1035" t="s">
        <v>73</v>
      </c>
      <c r="AF8" s="1035" t="s">
        <v>82</v>
      </c>
      <c r="AG8" s="1064" t="s">
        <v>50</v>
      </c>
      <c r="AH8" s="9"/>
      <c r="AI8" s="9"/>
      <c r="AJ8" s="9"/>
      <c r="AK8" s="9"/>
      <c r="AL8" s="9"/>
      <c r="AM8" s="9"/>
      <c r="AN8" s="9"/>
      <c r="AO8" s="9"/>
      <c r="AP8" s="9"/>
      <c r="AQ8" s="9"/>
      <c r="AR8" s="9"/>
      <c r="AS8" s="9"/>
      <c r="AT8" s="9"/>
      <c r="AU8" s="9"/>
      <c r="AV8" s="9"/>
      <c r="AW8" s="9"/>
      <c r="AX8" s="9"/>
      <c r="AY8" s="9"/>
      <c r="AZ8" s="9"/>
      <c r="BA8" s="9"/>
    </row>
    <row r="9" spans="1:53" ht="94.5" customHeight="1" thickBot="1" x14ac:dyDescent="0.25">
      <c r="A9" s="640"/>
      <c r="B9" s="1030"/>
      <c r="C9" s="1030"/>
      <c r="D9" s="1030"/>
      <c r="E9" s="1030"/>
      <c r="F9" s="1043"/>
      <c r="G9" s="1030"/>
      <c r="H9" s="134" t="s">
        <v>83</v>
      </c>
      <c r="I9" s="1030"/>
      <c r="J9" s="1030"/>
      <c r="K9" s="1030"/>
      <c r="L9" s="1030"/>
      <c r="M9" s="1030"/>
      <c r="N9" s="1030"/>
      <c r="O9" s="1030"/>
      <c r="P9" s="1030"/>
      <c r="Q9" s="1030"/>
      <c r="R9" s="1030"/>
      <c r="S9" s="1030"/>
      <c r="T9" s="1030"/>
      <c r="U9" s="135" t="s">
        <v>84</v>
      </c>
      <c r="V9" s="135" t="s">
        <v>85</v>
      </c>
      <c r="W9" s="135" t="s">
        <v>86</v>
      </c>
      <c r="X9" s="135" t="s">
        <v>87</v>
      </c>
      <c r="Y9" s="135" t="s">
        <v>88</v>
      </c>
      <c r="Z9" s="135" t="s">
        <v>89</v>
      </c>
      <c r="AA9" s="1030"/>
      <c r="AB9" s="1030"/>
      <c r="AC9" s="1030"/>
      <c r="AD9" s="1030"/>
      <c r="AE9" s="1030"/>
      <c r="AF9" s="1030"/>
      <c r="AG9" s="1065"/>
      <c r="AH9" s="136"/>
      <c r="AI9" s="136"/>
      <c r="AJ9" s="136"/>
      <c r="AK9" s="136"/>
      <c r="AL9" s="136"/>
      <c r="AM9" s="136"/>
      <c r="AN9" s="136"/>
      <c r="AO9" s="136"/>
      <c r="AP9" s="136"/>
      <c r="AQ9" s="136"/>
      <c r="AR9" s="136"/>
      <c r="AS9" s="136"/>
      <c r="AT9" s="136"/>
      <c r="AU9" s="136"/>
      <c r="AV9" s="136"/>
      <c r="AW9" s="136"/>
      <c r="AX9" s="136"/>
      <c r="AY9" s="136"/>
      <c r="AZ9" s="136"/>
      <c r="BA9" s="136"/>
    </row>
    <row r="10" spans="1:53" ht="76.5" x14ac:dyDescent="0.2">
      <c r="A10" s="968" t="s">
        <v>90</v>
      </c>
      <c r="B10" s="1037">
        <v>1</v>
      </c>
      <c r="C10" s="971" t="s">
        <v>91</v>
      </c>
      <c r="D10" s="971" t="s">
        <v>92</v>
      </c>
      <c r="E10" s="971" t="s">
        <v>93</v>
      </c>
      <c r="F10" s="20" t="s">
        <v>94</v>
      </c>
      <c r="G10" s="971" t="s">
        <v>95</v>
      </c>
      <c r="H10" s="36" t="s">
        <v>96</v>
      </c>
      <c r="I10" s="971" t="s">
        <v>97</v>
      </c>
      <c r="J10" s="1042">
        <v>1500</v>
      </c>
      <c r="K10" s="1039" t="str">
        <f>IF(J10&lt;=0,"",IF(J10&lt;=2,"Muy Baja",IF(J10&lt;=24,"Baja",IF(J10&lt;=500,"Media",IF(J10&lt;=5000,"Alta","Muy Alta")))))</f>
        <v>Alta</v>
      </c>
      <c r="L10" s="1038">
        <f>IF(K10="","",IF(K10="Muy Baja",0.2,IF(K10="Baja",0.4,IF(K10="Media",0.6,IF(K10="Alta",0.8,IF(K10="Muy Alta",1,))))))</f>
        <v>0.8</v>
      </c>
      <c r="M10" s="971" t="s">
        <v>98</v>
      </c>
      <c r="N10" s="1038" t="str">
        <f ca="1">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1039" t="str">
        <f ca="1">IF(OR(N10='Tabla Impacto'!$C$11,N10='Tabla Impacto'!$D$11),"Leve",IF(OR(N10='Tabla Impacto'!$C$12,N10='Tabla Impacto'!$D$12),"Menor",IF(OR(N10='Tabla Impacto'!$C$13,N10='Tabla Impacto'!$D$13),"Moderado",IF(OR(N10='Tabla Impacto'!$C$14,N10='Tabla Impacto'!$D$14),"Mayor",IF(OR(N10='Tabla Impacto'!$C$15,N10='Tabla Impacto'!$D$15),"Catastrófico","")))))</f>
        <v>Moderado</v>
      </c>
      <c r="P10" s="1038">
        <f ca="1">IF(O10="","",IF(O10="Leve",0.2,IF(O10="Menor",0.4,IF(O10="Moderado",0.6,IF(O10="Mayor",0.8,IF(O10="Catastrófico",1,))))))</f>
        <v>0.6</v>
      </c>
      <c r="Q10" s="1040" t="str">
        <f ca="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37">
        <v>1</v>
      </c>
      <c r="S10" s="362" t="s">
        <v>99</v>
      </c>
      <c r="T10" s="137" t="str">
        <f t="shared" ref="T10:T15" si="0">IF(OR(U10="Preventivo",U10="Detectivo"),"Probabilidad",IF(U10="Correctivo","Impacto",""))</f>
        <v>Probabilidad</v>
      </c>
      <c r="U10" s="138" t="s">
        <v>100</v>
      </c>
      <c r="V10" s="138" t="s">
        <v>101</v>
      </c>
      <c r="W10" s="139" t="str">
        <f t="shared" ref="W10:W15" si="1">IF(AND(U10="Preventivo",V10="Automático"),"50%",IF(AND(U10="Preventivo",V10="Manual"),"40%",IF(AND(U10="Detectivo",V10="Automático"),"40%",IF(AND(U10="Detectivo",V10="Manual"),"30%",IF(AND(U10="Correctivo",V10="Automático"),"35%",IF(AND(U10="Correctivo",V10="Manual"),"25%",""))))))</f>
        <v>40%</v>
      </c>
      <c r="X10" s="138" t="s">
        <v>102</v>
      </c>
      <c r="Y10" s="138" t="s">
        <v>103</v>
      </c>
      <c r="Z10" s="138" t="s">
        <v>104</v>
      </c>
      <c r="AA10" s="140">
        <f>IFERROR(IF(T10="Probabilidad",(L10-(+L10*W10)),IF(T10="Impacto",L10,"")),"")</f>
        <v>0.48</v>
      </c>
      <c r="AB10" s="141" t="str">
        <f t="shared" ref="AB10:AB15" si="2">IFERROR(IF(AA10="","",IF(AA10&lt;=0.2,"Muy Baja",IF(AA10&lt;=0.4,"Baja",IF(AA10&lt;=0.6,"Media",IF(AA10&lt;=0.8,"Alta","Muy Alta"))))),"")</f>
        <v>Media</v>
      </c>
      <c r="AC10" s="139">
        <f t="shared" ref="AC10:AC15" si="3">+AA10</f>
        <v>0.48</v>
      </c>
      <c r="AD10" s="141" t="str">
        <f t="shared" ref="AD10:AD15" ca="1" si="4">IFERROR(IF(AE10="","",IF(AE10&lt;=0.2,"Leve",IF(AE10&lt;=0.4,"Menor",IF(AE10&lt;=0.6,"Moderado",IF(AE10&lt;=0.8,"Mayor","Catastrófico"))))),"")</f>
        <v>Moderado</v>
      </c>
      <c r="AE10" s="139">
        <f ca="1">IFERROR(IF(T10="Impacto",(P10-(+P10*W10)),IF(T10="Probabilidad",P10,"")),"")</f>
        <v>0.6</v>
      </c>
      <c r="AF10" s="142" t="str">
        <f t="shared" ref="AF10:AF15" ca="1" si="5">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43" t="s">
        <v>105</v>
      </c>
      <c r="AH10" s="144"/>
      <c r="AI10" s="144"/>
      <c r="AJ10" s="144"/>
      <c r="AK10" s="144"/>
      <c r="AL10" s="144"/>
      <c r="AM10" s="144"/>
      <c r="AN10" s="144"/>
      <c r="AO10" s="144"/>
      <c r="AP10" s="144"/>
      <c r="AQ10" s="144"/>
      <c r="AR10" s="144"/>
      <c r="AS10" s="144"/>
      <c r="AT10" s="144"/>
      <c r="AU10" s="144"/>
      <c r="AV10" s="144"/>
      <c r="AW10" s="144"/>
      <c r="AX10" s="144"/>
      <c r="AY10" s="144"/>
      <c r="AZ10" s="144"/>
      <c r="BA10" s="144"/>
    </row>
    <row r="11" spans="1:53" ht="63" x14ac:dyDescent="0.2">
      <c r="A11" s="969"/>
      <c r="B11" s="972"/>
      <c r="C11" s="972"/>
      <c r="D11" s="972"/>
      <c r="E11" s="972"/>
      <c r="F11" s="363" t="s">
        <v>106</v>
      </c>
      <c r="G11" s="972"/>
      <c r="H11" s="145"/>
      <c r="I11" s="972"/>
      <c r="J11" s="972"/>
      <c r="K11" s="972"/>
      <c r="L11" s="972"/>
      <c r="M11" s="972"/>
      <c r="N11" s="972"/>
      <c r="O11" s="972"/>
      <c r="P11" s="972"/>
      <c r="Q11" s="972"/>
      <c r="R11" s="28">
        <v>2</v>
      </c>
      <c r="S11" s="364" t="s">
        <v>107</v>
      </c>
      <c r="T11" s="28" t="str">
        <f t="shared" si="0"/>
        <v>Probabilidad</v>
      </c>
      <c r="U11" s="146" t="s">
        <v>100</v>
      </c>
      <c r="V11" s="146" t="s">
        <v>101</v>
      </c>
      <c r="W11" s="26" t="str">
        <f t="shared" si="1"/>
        <v>40%</v>
      </c>
      <c r="X11" s="146" t="s">
        <v>102</v>
      </c>
      <c r="Y11" s="146" t="s">
        <v>103</v>
      </c>
      <c r="Z11" s="146" t="s">
        <v>104</v>
      </c>
      <c r="AA11" s="24">
        <f>IFERROR(IF(AND(T10="Probabilidad",T11="Probabilidad"),(AC10-(+AC10*W11)),IF(AND(T10="Impacto",T11="Probabilidad"),(L10-(+L10*W11)),IF(T11="Impacto",AC10,""))),"")</f>
        <v>0.28799999999999998</v>
      </c>
      <c r="AB11" s="25" t="str">
        <f t="shared" si="2"/>
        <v>Baja</v>
      </c>
      <c r="AC11" s="26">
        <f t="shared" si="3"/>
        <v>0.28799999999999998</v>
      </c>
      <c r="AD11" s="25" t="str">
        <f t="shared" ca="1" si="4"/>
        <v>Moderado</v>
      </c>
      <c r="AE11" s="26">
        <f ca="1">IFERROR(IF(AND(T10="Impacto",T11="Impacto"),(AE10-(+AE10*W11)),IF(AND(T10="Probabilidad",T11="Impacto"),(P10-(+P10*W11)),IF(T11="Probabilidad",AE10,""))),"")</f>
        <v>0.6</v>
      </c>
      <c r="AF11" s="27" t="str">
        <f t="shared" ca="1" si="5"/>
        <v>Moderado</v>
      </c>
      <c r="AG11" s="147"/>
      <c r="AH11" s="9"/>
      <c r="AI11" s="9"/>
      <c r="AJ11" s="9"/>
      <c r="AK11" s="9"/>
      <c r="AL11" s="9"/>
      <c r="AM11" s="9"/>
      <c r="AN11" s="9"/>
      <c r="AO11" s="9"/>
      <c r="AP11" s="9"/>
      <c r="AQ11" s="9"/>
      <c r="AR11" s="9"/>
      <c r="AS11" s="9"/>
      <c r="AT11" s="9"/>
      <c r="AU11" s="9"/>
      <c r="AV11" s="9"/>
      <c r="AW11" s="9"/>
      <c r="AX11" s="9"/>
      <c r="AY11" s="9"/>
      <c r="AZ11" s="9"/>
      <c r="BA11" s="9"/>
    </row>
    <row r="12" spans="1:53" ht="12.75" x14ac:dyDescent="0.2">
      <c r="A12" s="969"/>
      <c r="B12" s="972"/>
      <c r="C12" s="972"/>
      <c r="D12" s="972"/>
      <c r="E12" s="972"/>
      <c r="F12" s="145"/>
      <c r="G12" s="972"/>
      <c r="H12" s="145"/>
      <c r="I12" s="972"/>
      <c r="J12" s="972"/>
      <c r="K12" s="972"/>
      <c r="L12" s="972"/>
      <c r="M12" s="972"/>
      <c r="N12" s="972"/>
      <c r="O12" s="972"/>
      <c r="P12" s="972"/>
      <c r="Q12" s="972"/>
      <c r="R12" s="28">
        <v>3</v>
      </c>
      <c r="S12" s="148"/>
      <c r="T12" s="28" t="str">
        <f t="shared" si="0"/>
        <v/>
      </c>
      <c r="U12" s="146"/>
      <c r="V12" s="146"/>
      <c r="W12" s="26" t="str">
        <f t="shared" si="1"/>
        <v/>
      </c>
      <c r="X12" s="146"/>
      <c r="Y12" s="146"/>
      <c r="Z12" s="146"/>
      <c r="AA12" s="24" t="str">
        <f t="shared" ref="AA12:AA15" si="6">IFERROR(IF(AND(T11="Probabilidad",T12="Probabilidad"),(AC11-(+AC11*W12)),IF(AND(T11="Impacto",T12="Probabilidad"),(AC10-(+AC10*W12)),IF(T12="Impacto",AC11,""))),"")</f>
        <v/>
      </c>
      <c r="AB12" s="25" t="str">
        <f t="shared" si="2"/>
        <v/>
      </c>
      <c r="AC12" s="26" t="str">
        <f t="shared" si="3"/>
        <v/>
      </c>
      <c r="AD12" s="25" t="str">
        <f t="shared" si="4"/>
        <v/>
      </c>
      <c r="AE12" s="26" t="str">
        <f t="shared" ref="AE12:AE15" si="7">IFERROR(IF(AND(T11="Impacto",T12="Impacto"),(AE11-(+AE11*W12)),IF(AND(T11="Probabilidad",T12="Impacto"),(AE10-(+AE10*W12)),IF(T12="Probabilidad",AE11,""))),"")</f>
        <v/>
      </c>
      <c r="AF12" s="27" t="str">
        <f t="shared" si="5"/>
        <v/>
      </c>
      <c r="AG12" s="147"/>
      <c r="AH12" s="9"/>
      <c r="AI12" s="9"/>
      <c r="AJ12" s="9"/>
      <c r="AK12" s="9"/>
      <c r="AL12" s="9"/>
      <c r="AM12" s="9"/>
      <c r="AN12" s="9"/>
      <c r="AO12" s="9"/>
      <c r="AP12" s="9"/>
      <c r="AQ12" s="9"/>
      <c r="AR12" s="9"/>
      <c r="AS12" s="9"/>
      <c r="AT12" s="9"/>
      <c r="AU12" s="9"/>
      <c r="AV12" s="9"/>
      <c r="AW12" s="9"/>
      <c r="AX12" s="9"/>
      <c r="AY12" s="9"/>
      <c r="AZ12" s="9"/>
      <c r="BA12" s="9"/>
    </row>
    <row r="13" spans="1:53" ht="12.75" x14ac:dyDescent="0.2">
      <c r="A13" s="969"/>
      <c r="B13" s="972"/>
      <c r="C13" s="972"/>
      <c r="D13" s="972"/>
      <c r="E13" s="972"/>
      <c r="F13" s="145"/>
      <c r="G13" s="972"/>
      <c r="H13" s="145"/>
      <c r="I13" s="972"/>
      <c r="J13" s="972"/>
      <c r="K13" s="972"/>
      <c r="L13" s="972"/>
      <c r="M13" s="972"/>
      <c r="N13" s="972"/>
      <c r="O13" s="972"/>
      <c r="P13" s="972"/>
      <c r="Q13" s="972"/>
      <c r="R13" s="28">
        <v>4</v>
      </c>
      <c r="S13" s="18"/>
      <c r="T13" s="28" t="str">
        <f t="shared" si="0"/>
        <v/>
      </c>
      <c r="U13" s="146"/>
      <c r="V13" s="146"/>
      <c r="W13" s="26" t="str">
        <f t="shared" si="1"/>
        <v/>
      </c>
      <c r="X13" s="146"/>
      <c r="Y13" s="146"/>
      <c r="Z13" s="146"/>
      <c r="AA13" s="24" t="str">
        <f t="shared" si="6"/>
        <v/>
      </c>
      <c r="AB13" s="25" t="str">
        <f t="shared" si="2"/>
        <v/>
      </c>
      <c r="AC13" s="26" t="str">
        <f t="shared" si="3"/>
        <v/>
      </c>
      <c r="AD13" s="25" t="str">
        <f t="shared" si="4"/>
        <v/>
      </c>
      <c r="AE13" s="26" t="str">
        <f t="shared" si="7"/>
        <v/>
      </c>
      <c r="AF13" s="27" t="str">
        <f t="shared" si="5"/>
        <v/>
      </c>
      <c r="AG13" s="147"/>
      <c r="AH13" s="9"/>
      <c r="AI13" s="9"/>
      <c r="AJ13" s="9"/>
      <c r="AK13" s="9"/>
      <c r="AL13" s="9"/>
      <c r="AM13" s="9"/>
      <c r="AN13" s="9"/>
      <c r="AO13" s="9"/>
      <c r="AP13" s="9"/>
      <c r="AQ13" s="9"/>
      <c r="AR13" s="9"/>
      <c r="AS13" s="9"/>
      <c r="AT13" s="9"/>
      <c r="AU13" s="9"/>
      <c r="AV13" s="9"/>
      <c r="AW13" s="9"/>
      <c r="AX13" s="9"/>
      <c r="AY13" s="9"/>
      <c r="AZ13" s="9"/>
      <c r="BA13" s="9"/>
    </row>
    <row r="14" spans="1:53" ht="12.75" x14ac:dyDescent="0.2">
      <c r="A14" s="969"/>
      <c r="B14" s="972"/>
      <c r="C14" s="972"/>
      <c r="D14" s="972"/>
      <c r="E14" s="972"/>
      <c r="F14" s="145"/>
      <c r="G14" s="972"/>
      <c r="H14" s="145"/>
      <c r="I14" s="972"/>
      <c r="J14" s="972"/>
      <c r="K14" s="972"/>
      <c r="L14" s="972"/>
      <c r="M14" s="972"/>
      <c r="N14" s="972"/>
      <c r="O14" s="972"/>
      <c r="P14" s="972"/>
      <c r="Q14" s="972"/>
      <c r="R14" s="28">
        <v>5</v>
      </c>
      <c r="S14" s="18"/>
      <c r="T14" s="28" t="str">
        <f t="shared" si="0"/>
        <v/>
      </c>
      <c r="U14" s="146"/>
      <c r="V14" s="146"/>
      <c r="W14" s="26" t="str">
        <f t="shared" si="1"/>
        <v/>
      </c>
      <c r="X14" s="146"/>
      <c r="Y14" s="146"/>
      <c r="Z14" s="146"/>
      <c r="AA14" s="24" t="str">
        <f t="shared" si="6"/>
        <v/>
      </c>
      <c r="AB14" s="25" t="str">
        <f t="shared" si="2"/>
        <v/>
      </c>
      <c r="AC14" s="26" t="str">
        <f t="shared" si="3"/>
        <v/>
      </c>
      <c r="AD14" s="25" t="str">
        <f t="shared" si="4"/>
        <v/>
      </c>
      <c r="AE14" s="26" t="str">
        <f t="shared" si="7"/>
        <v/>
      </c>
      <c r="AF14" s="27" t="str">
        <f t="shared" si="5"/>
        <v/>
      </c>
      <c r="AG14" s="147"/>
      <c r="AH14" s="9"/>
      <c r="AI14" s="9"/>
      <c r="AJ14" s="9"/>
      <c r="AK14" s="9"/>
      <c r="AL14" s="9"/>
      <c r="AM14" s="9"/>
      <c r="AN14" s="9"/>
      <c r="AO14" s="9"/>
      <c r="AP14" s="9"/>
      <c r="AQ14" s="9"/>
      <c r="AR14" s="9"/>
      <c r="AS14" s="9"/>
      <c r="AT14" s="9"/>
      <c r="AU14" s="9"/>
      <c r="AV14" s="9"/>
      <c r="AW14" s="9"/>
      <c r="AX14" s="9"/>
      <c r="AY14" s="9"/>
      <c r="AZ14" s="9"/>
      <c r="BA14" s="9"/>
    </row>
    <row r="15" spans="1:53" ht="13.5" thickBot="1" x14ac:dyDescent="0.25">
      <c r="A15" s="970"/>
      <c r="B15" s="973"/>
      <c r="C15" s="973"/>
      <c r="D15" s="973"/>
      <c r="E15" s="973"/>
      <c r="F15" s="149"/>
      <c r="G15" s="973"/>
      <c r="H15" s="149"/>
      <c r="I15" s="973"/>
      <c r="J15" s="973"/>
      <c r="K15" s="973"/>
      <c r="L15" s="973"/>
      <c r="M15" s="973"/>
      <c r="N15" s="973"/>
      <c r="O15" s="973"/>
      <c r="P15" s="973"/>
      <c r="Q15" s="973"/>
      <c r="R15" s="30">
        <v>6</v>
      </c>
      <c r="S15" s="19"/>
      <c r="T15" s="30" t="str">
        <f t="shared" si="0"/>
        <v/>
      </c>
      <c r="U15" s="31"/>
      <c r="V15" s="31"/>
      <c r="W15" s="32" t="str">
        <f t="shared" si="1"/>
        <v/>
      </c>
      <c r="X15" s="31"/>
      <c r="Y15" s="31"/>
      <c r="Z15" s="31"/>
      <c r="AA15" s="33" t="str">
        <f t="shared" si="6"/>
        <v/>
      </c>
      <c r="AB15" s="34" t="str">
        <f t="shared" si="2"/>
        <v/>
      </c>
      <c r="AC15" s="32" t="str">
        <f t="shared" si="3"/>
        <v/>
      </c>
      <c r="AD15" s="34" t="str">
        <f t="shared" si="4"/>
        <v/>
      </c>
      <c r="AE15" s="32" t="str">
        <f t="shared" si="7"/>
        <v/>
      </c>
      <c r="AF15" s="35" t="str">
        <f t="shared" si="5"/>
        <v/>
      </c>
      <c r="AG15" s="150"/>
      <c r="AH15" s="9"/>
      <c r="AI15" s="9"/>
      <c r="AJ15" s="9"/>
      <c r="AK15" s="9"/>
      <c r="AL15" s="9"/>
      <c r="AM15" s="9"/>
      <c r="AN15" s="9"/>
      <c r="AO15" s="9"/>
      <c r="AP15" s="9"/>
      <c r="AQ15" s="9"/>
      <c r="AR15" s="9"/>
      <c r="AS15" s="9"/>
      <c r="AT15" s="9"/>
      <c r="AU15" s="9"/>
      <c r="AV15" s="9"/>
      <c r="AW15" s="9"/>
      <c r="AX15" s="9"/>
      <c r="AY15" s="9"/>
      <c r="AZ15" s="9"/>
      <c r="BA15" s="9"/>
    </row>
    <row r="16" spans="1:53" ht="78" x14ac:dyDescent="0.2">
      <c r="A16" s="647" t="s">
        <v>108</v>
      </c>
      <c r="B16" s="622">
        <v>1</v>
      </c>
      <c r="C16" s="941" t="s">
        <v>91</v>
      </c>
      <c r="D16" s="941" t="s">
        <v>109</v>
      </c>
      <c r="E16" s="944" t="s">
        <v>110</v>
      </c>
      <c r="F16" s="365" t="s">
        <v>111</v>
      </c>
      <c r="G16" s="735" t="s">
        <v>524</v>
      </c>
      <c r="H16" s="735" t="s">
        <v>112</v>
      </c>
      <c r="I16" s="737" t="s">
        <v>97</v>
      </c>
      <c r="J16" s="739">
        <v>360</v>
      </c>
      <c r="K16" s="731" t="str">
        <f>IF(J16&lt;=0,"",IF(J16&lt;=2,"Muy Baja",IF(J16&lt;=24,"Baja",IF(J16&lt;=500,"Media",IF(J16&lt;=5000,"Alta","Muy Alta")))))</f>
        <v>Media</v>
      </c>
      <c r="L16" s="729">
        <f>IF(K16="","",IF(K16="Muy Baja",0.2,IF(K16="Baja",0.4,IF(K16="Media",0.6,IF(K16="Alta",0.8,IF(K16="Muy Alta",1,))))))</f>
        <v>0.6</v>
      </c>
      <c r="M16" s="741" t="s">
        <v>98</v>
      </c>
      <c r="N16" s="729" t="str">
        <f>IF(NOT(ISERROR(MATCH(M16,'[1]Tabla Impacto'!$B$221:$B$223,0))),'[1]Tabla Impacto'!$F$223&amp;"Por favor no seleccionar los criterios de impacto(Afectación Económica o presupuestal y Pérdida Reputacional)",M16)</f>
        <v xml:space="preserve">     El riesgo afecta la imagen de la entidad con algunos usuarios de relevancia frente al logro de los objetivos</v>
      </c>
      <c r="O16" s="731" t="str">
        <f>IF(OR(N16='[1]Tabla Impacto'!$C$11,N16='[1]Tabla Impacto'!$D$11),"Leve",IF(OR(N16='[1]Tabla Impacto'!$C$12,N16='[1]Tabla Impacto'!$D$12),"Menor",IF(OR(N16='[1]Tabla Impacto'!$C$13,N16='[1]Tabla Impacto'!$D$13),"Moderado",IF(OR(N16='[1]Tabla Impacto'!$C$14,N16='[1]Tabla Impacto'!$D$14),"Mayor",IF(OR(N16='[1]Tabla Impacto'!$C$15,N16='[1]Tabla Impacto'!$D$15),"Catastrófico","")))))</f>
        <v>Moderado</v>
      </c>
      <c r="P16" s="729">
        <f>IF(O16="","",IF(O16="Leve",0.2,IF(O16="Menor",0.4,IF(O16="Moderado",0.6,IF(O16="Mayor",0.8,IF(O16="Catastrófico",1,))))))</f>
        <v>0.6</v>
      </c>
      <c r="Q16" s="733"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302">
        <v>1</v>
      </c>
      <c r="S16" s="366" t="s">
        <v>113</v>
      </c>
      <c r="T16" s="367" t="str">
        <f>IF(OR(U16="Preventivo",U16="Detectivo"),"Probabilidad",IF(U16="Correctivo","Impacto",""))</f>
        <v>Probabilidad</v>
      </c>
      <c r="U16" s="368" t="s">
        <v>100</v>
      </c>
      <c r="V16" s="368" t="s">
        <v>101</v>
      </c>
      <c r="W16" s="369" t="str">
        <f>IF(AND(U16="Preventivo",V16="Automático"),"50%",IF(AND(U16="Preventivo",V16="Manual"),"40%",IF(AND(U16="Detectivo",V16="Automático"),"40%",IF(AND(U16="Detectivo",V16="Manual"),"30%",IF(AND(U16="Correctivo",V16="Automático"),"35%",IF(AND(U16="Correctivo",V16="Manual"),"25%",""))))))</f>
        <v>40%</v>
      </c>
      <c r="X16" s="368" t="s">
        <v>102</v>
      </c>
      <c r="Y16" s="368" t="s">
        <v>103</v>
      </c>
      <c r="Z16" s="368" t="s">
        <v>114</v>
      </c>
      <c r="AA16" s="305">
        <f>IFERROR(IF(T16="Probabilidad",(L16-(+L16*W16)),IF(T16="Impacto",L16,"")),"")</f>
        <v>0.36</v>
      </c>
      <c r="AB16" s="370" t="str">
        <f>IFERROR(IF(AA16="","",IF(AA16&lt;=0.2,"Muy Baja",IF(AA16&lt;=0.4,"Baja",IF(AA16&lt;=0.6,"Media",IF(AA16&lt;=0.8,"Alta","Muy Alta"))))),"")</f>
        <v>Baja</v>
      </c>
      <c r="AC16" s="371">
        <f>+AA16</f>
        <v>0.36</v>
      </c>
      <c r="AD16" s="370" t="str">
        <f>IFERROR(IF(AE16="","",IF(AE16&lt;=0.2,"Leve",IF(AE16&lt;=0.4,"Menor",IF(AE16&lt;=0.6,"Moderado",IF(AE16&lt;=0.8,"Mayor","Catastrófico"))))),"")</f>
        <v>Moderado</v>
      </c>
      <c r="AE16" s="371">
        <f>IFERROR(IF(T16="Impacto",(P16-(+P16*W16)),IF(T16="Probabilidad",P16,"")),"")</f>
        <v>0.6</v>
      </c>
      <c r="AF16" s="372"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373"/>
    </row>
    <row r="17" spans="1:33" ht="78" x14ac:dyDescent="0.2">
      <c r="A17" s="640"/>
      <c r="B17" s="623"/>
      <c r="C17" s="942"/>
      <c r="D17" s="942"/>
      <c r="E17" s="945"/>
      <c r="F17" s="164" t="s">
        <v>115</v>
      </c>
      <c r="G17" s="947"/>
      <c r="H17" s="947"/>
      <c r="I17" s="948"/>
      <c r="J17" s="974"/>
      <c r="K17" s="976"/>
      <c r="L17" s="978"/>
      <c r="M17" s="980"/>
      <c r="N17" s="978">
        <f ca="1">IF(NOT(ISERROR(MATCH(M17,_xlfn.ANCHORARRAY(G28),0))),L30&amp;"Por favor no seleccionar los criterios de impacto",M17)</f>
        <v>0</v>
      </c>
      <c r="O17" s="976"/>
      <c r="P17" s="978"/>
      <c r="Q17" s="939"/>
      <c r="R17" s="165">
        <v>2</v>
      </c>
      <c r="S17" s="172" t="s">
        <v>116</v>
      </c>
      <c r="T17" s="173" t="str">
        <f>IF(OR(U17="Preventivo",U17="Detectivo"),"Probabilidad",IF(U17="Correctivo","Impacto",""))</f>
        <v>Probabilidad</v>
      </c>
      <c r="U17" s="166" t="s">
        <v>100</v>
      </c>
      <c r="V17" s="166" t="s">
        <v>101</v>
      </c>
      <c r="W17" s="167" t="str">
        <f t="shared" ref="W17:W21" si="8">IF(AND(U17="Preventivo",V17="Automático"),"50%",IF(AND(U17="Preventivo",V17="Manual"),"40%",IF(AND(U17="Detectivo",V17="Automático"),"40%",IF(AND(U17="Detectivo",V17="Manual"),"30%",IF(AND(U17="Correctivo",V17="Automático"),"35%",IF(AND(U17="Correctivo",V17="Manual"),"25%",""))))))</f>
        <v>40%</v>
      </c>
      <c r="X17" s="166" t="s">
        <v>102</v>
      </c>
      <c r="Y17" s="166" t="s">
        <v>103</v>
      </c>
      <c r="Z17" s="166" t="s">
        <v>114</v>
      </c>
      <c r="AA17" s="168">
        <f>IFERROR(IF(AND(T16="Probabilidad",T17="Probabilidad"),(AC16-(+AC16*W17)),IF(AND(T16="Impacto",T17="Probabilidad"),(L16-(+L16*W17)),IF(T17="Impacto",AC16,""))),"")</f>
        <v>0.216</v>
      </c>
      <c r="AB17" s="169" t="str">
        <f t="shared" ref="AB17:AB21" si="9">IFERROR(IF(AA17="","",IF(AA17&lt;=0.2,"Muy Baja",IF(AA17&lt;=0.4,"Baja",IF(AA17&lt;=0.6,"Media",IF(AA17&lt;=0.8,"Alta","Muy Alta"))))),"")</f>
        <v>Baja</v>
      </c>
      <c r="AC17" s="170">
        <f>+AA17</f>
        <v>0.216</v>
      </c>
      <c r="AD17" s="169" t="str">
        <f t="shared" ref="AD17:AD21" si="10">IFERROR(IF(AE17="","",IF(AE17&lt;=0.2,"Leve",IF(AE17&lt;=0.4,"Menor",IF(AE17&lt;=0.6,"Moderado",IF(AE17&lt;=0.8,"Mayor","Catastrófico"))))),"")</f>
        <v>Moderado</v>
      </c>
      <c r="AE17" s="170">
        <f>IFERROR(IF(AND(T16="Impacto",T17="Impacto"),(AE16-(+AE16*W17)),IF(AND(T16="Probabilidad",T17="Impacto"),(P16-(+P16*W17)),IF(T17="Probabilidad",AE16,""))),"")</f>
        <v>0.6</v>
      </c>
      <c r="AF17" s="171" t="str">
        <f t="shared" ref="AF17:AF21" si="11">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Moderado</v>
      </c>
      <c r="AG17" s="374"/>
    </row>
    <row r="18" spans="1:33" ht="78" x14ac:dyDescent="0.2">
      <c r="A18" s="640"/>
      <c r="B18" s="623"/>
      <c r="C18" s="942"/>
      <c r="D18" s="942"/>
      <c r="E18" s="945"/>
      <c r="F18" s="164" t="s">
        <v>117</v>
      </c>
      <c r="G18" s="947"/>
      <c r="H18" s="947"/>
      <c r="I18" s="948"/>
      <c r="J18" s="974"/>
      <c r="K18" s="976"/>
      <c r="L18" s="978"/>
      <c r="M18" s="980"/>
      <c r="N18" s="978">
        <f ca="1">IF(NOT(ISERROR(MATCH(M18,_xlfn.ANCHORARRAY(G29),0))),L31&amp;"Por favor no seleccionar los criterios de impacto",M18)</f>
        <v>0</v>
      </c>
      <c r="O18" s="976"/>
      <c r="P18" s="978"/>
      <c r="Q18" s="939"/>
      <c r="R18" s="165">
        <v>3</v>
      </c>
      <c r="S18" s="174" t="s">
        <v>118</v>
      </c>
      <c r="T18" s="173" t="str">
        <f t="shared" ref="T18:T21" si="12">IF(OR(U18="Preventivo",U18="Detectivo"),"Probabilidad",IF(U18="Correctivo","Impacto",""))</f>
        <v>Probabilidad</v>
      </c>
      <c r="U18" s="166" t="s">
        <v>100</v>
      </c>
      <c r="V18" s="166" t="s">
        <v>101</v>
      </c>
      <c r="W18" s="167" t="str">
        <f t="shared" si="8"/>
        <v>40%</v>
      </c>
      <c r="X18" s="166" t="s">
        <v>102</v>
      </c>
      <c r="Y18" s="166" t="s">
        <v>103</v>
      </c>
      <c r="Z18" s="166" t="s">
        <v>114</v>
      </c>
      <c r="AA18" s="168">
        <f>IFERROR(IF(AND(T17="Probabilidad",T18="Probabilidad"),(AC17-(+AC17*W18)),IF(AND(T17="Impacto",T18="Probabilidad"),(AC16-(+AC16*W18)),IF(T18="Impacto",AC17,""))),"")</f>
        <v>0.12959999999999999</v>
      </c>
      <c r="AB18" s="169" t="str">
        <f t="shared" si="9"/>
        <v>Muy Baja</v>
      </c>
      <c r="AC18" s="170">
        <f t="shared" ref="AC18:AC21" si="13">+AA18</f>
        <v>0.12959999999999999</v>
      </c>
      <c r="AD18" s="169" t="str">
        <f t="shared" si="10"/>
        <v>Moderado</v>
      </c>
      <c r="AE18" s="170">
        <f t="shared" ref="AE18:AE21" si="14">IFERROR(IF(AND(T17="Impacto",T18="Impacto"),(AE17-(+AE17*W18)),IF(AND(T17="Probabilidad",T18="Impacto"),(AE16-(+AE16*W18)),IF(T18="Probabilidad",AE17,""))),"")</f>
        <v>0.6</v>
      </c>
      <c r="AF18" s="171" t="str">
        <f t="shared" si="11"/>
        <v>Moderado</v>
      </c>
      <c r="AG18" s="374"/>
    </row>
    <row r="19" spans="1:33" ht="16.5" x14ac:dyDescent="0.2">
      <c r="A19" s="640"/>
      <c r="B19" s="623"/>
      <c r="C19" s="942"/>
      <c r="D19" s="942"/>
      <c r="E19" s="945"/>
      <c r="F19" s="175"/>
      <c r="G19" s="947"/>
      <c r="H19" s="947"/>
      <c r="I19" s="948"/>
      <c r="J19" s="974"/>
      <c r="K19" s="976"/>
      <c r="L19" s="978"/>
      <c r="M19" s="980"/>
      <c r="N19" s="978">
        <f ca="1">IF(NOT(ISERROR(MATCH(M19,_xlfn.ANCHORARRAY(G30),0))),L32&amp;"Por favor no seleccionar los criterios de impacto",M19)</f>
        <v>0</v>
      </c>
      <c r="O19" s="976"/>
      <c r="P19" s="978"/>
      <c r="Q19" s="939"/>
      <c r="R19" s="165">
        <v>4</v>
      </c>
      <c r="S19" s="172"/>
      <c r="T19" s="173" t="str">
        <f t="shared" si="12"/>
        <v/>
      </c>
      <c r="U19" s="166"/>
      <c r="V19" s="166"/>
      <c r="W19" s="167" t="str">
        <f t="shared" si="8"/>
        <v/>
      </c>
      <c r="X19" s="166"/>
      <c r="Y19" s="166"/>
      <c r="Z19" s="166"/>
      <c r="AA19" s="168" t="str">
        <f t="shared" ref="AA19:AA21" si="15">IFERROR(IF(AND(T18="Probabilidad",T19="Probabilidad"),(AC18-(+AC18*W19)),IF(AND(T18="Impacto",T19="Probabilidad"),(AC17-(+AC17*W19)),IF(T19="Impacto",AC18,""))),"")</f>
        <v/>
      </c>
      <c r="AB19" s="169" t="str">
        <f t="shared" si="9"/>
        <v/>
      </c>
      <c r="AC19" s="170" t="str">
        <f t="shared" si="13"/>
        <v/>
      </c>
      <c r="AD19" s="169" t="str">
        <f t="shared" si="10"/>
        <v/>
      </c>
      <c r="AE19" s="170" t="str">
        <f t="shared" si="14"/>
        <v/>
      </c>
      <c r="AF19" s="171" t="str">
        <f t="shared" si="11"/>
        <v/>
      </c>
      <c r="AG19" s="374"/>
    </row>
    <row r="20" spans="1:33" ht="16.5" x14ac:dyDescent="0.2">
      <c r="A20" s="640"/>
      <c r="B20" s="623"/>
      <c r="C20" s="942"/>
      <c r="D20" s="942"/>
      <c r="E20" s="945"/>
      <c r="F20" s="175"/>
      <c r="G20" s="947"/>
      <c r="H20" s="947"/>
      <c r="I20" s="948"/>
      <c r="J20" s="974"/>
      <c r="K20" s="976"/>
      <c r="L20" s="978"/>
      <c r="M20" s="980"/>
      <c r="N20" s="978">
        <f ca="1">IF(NOT(ISERROR(MATCH(M20,_xlfn.ANCHORARRAY(G31),0))),L33&amp;"Por favor no seleccionar los criterios de impacto",M20)</f>
        <v>0</v>
      </c>
      <c r="O20" s="976"/>
      <c r="P20" s="978"/>
      <c r="Q20" s="939"/>
      <c r="R20" s="165">
        <v>5</v>
      </c>
      <c r="S20" s="172"/>
      <c r="T20" s="173" t="str">
        <f t="shared" si="12"/>
        <v/>
      </c>
      <c r="U20" s="166"/>
      <c r="V20" s="166"/>
      <c r="W20" s="167" t="str">
        <f t="shared" si="8"/>
        <v/>
      </c>
      <c r="X20" s="166"/>
      <c r="Y20" s="166"/>
      <c r="Z20" s="166"/>
      <c r="AA20" s="168" t="str">
        <f t="shared" si="15"/>
        <v/>
      </c>
      <c r="AB20" s="169" t="str">
        <f t="shared" si="9"/>
        <v/>
      </c>
      <c r="AC20" s="170" t="str">
        <f t="shared" si="13"/>
        <v/>
      </c>
      <c r="AD20" s="169" t="str">
        <f t="shared" si="10"/>
        <v/>
      </c>
      <c r="AE20" s="170" t="str">
        <f t="shared" si="14"/>
        <v/>
      </c>
      <c r="AF20" s="171" t="str">
        <f t="shared" si="11"/>
        <v/>
      </c>
      <c r="AG20" s="374"/>
    </row>
    <row r="21" spans="1:33" ht="16.5" x14ac:dyDescent="0.2">
      <c r="A21" s="640"/>
      <c r="B21" s="624"/>
      <c r="C21" s="943"/>
      <c r="D21" s="943"/>
      <c r="E21" s="946"/>
      <c r="F21" s="175"/>
      <c r="G21" s="947"/>
      <c r="H21" s="947"/>
      <c r="I21" s="949"/>
      <c r="J21" s="975"/>
      <c r="K21" s="977"/>
      <c r="L21" s="979"/>
      <c r="M21" s="981"/>
      <c r="N21" s="979">
        <f ca="1">IF(NOT(ISERROR(MATCH(M21,_xlfn.ANCHORARRAY(G32),0))),L34&amp;"Por favor no seleccionar los criterios de impacto",M21)</f>
        <v>0</v>
      </c>
      <c r="O21" s="977"/>
      <c r="P21" s="979"/>
      <c r="Q21" s="940"/>
      <c r="R21" s="165">
        <v>6</v>
      </c>
      <c r="S21" s="172"/>
      <c r="T21" s="173" t="str">
        <f t="shared" si="12"/>
        <v/>
      </c>
      <c r="U21" s="166"/>
      <c r="V21" s="166"/>
      <c r="W21" s="167" t="str">
        <f t="shared" si="8"/>
        <v/>
      </c>
      <c r="X21" s="166"/>
      <c r="Y21" s="166"/>
      <c r="Z21" s="166"/>
      <c r="AA21" s="168" t="str">
        <f t="shared" si="15"/>
        <v/>
      </c>
      <c r="AB21" s="169" t="str">
        <f t="shared" si="9"/>
        <v/>
      </c>
      <c r="AC21" s="170" t="str">
        <f t="shared" si="13"/>
        <v/>
      </c>
      <c r="AD21" s="169" t="str">
        <f t="shared" si="10"/>
        <v/>
      </c>
      <c r="AE21" s="170" t="str">
        <f t="shared" si="14"/>
        <v/>
      </c>
      <c r="AF21" s="171" t="str">
        <f t="shared" si="11"/>
        <v/>
      </c>
      <c r="AG21" s="374"/>
    </row>
    <row r="22" spans="1:33" ht="78" x14ac:dyDescent="0.2">
      <c r="A22" s="640"/>
      <c r="B22" s="631">
        <v>2</v>
      </c>
      <c r="C22" s="962" t="s">
        <v>91</v>
      </c>
      <c r="D22" s="962" t="s">
        <v>120</v>
      </c>
      <c r="E22" s="965" t="s">
        <v>525</v>
      </c>
      <c r="F22" s="176" t="s">
        <v>121</v>
      </c>
      <c r="G22" s="950" t="s">
        <v>526</v>
      </c>
      <c r="H22" s="177" t="s">
        <v>527</v>
      </c>
      <c r="I22" s="952" t="s">
        <v>122</v>
      </c>
      <c r="J22" s="955">
        <v>360</v>
      </c>
      <c r="K22" s="958" t="str">
        <f>IF(J22&lt;=0,"",IF(J22&lt;=2,"Muy Baja",IF(J22&lt;=24,"Baja",IF(J22&lt;=500,"Media",IF(J22&lt;=5000,"Alta","Muy Alta")))))</f>
        <v>Media</v>
      </c>
      <c r="L22" s="959">
        <f>IF(K22="","",IF(K22="Muy Baja",0.2,IF(K22="Baja",0.4,IF(K22="Media",0.6,IF(K22="Alta",0.8,IF(K22="Muy Alta",1,))))))</f>
        <v>0.6</v>
      </c>
      <c r="M22" s="960" t="s">
        <v>123</v>
      </c>
      <c r="N22" s="959" t="str">
        <f>IF(NOT(ISERROR(MATCH(M22,'[1]Tabla Impacto'!$B$221:$B$223,0))),'[1]Tabla Impacto'!$F$223&amp;"Por favor no seleccionar los criterios de impacto(Afectación Económica o presupuestal y Pérdida Reputacional)",M22)</f>
        <v xml:space="preserve">     El riesgo afecta la imagen de alguna área de la organización</v>
      </c>
      <c r="O22" s="958" t="str">
        <f>IF(OR(N22='[1]Tabla Impacto'!$C$11,N22='[1]Tabla Impacto'!$D$11),"Leve",IF(OR(N22='[1]Tabla Impacto'!$C$12,N22='[1]Tabla Impacto'!$D$12),"Menor",IF(OR(N22='[1]Tabla Impacto'!$C$13,N22='[1]Tabla Impacto'!$D$13),"Moderado",IF(OR(N22='[1]Tabla Impacto'!$C$14,N22='[1]Tabla Impacto'!$D$14),"Mayor",IF(OR(N22='[1]Tabla Impacto'!$C$15,N22='[1]Tabla Impacto'!$D$15),"Catastrófico","")))))</f>
        <v>Leve</v>
      </c>
      <c r="P22" s="959">
        <f>IF(O22="","",IF(O22="Leve",0.2,IF(O22="Menor",0.4,IF(O22="Moderado",0.6,IF(O22="Mayor",0.8,IF(O22="Catastrófico",1,))))))</f>
        <v>0.2</v>
      </c>
      <c r="Q22" s="961"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165">
        <v>1</v>
      </c>
      <c r="S22" s="179" t="s">
        <v>528</v>
      </c>
      <c r="T22" s="173" t="str">
        <f>IF(OR(U22="Preventivo",U22="Detectivo"),"Probabilidad",IF(U22="Correctivo","Impacto",""))</f>
        <v>Probabilidad</v>
      </c>
      <c r="U22" s="166" t="s">
        <v>100</v>
      </c>
      <c r="V22" s="166" t="s">
        <v>101</v>
      </c>
      <c r="W22" s="167" t="str">
        <f>IF(AND(U22="Preventivo",V22="Automático"),"50%",IF(AND(U22="Preventivo",V22="Manual"),"40%",IF(AND(U22="Detectivo",V22="Automático"),"40%",IF(AND(U22="Detectivo",V22="Manual"),"30%",IF(AND(U22="Correctivo",V22="Automático"),"35%",IF(AND(U22="Correctivo",V22="Manual"),"25%",""))))))</f>
        <v>40%</v>
      </c>
      <c r="X22" s="166" t="s">
        <v>102</v>
      </c>
      <c r="Y22" s="166" t="s">
        <v>103</v>
      </c>
      <c r="Z22" s="166" t="s">
        <v>114</v>
      </c>
      <c r="AA22" s="168">
        <f>IFERROR(IF(T22="Probabilidad",(L22-(+L22*W22)),IF(T22="Impacto",L22,"")),"")</f>
        <v>0.36</v>
      </c>
      <c r="AB22" s="169" t="str">
        <f>IFERROR(IF(AA22="","",IF(AA22&lt;=0.2,"Muy Baja",IF(AA22&lt;=0.4,"Baja",IF(AA22&lt;=0.6,"Media",IF(AA22&lt;=0.8,"Alta","Muy Alta"))))),"")</f>
        <v>Baja</v>
      </c>
      <c r="AC22" s="170">
        <f>+AA22</f>
        <v>0.36</v>
      </c>
      <c r="AD22" s="169" t="str">
        <f>IFERROR(IF(AE22="","",IF(AE22&lt;=0.2,"Leve",IF(AE22&lt;=0.4,"Menor",IF(AE22&lt;=0.6,"Moderado",IF(AE22&lt;=0.8,"Mayor","Catastrófico"))))),"")</f>
        <v>Leve</v>
      </c>
      <c r="AE22" s="170">
        <f>IFERROR(IF(T22="Impacto",(P22-(+P22*W22)),IF(T22="Probabilidad",P22,"")),"")</f>
        <v>0.2</v>
      </c>
      <c r="AF22" s="171" t="str">
        <f>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Bajo</v>
      </c>
      <c r="AG22" s="374"/>
    </row>
    <row r="23" spans="1:33" ht="78" x14ac:dyDescent="0.2">
      <c r="A23" s="640"/>
      <c r="B23" s="623"/>
      <c r="C23" s="963"/>
      <c r="D23" s="963"/>
      <c r="E23" s="966"/>
      <c r="F23" s="176" t="s">
        <v>529</v>
      </c>
      <c r="G23" s="950"/>
      <c r="H23" s="177" t="s">
        <v>530</v>
      </c>
      <c r="I23" s="953"/>
      <c r="J23" s="956"/>
      <c r="K23" s="881"/>
      <c r="L23" s="884"/>
      <c r="M23" s="887"/>
      <c r="N23" s="884">
        <f ca="1">IF(NOT(ISERROR(MATCH(M23,_xlfn.ANCHORARRAY(G34),0))),L36&amp;"Por favor no seleccionar los criterios de impacto",M23)</f>
        <v>0</v>
      </c>
      <c r="O23" s="881"/>
      <c r="P23" s="884"/>
      <c r="Q23" s="909"/>
      <c r="R23" s="165">
        <v>2</v>
      </c>
      <c r="S23" s="181" t="s">
        <v>531</v>
      </c>
      <c r="T23" s="173" t="str">
        <f>IF(OR(U23="Preventivo",U23="Detectivo"),"Probabilidad",IF(U23="Correctivo","Impacto",""))</f>
        <v>Probabilidad</v>
      </c>
      <c r="U23" s="166" t="s">
        <v>100</v>
      </c>
      <c r="V23" s="166" t="s">
        <v>101</v>
      </c>
      <c r="W23" s="167" t="str">
        <f t="shared" ref="W23:W32" si="16">IF(AND(U23="Preventivo",V23="Automático"),"50%",IF(AND(U23="Preventivo",V23="Manual"),"40%",IF(AND(U23="Detectivo",V23="Automático"),"40%",IF(AND(U23="Detectivo",V23="Manual"),"30%",IF(AND(U23="Correctivo",V23="Automático"),"35%",IF(AND(U23="Correctivo",V23="Manual"),"25%",""))))))</f>
        <v>40%</v>
      </c>
      <c r="X23" s="166" t="s">
        <v>102</v>
      </c>
      <c r="Y23" s="166" t="s">
        <v>103</v>
      </c>
      <c r="Z23" s="166" t="s">
        <v>114</v>
      </c>
      <c r="AA23" s="168">
        <f>IFERROR(IF(AND(T22="Probabilidad",T23="Probabilidad"),(AC22-(+AC22*W23)),IF(AND(T22="Impacto",T23="Probabilidad"),(L22-(+L22*W23)),IF(T23="Impacto",AC22,""))),"")</f>
        <v>0.216</v>
      </c>
      <c r="AB23" s="169" t="str">
        <f t="shared" ref="AB23:AB32" si="17">IFERROR(IF(AA23="","",IF(AA23&lt;=0.2,"Muy Baja",IF(AA23&lt;=0.4,"Baja",IF(AA23&lt;=0.6,"Media",IF(AA23&lt;=0.8,"Alta","Muy Alta"))))),"")</f>
        <v>Baja</v>
      </c>
      <c r="AC23" s="170">
        <f>+AA23</f>
        <v>0.216</v>
      </c>
      <c r="AD23" s="169" t="str">
        <f t="shared" ref="AD23:AD32" si="18">IFERROR(IF(AE23="","",IF(AE23&lt;=0.2,"Leve",IF(AE23&lt;=0.4,"Menor",IF(AE23&lt;=0.6,"Moderado",IF(AE23&lt;=0.8,"Mayor","Catastrófico"))))),"")</f>
        <v>Leve</v>
      </c>
      <c r="AE23" s="170">
        <f>IFERROR(IF(AND(T22="Impacto",T23="Impacto"),(AE22-(+AE22*W23)),IF(AND(T22="Probabilidad",T23="Impacto"),(P22-(+P22*W23)),IF(T23="Probabilidad",AE22,""))),"")</f>
        <v>0.2</v>
      </c>
      <c r="AF23" s="171" t="str">
        <f t="shared" ref="AF23:AF32" si="19">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Bajo</v>
      </c>
      <c r="AG23" s="374"/>
    </row>
    <row r="24" spans="1:33" ht="33" x14ac:dyDescent="0.2">
      <c r="A24" s="640"/>
      <c r="B24" s="623"/>
      <c r="C24" s="963"/>
      <c r="D24" s="963"/>
      <c r="E24" s="966"/>
      <c r="F24" s="176" t="s">
        <v>532</v>
      </c>
      <c r="G24" s="950"/>
      <c r="H24" s="177" t="s">
        <v>533</v>
      </c>
      <c r="I24" s="953"/>
      <c r="J24" s="956"/>
      <c r="K24" s="881"/>
      <c r="L24" s="884"/>
      <c r="M24" s="887"/>
      <c r="N24" s="884">
        <f ca="1">IF(NOT(ISERROR(MATCH(M24,_xlfn.ANCHORARRAY(G35),0))),L37&amp;"Por favor no seleccionar los criterios de impacto",M24)</f>
        <v>0</v>
      </c>
      <c r="O24" s="881"/>
      <c r="P24" s="884"/>
      <c r="Q24" s="909"/>
      <c r="R24" s="165">
        <v>3</v>
      </c>
      <c r="S24" s="182"/>
      <c r="T24" s="173" t="str">
        <f t="shared" ref="T24:T32" si="20">IF(OR(U24="Preventivo",U24="Detectivo"),"Probabilidad",IF(U24="Correctivo","Impacto",""))</f>
        <v/>
      </c>
      <c r="U24" s="166"/>
      <c r="V24" s="166"/>
      <c r="W24" s="167" t="str">
        <f t="shared" si="16"/>
        <v/>
      </c>
      <c r="X24" s="166"/>
      <c r="Y24" s="166"/>
      <c r="Z24" s="166"/>
      <c r="AA24" s="168" t="str">
        <f>IFERROR(IF(AND(T23="Probabilidad",T24="Probabilidad"),(AC23-(+AC23*W24)),IF(AND(T23="Impacto",T24="Probabilidad"),(AC22-(+AC22*W24)),IF(T24="Impacto",AC23,""))),"")</f>
        <v/>
      </c>
      <c r="AB24" s="169" t="str">
        <f t="shared" si="17"/>
        <v/>
      </c>
      <c r="AC24" s="170" t="str">
        <f t="shared" ref="AC24:AC32" si="21">+AA24</f>
        <v/>
      </c>
      <c r="AD24" s="169" t="str">
        <f t="shared" si="18"/>
        <v/>
      </c>
      <c r="AE24" s="170" t="str">
        <f t="shared" ref="AE24:AE27" si="22">IFERROR(IF(AND(T23="Impacto",T24="Impacto"),(AE23-(+AE23*W24)),IF(AND(T23="Probabilidad",T24="Impacto"),(AE22-(+AE22*W24)),IF(T24="Probabilidad",AE23,""))),"")</f>
        <v/>
      </c>
      <c r="AF24" s="171" t="str">
        <f t="shared" si="19"/>
        <v/>
      </c>
      <c r="AG24" s="374"/>
    </row>
    <row r="25" spans="1:33" ht="16.5" x14ac:dyDescent="0.2">
      <c r="A25" s="640"/>
      <c r="B25" s="623"/>
      <c r="C25" s="963"/>
      <c r="D25" s="963"/>
      <c r="E25" s="966"/>
      <c r="F25" s="176"/>
      <c r="G25" s="950"/>
      <c r="H25" s="177"/>
      <c r="I25" s="953"/>
      <c r="J25" s="956"/>
      <c r="K25" s="881"/>
      <c r="L25" s="884"/>
      <c r="M25" s="887"/>
      <c r="N25" s="884">
        <f ca="1">IF(NOT(ISERROR(MATCH(M25,_xlfn.ANCHORARRAY(G36),0))),L38&amp;"Por favor no seleccionar los criterios de impacto",M25)</f>
        <v>0</v>
      </c>
      <c r="O25" s="881"/>
      <c r="P25" s="884"/>
      <c r="Q25" s="909"/>
      <c r="R25" s="165">
        <v>4</v>
      </c>
      <c r="S25" s="172"/>
      <c r="T25" s="173" t="str">
        <f t="shared" si="20"/>
        <v/>
      </c>
      <c r="U25" s="166"/>
      <c r="V25" s="166"/>
      <c r="W25" s="167" t="str">
        <f t="shared" si="16"/>
        <v/>
      </c>
      <c r="X25" s="166"/>
      <c r="Y25" s="166"/>
      <c r="Z25" s="166"/>
      <c r="AA25" s="168" t="str">
        <f t="shared" ref="AA25:AA27" si="23">IFERROR(IF(AND(T24="Probabilidad",T25="Probabilidad"),(AC24-(+AC24*W25)),IF(AND(T24="Impacto",T25="Probabilidad"),(AC23-(+AC23*W25)),IF(T25="Impacto",AC24,""))),"")</f>
        <v/>
      </c>
      <c r="AB25" s="169" t="str">
        <f t="shared" si="17"/>
        <v/>
      </c>
      <c r="AC25" s="170" t="str">
        <f t="shared" si="21"/>
        <v/>
      </c>
      <c r="AD25" s="169" t="str">
        <f t="shared" si="18"/>
        <v/>
      </c>
      <c r="AE25" s="170" t="str">
        <f t="shared" si="22"/>
        <v/>
      </c>
      <c r="AF25" s="171" t="str">
        <f t="shared" si="19"/>
        <v/>
      </c>
      <c r="AG25" s="374"/>
    </row>
    <row r="26" spans="1:33" ht="16.5" x14ac:dyDescent="0.2">
      <c r="A26" s="640"/>
      <c r="B26" s="623"/>
      <c r="C26" s="963"/>
      <c r="D26" s="963"/>
      <c r="E26" s="966"/>
      <c r="F26" s="176"/>
      <c r="G26" s="950"/>
      <c r="H26" s="177"/>
      <c r="I26" s="953"/>
      <c r="J26" s="956"/>
      <c r="K26" s="881"/>
      <c r="L26" s="884"/>
      <c r="M26" s="887"/>
      <c r="N26" s="884">
        <f ca="1">IF(NOT(ISERROR(MATCH(M26,_xlfn.ANCHORARRAY(G37),0))),L39&amp;"Por favor no seleccionar los criterios de impacto",M26)</f>
        <v>0</v>
      </c>
      <c r="O26" s="881"/>
      <c r="P26" s="884"/>
      <c r="Q26" s="909"/>
      <c r="R26" s="165">
        <v>5</v>
      </c>
      <c r="S26" s="172"/>
      <c r="T26" s="173" t="str">
        <f t="shared" si="20"/>
        <v/>
      </c>
      <c r="U26" s="166"/>
      <c r="V26" s="166"/>
      <c r="W26" s="167" t="str">
        <f t="shared" si="16"/>
        <v/>
      </c>
      <c r="X26" s="166"/>
      <c r="Y26" s="166"/>
      <c r="Z26" s="166"/>
      <c r="AA26" s="168" t="str">
        <f t="shared" si="23"/>
        <v/>
      </c>
      <c r="AB26" s="169" t="str">
        <f t="shared" si="17"/>
        <v/>
      </c>
      <c r="AC26" s="170" t="str">
        <f t="shared" si="21"/>
        <v/>
      </c>
      <c r="AD26" s="169" t="str">
        <f t="shared" si="18"/>
        <v/>
      </c>
      <c r="AE26" s="170" t="str">
        <f t="shared" si="22"/>
        <v/>
      </c>
      <c r="AF26" s="171" t="str">
        <f t="shared" si="19"/>
        <v/>
      </c>
      <c r="AG26" s="374"/>
    </row>
    <row r="27" spans="1:33" ht="17.25" thickBot="1" x14ac:dyDescent="0.25">
      <c r="A27" s="641"/>
      <c r="B27" s="651"/>
      <c r="C27" s="964"/>
      <c r="D27" s="964"/>
      <c r="E27" s="967"/>
      <c r="F27" s="375"/>
      <c r="G27" s="951"/>
      <c r="H27" s="376"/>
      <c r="I27" s="954"/>
      <c r="J27" s="957"/>
      <c r="K27" s="882"/>
      <c r="L27" s="885"/>
      <c r="M27" s="888"/>
      <c r="N27" s="885">
        <f ca="1">IF(NOT(ISERROR(MATCH(M27,_xlfn.ANCHORARRAY(G38),0))),L40&amp;"Por favor no seleccionar los criterios de impacto",M27)</f>
        <v>0</v>
      </c>
      <c r="O27" s="882"/>
      <c r="P27" s="885"/>
      <c r="Q27" s="910"/>
      <c r="R27" s="311">
        <v>6</v>
      </c>
      <c r="S27" s="312"/>
      <c r="T27" s="313" t="str">
        <f t="shared" si="20"/>
        <v/>
      </c>
      <c r="U27" s="377"/>
      <c r="V27" s="377"/>
      <c r="W27" s="378" t="str">
        <f t="shared" si="16"/>
        <v/>
      </c>
      <c r="X27" s="377"/>
      <c r="Y27" s="377"/>
      <c r="Z27" s="377"/>
      <c r="AA27" s="316" t="str">
        <f t="shared" si="23"/>
        <v/>
      </c>
      <c r="AB27" s="379" t="str">
        <f t="shared" si="17"/>
        <v/>
      </c>
      <c r="AC27" s="378" t="str">
        <f t="shared" si="21"/>
        <v/>
      </c>
      <c r="AD27" s="379" t="str">
        <f t="shared" si="18"/>
        <v/>
      </c>
      <c r="AE27" s="378" t="str">
        <f t="shared" si="22"/>
        <v/>
      </c>
      <c r="AF27" s="380" t="str">
        <f t="shared" si="19"/>
        <v/>
      </c>
      <c r="AG27" s="381"/>
    </row>
    <row r="28" spans="1:33" ht="75" x14ac:dyDescent="0.2">
      <c r="A28" s="647" t="s">
        <v>125</v>
      </c>
      <c r="B28" s="927">
        <v>1</v>
      </c>
      <c r="C28" s="925" t="s">
        <v>91</v>
      </c>
      <c r="D28" s="925" t="s">
        <v>126</v>
      </c>
      <c r="E28" s="925" t="s">
        <v>127</v>
      </c>
      <c r="F28" s="925" t="s">
        <v>128</v>
      </c>
      <c r="G28" s="925" t="s">
        <v>129</v>
      </c>
      <c r="H28" s="1034" t="s">
        <v>130</v>
      </c>
      <c r="I28" s="925" t="s">
        <v>97</v>
      </c>
      <c r="J28" s="927">
        <v>20</v>
      </c>
      <c r="K28" s="925" t="str">
        <f>IF(J28&lt;=0,"",IF(J28&lt;=2,"Muy Baja",IF(J28&lt;=24,"Baja",IF(J28&lt;=500,"Media",IF(J28&lt;=5000,"Alta","Muy Alta")))))</f>
        <v>Baja</v>
      </c>
      <c r="L28" s="1031">
        <f>IF(K28="","",IF(K28="Muy Baja",0.2,IF(K28="Baja",0.4,IF(K28="Media",0.6,IF(K28="Alta",0.8,IF(K28="Muy Alta",1,))))))</f>
        <v>0.4</v>
      </c>
      <c r="M28" s="1031" t="s">
        <v>131</v>
      </c>
      <c r="N28" s="1031" t="str">
        <f>IF(NOT(ISERROR(MATCH(M28,'[2]Tabla Impacto'!$B$221:$B$223,0))),'[2]Tabla Impacto'!$F$223&amp;"Por favor no seleccionar los criterios de impacto(Afectación Económica o presupuestal y Pérdida Reputacional)",M28)</f>
        <v xml:space="preserve">     El riesgo afecta la imagen de la entidad a nivel nacional, con efecto publicitarios sostenible a nivel país</v>
      </c>
      <c r="O28" s="925" t="str">
        <f>IF(OR(N28='[2]Tabla Impacto'!$C$11,N28='[2]Tabla Impacto'!$D$11),"Leve",IF(OR(N28='[2]Tabla Impacto'!$C$12,N28='[2]Tabla Impacto'!$D$12),"Menor",IF(OR(N28='[2]Tabla Impacto'!$C$13,N28='[2]Tabla Impacto'!$D$13),"Moderado",IF(OR(N28='[2]Tabla Impacto'!$C$14,N28='[2]Tabla Impacto'!$D$14),"Mayor",IF(OR(N28='[2]Tabla Impacto'!$C$15,N28='[2]Tabla Impacto'!$D$15),"Catastrófico","")))))</f>
        <v>Catastrófico</v>
      </c>
      <c r="P28" s="1031">
        <f>IF(O28="","",IF(O28="Leve",0.2,IF(O28="Menor",0.4,IF(O28="Moderado",0.6,IF(O28="Mayor",0.8,IF(O28="Catastrófico",1,))))))</f>
        <v>1</v>
      </c>
      <c r="Q28" s="927"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Extremo</v>
      </c>
      <c r="R28" s="382">
        <v>1</v>
      </c>
      <c r="S28" s="383" t="s">
        <v>132</v>
      </c>
      <c r="T28" s="382" t="str">
        <f t="shared" si="20"/>
        <v>Impacto</v>
      </c>
      <c r="U28" s="384" t="s">
        <v>133</v>
      </c>
      <c r="V28" s="384" t="s">
        <v>101</v>
      </c>
      <c r="W28" s="385" t="str">
        <f t="shared" si="16"/>
        <v>25%</v>
      </c>
      <c r="X28" s="384" t="s">
        <v>102</v>
      </c>
      <c r="Y28" s="384" t="s">
        <v>103</v>
      </c>
      <c r="Z28" s="384" t="s">
        <v>104</v>
      </c>
      <c r="AA28" s="386">
        <f>IFERROR(IF(T28="Probabilidad",(L28-(+L28*W28)),IF(T28="Impacto",L28,"")),"")</f>
        <v>0.4</v>
      </c>
      <c r="AB28" s="387" t="str">
        <f t="shared" si="17"/>
        <v>Baja</v>
      </c>
      <c r="AC28" s="385">
        <f t="shared" si="21"/>
        <v>0.4</v>
      </c>
      <c r="AD28" s="387" t="str">
        <f t="shared" si="18"/>
        <v>Mayor</v>
      </c>
      <c r="AE28" s="385">
        <f>IFERROR(IF(T28="Impacto",(P28-(+P28*W28)),IF(T28="Probabilidad",P28,"")),"")</f>
        <v>0.75</v>
      </c>
      <c r="AF28" s="384" t="str">
        <f t="shared" si="19"/>
        <v>Alto</v>
      </c>
      <c r="AG28" s="1032" t="s">
        <v>105</v>
      </c>
    </row>
    <row r="29" spans="1:33" ht="66" x14ac:dyDescent="0.2">
      <c r="A29" s="640"/>
      <c r="B29" s="926"/>
      <c r="C29" s="926"/>
      <c r="D29" s="926"/>
      <c r="E29" s="926"/>
      <c r="F29" s="926"/>
      <c r="G29" s="926"/>
      <c r="H29" s="926"/>
      <c r="I29" s="926"/>
      <c r="J29" s="926"/>
      <c r="K29" s="926"/>
      <c r="L29" s="926"/>
      <c r="M29" s="926"/>
      <c r="N29" s="926"/>
      <c r="O29" s="926"/>
      <c r="P29" s="926"/>
      <c r="Q29" s="926"/>
      <c r="R29" s="183">
        <v>2</v>
      </c>
      <c r="S29" s="184" t="s">
        <v>134</v>
      </c>
      <c r="T29" s="183" t="str">
        <f t="shared" si="20"/>
        <v>Probabilidad</v>
      </c>
      <c r="U29" s="185" t="s">
        <v>135</v>
      </c>
      <c r="V29" s="185" t="s">
        <v>101</v>
      </c>
      <c r="W29" s="186" t="str">
        <f t="shared" si="16"/>
        <v>30%</v>
      </c>
      <c r="X29" s="185" t="s">
        <v>136</v>
      </c>
      <c r="Y29" s="185" t="s">
        <v>103</v>
      </c>
      <c r="Z29" s="185" t="s">
        <v>104</v>
      </c>
      <c r="AA29" s="187">
        <f>IFERROR(IF(AND(T28="Probabilidad",T29="Probabilidad"),(AC28-(+AC28*W29)),IF(AND(T28="Impacto",T29="Probabilidad"),(L28-(+L28*W29)),IF(T29="Impacto",AC28,""))),"")</f>
        <v>0.28000000000000003</v>
      </c>
      <c r="AB29" s="188" t="str">
        <f t="shared" si="17"/>
        <v>Baja</v>
      </c>
      <c r="AC29" s="186">
        <f t="shared" si="21"/>
        <v>0.28000000000000003</v>
      </c>
      <c r="AD29" s="188" t="str">
        <f t="shared" si="18"/>
        <v>Mayor</v>
      </c>
      <c r="AE29" s="186">
        <f>IFERROR(IF(AND(T28="Impacto",T29="Impacto"),(AE28-(+AE28*W29)),IF(AND(T28="Probabilidad",T29="Impacto"),(P28-(+P28*W29)),IF(T29="Probabilidad",AE28,""))),"")</f>
        <v>0.75</v>
      </c>
      <c r="AF29" s="185" t="str">
        <f t="shared" si="19"/>
        <v>Alto</v>
      </c>
      <c r="AG29" s="1033"/>
    </row>
    <row r="30" spans="1:33" ht="115.5" x14ac:dyDescent="0.2">
      <c r="A30" s="640"/>
      <c r="B30" s="926"/>
      <c r="C30" s="926"/>
      <c r="D30" s="926"/>
      <c r="E30" s="926"/>
      <c r="F30" s="184" t="s">
        <v>137</v>
      </c>
      <c r="G30" s="926"/>
      <c r="H30" s="926"/>
      <c r="I30" s="926"/>
      <c r="J30" s="926"/>
      <c r="K30" s="926"/>
      <c r="L30" s="926"/>
      <c r="M30" s="926"/>
      <c r="N30" s="926"/>
      <c r="O30" s="926"/>
      <c r="P30" s="926"/>
      <c r="Q30" s="926"/>
      <c r="R30" s="183">
        <v>3</v>
      </c>
      <c r="S30" s="189" t="s">
        <v>138</v>
      </c>
      <c r="T30" s="183" t="str">
        <f t="shared" si="20"/>
        <v>Probabilidad</v>
      </c>
      <c r="U30" s="185" t="s">
        <v>135</v>
      </c>
      <c r="V30" s="185" t="s">
        <v>101</v>
      </c>
      <c r="W30" s="186" t="str">
        <f t="shared" si="16"/>
        <v>30%</v>
      </c>
      <c r="X30" s="185" t="s">
        <v>136</v>
      </c>
      <c r="Y30" s="185" t="s">
        <v>103</v>
      </c>
      <c r="Z30" s="185" t="s">
        <v>104</v>
      </c>
      <c r="AA30" s="187">
        <f t="shared" ref="AA30:AA31" si="24">IFERROR(IF(AND(T29="Probabilidad",T30="Probabilidad"),(AC29-(+AC29*W30)),IF(AND(T29="Impacto",T30="Probabilidad"),(AC28-(+AC28*W30)),IF(T30="Impacto",AC29,""))),"")</f>
        <v>0.19600000000000001</v>
      </c>
      <c r="AB30" s="188" t="str">
        <f t="shared" si="17"/>
        <v>Muy Baja</v>
      </c>
      <c r="AC30" s="186">
        <f t="shared" si="21"/>
        <v>0.19600000000000001</v>
      </c>
      <c r="AD30" s="188" t="str">
        <f t="shared" si="18"/>
        <v>Mayor</v>
      </c>
      <c r="AE30" s="186">
        <f t="shared" ref="AE30:AE31" si="25">IFERROR(IF(AND(T29="Impacto",T30="Impacto"),(AE29-(+AE29*W30)),IF(AND(T29="Probabilidad",T30="Impacto"),(AE28-(+AE28*W30)),IF(T30="Probabilidad",AE29,""))),"")</f>
        <v>0.75</v>
      </c>
      <c r="AF30" s="185" t="str">
        <f t="shared" si="19"/>
        <v>Alto</v>
      </c>
      <c r="AG30" s="1033"/>
    </row>
    <row r="31" spans="1:33" ht="66" x14ac:dyDescent="0.2">
      <c r="A31" s="640"/>
      <c r="B31" s="926"/>
      <c r="C31" s="926"/>
      <c r="D31" s="926"/>
      <c r="E31" s="926"/>
      <c r="F31" s="184" t="s">
        <v>139</v>
      </c>
      <c r="G31" s="926"/>
      <c r="H31" s="926"/>
      <c r="I31" s="926"/>
      <c r="J31" s="926"/>
      <c r="K31" s="926"/>
      <c r="L31" s="926"/>
      <c r="M31" s="926"/>
      <c r="N31" s="926"/>
      <c r="O31" s="926"/>
      <c r="P31" s="926"/>
      <c r="Q31" s="926"/>
      <c r="R31" s="183">
        <v>4</v>
      </c>
      <c r="S31" s="184" t="s">
        <v>140</v>
      </c>
      <c r="T31" s="183" t="str">
        <f t="shared" si="20"/>
        <v>Probabilidad</v>
      </c>
      <c r="U31" s="185" t="s">
        <v>100</v>
      </c>
      <c r="V31" s="185" t="s">
        <v>101</v>
      </c>
      <c r="W31" s="186" t="str">
        <f t="shared" si="16"/>
        <v>40%</v>
      </c>
      <c r="X31" s="185" t="s">
        <v>136</v>
      </c>
      <c r="Y31" s="185" t="s">
        <v>141</v>
      </c>
      <c r="Z31" s="185" t="s">
        <v>104</v>
      </c>
      <c r="AA31" s="187">
        <f t="shared" si="24"/>
        <v>0.1176</v>
      </c>
      <c r="AB31" s="188" t="str">
        <f t="shared" si="17"/>
        <v>Muy Baja</v>
      </c>
      <c r="AC31" s="186">
        <f t="shared" si="21"/>
        <v>0.1176</v>
      </c>
      <c r="AD31" s="188" t="str">
        <f t="shared" si="18"/>
        <v>Mayor</v>
      </c>
      <c r="AE31" s="186">
        <f t="shared" si="25"/>
        <v>0.75</v>
      </c>
      <c r="AF31" s="185" t="str">
        <f t="shared" si="19"/>
        <v>Alto</v>
      </c>
      <c r="AG31" s="1033"/>
    </row>
    <row r="32" spans="1:33" ht="49.5" x14ac:dyDescent="0.2">
      <c r="A32" s="640"/>
      <c r="B32" s="921">
        <v>2</v>
      </c>
      <c r="C32" s="923" t="s">
        <v>91</v>
      </c>
      <c r="D32" s="923" t="s">
        <v>142</v>
      </c>
      <c r="E32" s="923" t="s">
        <v>143</v>
      </c>
      <c r="F32" s="184" t="s">
        <v>144</v>
      </c>
      <c r="G32" s="923" t="s">
        <v>145</v>
      </c>
      <c r="H32" s="924" t="s">
        <v>146</v>
      </c>
      <c r="I32" s="923" t="s">
        <v>97</v>
      </c>
      <c r="J32" s="921">
        <v>4</v>
      </c>
      <c r="K32" s="923" t="str">
        <f>IF(J32&lt;=0,"",IF(J32&lt;=2,"Muy Baja",IF(J32&lt;=24,"Baja",IF(J32&lt;=500,"Media",IF(J32&lt;=5000,"Alta","Muy Alta")))))</f>
        <v>Baja</v>
      </c>
      <c r="L32" s="1025">
        <f>IF(K32="","",IF(K32="Muy Baja",0.2,IF(K32="Baja",0.4,IF(K32="Media",0.6,IF(K32="Alta",0.8,IF(K32="Muy Alta",1,))))))</f>
        <v>0.4</v>
      </c>
      <c r="M32" s="1025" t="s">
        <v>147</v>
      </c>
      <c r="N32" s="1025" t="str">
        <f>IF(NOT(ISERROR(MATCH(M32,'[2]Tabla Impacto'!$B$221:$B$223,0))),'[2]Tabla Impacto'!$F$223&amp;"Por favor no seleccionar los criterios de impacto(Afectación Económica o presupuestal y Pérdida Reputacional)",M32)</f>
        <v xml:space="preserve">     El riesgo afecta la imagen de de la entidad con efecto publicitario sostenido a nivel de sector administrativo, nivel departamental o municipal</v>
      </c>
      <c r="O32" s="923" t="str">
        <f>IF(OR(N32='[2]Tabla Impacto'!$C$11,N32='[2]Tabla Impacto'!$D$11),"Leve",IF(OR(N32='[2]Tabla Impacto'!$C$12,N32='[2]Tabla Impacto'!$D$12),"Menor",IF(OR(N32='[2]Tabla Impacto'!$C$13,N32='[2]Tabla Impacto'!$D$13),"Moderado",IF(OR(N32='[2]Tabla Impacto'!$C$14,N32='[2]Tabla Impacto'!$D$14),"Mayor",IF(OR(N32='[2]Tabla Impacto'!$C$15,N32='[2]Tabla Impacto'!$D$15),"Catastrófico","")))))</f>
        <v>Mayor</v>
      </c>
      <c r="P32" s="1025">
        <f>IF(O32="","",IF(O32="Leve",0.2,IF(O32="Menor",0.4,IF(O32="Moderado",0.6,IF(O32="Mayor",0.8,IF(O32="Catastrófico",1,))))))</f>
        <v>0.8</v>
      </c>
      <c r="Q32" s="921" t="str">
        <f>IF(OR(AND(K32="Muy Baja",O32="Leve"),AND(K32="Muy Baja",O32="Menor"),AND(K32="Baja",O32="Leve")),"Bajo",IF(OR(AND(K32="Muy baja",O32="Moderado"),AND(K32="Baja",O32="Menor"),AND(K32="Baja",O32="Moderado"),AND(K32="Media",O32="Leve"),AND(K32="Media",O32="Menor"),AND(K32="Media",O32="Moderado"),AND(K32="Alta",O32="Leve"),AND(K32="Alta",O32="Menor")),"Moderado",IF(OR(AND(K32="Muy Baja",O32="Mayor"),AND(K32="Baja",O32="Mayor"),AND(K32="Media",O32="Mayor"),AND(K32="Alta",O32="Moderado"),AND(K32="Alta",O32="Mayor"),AND(K32="Muy Alta",O32="Leve"),AND(K32="Muy Alta",O32="Menor"),AND(K32="Muy Alta",O32="Moderado"),AND(K32="Muy Alta",O32="Mayor")),"Alto",IF(OR(AND(K32="Muy Baja",O32="Catastrófico"),AND(K32="Baja",O32="Catastrófico"),AND(K32="Media",O32="Catastrófico"),AND(K32="Alta",O32="Catastrófico"),AND(K32="Muy Alta",O32="Catastrófico")),"Extremo",""))))</f>
        <v>Alto</v>
      </c>
      <c r="R32" s="183">
        <v>1</v>
      </c>
      <c r="S32" s="923" t="s">
        <v>148</v>
      </c>
      <c r="T32" s="923" t="str">
        <f t="shared" si="20"/>
        <v>Probabilidad</v>
      </c>
      <c r="U32" s="1006" t="s">
        <v>100</v>
      </c>
      <c r="V32" s="1006" t="s">
        <v>101</v>
      </c>
      <c r="W32" s="1006" t="str">
        <f t="shared" si="16"/>
        <v>40%</v>
      </c>
      <c r="X32" s="1006" t="s">
        <v>102</v>
      </c>
      <c r="Y32" s="1006" t="s">
        <v>103</v>
      </c>
      <c r="Z32" s="1006" t="s">
        <v>104</v>
      </c>
      <c r="AA32" s="1007">
        <f>IFERROR(IF(T32="Probabilidad",(L32-(+L32*W32)),IF(T32="Impacto",L32,"")),"")</f>
        <v>0.24</v>
      </c>
      <c r="AB32" s="1008" t="str">
        <f t="shared" si="17"/>
        <v>Baja</v>
      </c>
      <c r="AC32" s="1009">
        <f t="shared" si="21"/>
        <v>0.24</v>
      </c>
      <c r="AD32" s="1008" t="str">
        <f t="shared" si="18"/>
        <v>Mayor</v>
      </c>
      <c r="AE32" s="1009">
        <f>IFERROR(IF(T32="Impacto",(P32-(+P32*W32)),IF(T32="Probabilidad",P32,"")),"")</f>
        <v>0.8</v>
      </c>
      <c r="AF32" s="1006" t="str">
        <f t="shared" si="19"/>
        <v>Alto</v>
      </c>
      <c r="AG32" s="1001" t="s">
        <v>105</v>
      </c>
    </row>
    <row r="33" spans="1:33" ht="50.25" thickBot="1" x14ac:dyDescent="0.25">
      <c r="A33" s="641"/>
      <c r="B33" s="922"/>
      <c r="C33" s="922"/>
      <c r="D33" s="922"/>
      <c r="E33" s="922"/>
      <c r="F33" s="388" t="s">
        <v>149</v>
      </c>
      <c r="G33" s="922"/>
      <c r="H33" s="922"/>
      <c r="I33" s="922"/>
      <c r="J33" s="922"/>
      <c r="K33" s="922"/>
      <c r="L33" s="922"/>
      <c r="M33" s="922"/>
      <c r="N33" s="922"/>
      <c r="O33" s="922"/>
      <c r="P33" s="922"/>
      <c r="Q33" s="922"/>
      <c r="R33" s="389">
        <v>2</v>
      </c>
      <c r="S33" s="922"/>
      <c r="T33" s="922"/>
      <c r="U33" s="922"/>
      <c r="V33" s="922"/>
      <c r="W33" s="922"/>
      <c r="X33" s="922"/>
      <c r="Y33" s="922"/>
      <c r="Z33" s="922"/>
      <c r="AA33" s="922"/>
      <c r="AB33" s="922"/>
      <c r="AC33" s="922"/>
      <c r="AD33" s="922"/>
      <c r="AE33" s="922"/>
      <c r="AF33" s="922"/>
      <c r="AG33" s="1002"/>
    </row>
    <row r="34" spans="1:33" ht="56.25" customHeight="1" x14ac:dyDescent="0.2">
      <c r="A34" s="647" t="s">
        <v>150</v>
      </c>
      <c r="B34" s="830">
        <v>1</v>
      </c>
      <c r="C34" s="755" t="s">
        <v>91</v>
      </c>
      <c r="D34" s="755" t="s">
        <v>151</v>
      </c>
      <c r="E34" s="928" t="s">
        <v>152</v>
      </c>
      <c r="F34" s="391" t="s">
        <v>153</v>
      </c>
      <c r="G34" s="1026" t="s">
        <v>154</v>
      </c>
      <c r="H34" s="1026" t="s">
        <v>155</v>
      </c>
      <c r="I34" s="1083" t="s">
        <v>97</v>
      </c>
      <c r="J34" s="1084">
        <v>280</v>
      </c>
      <c r="K34" s="851" t="str">
        <f>IF(J34&lt;=0,"",IF(J34&lt;=2,"Muy Baja",IF(J34&lt;=24,"Baja",IF(J34&lt;=500,"Media",IF(J34&lt;=5000,"Alta","Muy Alta")))))</f>
        <v>Media</v>
      </c>
      <c r="L34" s="836">
        <f>IF(K34="","",IF(K34="Muy Baja",0.2,IF(K34="Baja",0.4,IF(K34="Media",0.6,IF(K34="Alta",0.8,IF(K34="Muy Alta",1,))))))</f>
        <v>0.6</v>
      </c>
      <c r="M34" s="1085" t="s">
        <v>147</v>
      </c>
      <c r="N34" s="836" t="str">
        <f>IF(NOT(ISERROR(MATCH(M34,'[3]Tabla Impacto'!$B$221:$B$223,0))),'[3]Tabla Impacto'!$F$223&amp;"Por favor no seleccionar los criterios de impacto(Afectación Económica o presupuestal y Pérdida Reputacional)",M34)</f>
        <v xml:space="preserve">     El riesgo afecta la imagen de de la entidad con efecto publicitario sostenido a nivel de sector administrativo, nivel departamental o municipal</v>
      </c>
      <c r="O34" s="851" t="str">
        <f>IF(OR(N34='[3]Tabla Impacto'!$C$11,N34='[3]Tabla Impacto'!$D$11),"Leve",IF(OR(N34='[3]Tabla Impacto'!$C$12,N34='[3]Tabla Impacto'!$D$12),"Menor",IF(OR(N34='[3]Tabla Impacto'!$C$13,N34='[3]Tabla Impacto'!$D$13),"Moderado",IF(OR(N34='[3]Tabla Impacto'!$C$14,N34='[3]Tabla Impacto'!$D$14),"Mayor",IF(OR(N34='[3]Tabla Impacto'!$C$15,N34='[3]Tabla Impacto'!$D$15),"Catastrófico","")))))</f>
        <v>Mayor</v>
      </c>
      <c r="P34" s="836">
        <f>IF(O34="","",IF(O34="Leve",0.2,IF(O34="Menor",0.4,IF(O34="Moderado",0.6,IF(O34="Mayor",0.8,IF(O34="Catastrófico",1,))))))</f>
        <v>0.8</v>
      </c>
      <c r="Q34" s="911"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Alto</v>
      </c>
      <c r="R34" s="395">
        <v>1</v>
      </c>
      <c r="S34" s="330" t="s">
        <v>156</v>
      </c>
      <c r="T34" s="396" t="str">
        <f>IF(OR(U34="Preventivo",U34="Detectivo"),"Probabilidad",IF(U34="Correctivo","Impacto",""))</f>
        <v>Probabilidad</v>
      </c>
      <c r="U34" s="397" t="s">
        <v>135</v>
      </c>
      <c r="V34" s="397" t="s">
        <v>101</v>
      </c>
      <c r="W34" s="398" t="str">
        <f>IF(AND(U34="Preventivo",V34="Automático"),"50%",IF(AND(U34="Preventivo",V34="Manual"),"40%",IF(AND(U34="Detectivo",V34="Automático"),"40%",IF(AND(U34="Detectivo",V34="Manual"),"30%",IF(AND(U34="Correctivo",V34="Automático"),"35%",IF(AND(U34="Correctivo",V34="Manual"),"25%",""))))))</f>
        <v>30%</v>
      </c>
      <c r="X34" s="397" t="s">
        <v>102</v>
      </c>
      <c r="Y34" s="397" t="s">
        <v>103</v>
      </c>
      <c r="Z34" s="397" t="s">
        <v>104</v>
      </c>
      <c r="AA34" s="399">
        <f>IFERROR(IF(T34="Probabilidad",(L34-(+L34*W34)),IF(T34="Impacto",L34,"")),"")</f>
        <v>0.42</v>
      </c>
      <c r="AB34" s="400" t="str">
        <f>IFERROR(IF(AA34="","",IF(AA34&lt;=0.2,"Muy Baja",IF(AA34&lt;=0.4,"Baja",IF(AA34&lt;=0.6,"Media",IF(AA34&lt;=0.8,"Alta","Muy Alta"))))),"")</f>
        <v>Media</v>
      </c>
      <c r="AC34" s="401">
        <f>+AA34</f>
        <v>0.42</v>
      </c>
      <c r="AD34" s="400" t="str">
        <f>IFERROR(IF(AE34="","",IF(AE34&lt;=0.2,"Leve",IF(AE34&lt;=0.4,"Menor",IF(AE34&lt;=0.6,"Moderado",IF(AE34&lt;=0.8,"Mayor","Catastrófico"))))),"")</f>
        <v>Mayor</v>
      </c>
      <c r="AE34" s="401">
        <f>IFERROR(IF(T34="Impacto",(P34-(+P34*W34)),IF(T34="Probabilidad",P34,"")),"")</f>
        <v>0.8</v>
      </c>
      <c r="AF34" s="402" t="str">
        <f>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Alto</v>
      </c>
      <c r="AG34" s="1003" t="s">
        <v>105</v>
      </c>
    </row>
    <row r="35" spans="1:33" ht="56.25" customHeight="1" x14ac:dyDescent="0.2">
      <c r="A35" s="640"/>
      <c r="B35" s="831"/>
      <c r="C35" s="756"/>
      <c r="D35" s="756"/>
      <c r="E35" s="929"/>
      <c r="F35" s="192" t="s">
        <v>157</v>
      </c>
      <c r="G35" s="1027"/>
      <c r="H35" s="1027"/>
      <c r="I35" s="1082"/>
      <c r="J35" s="862"/>
      <c r="K35" s="852"/>
      <c r="L35" s="837"/>
      <c r="M35" s="1078"/>
      <c r="N35" s="837">
        <f ca="1">IF(NOT(ISERROR(MATCH(M35,_xlfn.ANCHORARRAY(#REF!),0))),#REF!&amp;"Por favor no seleccionar los criterios de impacto",M35)</f>
        <v>0</v>
      </c>
      <c r="O35" s="852"/>
      <c r="P35" s="837"/>
      <c r="Q35" s="912"/>
      <c r="R35" s="194">
        <v>2</v>
      </c>
      <c r="S35" s="195" t="s">
        <v>158</v>
      </c>
      <c r="T35" s="196" t="str">
        <f>IF(OR(U35="Preventivo",U35="Detectivo"),"Probabilidad",IF(U35="Correctivo","Impacto",""))</f>
        <v>Probabilidad</v>
      </c>
      <c r="U35" s="197" t="s">
        <v>100</v>
      </c>
      <c r="V35" s="197" t="s">
        <v>101</v>
      </c>
      <c r="W35" s="198" t="str">
        <f t="shared" ref="W35:W38" si="26">IF(AND(U35="Preventivo",V35="Automático"),"50%",IF(AND(U35="Preventivo",V35="Manual"),"40%",IF(AND(U35="Detectivo",V35="Automático"),"40%",IF(AND(U35="Detectivo",V35="Manual"),"30%",IF(AND(U35="Correctivo",V35="Automático"),"35%",IF(AND(U35="Correctivo",V35="Manual"),"25%",""))))))</f>
        <v>40%</v>
      </c>
      <c r="X35" s="197" t="s">
        <v>136</v>
      </c>
      <c r="Y35" s="197" t="s">
        <v>103</v>
      </c>
      <c r="Z35" s="197" t="s">
        <v>104</v>
      </c>
      <c r="AA35" s="199">
        <f>IFERROR(IF(AND(T34="Probabilidad",T35="Probabilidad"),(AC34-(+AC34*W35)),IF(AND(T34="Impacto",T35="Probabilidad"),(L34-(+L34*W35)),IF(T35="Impacto",AC34,""))),"")</f>
        <v>0.252</v>
      </c>
      <c r="AB35" s="200" t="str">
        <f t="shared" ref="AB35:AB38" si="27">IFERROR(IF(AA35="","",IF(AA35&lt;=0.2,"Muy Baja",IF(AA35&lt;=0.4,"Baja",IF(AA35&lt;=0.6,"Media",IF(AA35&lt;=0.8,"Alta","Muy Alta"))))),"")</f>
        <v>Baja</v>
      </c>
      <c r="AC35" s="201">
        <f>+AA35</f>
        <v>0.252</v>
      </c>
      <c r="AD35" s="200" t="str">
        <f t="shared" ref="AD35:AD38" si="28">IFERROR(IF(AE35="","",IF(AE35&lt;=0.2,"Leve",IF(AE35&lt;=0.4,"Menor",IF(AE35&lt;=0.6,"Moderado",IF(AE35&lt;=0.8,"Mayor","Catastrófico"))))),"")</f>
        <v>Mayor</v>
      </c>
      <c r="AE35" s="201">
        <f>IFERROR(IF(AND(T34="Impacto",T35="Impacto"),(AE34-(+AE34*W35)),IF(AND(T34="Probabilidad",T35="Impacto"),(P34-(+P34*W35)),IF(T35="Probabilidad",AE34,""))),"")</f>
        <v>0.8</v>
      </c>
      <c r="AF35" s="403" t="str">
        <f t="shared" ref="AF35:AF38" si="29">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Alto</v>
      </c>
      <c r="AG35" s="1003"/>
    </row>
    <row r="36" spans="1:33" ht="56.25" customHeight="1" x14ac:dyDescent="0.2">
      <c r="A36" s="640"/>
      <c r="B36" s="831"/>
      <c r="C36" s="756"/>
      <c r="D36" s="756"/>
      <c r="E36" s="929"/>
      <c r="F36" s="192" t="s">
        <v>159</v>
      </c>
      <c r="G36" s="1027"/>
      <c r="H36" s="1027"/>
      <c r="I36" s="1082"/>
      <c r="J36" s="862"/>
      <c r="K36" s="852"/>
      <c r="L36" s="837"/>
      <c r="M36" s="1078"/>
      <c r="N36" s="837">
        <f ca="1">IF(NOT(ISERROR(MATCH(M36,_xlfn.ANCHORARRAY(#REF!),0))),#REF!&amp;"Por favor no seleccionar los criterios de impacto",M36)</f>
        <v>0</v>
      </c>
      <c r="O36" s="852"/>
      <c r="P36" s="837"/>
      <c r="Q36" s="912"/>
      <c r="R36" s="194">
        <v>3</v>
      </c>
      <c r="S36" s="207" t="s">
        <v>160</v>
      </c>
      <c r="T36" s="196" t="str">
        <f t="shared" ref="T36:T38" si="30">IF(OR(U36="Preventivo",U36="Detectivo"),"Probabilidad",IF(U36="Correctivo","Impacto",""))</f>
        <v>Probabilidad</v>
      </c>
      <c r="U36" s="197" t="s">
        <v>100</v>
      </c>
      <c r="V36" s="197" t="s">
        <v>101</v>
      </c>
      <c r="W36" s="198" t="str">
        <f t="shared" si="26"/>
        <v>40%</v>
      </c>
      <c r="X36" s="197" t="s">
        <v>136</v>
      </c>
      <c r="Y36" s="197" t="s">
        <v>103</v>
      </c>
      <c r="Z36" s="197" t="s">
        <v>104</v>
      </c>
      <c r="AA36" s="199">
        <f>IFERROR(IF(AND(T35="Probabilidad",T36="Probabilidad"),(AC35-(+AC35*W36)),IF(AND(T35="Impacto",T36="Probabilidad"),(AC34-(+AC34*W36)),IF(T36="Impacto",AC35,""))),"")</f>
        <v>0.1512</v>
      </c>
      <c r="AB36" s="200" t="str">
        <f t="shared" si="27"/>
        <v>Muy Baja</v>
      </c>
      <c r="AC36" s="201">
        <f t="shared" ref="AC36:AC46" si="31">+AA36</f>
        <v>0.1512</v>
      </c>
      <c r="AD36" s="200" t="str">
        <f t="shared" si="28"/>
        <v>Mayor</v>
      </c>
      <c r="AE36" s="201">
        <f t="shared" ref="AE36:AE38" si="32">IFERROR(IF(AND(T35="Impacto",T36="Impacto"),(AE35-(+AE35*W36)),IF(AND(T35="Probabilidad",T36="Impacto"),(AE34-(+AE34*W36)),IF(T36="Probabilidad",AE35,""))),"")</f>
        <v>0.8</v>
      </c>
      <c r="AF36" s="403" t="str">
        <f t="shared" si="29"/>
        <v>Alto</v>
      </c>
      <c r="AG36" s="1003"/>
    </row>
    <row r="37" spans="1:33" ht="56.25" customHeight="1" x14ac:dyDescent="0.2">
      <c r="A37" s="640"/>
      <c r="B37" s="831"/>
      <c r="C37" s="756"/>
      <c r="D37" s="756"/>
      <c r="E37" s="929"/>
      <c r="F37" s="192" t="s">
        <v>161</v>
      </c>
      <c r="G37" s="1027"/>
      <c r="H37" s="1027"/>
      <c r="I37" s="1082"/>
      <c r="J37" s="862"/>
      <c r="K37" s="852"/>
      <c r="L37" s="837"/>
      <c r="M37" s="1078"/>
      <c r="N37" s="837">
        <f ca="1">IF(NOT(ISERROR(MATCH(M37,_xlfn.ANCHORARRAY(#REF!),0))),#REF!&amp;"Por favor no seleccionar los criterios de impacto",M37)</f>
        <v>0</v>
      </c>
      <c r="O37" s="852"/>
      <c r="P37" s="837"/>
      <c r="Q37" s="912"/>
      <c r="R37" s="194">
        <v>4</v>
      </c>
      <c r="S37" s="195" t="s">
        <v>162</v>
      </c>
      <c r="T37" s="196" t="str">
        <f t="shared" si="30"/>
        <v>Probabilidad</v>
      </c>
      <c r="U37" s="197" t="s">
        <v>100</v>
      </c>
      <c r="V37" s="197" t="s">
        <v>101</v>
      </c>
      <c r="W37" s="198" t="str">
        <f t="shared" si="26"/>
        <v>40%</v>
      </c>
      <c r="X37" s="197" t="s">
        <v>136</v>
      </c>
      <c r="Y37" s="197" t="s">
        <v>103</v>
      </c>
      <c r="Z37" s="197" t="s">
        <v>104</v>
      </c>
      <c r="AA37" s="199">
        <f t="shared" ref="AA37:AA38" si="33">IFERROR(IF(AND(T36="Probabilidad",T37="Probabilidad"),(AC36-(+AC36*W37)),IF(AND(T36="Impacto",T37="Probabilidad"),(AC35-(+AC35*W37)),IF(T37="Impacto",AC36,""))),"")</f>
        <v>9.0719999999999995E-2</v>
      </c>
      <c r="AB37" s="200" t="str">
        <f t="shared" si="27"/>
        <v>Muy Baja</v>
      </c>
      <c r="AC37" s="201">
        <f t="shared" si="31"/>
        <v>9.0719999999999995E-2</v>
      </c>
      <c r="AD37" s="200" t="str">
        <f t="shared" si="28"/>
        <v>Mayor</v>
      </c>
      <c r="AE37" s="201">
        <f t="shared" si="32"/>
        <v>0.8</v>
      </c>
      <c r="AF37" s="403" t="str">
        <f t="shared" si="29"/>
        <v>Alto</v>
      </c>
      <c r="AG37" s="1003"/>
    </row>
    <row r="38" spans="1:33" ht="56.25" customHeight="1" x14ac:dyDescent="0.2">
      <c r="A38" s="640"/>
      <c r="B38" s="831"/>
      <c r="C38" s="756"/>
      <c r="D38" s="756"/>
      <c r="E38" s="929"/>
      <c r="F38" s="192" t="s">
        <v>163</v>
      </c>
      <c r="G38" s="1027"/>
      <c r="H38" s="1027"/>
      <c r="I38" s="1082"/>
      <c r="J38" s="862"/>
      <c r="K38" s="852"/>
      <c r="L38" s="837"/>
      <c r="M38" s="1078"/>
      <c r="N38" s="837">
        <f ca="1">IF(NOT(ISERROR(MATCH(M38,_xlfn.ANCHORARRAY(#REF!),0))),#REF!&amp;"Por favor no seleccionar los criterios de impacto",M38)</f>
        <v>0</v>
      </c>
      <c r="O38" s="852"/>
      <c r="P38" s="837"/>
      <c r="Q38" s="912"/>
      <c r="R38" s="194">
        <v>5</v>
      </c>
      <c r="S38" s="195" t="s">
        <v>164</v>
      </c>
      <c r="T38" s="196" t="str">
        <f t="shared" si="30"/>
        <v>Probabilidad</v>
      </c>
      <c r="U38" s="197" t="s">
        <v>135</v>
      </c>
      <c r="V38" s="197" t="s">
        <v>101</v>
      </c>
      <c r="W38" s="198" t="str">
        <f t="shared" si="26"/>
        <v>30%</v>
      </c>
      <c r="X38" s="197" t="s">
        <v>136</v>
      </c>
      <c r="Y38" s="197" t="s">
        <v>103</v>
      </c>
      <c r="Z38" s="197" t="s">
        <v>104</v>
      </c>
      <c r="AA38" s="199">
        <f t="shared" si="33"/>
        <v>6.3504000000000005E-2</v>
      </c>
      <c r="AB38" s="200" t="str">
        <f t="shared" si="27"/>
        <v>Muy Baja</v>
      </c>
      <c r="AC38" s="201">
        <f t="shared" si="31"/>
        <v>6.3504000000000005E-2</v>
      </c>
      <c r="AD38" s="200" t="str">
        <f t="shared" si="28"/>
        <v>Mayor</v>
      </c>
      <c r="AE38" s="201">
        <f t="shared" si="32"/>
        <v>0.8</v>
      </c>
      <c r="AF38" s="403" t="str">
        <f t="shared" si="29"/>
        <v>Alto</v>
      </c>
      <c r="AG38" s="1004"/>
    </row>
    <row r="39" spans="1:33" ht="56.25" customHeight="1" x14ac:dyDescent="0.2">
      <c r="A39" s="640"/>
      <c r="B39" s="839">
        <v>2</v>
      </c>
      <c r="C39" s="803" t="s">
        <v>165</v>
      </c>
      <c r="D39" s="803" t="s">
        <v>166</v>
      </c>
      <c r="E39" s="1074" t="s">
        <v>167</v>
      </c>
      <c r="F39" s="192" t="s">
        <v>168</v>
      </c>
      <c r="G39" s="1027" t="s">
        <v>169</v>
      </c>
      <c r="H39" s="1079" t="s">
        <v>170</v>
      </c>
      <c r="I39" s="1081" t="s">
        <v>97</v>
      </c>
      <c r="J39" s="861">
        <v>720</v>
      </c>
      <c r="K39" s="853" t="str">
        <f>IF(J39&lt;=0,"",IF(J39&lt;=2,"Muy Baja",IF(J39&lt;=24,"Baja",IF(J39&lt;=500,"Media",IF(J39&lt;=5000,"Alta","Muy Alta")))))</f>
        <v>Alta</v>
      </c>
      <c r="L39" s="855">
        <f>IF(K39="","",IF(K39="Muy Baja",0.2,IF(K39="Baja",0.4,IF(K39="Media",0.6,IF(K39="Alta",0.8,IF(K39="Muy Alta",1,))))))</f>
        <v>0.8</v>
      </c>
      <c r="M39" s="1077" t="s">
        <v>147</v>
      </c>
      <c r="N39" s="855" t="str">
        <f>IF(NOT(ISERROR(MATCH(M39,'[3]Tabla Impacto'!$B$221:$B$223,0))),'[3]Tabla Impacto'!$F$223&amp;"Por favor no seleccionar los criterios de impacto(Afectación Económica o presupuestal y Pérdida Reputacional)",M39)</f>
        <v xml:space="preserve">     El riesgo afecta la imagen de de la entidad con efecto publicitario sostenido a nivel de sector administrativo, nivel departamental o municipal</v>
      </c>
      <c r="O39" s="853" t="str">
        <f>IF(OR(N39='[3]Tabla Impacto'!$C$11,N39='[3]Tabla Impacto'!$D$11),"Leve",IF(OR(N39='[3]Tabla Impacto'!$C$12,N39='[3]Tabla Impacto'!$D$12),"Menor",IF(OR(N39='[3]Tabla Impacto'!$C$13,N39='[3]Tabla Impacto'!$D$13),"Moderado",IF(OR(N39='[3]Tabla Impacto'!$C$14,N39='[3]Tabla Impacto'!$D$14),"Mayor",IF(OR(N39='[3]Tabla Impacto'!$C$15,N39='[3]Tabla Impacto'!$D$15),"Catastrófico","")))))</f>
        <v>Mayor</v>
      </c>
      <c r="P39" s="855">
        <f>IF(O39="","",IF(O39="Leve",0.2,IF(O39="Menor",0.4,IF(O39="Moderado",0.6,IF(O39="Mayor",0.8,IF(O39="Catastrófico",1,))))))</f>
        <v>0.8</v>
      </c>
      <c r="Q39" s="1073" t="str">
        <f>IF(OR(AND(K39="Muy Baja",O39="Leve"),AND(K39="Muy Baja",O39="Menor"),AND(K39="Baja",O39="Leve")),"Bajo",IF(OR(AND(K39="Muy baja",O39="Moderado"),AND(K39="Baja",O39="Menor"),AND(K39="Baja",O39="Moderado"),AND(K39="Media",O39="Leve"),AND(K39="Media",O39="Menor"),AND(K39="Media",O39="Moderado"),AND(K39="Alta",O39="Leve"),AND(K39="Alta",O39="Menor")),"Moderado",IF(OR(AND(K39="Muy Baja",O39="Mayor"),AND(K39="Baja",O39="Mayor"),AND(K39="Media",O39="Mayor"),AND(K39="Alta",O39="Moderado"),AND(K39="Alta",O39="Mayor"),AND(K39="Muy Alta",O39="Leve"),AND(K39="Muy Alta",O39="Menor"),AND(K39="Muy Alta",O39="Moderado"),AND(K39="Muy Alta",O39="Mayor")),"Alto",IF(OR(AND(K39="Muy Baja",O39="Catastrófico"),AND(K39="Baja",O39="Catastrófico"),AND(K39="Media",O39="Catastrófico"),AND(K39="Alta",O39="Catastrófico"),AND(K39="Muy Alta",O39="Catastrófico")),"Extremo",""))))</f>
        <v>Alto</v>
      </c>
      <c r="R39" s="194">
        <v>1</v>
      </c>
      <c r="S39" s="195" t="s">
        <v>171</v>
      </c>
      <c r="T39" s="196" t="str">
        <f>IF(OR(U39="Preventivo",U39="Detectivo"),"Probabilidad",IF(U39="Correctivo","Impacto",""))</f>
        <v>Probabilidad</v>
      </c>
      <c r="U39" s="197" t="s">
        <v>100</v>
      </c>
      <c r="V39" s="197" t="s">
        <v>101</v>
      </c>
      <c r="W39" s="198" t="str">
        <f>IF(AND(U39="Preventivo",V39="Automático"),"50%",IF(AND(U39="Preventivo",V39="Manual"),"40%",IF(AND(U39="Detectivo",V39="Automático"),"40%",IF(AND(U39="Detectivo",V39="Manual"),"30%",IF(AND(U39="Correctivo",V39="Automático"),"35%",IF(AND(U39="Correctivo",V39="Manual"),"25%",""))))))</f>
        <v>40%</v>
      </c>
      <c r="X39" s="197" t="s">
        <v>102</v>
      </c>
      <c r="Y39" s="197" t="s">
        <v>103</v>
      </c>
      <c r="Z39" s="197" t="s">
        <v>104</v>
      </c>
      <c r="AA39" s="199">
        <f>IFERROR(IF(T39="Probabilidad",(L39-(+L39*W39)),IF(T39="Impacto",L39,"")),"")</f>
        <v>0.48</v>
      </c>
      <c r="AB39" s="200" t="str">
        <f>IFERROR(IF(AA39="","",IF(AA39&lt;=0.2,"Muy Baja",IF(AA39&lt;=0.4,"Baja",IF(AA39&lt;=0.6,"Media",IF(AA39&lt;=0.8,"Alta","Muy Alta"))))),"")</f>
        <v>Media</v>
      </c>
      <c r="AC39" s="201">
        <f t="shared" si="31"/>
        <v>0.48</v>
      </c>
      <c r="AD39" s="200" t="str">
        <f>IFERROR(IF(AE39="","",IF(AE39&lt;=0.2,"Leve",IF(AE39&lt;=0.4,"Menor",IF(AE39&lt;=0.6,"Moderado",IF(AE39&lt;=0.8,"Mayor","Catastrófico"))))),"")</f>
        <v>Mayor</v>
      </c>
      <c r="AE39" s="201">
        <f>IFERROR(IF(T39="Impacto",(P39-(+P39*W39)),IF(T39="Probabilidad",P39,"")),"")</f>
        <v>0.8</v>
      </c>
      <c r="AF39" s="403" t="str">
        <f>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Alto</v>
      </c>
      <c r="AG39" s="1005" t="s">
        <v>105</v>
      </c>
    </row>
    <row r="40" spans="1:33" ht="56.25" customHeight="1" x14ac:dyDescent="0.2">
      <c r="A40" s="640"/>
      <c r="B40" s="831"/>
      <c r="C40" s="756"/>
      <c r="D40" s="756"/>
      <c r="E40" s="929"/>
      <c r="F40" s="192" t="s">
        <v>172</v>
      </c>
      <c r="G40" s="1027"/>
      <c r="H40" s="1080"/>
      <c r="I40" s="1082"/>
      <c r="J40" s="862"/>
      <c r="K40" s="852"/>
      <c r="L40" s="837"/>
      <c r="M40" s="1078"/>
      <c r="N40" s="837">
        <f ca="1">IF(NOT(ISERROR(MATCH(M40,_xlfn.ANCHORARRAY(G39),0))),L45&amp;"Por favor no seleccionar los criterios de impacto",M40)</f>
        <v>0</v>
      </c>
      <c r="O40" s="852"/>
      <c r="P40" s="837"/>
      <c r="Q40" s="912"/>
      <c r="R40" s="194">
        <v>2</v>
      </c>
      <c r="S40" s="195" t="s">
        <v>173</v>
      </c>
      <c r="T40" s="196" t="str">
        <f>IF(OR(U40="Preventivo",U40="Detectivo"),"Probabilidad",IF(U40="Correctivo","Impacto",""))</f>
        <v>Probabilidad</v>
      </c>
      <c r="U40" s="197" t="s">
        <v>100</v>
      </c>
      <c r="V40" s="197" t="s">
        <v>101</v>
      </c>
      <c r="W40" s="198" t="str">
        <f t="shared" ref="W40:W42" si="34">IF(AND(U40="Preventivo",V40="Automático"),"50%",IF(AND(U40="Preventivo",V40="Manual"),"40%",IF(AND(U40="Detectivo",V40="Automático"),"40%",IF(AND(U40="Detectivo",V40="Manual"),"30%",IF(AND(U40="Correctivo",V40="Automático"),"35%",IF(AND(U40="Correctivo",V40="Manual"),"25%",""))))))</f>
        <v>40%</v>
      </c>
      <c r="X40" s="197" t="s">
        <v>102</v>
      </c>
      <c r="Y40" s="197" t="s">
        <v>141</v>
      </c>
      <c r="Z40" s="197" t="s">
        <v>104</v>
      </c>
      <c r="AA40" s="199">
        <f>IFERROR(IF(AND(T39="Probabilidad",T40="Probabilidad"),(AC39-(+AC39*W40)),IF(AND(T39="Impacto",T40="Probabilidad"),(L39-(+L39*W40)),IF(T40="Impacto",AC39,""))),"")</f>
        <v>0.28799999999999998</v>
      </c>
      <c r="AB40" s="200" t="str">
        <f t="shared" ref="AB40:AB42" si="35">IFERROR(IF(AA40="","",IF(AA40&lt;=0.2,"Muy Baja",IF(AA40&lt;=0.4,"Baja",IF(AA40&lt;=0.6,"Media",IF(AA40&lt;=0.8,"Alta","Muy Alta"))))),"")</f>
        <v>Baja</v>
      </c>
      <c r="AC40" s="201">
        <f t="shared" si="31"/>
        <v>0.28799999999999998</v>
      </c>
      <c r="AD40" s="200" t="str">
        <f t="shared" ref="AD40:AD42" si="36">IFERROR(IF(AE40="","",IF(AE40&lt;=0.2,"Leve",IF(AE40&lt;=0.4,"Menor",IF(AE40&lt;=0.6,"Moderado",IF(AE40&lt;=0.8,"Mayor","Catastrófico"))))),"")</f>
        <v>Mayor</v>
      </c>
      <c r="AE40" s="201">
        <f>IFERROR(IF(AND(T39="Impacto",T40="Impacto"),(AE39-(+AE39*W40)),IF(AND(T39="Probabilidad",T40="Impacto"),(P39-(+P39*W40)),IF(T40="Probabilidad",AE39,""))),"")</f>
        <v>0.8</v>
      </c>
      <c r="AF40" s="403" t="str">
        <f t="shared" ref="AF40:AF42" si="37">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Alto</v>
      </c>
      <c r="AG40" s="1003"/>
    </row>
    <row r="41" spans="1:33" ht="56.25" customHeight="1" x14ac:dyDescent="0.2">
      <c r="A41" s="640"/>
      <c r="B41" s="831"/>
      <c r="C41" s="756"/>
      <c r="D41" s="756"/>
      <c r="E41" s="929"/>
      <c r="F41" s="192" t="s">
        <v>174</v>
      </c>
      <c r="G41" s="1027"/>
      <c r="H41" s="1080"/>
      <c r="I41" s="1082"/>
      <c r="J41" s="862"/>
      <c r="K41" s="852"/>
      <c r="L41" s="837"/>
      <c r="M41" s="1078"/>
      <c r="N41" s="837"/>
      <c r="O41" s="852"/>
      <c r="P41" s="837"/>
      <c r="Q41" s="912"/>
      <c r="R41" s="194">
        <v>3</v>
      </c>
      <c r="S41" s="207" t="s">
        <v>175</v>
      </c>
      <c r="T41" s="196" t="str">
        <f t="shared" ref="T41:T42" si="38">IF(OR(U41="Preventivo",U41="Detectivo"),"Probabilidad",IF(U41="Correctivo","Impacto",""))</f>
        <v>Probabilidad</v>
      </c>
      <c r="U41" s="197" t="s">
        <v>135</v>
      </c>
      <c r="V41" s="197" t="s">
        <v>176</v>
      </c>
      <c r="W41" s="198" t="str">
        <f t="shared" si="34"/>
        <v>40%</v>
      </c>
      <c r="X41" s="197" t="s">
        <v>136</v>
      </c>
      <c r="Y41" s="197" t="s">
        <v>103</v>
      </c>
      <c r="Z41" s="197" t="s">
        <v>104</v>
      </c>
      <c r="AA41" s="199">
        <f>IFERROR(IF(AND(T40="Probabilidad",T41="Probabilidad"),(AC40-(+AC40*W41)),IF(AND(T40="Impacto",T41="Probabilidad"),(L40-(+L40*W41)),IF(T41="Impacto",AC40,""))),"")</f>
        <v>0.17279999999999998</v>
      </c>
      <c r="AB41" s="200" t="str">
        <f t="shared" si="35"/>
        <v>Muy Baja</v>
      </c>
      <c r="AC41" s="201">
        <f t="shared" si="31"/>
        <v>0.17279999999999998</v>
      </c>
      <c r="AD41" s="200" t="str">
        <f t="shared" si="36"/>
        <v>Mayor</v>
      </c>
      <c r="AE41" s="201">
        <f>IFERROR(IF(AND(T40="Impacto",T41="Impacto"),(AE40-(+AE40*W41)),IF(AND(T40="Probabilidad",T41="Impacto"),(P40-(+P40*W41)),IF(T41="Probabilidad",AE40,""))),"")</f>
        <v>0.8</v>
      </c>
      <c r="AF41" s="403" t="str">
        <f t="shared" si="37"/>
        <v>Alto</v>
      </c>
      <c r="AG41" s="1003"/>
    </row>
    <row r="42" spans="1:33" ht="56.25" customHeight="1" x14ac:dyDescent="0.2">
      <c r="A42" s="640"/>
      <c r="B42" s="831"/>
      <c r="C42" s="756"/>
      <c r="D42" s="756"/>
      <c r="E42" s="929"/>
      <c r="F42" s="192" t="s">
        <v>177</v>
      </c>
      <c r="G42" s="1027"/>
      <c r="H42" s="1080"/>
      <c r="I42" s="1082"/>
      <c r="J42" s="862"/>
      <c r="K42" s="852"/>
      <c r="L42" s="837"/>
      <c r="M42" s="1078"/>
      <c r="N42" s="837"/>
      <c r="O42" s="852"/>
      <c r="P42" s="837"/>
      <c r="Q42" s="912"/>
      <c r="R42" s="194">
        <v>4</v>
      </c>
      <c r="S42" s="207" t="s">
        <v>178</v>
      </c>
      <c r="T42" s="196" t="str">
        <f t="shared" si="38"/>
        <v>Probabilidad</v>
      </c>
      <c r="U42" s="197" t="s">
        <v>100</v>
      </c>
      <c r="V42" s="197" t="s">
        <v>101</v>
      </c>
      <c r="W42" s="198" t="str">
        <f t="shared" si="34"/>
        <v>40%</v>
      </c>
      <c r="X42" s="197" t="s">
        <v>102</v>
      </c>
      <c r="Y42" s="197" t="s">
        <v>141</v>
      </c>
      <c r="Z42" s="197" t="s">
        <v>104</v>
      </c>
      <c r="AA42" s="199">
        <f>IFERROR(IF(AND(T41="Probabilidad",T42="Probabilidad"),(AC41-(+AC41*W42)),IF(AND(T41="Impacto",T42="Probabilidad"),(L41-(+L41*W42)),IF(T42="Impacto",AC41,""))),"")</f>
        <v>0.10367999999999998</v>
      </c>
      <c r="AB42" s="200" t="str">
        <f t="shared" si="35"/>
        <v>Muy Baja</v>
      </c>
      <c r="AC42" s="201">
        <f t="shared" si="31"/>
        <v>0.10367999999999998</v>
      </c>
      <c r="AD42" s="200" t="str">
        <f t="shared" si="36"/>
        <v>Mayor</v>
      </c>
      <c r="AE42" s="201">
        <f>IFERROR(IF(AND(T41="Impacto",T42="Impacto"),(AE41-(+AE41*W42)),IF(AND(T41="Probabilidad",T42="Impacto"),(P41-(+P41*W42)),IF(T42="Probabilidad",AE41,""))),"")</f>
        <v>0.8</v>
      </c>
      <c r="AF42" s="403" t="str">
        <f t="shared" si="37"/>
        <v>Alto</v>
      </c>
      <c r="AG42" s="1003"/>
    </row>
    <row r="43" spans="1:33" ht="56.25" customHeight="1" x14ac:dyDescent="0.2">
      <c r="A43" s="640"/>
      <c r="B43" s="839">
        <v>3</v>
      </c>
      <c r="C43" s="803" t="s">
        <v>91</v>
      </c>
      <c r="D43" s="803" t="s">
        <v>166</v>
      </c>
      <c r="E43" s="1074" t="s">
        <v>179</v>
      </c>
      <c r="F43" s="192" t="s">
        <v>180</v>
      </c>
      <c r="G43" s="1075" t="s">
        <v>181</v>
      </c>
      <c r="H43" s="1079" t="s">
        <v>182</v>
      </c>
      <c r="I43" s="1081" t="s">
        <v>97</v>
      </c>
      <c r="J43" s="861">
        <f>360*114</f>
        <v>41040</v>
      </c>
      <c r="K43" s="853" t="str">
        <f t="shared" ref="K43" si="39">IF(J43&lt;=0,"",IF(J43&lt;=2,"Muy Baja",IF(J43&lt;=24,"Baja",IF(J43&lt;=500,"Media",IF(J43&lt;=5000,"Alta","Muy Alta")))))</f>
        <v>Muy Alta</v>
      </c>
      <c r="L43" s="855">
        <f t="shared" ref="L43" si="40">IF(K43="","",IF(K43="Muy Baja",0.2,IF(K43="Baja",0.4,IF(K43="Media",0.6,IF(K43="Alta",0.8,IF(K43="Muy Alta",1,))))))</f>
        <v>1</v>
      </c>
      <c r="M43" s="1077" t="s">
        <v>131</v>
      </c>
      <c r="N43" s="855" t="str">
        <f>IF(NOT(ISERROR(MATCH(M43,'[3]Tabla Impacto'!$B$221:$B$223,0))),'[3]Tabla Impacto'!$F$223&amp;"Por favor no seleccionar los criterios de impacto(Afectación Económica o presupuestal y Pérdida Reputacional)",M43)</f>
        <v xml:space="preserve">     El riesgo afecta la imagen de la entidad a nivel nacional, con efecto publicitarios sostenible a nivel país</v>
      </c>
      <c r="O43" s="853" t="str">
        <f>IF(OR(N43='[3]Tabla Impacto'!$C$11,N43='[3]Tabla Impacto'!$D$11),"Leve",IF(OR(N43='[3]Tabla Impacto'!$C$12,N43='[3]Tabla Impacto'!$D$12),"Menor",IF(OR(N43='[3]Tabla Impacto'!$C$13,N43='[3]Tabla Impacto'!$D$13),"Moderado",IF(OR(N43='[3]Tabla Impacto'!$C$14,N43='[3]Tabla Impacto'!$D$14),"Mayor",IF(OR(N43='[3]Tabla Impacto'!$C$15,N43='[3]Tabla Impacto'!$D$15),"Catastrófico","")))))</f>
        <v>Catastrófico</v>
      </c>
      <c r="P43" s="855">
        <f t="shared" ref="P43" si="41">IF(O43="","",IF(O43="Leve",0.2,IF(O43="Menor",0.4,IF(O43="Moderado",0.6,IF(O43="Mayor",0.8,IF(O43="Catastrófico",1,))))))</f>
        <v>1</v>
      </c>
      <c r="Q43" s="1073" t="str">
        <f t="shared" ref="Q43" si="42">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Extremo</v>
      </c>
      <c r="R43" s="194">
        <v>1</v>
      </c>
      <c r="S43" s="195" t="s">
        <v>183</v>
      </c>
      <c r="T43" s="196" t="str">
        <f>IF(OR(U43="Preventivo",U43="Detectivo"),"Probabilidad",IF(U43="Correctivo","Impacto",""))</f>
        <v>Probabilidad</v>
      </c>
      <c r="U43" s="197" t="s">
        <v>100</v>
      </c>
      <c r="V43" s="197" t="s">
        <v>101</v>
      </c>
      <c r="W43" s="198" t="str">
        <f>IF(AND(U43="Preventivo",V43="Automático"),"50%",IF(AND(U43="Preventivo",V43="Manual"),"40%",IF(AND(U43="Detectivo",V43="Automático"),"40%",IF(AND(U43="Detectivo",V43="Manual"),"30%",IF(AND(U43="Correctivo",V43="Automático"),"35%",IF(AND(U43="Correctivo",V43="Manual"),"25%",""))))))</f>
        <v>40%</v>
      </c>
      <c r="X43" s="197" t="s">
        <v>136</v>
      </c>
      <c r="Y43" s="197" t="s">
        <v>141</v>
      </c>
      <c r="Z43" s="197" t="s">
        <v>104</v>
      </c>
      <c r="AA43" s="199">
        <f>IFERROR(IF(T43="Probabilidad",(L43-(+L43*W43)),IF(T43="Impacto",L43,"")),"")</f>
        <v>0.6</v>
      </c>
      <c r="AB43" s="200" t="str">
        <f>IFERROR(IF(AA43="","",IF(AA43&lt;=0.2,"Muy Baja",IF(AA43&lt;=0.4,"Baja",IF(AA43&lt;=0.6,"Media",IF(AA43&lt;=0.8,"Alta","Muy Alta"))))),"")</f>
        <v>Media</v>
      </c>
      <c r="AC43" s="201">
        <f t="shared" si="31"/>
        <v>0.6</v>
      </c>
      <c r="AD43" s="200" t="str">
        <f>IFERROR(IF(AE43="","",IF(AE43&lt;=0.2,"Leve",IF(AE43&lt;=0.4,"Menor",IF(AE43&lt;=0.6,"Moderado",IF(AE43&lt;=0.8,"Mayor","Catastrófico"))))),"")</f>
        <v>Catastrófico</v>
      </c>
      <c r="AE43" s="201">
        <f>IFERROR(IF(T43="Impacto",(P43-(+P43*W43)),IF(T43="Probabilidad",P43,"")),"")</f>
        <v>1</v>
      </c>
      <c r="AF43" s="403" t="str">
        <f>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Extremo</v>
      </c>
      <c r="AG43" s="1005" t="s">
        <v>105</v>
      </c>
    </row>
    <row r="44" spans="1:33" ht="56.25" customHeight="1" x14ac:dyDescent="0.2">
      <c r="A44" s="640"/>
      <c r="B44" s="831"/>
      <c r="C44" s="756"/>
      <c r="D44" s="756"/>
      <c r="E44" s="929"/>
      <c r="F44" s="192" t="s">
        <v>184</v>
      </c>
      <c r="G44" s="1076"/>
      <c r="H44" s="1080"/>
      <c r="I44" s="1082"/>
      <c r="J44" s="862"/>
      <c r="K44" s="852"/>
      <c r="L44" s="837"/>
      <c r="M44" s="1078"/>
      <c r="N44" s="837">
        <f ca="1">IF(NOT(ISERROR(MATCH(M44,_xlfn.ANCHORARRAY(G53),0))),L55&amp;"Por favor no seleccionar los criterios de impacto",M44)</f>
        <v>0</v>
      </c>
      <c r="O44" s="852"/>
      <c r="P44" s="837"/>
      <c r="Q44" s="912"/>
      <c r="R44" s="194">
        <v>2</v>
      </c>
      <c r="S44" s="195" t="s">
        <v>185</v>
      </c>
      <c r="T44" s="196" t="str">
        <f>IF(OR(U44="Preventivo",U44="Detectivo"),"Probabilidad",IF(U44="Correctivo","Impacto",""))</f>
        <v>Probabilidad</v>
      </c>
      <c r="U44" s="197" t="s">
        <v>100</v>
      </c>
      <c r="V44" s="197" t="s">
        <v>101</v>
      </c>
      <c r="W44" s="198" t="str">
        <f t="shared" ref="W44:W46" si="43">IF(AND(U44="Preventivo",V44="Automático"),"50%",IF(AND(U44="Preventivo",V44="Manual"),"40%",IF(AND(U44="Detectivo",V44="Automático"),"40%",IF(AND(U44="Detectivo",V44="Manual"),"30%",IF(AND(U44="Correctivo",V44="Automático"),"35%",IF(AND(U44="Correctivo",V44="Manual"),"25%",""))))))</f>
        <v>40%</v>
      </c>
      <c r="X44" s="197" t="s">
        <v>136</v>
      </c>
      <c r="Y44" s="197" t="s">
        <v>103</v>
      </c>
      <c r="Z44" s="197" t="s">
        <v>104</v>
      </c>
      <c r="AA44" s="199">
        <f>IFERROR(IF(AND(T43="Probabilidad",T44="Probabilidad"),(AC43-(+AC43*W44)),IF(AND(T43="Impacto",T44="Probabilidad"),(L43-(+L43*W44)),IF(T44="Impacto",AC43,""))),"")</f>
        <v>0.36</v>
      </c>
      <c r="AB44" s="200" t="str">
        <f t="shared" ref="AB44:AB46" si="44">IFERROR(IF(AA44="","",IF(AA44&lt;=0.2,"Muy Baja",IF(AA44&lt;=0.4,"Baja",IF(AA44&lt;=0.6,"Media",IF(AA44&lt;=0.8,"Alta","Muy Alta"))))),"")</f>
        <v>Baja</v>
      </c>
      <c r="AC44" s="201">
        <f t="shared" si="31"/>
        <v>0.36</v>
      </c>
      <c r="AD44" s="200" t="str">
        <f t="shared" ref="AD44:AD46" si="45">IFERROR(IF(AE44="","",IF(AE44&lt;=0.2,"Leve",IF(AE44&lt;=0.4,"Menor",IF(AE44&lt;=0.6,"Moderado",IF(AE44&lt;=0.8,"Mayor","Catastrófico"))))),"")</f>
        <v>Catastrófico</v>
      </c>
      <c r="AE44" s="201">
        <f>IFERROR(IF(AND(T43="Impacto",T44="Impacto"),(AE43-(+AE43*W44)),IF(AND(T43="Probabilidad",T44="Impacto"),(P43-(+P43*W44)),IF(T44="Probabilidad",AE43,""))),"")</f>
        <v>1</v>
      </c>
      <c r="AF44" s="403" t="str">
        <f t="shared" ref="AF44:AF46" si="46">IFERROR(IF(OR(AND(AB44="Muy Baja",AD44="Leve"),AND(AB44="Muy Baja",AD44="Menor"),AND(AB44="Baja",AD44="Leve")),"Bajo",IF(OR(AND(AB44="Muy baja",AD44="Moderado"),AND(AB44="Baja",AD44="Menor"),AND(AB44="Baja",AD44="Moderado"),AND(AB44="Media",AD44="Leve"),AND(AB44="Media",AD44="Menor"),AND(AB44="Media",AD44="Moderado"),AND(AB44="Alta",AD44="Leve"),AND(AB44="Alta",AD44="Menor")),"Moderado",IF(OR(AND(AB44="Muy Baja",AD44="Mayor"),AND(AB44="Baja",AD44="Mayor"),AND(AB44="Media",AD44="Mayor"),AND(AB44="Alta",AD44="Moderado"),AND(AB44="Alta",AD44="Mayor"),AND(AB44="Muy Alta",AD44="Leve"),AND(AB44="Muy Alta",AD44="Menor"),AND(AB44="Muy Alta",AD44="Moderado"),AND(AB44="Muy Alta",AD44="Mayor")),"Alto",IF(OR(AND(AB44="Muy Baja",AD44="Catastrófico"),AND(AB44="Baja",AD44="Catastrófico"),AND(AB44="Media",AD44="Catastrófico"),AND(AB44="Alta",AD44="Catastrófico"),AND(AB44="Muy Alta",AD44="Catastrófico")),"Extremo","")))),"")</f>
        <v>Extremo</v>
      </c>
      <c r="AG44" s="1003"/>
    </row>
    <row r="45" spans="1:33" ht="56.25" customHeight="1" x14ac:dyDescent="0.2">
      <c r="A45" s="640"/>
      <c r="B45" s="831"/>
      <c r="C45" s="756"/>
      <c r="D45" s="756"/>
      <c r="E45" s="929"/>
      <c r="F45" s="192" t="s">
        <v>186</v>
      </c>
      <c r="G45" s="1076"/>
      <c r="H45" s="1080"/>
      <c r="I45" s="1082"/>
      <c r="J45" s="862"/>
      <c r="K45" s="852"/>
      <c r="L45" s="837"/>
      <c r="M45" s="1078"/>
      <c r="N45" s="837">
        <f ca="1">IF(NOT(ISERROR(MATCH(M45,_xlfn.ANCHORARRAY(G54),0))),L56&amp;"Por favor no seleccionar los criterios de impacto",M45)</f>
        <v>0</v>
      </c>
      <c r="O45" s="852"/>
      <c r="P45" s="837"/>
      <c r="Q45" s="912"/>
      <c r="R45" s="194">
        <v>3</v>
      </c>
      <c r="S45" s="195" t="s">
        <v>187</v>
      </c>
      <c r="T45" s="196" t="str">
        <f t="shared" ref="T45:T46" si="47">IF(OR(U45="Preventivo",U45="Detectivo"),"Probabilidad",IF(U45="Correctivo","Impacto",""))</f>
        <v>Probabilidad</v>
      </c>
      <c r="U45" s="197" t="s">
        <v>100</v>
      </c>
      <c r="V45" s="197" t="s">
        <v>101</v>
      </c>
      <c r="W45" s="198" t="str">
        <f t="shared" si="43"/>
        <v>40%</v>
      </c>
      <c r="X45" s="197" t="s">
        <v>136</v>
      </c>
      <c r="Y45" s="197" t="s">
        <v>103</v>
      </c>
      <c r="Z45" s="197" t="s">
        <v>104</v>
      </c>
      <c r="AA45" s="199">
        <f>IFERROR(IF(AND(T44="Probabilidad",T45="Probabilidad"),(AC44-(+AC44*W45)),IF(AND(T44="Impacto",T45="Probabilidad"),(AC43-(+AC43*W45)),IF(T45="Impacto",AC44,""))),"")</f>
        <v>0.216</v>
      </c>
      <c r="AB45" s="200" t="str">
        <f t="shared" si="44"/>
        <v>Baja</v>
      </c>
      <c r="AC45" s="201">
        <f t="shared" si="31"/>
        <v>0.216</v>
      </c>
      <c r="AD45" s="200" t="str">
        <f t="shared" si="45"/>
        <v>Catastrófico</v>
      </c>
      <c r="AE45" s="201">
        <f t="shared" ref="AE45:AE46" si="48">IFERROR(IF(AND(T44="Impacto",T45="Impacto"),(AE44-(+AE44*W45)),IF(AND(T44="Probabilidad",T45="Impacto"),(AE43-(+AE43*W45)),IF(T45="Probabilidad",AE44,""))),"")</f>
        <v>1</v>
      </c>
      <c r="AF45" s="403" t="str">
        <f t="shared" si="46"/>
        <v>Extremo</v>
      </c>
      <c r="AG45" s="1003"/>
    </row>
    <row r="46" spans="1:33" ht="56.25" customHeight="1" thickBot="1" x14ac:dyDescent="0.25">
      <c r="A46" s="640"/>
      <c r="B46" s="831"/>
      <c r="C46" s="756"/>
      <c r="D46" s="756"/>
      <c r="E46" s="929"/>
      <c r="F46" s="412" t="s">
        <v>188</v>
      </c>
      <c r="G46" s="1076"/>
      <c r="H46" s="1080"/>
      <c r="I46" s="1082"/>
      <c r="J46" s="862"/>
      <c r="K46" s="852"/>
      <c r="L46" s="837"/>
      <c r="M46" s="1078"/>
      <c r="N46" s="837">
        <f ca="1">IF(NOT(ISERROR(MATCH(M46,_xlfn.ANCHORARRAY(G55),0))),L57&amp;"Por favor no seleccionar los criterios de impacto",M46)</f>
        <v>0</v>
      </c>
      <c r="O46" s="852"/>
      <c r="P46" s="837"/>
      <c r="Q46" s="912"/>
      <c r="R46" s="190">
        <v>4</v>
      </c>
      <c r="S46" s="228" t="s">
        <v>189</v>
      </c>
      <c r="T46" s="413" t="str">
        <f t="shared" si="47"/>
        <v>Probabilidad</v>
      </c>
      <c r="U46" s="203" t="s">
        <v>135</v>
      </c>
      <c r="V46" s="203" t="s">
        <v>101</v>
      </c>
      <c r="W46" s="201" t="str">
        <f t="shared" si="43"/>
        <v>30%</v>
      </c>
      <c r="X46" s="203" t="s">
        <v>136</v>
      </c>
      <c r="Y46" s="203" t="s">
        <v>103</v>
      </c>
      <c r="Z46" s="203" t="s">
        <v>104</v>
      </c>
      <c r="AA46" s="414">
        <f t="shared" ref="AA46" si="49">IFERROR(IF(AND(T45="Probabilidad",T46="Probabilidad"),(AC45-(+AC45*W46)),IF(AND(T45="Impacto",T46="Probabilidad"),(AC44-(+AC44*W46)),IF(T46="Impacto",AC45,""))),"")</f>
        <v>0.1512</v>
      </c>
      <c r="AB46" s="230" t="str">
        <f t="shared" si="44"/>
        <v>Muy Baja</v>
      </c>
      <c r="AC46" s="201">
        <f t="shared" si="31"/>
        <v>0.1512</v>
      </c>
      <c r="AD46" s="230" t="str">
        <f t="shared" si="45"/>
        <v>Catastrófico</v>
      </c>
      <c r="AE46" s="201">
        <f t="shared" si="48"/>
        <v>1</v>
      </c>
      <c r="AF46" s="415" t="str">
        <f t="shared" si="46"/>
        <v>Extremo</v>
      </c>
      <c r="AG46" s="1003"/>
    </row>
    <row r="47" spans="1:33" ht="63.75" customHeight="1" x14ac:dyDescent="0.2">
      <c r="A47" s="647" t="s">
        <v>190</v>
      </c>
      <c r="B47" s="622">
        <v>1</v>
      </c>
      <c r="C47" s="625" t="s">
        <v>165</v>
      </c>
      <c r="D47" s="1071" t="s">
        <v>191</v>
      </c>
      <c r="E47" s="1071" t="s">
        <v>192</v>
      </c>
      <c r="F47" s="416" t="s">
        <v>193</v>
      </c>
      <c r="G47" s="1069" t="s">
        <v>194</v>
      </c>
      <c r="H47" s="757" t="s">
        <v>195</v>
      </c>
      <c r="I47" s="652" t="s">
        <v>97</v>
      </c>
      <c r="J47" s="829">
        <v>5</v>
      </c>
      <c r="K47" s="715" t="str">
        <f>IF(J47&lt;=0,"",IF(J47&lt;=2,"Muy Baja",IF(J47&lt;=24,"Baja",IF(J47&lt;=500,"Media",IF(J47&lt;=5000,"Alta","Muy Alta")))))</f>
        <v>Baja</v>
      </c>
      <c r="L47" s="714">
        <f>IF(K47="","",IF(K47="Muy Baja",0.2,IF(K47="Baja",0.4,IF(K47="Media",0.6,IF(K47="Alta",0.8,IF(K47="Muy Alta",1,))))))</f>
        <v>0.4</v>
      </c>
      <c r="M47" s="713" t="s">
        <v>98</v>
      </c>
      <c r="N47" s="714" t="str">
        <f>IF(NOT(ISERROR(MATCH(M47,'[4]Tabla Impacto'!$B$221:$B$223,0))),'[4]Tabla Impacto'!$F$223&amp;"Por favor no seleccionar los criterios de impacto(Afectación Económica o presupuestal y Pérdida Reputacional)",M47)</f>
        <v xml:space="preserve">     El riesgo afecta la imagen de la entidad con algunos usuarios de relevancia frente al logro de los objetivos</v>
      </c>
      <c r="O47" s="715" t="str">
        <f>IF(OR(N47='[4]Tabla Impacto'!$C$11,N47='[4]Tabla Impacto'!$D$11),"Leve",IF(OR(N47='[4]Tabla Impacto'!$C$12,N47='[4]Tabla Impacto'!$D$12),"Menor",IF(OR(N47='[4]Tabla Impacto'!$C$13,N47='[4]Tabla Impacto'!$D$13),"Moderado",IF(OR(N47='[4]Tabla Impacto'!$C$14,N47='[4]Tabla Impacto'!$D$14),"Mayor",IF(OR(N47='[4]Tabla Impacto'!$C$15,N47='[4]Tabla Impacto'!$D$15),"Catastrófico","")))))</f>
        <v>Moderado</v>
      </c>
      <c r="P47" s="714">
        <f>IF(O47="","",IF(O47="Leve",0.2,IF(O47="Menor",0.4,IF(O47="Moderado",0.6,IF(O47="Mayor",0.8,IF(O47="Catastrófico",1,))))))</f>
        <v>0.6</v>
      </c>
      <c r="Q47" s="716"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Moderado</v>
      </c>
      <c r="R47" s="302">
        <v>1</v>
      </c>
      <c r="S47" s="417" t="s">
        <v>196</v>
      </c>
      <c r="T47" s="331" t="str">
        <f>IF(OR(U47="Preventivo",U47="Detectivo"),"Probabilidad",IF(U47="Correctivo","Impacto",""))</f>
        <v>Probabilidad</v>
      </c>
      <c r="U47" s="332" t="s">
        <v>135</v>
      </c>
      <c r="V47" s="332" t="s">
        <v>101</v>
      </c>
      <c r="W47" s="333" t="str">
        <f>IF(AND(U47="Preventivo",V47="Automático"),"50%",IF(AND(U47="Preventivo",V47="Manual"),"40%",IF(AND(U47="Detectivo",V47="Automático"),"40%",IF(AND(U47="Detectivo",V47="Manual"),"30%",IF(AND(U47="Correctivo",V47="Automático"),"35%",IF(AND(U47="Correctivo",V47="Manual"),"25%",""))))))</f>
        <v>30%</v>
      </c>
      <c r="X47" s="332" t="s">
        <v>102</v>
      </c>
      <c r="Y47" s="332" t="s">
        <v>103</v>
      </c>
      <c r="Z47" s="418" t="s">
        <v>104</v>
      </c>
      <c r="AA47" s="305">
        <f>IFERROR(IF(T47="Probabilidad",(L47-(+L47*W47)),IF(T47="Impacto",L47,"")),"")</f>
        <v>0.28000000000000003</v>
      </c>
      <c r="AB47" s="335" t="str">
        <f>IFERROR(IF(AA47="","",IF(AA47&lt;=0.2,"Muy Baja",IF(AA47&lt;=0.4,"Baja",IF(AA47&lt;=0.6,"Media",IF(AA47&lt;=0.8,"Alta","Muy Alta"))))),"")</f>
        <v>Baja</v>
      </c>
      <c r="AC47" s="325">
        <f>+AA47</f>
        <v>0.28000000000000003</v>
      </c>
      <c r="AD47" s="335" t="str">
        <f>IFERROR(IF(AE47="","",IF(AE47&lt;=0.2,"Leve",IF(AE47&lt;=0.4,"Menor",IF(AE47&lt;=0.6,"Moderado",IF(AE47&lt;=0.8,"Mayor","Catastrófico"))))),"")</f>
        <v>Moderado</v>
      </c>
      <c r="AE47" s="325">
        <f>IFERROR(IF(T47="Impacto",(P47-(+P47*W47)),IF(T47="Probabilidad",P47,"")),"")</f>
        <v>0.6</v>
      </c>
      <c r="AF47" s="335" t="str">
        <f>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Moderado</v>
      </c>
      <c r="AG47" s="419" t="s">
        <v>105</v>
      </c>
    </row>
    <row r="48" spans="1:33" ht="12.75" customHeight="1" x14ac:dyDescent="0.2">
      <c r="A48" s="640"/>
      <c r="B48" s="623"/>
      <c r="C48" s="626"/>
      <c r="D48" s="1072"/>
      <c r="E48" s="1072"/>
      <c r="F48" s="988" t="s">
        <v>197</v>
      </c>
      <c r="G48" s="1070"/>
      <c r="H48" s="758"/>
      <c r="I48" s="634"/>
      <c r="J48" s="670"/>
      <c r="K48" s="620"/>
      <c r="L48" s="617"/>
      <c r="M48" s="614"/>
      <c r="N48" s="617">
        <f ca="1">IF(NOT(ISERROR(MATCH(M48,_xlfn.ANCHORARRAY(G55),0))),L57&amp;"Por favor no seleccionar los criterios de impacto",M48)</f>
        <v>0</v>
      </c>
      <c r="O48" s="620"/>
      <c r="P48" s="617"/>
      <c r="Q48" s="704"/>
      <c r="R48" s="984">
        <v>2</v>
      </c>
      <c r="S48" s="987" t="s">
        <v>198</v>
      </c>
      <c r="T48" s="990" t="str">
        <f>IF(OR(U48="Preventivo",U48="Detectivo"),"Probabilidad",IF(U48="Correctivo","Impacto",""))</f>
        <v>Probabilidad</v>
      </c>
      <c r="U48" s="993" t="s">
        <v>100</v>
      </c>
      <c r="V48" s="993" t="s">
        <v>101</v>
      </c>
      <c r="W48" s="616" t="str">
        <f t="shared" ref="W48" si="50">IF(AND(U48="Preventivo",V48="Automático"),"50%",IF(AND(U48="Preventivo",V48="Manual"),"40%",IF(AND(U48="Detectivo",V48="Automático"),"40%",IF(AND(U48="Detectivo",V48="Manual"),"30%",IF(AND(U48="Correctivo",V48="Automático"),"35%",IF(AND(U48="Correctivo",V48="Manual"),"25%",""))))))</f>
        <v>40%</v>
      </c>
      <c r="X48" s="993" t="s">
        <v>102</v>
      </c>
      <c r="Y48" s="993" t="s">
        <v>103</v>
      </c>
      <c r="Z48" s="1010" t="s">
        <v>104</v>
      </c>
      <c r="AA48" s="694">
        <f>IFERROR(IF(AND(T47="Probabilidad",T48="Probabilidad"),(AC47-(+AC47*W48)),IF(AND(T47="Impacto",T48="Probabilidad"),(AC46-(+AC46*W48)),IF(T48="Impacto",AC47,""))),"")</f>
        <v>0.16800000000000001</v>
      </c>
      <c r="AB48" s="783" t="str">
        <f t="shared" ref="AB48" si="51">IFERROR(IF(AA48="","",IF(AA48&lt;=0.2,"Muy Baja",IF(AA48&lt;=0.4,"Baja",IF(AA48&lt;=0.6,"Media",IF(AA48&lt;=0.8,"Alta","Muy Alta"))))),"")</f>
        <v>Muy Baja</v>
      </c>
      <c r="AC48" s="786">
        <f t="shared" ref="AC48" si="52">+AA48</f>
        <v>0.16800000000000001</v>
      </c>
      <c r="AD48" s="1013" t="str">
        <f t="shared" ref="AD48" si="53">IFERROR(IF(AE48="","",IF(AE48&lt;=0.2,"Leve",IF(AE48&lt;=0.4,"Menor",IF(AE48&lt;=0.6,"Moderado",IF(AE48&lt;=0.8,"Mayor","Catastrófico"))))),"")</f>
        <v>Moderado</v>
      </c>
      <c r="AE48" s="1016">
        <f>IFERROR(IF(AND(T47="Impacto",T48="Impacto"),(AE47-(+AE47*W48)),IF(AND(T47="Probabilidad",T48="Impacto"),(AE46-(+AE46*W48)),IF(T48="Probabilidad",AE47,""))),"")</f>
        <v>0.6</v>
      </c>
      <c r="AF48" s="1019" t="str">
        <f t="shared" ref="AF48" si="54">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Moderado</v>
      </c>
      <c r="AG48" s="1022" t="s">
        <v>105</v>
      </c>
    </row>
    <row r="49" spans="1:33" ht="16.5" customHeight="1" x14ac:dyDescent="0.2">
      <c r="A49" s="640"/>
      <c r="B49" s="623"/>
      <c r="C49" s="626"/>
      <c r="D49" s="1072"/>
      <c r="E49" s="1072"/>
      <c r="F49" s="988"/>
      <c r="G49" s="1070"/>
      <c r="H49" s="758"/>
      <c r="I49" s="634"/>
      <c r="J49" s="670"/>
      <c r="K49" s="620"/>
      <c r="L49" s="617"/>
      <c r="M49" s="614"/>
      <c r="N49" s="617">
        <f ca="1">IF(NOT(ISERROR(MATCH(M49,_xlfn.ANCHORARRAY(G56),0))),L58&amp;"Por favor no seleccionar los criterios de impacto",M49)</f>
        <v>0</v>
      </c>
      <c r="O49" s="620"/>
      <c r="P49" s="617"/>
      <c r="Q49" s="704"/>
      <c r="R49" s="985"/>
      <c r="S49" s="988"/>
      <c r="T49" s="991"/>
      <c r="U49" s="994"/>
      <c r="V49" s="994"/>
      <c r="W49" s="617"/>
      <c r="X49" s="994"/>
      <c r="Y49" s="994"/>
      <c r="Z49" s="1011"/>
      <c r="AA49" s="695"/>
      <c r="AB49" s="784"/>
      <c r="AC49" s="787"/>
      <c r="AD49" s="1014"/>
      <c r="AE49" s="1017"/>
      <c r="AF49" s="1020"/>
      <c r="AG49" s="1023"/>
    </row>
    <row r="50" spans="1:33" ht="16.5" customHeight="1" x14ac:dyDescent="0.2">
      <c r="A50" s="640"/>
      <c r="B50" s="623"/>
      <c r="C50" s="626"/>
      <c r="D50" s="1072"/>
      <c r="E50" s="1072"/>
      <c r="F50" s="421"/>
      <c r="G50" s="1070"/>
      <c r="H50" s="812"/>
      <c r="I50" s="634"/>
      <c r="J50" s="670"/>
      <c r="K50" s="620"/>
      <c r="L50" s="617"/>
      <c r="M50" s="614"/>
      <c r="N50" s="617">
        <f ca="1">IF(NOT(ISERROR(MATCH(M50,_xlfn.ANCHORARRAY(G57),0))),L59&amp;"Por favor no seleccionar los criterios de impacto",M50)</f>
        <v>0</v>
      </c>
      <c r="O50" s="620"/>
      <c r="P50" s="617"/>
      <c r="Q50" s="704"/>
      <c r="R50" s="986"/>
      <c r="S50" s="989"/>
      <c r="T50" s="992"/>
      <c r="U50" s="995"/>
      <c r="V50" s="995"/>
      <c r="W50" s="678"/>
      <c r="X50" s="995"/>
      <c r="Y50" s="995"/>
      <c r="Z50" s="1012"/>
      <c r="AA50" s="696"/>
      <c r="AB50" s="814"/>
      <c r="AC50" s="815"/>
      <c r="AD50" s="1015"/>
      <c r="AE50" s="1018"/>
      <c r="AF50" s="1021"/>
      <c r="AG50" s="1024"/>
    </row>
    <row r="51" spans="1:33" ht="37.5" customHeight="1" x14ac:dyDescent="0.2">
      <c r="A51" s="640"/>
      <c r="B51" s="631">
        <v>2</v>
      </c>
      <c r="C51" s="632" t="s">
        <v>165</v>
      </c>
      <c r="D51" s="933" t="s">
        <v>199</v>
      </c>
      <c r="E51" s="930" t="s">
        <v>200</v>
      </c>
      <c r="F51" s="933" t="s">
        <v>201</v>
      </c>
      <c r="G51" s="934" t="s">
        <v>202</v>
      </c>
      <c r="H51" s="937" t="s">
        <v>203</v>
      </c>
      <c r="I51" s="633" t="s">
        <v>97</v>
      </c>
      <c r="J51" s="633">
        <v>12</v>
      </c>
      <c r="K51" s="619" t="str">
        <f>IF(J51&lt;=0,"",IF(J51&lt;=2,"Muy Baja",IF(J51&lt;=24,"Baja",IF(J51&lt;=500,"Media",IF(J51&lt;=5000,"Alta","Muy Alta")))))</f>
        <v>Baja</v>
      </c>
      <c r="L51" s="616">
        <f>IF(K51="","",IF(K51="Muy Baja",0.2,IF(K51="Baja",0.4,IF(K51="Media",0.6,IF(K51="Alta",0.8,IF(K51="Muy Alta",1,))))))</f>
        <v>0.4</v>
      </c>
      <c r="M51" s="613" t="s">
        <v>98</v>
      </c>
      <c r="N51" s="217" t="str">
        <f>IF(NOT(ISERROR(MATCH(M51,'[4]Tabla Impacto'!$B$221:$B$223,0))),'[4]Tabla Impacto'!$F$223&amp;"Por favor no seleccionar los criterios de impacto(Afectación Económica o presupuestal y Pérdida Reputacional)",M51)</f>
        <v xml:space="preserve">     El riesgo afecta la imagen de la entidad con algunos usuarios de relevancia frente al logro de los objetivos</v>
      </c>
      <c r="O51" s="619" t="str">
        <f>IF(OR(N51='[4]Tabla Impacto'!$C$11,N51='[4]Tabla Impacto'!$D$11),"Leve",IF(OR(N51='[4]Tabla Impacto'!$C$12,N51='[4]Tabla Impacto'!$D$12),"Menor",IF(OR(N51='[4]Tabla Impacto'!$C$13,N51='[4]Tabla Impacto'!$D$13),"Moderado",IF(OR(N51='[4]Tabla Impacto'!$C$14,N51='[4]Tabla Impacto'!$D$14),"Mayor",IF(OR(N51='[4]Tabla Impacto'!$C$15,N51='[4]Tabla Impacto'!$D$15),"Catastrófico","")))))</f>
        <v>Moderado</v>
      </c>
      <c r="P51" s="616">
        <f>IF(O51="","",IF(O51="Leve",0.2,IF(O51="Menor",0.4,IF(O51="Moderado",0.6,IF(O51="Mayor",0.8,IF(O51="Catastrófico",1,))))))</f>
        <v>0.6</v>
      </c>
      <c r="Q51" s="619" t="str">
        <f>IF(OR(AND(K51="Muy Baja",O51="Leve"),AND(K51="Muy Baja",O51="Menor"),AND(K51="Baja",O51="Leve")),"Bajo",IF(OR(AND(K51="Muy baja",O51="Moderado"),AND(K51="Baja",O51="Menor"),AND(K51="Baja",O51="Moderado"),AND(K51="Media",O51="Leve"),AND(K51="Media",O51="Menor"),AND(K51="Media",O51="Moderado"),AND(K51="Alta",O51="Leve"),AND(K51="Alta",O51="Menor")),"Moderado",IF(OR(AND(K51="Muy Baja",O51="Mayor"),AND(K51="Baja",O51="Mayor"),AND(K51="Media",O51="Mayor"),AND(K51="Alta",O51="Moderado"),AND(K51="Alta",O51="Mayor"),AND(K51="Muy Alta",O51="Leve"),AND(K51="Muy Alta",O51="Menor"),AND(K51="Muy Alta",O51="Moderado"),AND(K51="Muy Alta",O51="Mayor")),"Alto",IF(OR(AND(K51="Muy Baja",O51="Catastrófico"),AND(K51="Baja",O51="Catastrófico"),AND(K51="Media",O51="Catastrófico"),AND(K51="Alta",O51="Catastrófico"),AND(K51="Muy Alta",O51="Catastrófico")),"Extremo",""))))</f>
        <v>Moderado</v>
      </c>
      <c r="R51" s="996">
        <v>1</v>
      </c>
      <c r="S51" s="987" t="s">
        <v>204</v>
      </c>
      <c r="T51" s="633" t="str">
        <f>IF(OR(U51="Preventivo",U51="Detectivo"),"Probabilidad",IF(U51="Correctivo","Impacto",""))</f>
        <v>Probabilidad</v>
      </c>
      <c r="U51" s="993" t="s">
        <v>100</v>
      </c>
      <c r="V51" s="795" t="s">
        <v>101</v>
      </c>
      <c r="W51" s="795" t="str">
        <f>IF(AND(U51="Preventivo",V51="Automático"),"50%",IF(AND(U51="Preventivo",V51="Manual"),"40%",IF(AND(U51="Detectivo",V51="Automático"),"40%",IF(AND(U51="Detectivo",V51="Manual"),"30%",IF(AND(U51="Correctivo",V51="Automático"),"35%",IF(AND(U51="Correctivo",V51="Manual"),"25%",""))))))</f>
        <v>40%</v>
      </c>
      <c r="X51" s="795" t="s">
        <v>102</v>
      </c>
      <c r="Y51" s="795" t="s">
        <v>103</v>
      </c>
      <c r="Z51" s="795" t="s">
        <v>104</v>
      </c>
      <c r="AA51" s="694">
        <f>IFERROR(IF(T51="Probabilidad",(L51-(+L51*W51)),IF(T51="Impacto",L51,"")),"")</f>
        <v>0.24</v>
      </c>
      <c r="AB51" s="783" t="str">
        <f>IFERROR(IF(AA51="","",IF(AA51&lt;=0.2,"Muy Baja",IF(AA51&lt;=0.4,"Baja",IF(AA51&lt;=0.6,"Media",IF(AA51&lt;=0.8,"Alta","Muy Alta"))))),"")</f>
        <v>Baja</v>
      </c>
      <c r="AC51" s="616">
        <f>+AA51</f>
        <v>0.24</v>
      </c>
      <c r="AD51" s="783" t="str">
        <f>IFERROR(IF(AE51="","",IF(AE51&lt;=0.2,"Leve",IF(AE51&lt;=0.4,"Menor",IF(AE51&lt;=0.6,"Moderado",IF(AE51&lt;=0.8,"Mayor","Catastrófico"))))),"")</f>
        <v>Moderado</v>
      </c>
      <c r="AE51" s="616">
        <f>IFERROR(IF(T51="Impacto",(P51-(+P51*W51)),IF(T51="Probabilidad",P51,"")),"")</f>
        <v>0.6</v>
      </c>
      <c r="AF51" s="789" t="str">
        <f>IFERROR(IF(OR(AND(AB51="Muy Baja",AD51="Leve"),AND(AB51="Muy Baja",AD51="Menor"),AND(AB51="Baja",AD51="Leve")),"Bajo",IF(OR(AND(AB51="Muy baja",AD51="Moderado"),AND(AB51="Baja",AD51="Menor"),AND(AB51="Baja",AD51="Moderado"),AND(AB51="Media",AD51="Leve"),AND(AB51="Media",AD51="Menor"),AND(AB51="Media",AD51="Moderado"),AND(AB51="Alta",AD51="Leve"),AND(AB51="Alta",AD51="Menor")),"Moderado",IF(OR(AND(AB51="Muy Baja",AD51="Mayor"),AND(AB51="Baja",AD51="Mayor"),AND(AB51="Media",AD51="Mayor"),AND(AB51="Alta",AD51="Moderado"),AND(AB51="Alta",AD51="Mayor"),AND(AB51="Muy Alta",AD51="Leve"),AND(AB51="Muy Alta",AD51="Menor"),AND(AB51="Muy Alta",AD51="Moderado"),AND(AB51="Muy Alta",AD51="Mayor")),"Alto",IF(OR(AND(AB51="Muy Baja",AD51="Catastrófico"),AND(AB51="Baja",AD51="Catastrófico"),AND(AB51="Media",AD51="Catastrófico"),AND(AB51="Alta",AD51="Catastrófico"),AND(AB51="Muy Alta",AD51="Catastrófico")),"Extremo","")))),"")</f>
        <v>Moderado</v>
      </c>
      <c r="AG51" s="792" t="s">
        <v>105</v>
      </c>
    </row>
    <row r="52" spans="1:33" ht="37.5" customHeight="1" x14ac:dyDescent="0.2">
      <c r="A52" s="640"/>
      <c r="B52" s="623"/>
      <c r="C52" s="626"/>
      <c r="D52" s="845"/>
      <c r="E52" s="931"/>
      <c r="F52" s="845"/>
      <c r="G52" s="935"/>
      <c r="H52" s="758"/>
      <c r="I52" s="634"/>
      <c r="J52" s="634"/>
      <c r="K52" s="620"/>
      <c r="L52" s="617"/>
      <c r="M52" s="614"/>
      <c r="N52" s="219">
        <f ca="1">IF(NOT(ISERROR(MATCH(M52,_xlfn.ANCHORARRAY(G61),0))),L63&amp;"Por favor no seleccionar los criterios de impacto",M52)</f>
        <v>0</v>
      </c>
      <c r="O52" s="620"/>
      <c r="P52" s="617"/>
      <c r="Q52" s="620"/>
      <c r="R52" s="997"/>
      <c r="S52" s="988"/>
      <c r="T52" s="634"/>
      <c r="U52" s="994"/>
      <c r="V52" s="796"/>
      <c r="W52" s="796"/>
      <c r="X52" s="796"/>
      <c r="Y52" s="796"/>
      <c r="Z52" s="796"/>
      <c r="AA52" s="695"/>
      <c r="AB52" s="784"/>
      <c r="AC52" s="617"/>
      <c r="AD52" s="784"/>
      <c r="AE52" s="617"/>
      <c r="AF52" s="790"/>
      <c r="AG52" s="793"/>
    </row>
    <row r="53" spans="1:33" ht="37.5" customHeight="1" x14ac:dyDescent="0.2">
      <c r="A53" s="640"/>
      <c r="B53" s="623"/>
      <c r="C53" s="626"/>
      <c r="D53" s="845"/>
      <c r="E53" s="931"/>
      <c r="F53" s="845" t="s">
        <v>205</v>
      </c>
      <c r="G53" s="935"/>
      <c r="H53" s="758"/>
      <c r="I53" s="634"/>
      <c r="J53" s="634"/>
      <c r="K53" s="677"/>
      <c r="L53" s="617"/>
      <c r="M53" s="614"/>
      <c r="N53" s="215"/>
      <c r="O53" s="620"/>
      <c r="P53" s="617"/>
      <c r="Q53" s="620"/>
      <c r="R53" s="1028"/>
      <c r="S53" s="989"/>
      <c r="T53" s="634"/>
      <c r="U53" s="994"/>
      <c r="V53" s="796"/>
      <c r="W53" s="796"/>
      <c r="X53" s="796"/>
      <c r="Y53" s="796"/>
      <c r="Z53" s="796"/>
      <c r="AA53" s="696"/>
      <c r="AB53" s="784"/>
      <c r="AC53" s="617"/>
      <c r="AD53" s="784"/>
      <c r="AE53" s="617"/>
      <c r="AF53" s="790"/>
      <c r="AG53" s="793"/>
    </row>
    <row r="54" spans="1:33" ht="33.75" customHeight="1" x14ac:dyDescent="0.2">
      <c r="A54" s="640"/>
      <c r="B54" s="623"/>
      <c r="C54" s="626"/>
      <c r="D54" s="422" t="s">
        <v>206</v>
      </c>
      <c r="E54" s="931"/>
      <c r="F54" s="845"/>
      <c r="G54" s="935"/>
      <c r="H54" s="758"/>
      <c r="I54" s="633" t="s">
        <v>97</v>
      </c>
      <c r="J54" s="669">
        <v>12</v>
      </c>
      <c r="K54" s="619" t="str">
        <f>IF(J54&lt;=0,"",IF(J54&lt;=2,"Muy Baja",IF(J54&lt;=24,"Baja",IF(J54&lt;=500,"Media",IF(J54&lt;=5000,"Alta","Muy Alta")))))</f>
        <v>Baja</v>
      </c>
      <c r="L54" s="616">
        <f>IF(K54="","",IF(K54="Muy Baja",0.2,IF(K54="Baja",0.4,IF(K54="Media",0.6,IF(K54="Alta",0.8,IF(K54="Muy Alta",1,))))))</f>
        <v>0.4</v>
      </c>
      <c r="M54" s="613" t="s">
        <v>98</v>
      </c>
      <c r="N54" s="180"/>
      <c r="O54" s="619" t="s">
        <v>124</v>
      </c>
      <c r="P54" s="616">
        <f>IF(O54="","",IF(O54="Leve",0.2,IF(O54="Menor",0.4,IF(O54="Moderado",0.6,IF(O54="Mayor",0.8,IF(O54="Catastrófico",1,))))))</f>
        <v>0.6</v>
      </c>
      <c r="Q54" s="703" t="str">
        <f>IF(OR(AND(K54="Muy Baja",O54="Leve"),AND(K54="Muy Baja",O54="Menor"),AND(K54="Baja",O54="Leve")),"Bajo",IF(OR(AND(K54="Muy baja",O54="Moderado"),AND(K54="Baja",O54="Menor"),AND(K54="Baja",O54="Moderado"),AND(K54="Media",O54="Leve"),AND(K54="Media",O54="Menor"),AND(K54="Media",O54="Moderado"),AND(K54="Alta",O54="Leve"),AND(K54="Alta",O54="Menor")),"Moderado",IF(OR(AND(K54="Muy Baja",O54="Mayor"),AND(K54="Baja",O54="Mayor"),AND(K54="Media",O54="Mayor"),AND(K54="Alta",O54="Moderado"),AND(K54="Alta",O54="Mayor"),AND(K54="Muy Alta",O54="Leve"),AND(K54="Muy Alta",O54="Menor"),AND(K54="Muy Alta",O54="Moderado"),AND(K54="Muy Alta",O54="Mayor")),"Alto",IF(OR(AND(K54="Muy Baja",O54="Catastrófico"),AND(K54="Baja",O54="Catastrófico"),AND(K54="Media",O54="Catastrófico"),AND(K54="Alta",O54="Catastrófico"),AND(K54="Muy Alta",O54="Catastrófico")),"Extremo",""))))</f>
        <v>Moderado</v>
      </c>
      <c r="R54" s="996">
        <v>2</v>
      </c>
      <c r="S54" s="987" t="s">
        <v>207</v>
      </c>
      <c r="T54" s="634" t="s">
        <v>119</v>
      </c>
      <c r="U54" s="993" t="s">
        <v>100</v>
      </c>
      <c r="V54" s="795" t="s">
        <v>101</v>
      </c>
      <c r="W54" s="795" t="str">
        <f>IF(AND(U54="Preventivo",V54="Automático"),"50%",IF(AND(U54="Preventivo",V54="Manual"),"40%",IF(AND(U54="Detectivo",V54="Automático"),"40%",IF(AND(U54="Detectivo",V54="Manual"),"30%",IF(AND(U54="Correctivo",V54="Automático"),"35%",IF(AND(U54="Correctivo",V54="Manual"),"25%",""))))))</f>
        <v>40%</v>
      </c>
      <c r="X54" s="795" t="s">
        <v>102</v>
      </c>
      <c r="Y54" s="795" t="s">
        <v>103</v>
      </c>
      <c r="Z54" s="795" t="s">
        <v>104</v>
      </c>
      <c r="AA54" s="694">
        <f t="shared" ref="AA54" si="55">IFERROR(IF(T54="Probabilidad",(L54-(+L54*W54)),IF(T54="Impacto",L54,"")),"")</f>
        <v>0.24</v>
      </c>
      <c r="AB54" s="783" t="str">
        <f>IFERROR(IF(AA54="","",IF(AA54&lt;=0.2,"Muy Baja",IF(AA54&lt;=0.4,"Baja",IF(AA54&lt;=0.6,"Media",IF(AA54&lt;=0.8,"Alta","Muy Alta"))))),"")</f>
        <v>Baja</v>
      </c>
      <c r="AC54" s="786">
        <f>+AA54</f>
        <v>0.24</v>
      </c>
      <c r="AD54" s="783" t="str">
        <f>IFERROR(IF(AE54="","",IF(AE54&lt;=0.2,"Leve",IF(AE54&lt;=0.4,"Menor",IF(AE54&lt;=0.6,"Moderado",IF(AE54&lt;=0.8,"Mayor","Catastrófico"))))),"")</f>
        <v>Moderado</v>
      </c>
      <c r="AE54" s="786">
        <f>IFERROR(IF(T54="Impacto",(P54-(+P54*W54)),IF(T54="Probabilidad",P54,"")),"")</f>
        <v>0.6</v>
      </c>
      <c r="AF54" s="789" t="str">
        <f>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Moderado</v>
      </c>
      <c r="AG54" s="792" t="s">
        <v>105</v>
      </c>
    </row>
    <row r="55" spans="1:33" ht="12.75" customHeight="1" x14ac:dyDescent="0.2">
      <c r="A55" s="640"/>
      <c r="B55" s="623"/>
      <c r="C55" s="626"/>
      <c r="D55" s="982" t="s">
        <v>208</v>
      </c>
      <c r="E55" s="931"/>
      <c r="F55" s="845" t="s">
        <v>209</v>
      </c>
      <c r="G55" s="935"/>
      <c r="H55" s="758"/>
      <c r="I55" s="634"/>
      <c r="J55" s="670"/>
      <c r="K55" s="620"/>
      <c r="L55" s="617"/>
      <c r="M55" s="614"/>
      <c r="N55" s="178"/>
      <c r="O55" s="620"/>
      <c r="P55" s="617"/>
      <c r="Q55" s="704"/>
      <c r="R55" s="997"/>
      <c r="S55" s="988"/>
      <c r="T55" s="634"/>
      <c r="U55" s="994"/>
      <c r="V55" s="796"/>
      <c r="W55" s="796"/>
      <c r="X55" s="796"/>
      <c r="Y55" s="796"/>
      <c r="Z55" s="796"/>
      <c r="AA55" s="695"/>
      <c r="AB55" s="784"/>
      <c r="AC55" s="787"/>
      <c r="AD55" s="784"/>
      <c r="AE55" s="787"/>
      <c r="AF55" s="790"/>
      <c r="AG55" s="793"/>
    </row>
    <row r="56" spans="1:33" ht="42" customHeight="1" thickBot="1" x14ac:dyDescent="0.25">
      <c r="A56" s="641"/>
      <c r="B56" s="651"/>
      <c r="C56" s="654"/>
      <c r="D56" s="983"/>
      <c r="E56" s="932"/>
      <c r="F56" s="846"/>
      <c r="G56" s="936"/>
      <c r="H56" s="938"/>
      <c r="I56" s="653"/>
      <c r="J56" s="671"/>
      <c r="K56" s="621"/>
      <c r="L56" s="618"/>
      <c r="M56" s="615"/>
      <c r="N56" s="253"/>
      <c r="O56" s="621"/>
      <c r="P56" s="618"/>
      <c r="Q56" s="705"/>
      <c r="R56" s="998"/>
      <c r="S56" s="999"/>
      <c r="T56" s="653"/>
      <c r="U56" s="1000"/>
      <c r="V56" s="797"/>
      <c r="W56" s="797"/>
      <c r="X56" s="797"/>
      <c r="Y56" s="797"/>
      <c r="Z56" s="797"/>
      <c r="AA56" s="798"/>
      <c r="AB56" s="785"/>
      <c r="AC56" s="788"/>
      <c r="AD56" s="785"/>
      <c r="AE56" s="788"/>
      <c r="AF56" s="791"/>
      <c r="AG56" s="794"/>
    </row>
    <row r="57" spans="1:33" ht="99" x14ac:dyDescent="0.2">
      <c r="A57" s="647" t="s">
        <v>210</v>
      </c>
      <c r="B57" s="622">
        <v>1</v>
      </c>
      <c r="C57" s="652" t="s">
        <v>165</v>
      </c>
      <c r="D57" s="652" t="s">
        <v>211</v>
      </c>
      <c r="E57" s="652" t="s">
        <v>212</v>
      </c>
      <c r="F57" s="652" t="s">
        <v>213</v>
      </c>
      <c r="G57" s="828" t="s">
        <v>214</v>
      </c>
      <c r="H57" s="828" t="s">
        <v>215</v>
      </c>
      <c r="I57" s="652" t="s">
        <v>97</v>
      </c>
      <c r="J57" s="829">
        <v>365</v>
      </c>
      <c r="K57" s="880" t="str">
        <f>IF(J57&lt;=0,"",IF(J57&lt;=2,"Muy Baja",IF(J57&lt;=24,"Baja",IF(J57&lt;=500,"Media",IF(J57&lt;=5000,"Alta","Muy Alta")))))</f>
        <v>Media</v>
      </c>
      <c r="L57" s="883">
        <f>IF(K57="","",IF(K57="Muy Baja",0.2,IF(K57="Baja",0.4,IF(K57="Media",0.6,IF(K57="Alta",0.8,IF(K57="Muy Alta",1,))))))</f>
        <v>0.6</v>
      </c>
      <c r="M57" s="886" t="s">
        <v>147</v>
      </c>
      <c r="N57" s="883" t="str">
        <f>IF(NOT(ISERROR(MATCH(M57,'[5]Tabla Impacto'!$B$221:$B$223,0))),'[5]Tabla Impacto'!$F$223&amp;"Por favor no seleccionar los criterios de impacto(Afectación Económica o presupuestal y Pérdida Reputacional)",M57)</f>
        <v xml:space="preserve">     El riesgo afecta la imagen de de la entidad con efecto publicitario sostenido a nivel de sector administrativo, nivel departamental o municipal</v>
      </c>
      <c r="O57" s="880" t="str">
        <f>IF(OR(N57='[5]Tabla Impacto'!$C$11,N57='[5]Tabla Impacto'!$D$11),"Leve",IF(OR(N57='[5]Tabla Impacto'!$C$12,N57='[5]Tabla Impacto'!$D$12),"Menor",IF(OR(N57='[5]Tabla Impacto'!$C$13,N57='[5]Tabla Impacto'!$D$13),"Moderado",IF(OR(N57='[5]Tabla Impacto'!$C$14,N57='[5]Tabla Impacto'!$D$14),"Mayor",IF(OR(N57='[5]Tabla Impacto'!$C$15,N57='[5]Tabla Impacto'!$D$15),"Catastrófico","")))))</f>
        <v>Mayor</v>
      </c>
      <c r="P57" s="883">
        <f>IF(O57="","",IF(O57="Leve",0.2,IF(O57="Menor",0.4,IF(O57="Moderado",0.6,IF(O57="Mayor",0.8,IF(O57="Catastrófico",1,))))))</f>
        <v>0.8</v>
      </c>
      <c r="Q57" s="908" t="str">
        <f>IF(OR(AND(K57="Muy Baja",O57="Leve"),AND(K57="Muy Baja",O57="Menor"),AND(K57="Baja",O57="Leve")),"Bajo",IF(OR(AND(K57="Muy baja",O57="Moderado"),AND(K57="Baja",O57="Menor"),AND(K57="Baja",O57="Moderado"),AND(K57="Media",O57="Leve"),AND(K57="Media",O57="Menor"),AND(K57="Media",O57="Moderado"),AND(K57="Alta",O57="Leve"),AND(K57="Alta",O57="Menor")),"Moderado",IF(OR(AND(K57="Muy Baja",O57="Mayor"),AND(K57="Baja",O57="Mayor"),AND(K57="Media",O57="Mayor"),AND(K57="Alta",O57="Moderado"),AND(K57="Alta",O57="Mayor"),AND(K57="Muy Alta",O57="Leve"),AND(K57="Muy Alta",O57="Menor"),AND(K57="Muy Alta",O57="Moderado"),AND(K57="Muy Alta",O57="Mayor")),"Alto",IF(OR(AND(K57="Muy Baja",O57="Catastrófico"),AND(K57="Baja",O57="Catastrófico"),AND(K57="Media",O57="Catastrófico"),AND(K57="Alta",O57="Catastrófico"),AND(K57="Muy Alta",O57="Catastrófico")),"Extremo",""))))</f>
        <v>Alto</v>
      </c>
      <c r="R57" s="302">
        <v>1</v>
      </c>
      <c r="S57" s="423" t="s">
        <v>216</v>
      </c>
      <c r="T57" s="424" t="str">
        <f>IF(OR(U57="Preventivo",U57="Detectivo"),"Probabilidad",IF(U57="Correctivo","Impacto",""))</f>
        <v>Probabilidad</v>
      </c>
      <c r="U57" s="303" t="s">
        <v>135</v>
      </c>
      <c r="V57" s="303" t="s">
        <v>101</v>
      </c>
      <c r="W57" s="304" t="str">
        <f>IF(AND(U57="Preventivo",V57="Automático"),"50%",IF(AND(U57="Preventivo",V57="Manual"),"40%",IF(AND(U57="Detectivo",V57="Automático"),"40%",IF(AND(U57="Detectivo",V57="Manual"),"30%",IF(AND(U57="Correctivo",V57="Automático"),"35%",IF(AND(U57="Correctivo",V57="Manual"),"25%",""))))))</f>
        <v>30%</v>
      </c>
      <c r="X57" s="303" t="s">
        <v>102</v>
      </c>
      <c r="Y57" s="303" t="s">
        <v>103</v>
      </c>
      <c r="Z57" s="303" t="s">
        <v>104</v>
      </c>
      <c r="AA57" s="305">
        <f>IFERROR(IF(T57="Probabilidad",(L57-(+L57*W57)),IF(T57="Impacto",L57,"")),"")</f>
        <v>0.42</v>
      </c>
      <c r="AB57" s="335" t="str">
        <f>IFERROR(IF(AA57="","",IF(AA57&lt;=0.2,"Muy Baja",IF(AA57&lt;=0.4,"Baja",IF(AA57&lt;=0.6,"Media",IF(AA57&lt;=0.8,"Alta","Muy Alta"))))),"")</f>
        <v>Media</v>
      </c>
      <c r="AC57" s="336">
        <f>+AA57</f>
        <v>0.42</v>
      </c>
      <c r="AD57" s="306" t="str">
        <f>IFERROR(IF(AE57="","",IF(AE57&lt;=0.2,"Leve",IF(AE57&lt;=0.4,"Menor",IF(AE57&lt;=0.6,"Moderado",IF(AE57&lt;=0.8,"Mayor","Catastrófico"))))),"")</f>
        <v>Mayor</v>
      </c>
      <c r="AE57" s="307">
        <f>IFERROR(IF(T57="Impacto",(P57-(+P57*W57)),IF(T57="Probabilidad",P57,"")),"")</f>
        <v>0.8</v>
      </c>
      <c r="AF57" s="308" t="str">
        <f>IFERROR(IF(OR(AND(AB57="Muy Baja",AD57="Leve"),AND(AB57="Muy Baja",AD57="Menor"),AND(AB57="Baja",AD57="Leve")),"Bajo",IF(OR(AND(AB57="Muy baja",AD57="Moderado"),AND(AB57="Baja",AD57="Menor"),AND(AB57="Baja",AD57="Moderado"),AND(AB57="Media",AD57="Leve"),AND(AB57="Media",AD57="Menor"),AND(AB57="Media",AD57="Moderado"),AND(AB57="Alta",AD57="Leve"),AND(AB57="Alta",AD57="Menor")),"Moderado",IF(OR(AND(AB57="Muy Baja",AD57="Mayor"),AND(AB57="Baja",AD57="Mayor"),AND(AB57="Media",AD57="Mayor"),AND(AB57="Alta",AD57="Moderado"),AND(AB57="Alta",AD57="Mayor"),AND(AB57="Muy Alta",AD57="Leve"),AND(AB57="Muy Alta",AD57="Menor"),AND(AB57="Muy Alta",AD57="Moderado"),AND(AB57="Muy Alta",AD57="Mayor")),"Alto",IF(OR(AND(AB57="Muy Baja",AD57="Catastrófico"),AND(AB57="Baja",AD57="Catastrófico"),AND(AB57="Media",AD57="Catastrófico"),AND(AB57="Alta",AD57="Catastrófico"),AND(AB57="Muy Alta",AD57="Catastrófico")),"Extremo","")))),"")</f>
        <v>Alto</v>
      </c>
      <c r="AG57" s="309" t="s">
        <v>105</v>
      </c>
    </row>
    <row r="58" spans="1:33" ht="148.5" x14ac:dyDescent="0.2">
      <c r="A58" s="640"/>
      <c r="B58" s="623"/>
      <c r="C58" s="634"/>
      <c r="D58" s="634"/>
      <c r="E58" s="634"/>
      <c r="F58" s="634"/>
      <c r="G58" s="809"/>
      <c r="H58" s="809"/>
      <c r="I58" s="634"/>
      <c r="J58" s="670"/>
      <c r="K58" s="881"/>
      <c r="L58" s="884"/>
      <c r="M58" s="887"/>
      <c r="N58" s="884">
        <f ca="1">IF(NOT(ISERROR(MATCH(M58,_xlfn.ANCHORARRAY(G64),0))),L66&amp;"Por favor no seleccionar los criterios de impacto",M58)</f>
        <v>0</v>
      </c>
      <c r="O58" s="881"/>
      <c r="P58" s="884"/>
      <c r="Q58" s="909"/>
      <c r="R58" s="165">
        <v>2</v>
      </c>
      <c r="S58" s="225" t="s">
        <v>534</v>
      </c>
      <c r="T58" s="173" t="str">
        <f>IF(OR(U58="Preventivo",U58="Detectivo"),"Probabilidad",IF(U58="Correctivo","Impacto",""))</f>
        <v>Probabilidad</v>
      </c>
      <c r="U58" s="221" t="s">
        <v>100</v>
      </c>
      <c r="V58" s="221" t="s">
        <v>101</v>
      </c>
      <c r="W58" s="222" t="str">
        <f t="shared" ref="W58:W59" si="56">IF(AND(U58="Preventivo",V58="Automático"),"50%",IF(AND(U58="Preventivo",V58="Manual"),"40%",IF(AND(U58="Detectivo",V58="Automático"),"40%",IF(AND(U58="Detectivo",V58="Manual"),"30%",IF(AND(U58="Correctivo",V58="Automático"),"35%",IF(AND(U58="Correctivo",V58="Manual"),"25%",""))))))</f>
        <v>40%</v>
      </c>
      <c r="X58" s="221" t="s">
        <v>102</v>
      </c>
      <c r="Y58" s="221" t="s">
        <v>103</v>
      </c>
      <c r="Z58" s="221" t="s">
        <v>104</v>
      </c>
      <c r="AA58" s="168">
        <f>IFERROR(IF(AND(T57="Probabilidad",T58="Probabilidad"),(AC57-(+AC57*W58)),IF(T58="Probabilidad",(L57-(+L57*W58)),IF(T58="Impacto",AC57,""))),"")</f>
        <v>0.252</v>
      </c>
      <c r="AB58" s="223" t="str">
        <f t="shared" ref="AB58:AB59" si="57">IFERROR(IF(AA58="","",IF(AA58&lt;=0.2,"Muy Baja",IF(AA58&lt;=0.4,"Baja",IF(AA58&lt;=0.6,"Media",IF(AA58&lt;=0.8,"Alta","Muy Alta"))))),"")</f>
        <v>Baja</v>
      </c>
      <c r="AC58" s="216">
        <f t="shared" ref="AC58:AC59" si="58">+AA58</f>
        <v>0.252</v>
      </c>
      <c r="AD58" s="223" t="str">
        <f t="shared" ref="AD58:AD59" si="59">IFERROR(IF(AE58="","",IF(AE58&lt;=0.2,"Leve",IF(AE58&lt;=0.4,"Menor",IF(AE58&lt;=0.6,"Moderado",IF(AE58&lt;=0.8,"Mayor","Catastrófico"))))),"")</f>
        <v>Mayor</v>
      </c>
      <c r="AE58" s="216">
        <f>IFERROR(IF(AND(T57="Impacto",T58="Impacto"),(AE57-(+AE57*W58)),IF(T58="Impacto",(P57-(+P57*W58)),IF(T58="Probabilidad",AE57,""))),"")</f>
        <v>0.8</v>
      </c>
      <c r="AF58" s="224" t="str">
        <f t="shared" ref="AF58:AF59" si="60">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Alto</v>
      </c>
      <c r="AG58" s="310"/>
    </row>
    <row r="59" spans="1:33" ht="116.25" thickBot="1" x14ac:dyDescent="0.35">
      <c r="A59" s="641"/>
      <c r="B59" s="651"/>
      <c r="C59" s="653"/>
      <c r="D59" s="653"/>
      <c r="E59" s="653"/>
      <c r="F59" s="425" t="s">
        <v>217</v>
      </c>
      <c r="G59" s="810"/>
      <c r="H59" s="810"/>
      <c r="I59" s="653"/>
      <c r="J59" s="671"/>
      <c r="K59" s="882"/>
      <c r="L59" s="885"/>
      <c r="M59" s="888"/>
      <c r="N59" s="885">
        <f ca="1">IF(NOT(ISERROR(MATCH(M59,_xlfn.ANCHORARRAY(G65),0))),L67&amp;"Por favor no seleccionar los criterios de impacto",M59)</f>
        <v>0</v>
      </c>
      <c r="O59" s="882"/>
      <c r="P59" s="885"/>
      <c r="Q59" s="910"/>
      <c r="R59" s="426">
        <v>3</v>
      </c>
      <c r="S59" s="427" t="s">
        <v>218</v>
      </c>
      <c r="T59" s="428" t="str">
        <f>IF(OR(U59="Preventivo",U59="Detectivo"),"Probabilidad",IF(U59="Correctivo","Impacto",""))</f>
        <v>Probabilidad</v>
      </c>
      <c r="U59" s="314" t="s">
        <v>100</v>
      </c>
      <c r="V59" s="314" t="s">
        <v>101</v>
      </c>
      <c r="W59" s="315" t="str">
        <f t="shared" si="56"/>
        <v>40%</v>
      </c>
      <c r="X59" s="314" t="s">
        <v>102</v>
      </c>
      <c r="Y59" s="314" t="s">
        <v>103</v>
      </c>
      <c r="Z59" s="314" t="s">
        <v>104</v>
      </c>
      <c r="AA59" s="316">
        <f>IFERROR(IF(AND(T58="Probabilidad",T59="Probabilidad"),(AC58-(+AC58*W59)),IF(AND(T58="Impacto",T59="Probabilidad"),(AC57-(+AC57*W59)),IF(T59="Impacto",AC58,""))),"")</f>
        <v>0.1512</v>
      </c>
      <c r="AB59" s="317" t="str">
        <f t="shared" si="57"/>
        <v>Muy Baja</v>
      </c>
      <c r="AC59" s="315">
        <f t="shared" si="58"/>
        <v>0.1512</v>
      </c>
      <c r="AD59" s="317" t="str">
        <f t="shared" si="59"/>
        <v>Mayor</v>
      </c>
      <c r="AE59" s="315">
        <f>IFERROR(IF(AND(T58="Impacto",T59="Impacto"),(AE58-(+AE58*W59)),IF(AND(T58="Probabilidad",T59="Impacto"),(AE57-(+AE57*W59)),IF(T59="Probabilidad",AE58,""))),"")</f>
        <v>0.8</v>
      </c>
      <c r="AF59" s="318" t="str">
        <f t="shared" si="60"/>
        <v>Alto</v>
      </c>
      <c r="AG59" s="319"/>
    </row>
    <row r="60" spans="1:33" ht="102" customHeight="1" x14ac:dyDescent="0.2">
      <c r="A60" s="639" t="s">
        <v>219</v>
      </c>
      <c r="B60" s="830">
        <v>1</v>
      </c>
      <c r="C60" s="755" t="s">
        <v>165</v>
      </c>
      <c r="D60" s="847" t="s">
        <v>220</v>
      </c>
      <c r="E60" s="847" t="s">
        <v>221</v>
      </c>
      <c r="F60" s="429" t="s">
        <v>222</v>
      </c>
      <c r="G60" s="840" t="s">
        <v>223</v>
      </c>
      <c r="H60" s="833" t="s">
        <v>224</v>
      </c>
      <c r="I60" s="755" t="s">
        <v>97</v>
      </c>
      <c r="J60" s="1084">
        <v>365</v>
      </c>
      <c r="K60" s="851" t="str">
        <f>IF(J60&lt;=0,"",IF(J60&lt;=2,"Muy Baja",IF(J60&lt;=24,"Baja",IF(J60&lt;=500,"Media",IF(J60&lt;=5000,"Alta","Muy Alta")))))</f>
        <v>Media</v>
      </c>
      <c r="L60" s="836">
        <f>IF(K60="","",IF(K60="Muy Baja",0.2,IF(K60="Baja",0.4,IF(K60="Media",0.6,IF(K60="Alta",0.8,IF(K60="Muy Alta",1,))))))</f>
        <v>0.6</v>
      </c>
      <c r="M60" s="1085" t="s">
        <v>98</v>
      </c>
      <c r="N60" s="836" t="str">
        <f>IF(NOT(ISERROR(MATCH(M60,'[6]Tabla Impacto'!$B$221:$B$223,0))),'[6]Tabla Impacto'!$F$223&amp;"Por favor no seleccionar los criterios de impacto(Afectación Económica o presupuestal y Pérdida Reputacional)",M60)</f>
        <v xml:space="preserve">     El riesgo afecta la imagen de la entidad con algunos usuarios de relevancia frente al logro de los objetivos</v>
      </c>
      <c r="O60" s="851" t="str">
        <f>IF(OR(N60='[6]Tabla Impacto'!$C$11,N60='[6]Tabla Impacto'!$D$11),"Leve",IF(OR(N60='[6]Tabla Impacto'!$C$12,N60='[6]Tabla Impacto'!$D$12),"Menor",IF(OR(N60='[6]Tabla Impacto'!$C$13,N60='[6]Tabla Impacto'!$D$13),"Moderado",IF(OR(N60='[6]Tabla Impacto'!$C$14,N60='[6]Tabla Impacto'!$D$14),"Mayor",IF(OR(N60='[6]Tabla Impacto'!$C$15,N60='[6]Tabla Impacto'!$D$15),"Catastrófico","")))))</f>
        <v>Moderado</v>
      </c>
      <c r="P60" s="836">
        <f>IF(O60="","",IF(O60="Leve",0.2,IF(O60="Menor",0.4,IF(O60="Moderado",0.6,IF(O60="Mayor",0.8,IF(O60="Catastrófico",1,))))))</f>
        <v>0.6</v>
      </c>
      <c r="Q60" s="911" t="str">
        <f>IF(OR(AND(K60="Muy Baja",O60="Leve"),AND(K60="Muy Baja",O60="Menor"),AND(K60="Baja",O60="Leve")),"Bajo",IF(OR(AND(K60="Muy baja",O60="Moderado"),AND(K60="Baja",O60="Menor"),AND(K60="Baja",O60="Moderado"),AND(K60="Media",O60="Leve"),AND(K60="Media",O60="Menor"),AND(K60="Media",O60="Moderado"),AND(K60="Alta",O60="Leve"),AND(K60="Alta",O60="Menor")),"Moderado",IF(OR(AND(K60="Muy Baja",O60="Mayor"),AND(K60="Baja",O60="Mayor"),AND(K60="Media",O60="Mayor"),AND(K60="Alta",O60="Moderado"),AND(K60="Alta",O60="Mayor"),AND(K60="Muy Alta",O60="Leve"),AND(K60="Muy Alta",O60="Menor"),AND(K60="Muy Alta",O60="Moderado"),AND(K60="Muy Alta",O60="Mayor")),"Alto",IF(OR(AND(K60="Muy Baja",O60="Catastrófico"),AND(K60="Baja",O60="Catastrófico"),AND(K60="Media",O60="Catastrófico"),AND(K60="Alta",O60="Catastrófico"),AND(K60="Muy Alta",O60="Catastrófico")),"Extremo",""))))</f>
        <v>Moderado</v>
      </c>
      <c r="R60" s="431">
        <v>1</v>
      </c>
      <c r="S60" s="432" t="s">
        <v>225</v>
      </c>
      <c r="T60" s="396" t="str">
        <f>IF(OR(U60="Preventivo",U60="Detectivo"),"Probabilidad",IF(U60="Correctivo","Impacto",""))</f>
        <v>Probabilidad</v>
      </c>
      <c r="U60" s="397" t="s">
        <v>135</v>
      </c>
      <c r="V60" s="397" t="s">
        <v>101</v>
      </c>
      <c r="W60" s="398" t="str">
        <f>IF(AND(U60="Preventivo",V60="Automático"),"50%",IF(AND(U60="Preventivo",V60="Manual"),"40%",IF(AND(U60="Detectivo",V60="Automático"),"40%",IF(AND(U60="Detectivo",V60="Manual"),"30%",IF(AND(U60="Correctivo",V60="Automático"),"35%",IF(AND(U60="Correctivo",V60="Manual"),"25%",""))))))</f>
        <v>30%</v>
      </c>
      <c r="X60" s="397" t="s">
        <v>102</v>
      </c>
      <c r="Y60" s="397" t="s">
        <v>103</v>
      </c>
      <c r="Z60" s="433" t="s">
        <v>104</v>
      </c>
      <c r="AA60" s="434">
        <f>IFERROR(IF(T60="Probabilidad",(L60-(+L60*W60)),IF(T60="Impacto",L60,"")),"")</f>
        <v>0.42</v>
      </c>
      <c r="AB60" s="400" t="str">
        <f>IFERROR(IF(AA60="","",IF(AA60&lt;=0.2,"Muy Baja",IF(AA60&lt;=0.4,"Baja",IF(AA60&lt;=0.6,"Media",IF(AA60&lt;=0.8,"Alta","Muy Alta"))))),"")</f>
        <v>Media</v>
      </c>
      <c r="AC60" s="394">
        <f>+AA60</f>
        <v>0.42</v>
      </c>
      <c r="AD60" s="400" t="str">
        <f>IFERROR(IF(AE60="","",IF(AE60&lt;=0.2,"Leve",IF(AE60&lt;=0.4,"Menor",IF(AE60&lt;=0.6,"Moderado",IF(AE60&lt;=0.8,"Mayor","Catastrófico"))))),"")</f>
        <v>Moderado</v>
      </c>
      <c r="AE60" s="394">
        <f>IFERROR(IF(T60="Impacto",(P60-(+P60*W60)),IF(T60="Probabilidad",P60,"")),"")</f>
        <v>0.6</v>
      </c>
      <c r="AF60" s="400" t="str">
        <f>IFERROR(IF(OR(AND(AB60="Muy Baja",AD60="Leve"),AND(AB60="Muy Baja",AD60="Menor"),AND(AB60="Baja",AD60="Leve")),"Bajo",IF(OR(AND(AB60="Muy baja",AD60="Moderado"),AND(AB60="Baja",AD60="Menor"),AND(AB60="Baja",AD60="Moderado"),AND(AB60="Media",AD60="Leve"),AND(AB60="Media",AD60="Menor"),AND(AB60="Media",AD60="Moderado"),AND(AB60="Alta",AD60="Leve"),AND(AB60="Alta",AD60="Menor")),"Moderado",IF(OR(AND(AB60="Muy Baja",AD60="Mayor"),AND(AB60="Baja",AD60="Mayor"),AND(AB60="Media",AD60="Mayor"),AND(AB60="Alta",AD60="Moderado"),AND(AB60="Alta",AD60="Mayor"),AND(AB60="Muy Alta",AD60="Leve"),AND(AB60="Muy Alta",AD60="Menor"),AND(AB60="Muy Alta",AD60="Moderado"),AND(AB60="Muy Alta",AD60="Mayor")),"Alto",IF(OR(AND(AB60="Muy Baja",AD60="Catastrófico"),AND(AB60="Baja",AD60="Catastrófico"),AND(AB60="Media",AD60="Catastrófico"),AND(AB60="Alta",AD60="Catastrófico"),AND(AB60="Muy Alta",AD60="Catastrófico")),"Extremo","")))),"")</f>
        <v>Moderado</v>
      </c>
      <c r="AG60" s="435" t="s">
        <v>105</v>
      </c>
    </row>
    <row r="61" spans="1:33" ht="12.75" customHeight="1" x14ac:dyDescent="0.2">
      <c r="A61" s="640"/>
      <c r="B61" s="831"/>
      <c r="C61" s="756"/>
      <c r="D61" s="848"/>
      <c r="E61" s="848"/>
      <c r="F61" s="850" t="s">
        <v>197</v>
      </c>
      <c r="G61" s="841"/>
      <c r="H61" s="834"/>
      <c r="I61" s="756"/>
      <c r="J61" s="862"/>
      <c r="K61" s="852"/>
      <c r="L61" s="837"/>
      <c r="M61" s="1078"/>
      <c r="N61" s="837">
        <f ca="1">IF(NOT(ISERROR(MATCH(M61,_xlfn.ANCHORARRAY(G68),0))),L70&amp;"Por favor no seleccionar los criterios de impacto",M61)</f>
        <v>0</v>
      </c>
      <c r="O61" s="852"/>
      <c r="P61" s="837"/>
      <c r="Q61" s="912"/>
      <c r="R61" s="913">
        <v>2</v>
      </c>
      <c r="S61" s="916" t="s">
        <v>226</v>
      </c>
      <c r="T61" s="918" t="str">
        <f>IF(OR(U61="Preventivo",U61="Detectivo"),"Probabilidad",IF(U61="Correctivo","Impacto",""))</f>
        <v>Probabilidad</v>
      </c>
      <c r="U61" s="901" t="s">
        <v>100</v>
      </c>
      <c r="V61" s="901" t="s">
        <v>101</v>
      </c>
      <c r="W61" s="855" t="str">
        <f t="shared" ref="W61" si="61">IF(AND(U61="Preventivo",V61="Automático"),"50%",IF(AND(U61="Preventivo",V61="Manual"),"40%",IF(AND(U61="Detectivo",V61="Automático"),"40%",IF(AND(U61="Detectivo",V61="Manual"),"30%",IF(AND(U61="Correctivo",V61="Automático"),"35%",IF(AND(U61="Correctivo",V61="Manual"),"25%",""))))))</f>
        <v>40%</v>
      </c>
      <c r="X61" s="901" t="s">
        <v>136</v>
      </c>
      <c r="Y61" s="901" t="s">
        <v>103</v>
      </c>
      <c r="Z61" s="905" t="s">
        <v>104</v>
      </c>
      <c r="AA61" s="208">
        <f>IFERROR(IF(AND(T60="Probabilidad",T61="Probabilidad"),(AC60-(+AC60*W61)),IF(AND(T60="Impacto",T61="Probabilidad"),(AC59-(+AC59*W61)),IF(T61="Impacto",AC60,""))),"")</f>
        <v>0.252</v>
      </c>
      <c r="AB61" s="889" t="str">
        <f t="shared" ref="AB61" si="62">IFERROR(IF(AA61="","",IF(AA61&lt;=0.2,"Muy Baja",IF(AA61&lt;=0.4,"Baja",IF(AA61&lt;=0.6,"Media",IF(AA61&lt;=0.8,"Alta","Muy Alta"))))),"")</f>
        <v>Baja</v>
      </c>
      <c r="AC61" s="892">
        <f t="shared" ref="AC61" si="63">+AA61</f>
        <v>0.252</v>
      </c>
      <c r="AD61" s="889" t="str">
        <f t="shared" ref="AD61" si="64">IFERROR(IF(AE61="","",IF(AE61&lt;=0.2,"Leve",IF(AE61&lt;=0.4,"Menor",IF(AE61&lt;=0.6,"Moderado",IF(AE61&lt;=0.8,"Mayor","Catastrófico"))))),"")</f>
        <v>Moderado</v>
      </c>
      <c r="AE61" s="892">
        <f>IFERROR(IF(AND(T60="Impacto",T61="Impacto"),(AE60-(+AE60*W61)),IF(AND(T60="Probabilidad",T61="Impacto"),(AE59-(+AE59*W61)),IF(T61="Probabilidad",AE60,""))),"")</f>
        <v>0.6</v>
      </c>
      <c r="AF61" s="895" t="str">
        <f t="shared" ref="AF61" si="65">IFERROR(IF(OR(AND(AB61="Muy Baja",AD61="Leve"),AND(AB61="Muy Baja",AD61="Menor"),AND(AB61="Baja",AD61="Leve")),"Bajo",IF(OR(AND(AB61="Muy baja",AD61="Moderado"),AND(AB61="Baja",AD61="Menor"),AND(AB61="Baja",AD61="Moderado"),AND(AB61="Media",AD61="Leve"),AND(AB61="Media",AD61="Menor"),AND(AB61="Media",AD61="Moderado"),AND(AB61="Alta",AD61="Leve"),AND(AB61="Alta",AD61="Menor")),"Moderado",IF(OR(AND(AB61="Muy Baja",AD61="Mayor"),AND(AB61="Baja",AD61="Mayor"),AND(AB61="Media",AD61="Mayor"),AND(AB61="Alta",AD61="Moderado"),AND(AB61="Alta",AD61="Mayor"),AND(AB61="Muy Alta",AD61="Leve"),AND(AB61="Muy Alta",AD61="Menor"),AND(AB61="Muy Alta",AD61="Moderado"),AND(AB61="Muy Alta",AD61="Mayor")),"Alto",IF(OR(AND(AB61="Muy Baja",AD61="Catastrófico"),AND(AB61="Baja",AD61="Catastrófico"),AND(AB61="Media",AD61="Catastrófico"),AND(AB61="Alta",AD61="Catastrófico"),AND(AB61="Muy Alta",AD61="Catastrófico")),"Extremo","")))),"")</f>
        <v>Moderado</v>
      </c>
      <c r="AG61" s="898"/>
    </row>
    <row r="62" spans="1:33" ht="12.75" x14ac:dyDescent="0.2">
      <c r="A62" s="640"/>
      <c r="B62" s="831"/>
      <c r="C62" s="756"/>
      <c r="D62" s="848"/>
      <c r="E62" s="848"/>
      <c r="F62" s="850"/>
      <c r="G62" s="841"/>
      <c r="H62" s="834"/>
      <c r="I62" s="756"/>
      <c r="J62" s="862"/>
      <c r="K62" s="852"/>
      <c r="L62" s="837"/>
      <c r="M62" s="1078"/>
      <c r="N62" s="837">
        <f ca="1">IF(NOT(ISERROR(MATCH(M62,_xlfn.ANCHORARRAY(G69),0))),L71&amp;"Por favor no seleccionar los criterios de impacto",M62)</f>
        <v>0</v>
      </c>
      <c r="O62" s="852"/>
      <c r="P62" s="837"/>
      <c r="Q62" s="912"/>
      <c r="R62" s="914"/>
      <c r="S62" s="850"/>
      <c r="T62" s="919"/>
      <c r="U62" s="902"/>
      <c r="V62" s="902"/>
      <c r="W62" s="837"/>
      <c r="X62" s="902"/>
      <c r="Y62" s="902"/>
      <c r="Z62" s="906"/>
      <c r="AA62" s="208" t="str">
        <f>IFERROR(IF(AND(T61="Probabilidad",T62="Probabilidad"),(AC61-(+AC61*W62)),IF(AND(T61="Impacto",T62="Probabilidad"),(AC60-(+AC60*W62)),IF(T62="Impacto",AC61,""))),"")</f>
        <v/>
      </c>
      <c r="AB62" s="890"/>
      <c r="AC62" s="893"/>
      <c r="AD62" s="890"/>
      <c r="AE62" s="893"/>
      <c r="AF62" s="896"/>
      <c r="AG62" s="899"/>
    </row>
    <row r="63" spans="1:33" ht="12.75" x14ac:dyDescent="0.2">
      <c r="A63" s="640"/>
      <c r="B63" s="831"/>
      <c r="C63" s="756"/>
      <c r="D63" s="848"/>
      <c r="E63" s="848"/>
      <c r="F63" s="436"/>
      <c r="G63" s="841"/>
      <c r="H63" s="849"/>
      <c r="I63" s="756"/>
      <c r="J63" s="862"/>
      <c r="K63" s="852"/>
      <c r="L63" s="837"/>
      <c r="M63" s="1078"/>
      <c r="N63" s="837">
        <f ca="1">IF(NOT(ISERROR(MATCH(M63,_xlfn.ANCHORARRAY(G70),0))),L72&amp;"Por favor no seleccionar los criterios de impacto",M63)</f>
        <v>0</v>
      </c>
      <c r="O63" s="852"/>
      <c r="P63" s="837"/>
      <c r="Q63" s="912"/>
      <c r="R63" s="915"/>
      <c r="S63" s="917"/>
      <c r="T63" s="920"/>
      <c r="U63" s="903"/>
      <c r="V63" s="903"/>
      <c r="W63" s="904"/>
      <c r="X63" s="903"/>
      <c r="Y63" s="903"/>
      <c r="Z63" s="907"/>
      <c r="AA63" s="208" t="str">
        <f t="shared" ref="AA63" si="66">IFERROR(IF(AND(T62="Probabilidad",T63="Probabilidad"),(AC62-(+AC62*W63)),IF(AND(T62="Impacto",T63="Probabilidad"),(AC61-(+AC61*W63)),IF(T63="Impacto",AC62,""))),"")</f>
        <v/>
      </c>
      <c r="AB63" s="891"/>
      <c r="AC63" s="894"/>
      <c r="AD63" s="891"/>
      <c r="AE63" s="894"/>
      <c r="AF63" s="897"/>
      <c r="AG63" s="900"/>
    </row>
    <row r="64" spans="1:33" ht="12.75" customHeight="1" x14ac:dyDescent="0.2">
      <c r="A64" s="640"/>
      <c r="B64" s="839">
        <v>2</v>
      </c>
      <c r="C64" s="803" t="s">
        <v>165</v>
      </c>
      <c r="D64" s="856" t="s">
        <v>220</v>
      </c>
      <c r="E64" s="856" t="s">
        <v>227</v>
      </c>
      <c r="F64" s="858" t="s">
        <v>228</v>
      </c>
      <c r="G64" s="1094" t="s">
        <v>229</v>
      </c>
      <c r="H64" s="842" t="s">
        <v>535</v>
      </c>
      <c r="I64" s="803" t="s">
        <v>97</v>
      </c>
      <c r="J64" s="803">
        <v>365</v>
      </c>
      <c r="K64" s="853" t="str">
        <f>IF(J64&lt;=0,"",IF(J64&lt;=2,"Muy Baja",IF(J64&lt;=24,"Baja",IF(J64&lt;=500,"Media",IF(J64&lt;=5000,"Alta","Muy Alta")))))</f>
        <v>Media</v>
      </c>
      <c r="L64" s="855">
        <f>IF(K64="","",IF(K64="Muy Baja",0.2,IF(K64="Baja",0.4,IF(K64="Media",0.6,IF(K64="Alta",0.8,IF(K64="Muy Alta",1,))))))</f>
        <v>0.6</v>
      </c>
      <c r="M64" s="1077" t="s">
        <v>230</v>
      </c>
      <c r="N64" s="229" t="str">
        <f>IF(NOT(ISERROR(MATCH(M64,'[6]Tabla Impacto'!$B$221:$B$223,0))),'[6]Tabla Impacto'!$F$223&amp;"Por favor no seleccionar los criterios de impacto(Afectación Económica o presupuestal y Pérdida Reputacional)",M64)</f>
        <v xml:space="preserve">     Entre 50 y 100 SMLMV </v>
      </c>
      <c r="O64" s="853" t="str">
        <f>IF(OR(N64='[6]Tabla Impacto'!$C$11,N64='[6]Tabla Impacto'!$D$11),"Leve",IF(OR(N64='[6]Tabla Impacto'!$C$12,N64='[6]Tabla Impacto'!$D$12),"Menor",IF(OR(N64='[6]Tabla Impacto'!$C$13,N64='[6]Tabla Impacto'!$D$13),"Moderado",IF(OR(N64='[6]Tabla Impacto'!$C$14,N64='[6]Tabla Impacto'!$D$14),"Mayor",IF(OR(N64='[6]Tabla Impacto'!$C$15,N64='[6]Tabla Impacto'!$D$15),"Catastrófico","")))))</f>
        <v>Moderado</v>
      </c>
      <c r="P64" s="855">
        <f>IF(O64="","",IF(O64="Leve",0.2,IF(O64="Menor",0.4,IF(O64="Moderado",0.6,IF(O64="Mayor",0.8,IF(O64="Catastrófico",1,))))))</f>
        <v>0.6</v>
      </c>
      <c r="Q64" s="853" t="str">
        <f>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Moderado</v>
      </c>
      <c r="R64" s="1087">
        <v>1</v>
      </c>
      <c r="S64" s="916" t="s">
        <v>231</v>
      </c>
      <c r="T64" s="803" t="str">
        <f>IF(OR(U64="Preventivo",U64="Detectivo"),"Probabilidad",IF(U64="Correctivo","Impacto",""))</f>
        <v>Probabilidad</v>
      </c>
      <c r="U64" s="901" t="s">
        <v>100</v>
      </c>
      <c r="V64" s="871" t="s">
        <v>176</v>
      </c>
      <c r="W64" s="871" t="str">
        <f>IF(AND(U64="Preventivo",V64="Automático"),"50%",IF(AND(U64="Preventivo",V64="Manual"),"40%",IF(AND(U64="Detectivo",V64="Automático"),"40%",IF(AND(U64="Detectivo",V64="Manual"),"30%",IF(AND(U64="Correctivo",V64="Automático"),"35%",IF(AND(U64="Correctivo",V64="Manual"),"25%",""))))))</f>
        <v>50%</v>
      </c>
      <c r="X64" s="871" t="s">
        <v>136</v>
      </c>
      <c r="Y64" s="871" t="s">
        <v>103</v>
      </c>
      <c r="Z64" s="871" t="s">
        <v>104</v>
      </c>
      <c r="AA64" s="199">
        <f>IFERROR(IF(T64="Probabilidad",(L64-(+L64*W64)),IF(T64="Impacto",L64,"")),"")</f>
        <v>0.3</v>
      </c>
      <c r="AB64" s="864" t="str">
        <f>IFERROR(IF(AA64="","",IF(AA64&lt;=0.2,"Muy Baja",IF(AA64&lt;=0.4,"Baja",IF(AA64&lt;=0.6,"Media",IF(AA64&lt;=0.8,"Alta","Muy Alta"))))),"")</f>
        <v>Baja</v>
      </c>
      <c r="AC64" s="855">
        <f>+AA64</f>
        <v>0.3</v>
      </c>
      <c r="AD64" s="864" t="str">
        <f>IFERROR(IF(AE64="","",IF(AE64&lt;=0.2,"Leve",IF(AE64&lt;=0.4,"Menor",IF(AE64&lt;=0.6,"Moderado",IF(AE64&lt;=0.8,"Mayor","Catastrófico"))))),"")</f>
        <v>Moderado</v>
      </c>
      <c r="AE64" s="855">
        <f>IFERROR(IF(T64="Impacto",(P64-(+P64*W64)),IF(T64="Probabilidad",P64,"")),"")</f>
        <v>0.6</v>
      </c>
      <c r="AF64" s="866" t="str">
        <f>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Moderado</v>
      </c>
      <c r="AG64" s="868" t="s">
        <v>105</v>
      </c>
    </row>
    <row r="65" spans="1:33" ht="12.75" x14ac:dyDescent="0.2">
      <c r="A65" s="640"/>
      <c r="B65" s="831"/>
      <c r="C65" s="756"/>
      <c r="D65" s="848"/>
      <c r="E65" s="848"/>
      <c r="F65" s="859"/>
      <c r="G65" s="841"/>
      <c r="H65" s="843"/>
      <c r="I65" s="756"/>
      <c r="J65" s="756"/>
      <c r="K65" s="852"/>
      <c r="L65" s="837"/>
      <c r="M65" s="1078"/>
      <c r="N65" s="231">
        <f ca="1">IF(NOT(ISERROR(MATCH(M65,_xlfn.ANCHORARRAY(G75),0))),L77&amp;"Por favor no seleccionar los criterios de impacto",M65)</f>
        <v>0</v>
      </c>
      <c r="O65" s="852"/>
      <c r="P65" s="837"/>
      <c r="Q65" s="852"/>
      <c r="R65" s="1088"/>
      <c r="S65" s="850"/>
      <c r="T65" s="756"/>
      <c r="U65" s="902"/>
      <c r="V65" s="872"/>
      <c r="W65" s="872"/>
      <c r="X65" s="872"/>
      <c r="Y65" s="872"/>
      <c r="Z65" s="872"/>
      <c r="AA65" s="199" t="str">
        <f t="shared" ref="AA65:AA67" si="67">IFERROR(IF(T65="Probabilidad",(L65-(+L65*W65)),IF(T65="Impacto",L65,"")),"")</f>
        <v/>
      </c>
      <c r="AB65" s="865"/>
      <c r="AC65" s="837"/>
      <c r="AD65" s="865"/>
      <c r="AE65" s="837"/>
      <c r="AF65" s="867"/>
      <c r="AG65" s="869"/>
    </row>
    <row r="66" spans="1:33" ht="12.75" customHeight="1" x14ac:dyDescent="0.2">
      <c r="A66" s="640"/>
      <c r="B66" s="831"/>
      <c r="C66" s="756"/>
      <c r="D66" s="848"/>
      <c r="E66" s="848"/>
      <c r="F66" s="859" t="s">
        <v>233</v>
      </c>
      <c r="G66" s="841"/>
      <c r="H66" s="843"/>
      <c r="I66" s="756"/>
      <c r="J66" s="756"/>
      <c r="K66" s="854"/>
      <c r="L66" s="837"/>
      <c r="M66" s="1078"/>
      <c r="N66" s="206"/>
      <c r="O66" s="852"/>
      <c r="P66" s="837"/>
      <c r="Q66" s="852"/>
      <c r="R66" s="1093"/>
      <c r="S66" s="850"/>
      <c r="T66" s="756"/>
      <c r="U66" s="902"/>
      <c r="V66" s="872"/>
      <c r="W66" s="872"/>
      <c r="X66" s="872"/>
      <c r="Y66" s="872"/>
      <c r="Z66" s="872"/>
      <c r="AA66" s="199" t="str">
        <f t="shared" si="67"/>
        <v/>
      </c>
      <c r="AB66" s="865"/>
      <c r="AC66" s="837"/>
      <c r="AD66" s="865"/>
      <c r="AE66" s="837"/>
      <c r="AF66" s="867"/>
      <c r="AG66" s="869"/>
    </row>
    <row r="67" spans="1:33" ht="12.75" x14ac:dyDescent="0.2">
      <c r="A67" s="640"/>
      <c r="B67" s="831"/>
      <c r="C67" s="756"/>
      <c r="D67" s="848"/>
      <c r="E67" s="848"/>
      <c r="F67" s="859"/>
      <c r="G67" s="841"/>
      <c r="H67" s="843"/>
      <c r="I67" s="803"/>
      <c r="J67" s="861"/>
      <c r="K67" s="853" t="str">
        <f>IF(J67&lt;=0,"",IF(J67&lt;=2,"Muy Baja",IF(J67&lt;=24,"Baja",IF(J67&lt;=500,"Media",IF(J67&lt;=5000,"Alta","Muy Alta")))))</f>
        <v/>
      </c>
      <c r="L67" s="855" t="str">
        <f>IF(K67="","",IF(K67="Muy Baja",0.2,IF(K67="Baja",0.4,IF(K67="Media",0.6,IF(K67="Alta",0.8,IF(K67="Muy Alta",1,))))))</f>
        <v/>
      </c>
      <c r="M67" s="1077"/>
      <c r="N67" s="232"/>
      <c r="O67" s="853"/>
      <c r="P67" s="855" t="str">
        <f>IF(O67="","",IF(O67="Leve",0.2,IF(O67="Menor",0.4,IF(O67="Moderado",0.6,IF(O67="Mayor",0.8,IF(O67="Catastrófico",1,))))))</f>
        <v/>
      </c>
      <c r="Q67" s="1073" t="str">
        <f>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
      </c>
      <c r="R67" s="1087"/>
      <c r="S67" s="916"/>
      <c r="T67" s="756"/>
      <c r="U67" s="901"/>
      <c r="V67" s="871"/>
      <c r="W67" s="871" t="str">
        <f>IF(AND(U67="Preventivo",V67="Automático"),"50%",IF(AND(U67="Preventivo",V67="Manual"),"40%",IF(AND(U67="Detectivo",V67="Automático"),"40%",IF(AND(U67="Detectivo",V67="Manual"),"30%",IF(AND(U67="Correctivo",V67="Automático"),"35%",IF(AND(U67="Correctivo",V67="Manual"),"25%",""))))))</f>
        <v/>
      </c>
      <c r="X67" s="871"/>
      <c r="Y67" s="871"/>
      <c r="Z67" s="871"/>
      <c r="AA67" s="199" t="str">
        <f t="shared" si="67"/>
        <v/>
      </c>
      <c r="AB67" s="864" t="str">
        <f>IFERROR(IF(AA67="","",IF(AA67&lt;=0.2,"Muy Baja",IF(AA67&lt;=0.4,"Baja",IF(AA67&lt;=0.6,"Media",IF(AA67&lt;=0.8,"Alta","Muy Alta"))))),"")</f>
        <v/>
      </c>
      <c r="AC67" s="874" t="str">
        <f>+AA67</f>
        <v/>
      </c>
      <c r="AD67" s="864" t="str">
        <f>IFERROR(IF(AE67="","",IF(AE67&lt;=0.2,"Leve",IF(AE67&lt;=0.4,"Menor",IF(AE67&lt;=0.6,"Moderado",IF(AE67&lt;=0.8,"Mayor","Catastrófico"))))),"")</f>
        <v/>
      </c>
      <c r="AE67" s="874" t="str">
        <f>IFERROR(IF(T67="Impacto",(P67-(+P67*W67)),IF(T67="Probabilidad",P67,"")),"")</f>
        <v/>
      </c>
      <c r="AF67" s="866" t="str">
        <f>IFERROR(IF(OR(AND(AB67="Muy Baja",AD67="Leve"),AND(AB67="Muy Baja",AD67="Menor"),AND(AB67="Baja",AD67="Leve")),"Bajo",IF(OR(AND(AB67="Muy baja",AD67="Moderado"),AND(AB67="Baja",AD67="Menor"),AND(AB67="Baja",AD67="Moderado"),AND(AB67="Media",AD67="Leve"),AND(AB67="Media",AD67="Menor"),AND(AB67="Media",AD67="Moderado"),AND(AB67="Alta",AD67="Leve"),AND(AB67="Alta",AD67="Menor")),"Moderado",IF(OR(AND(AB67="Muy Baja",AD67="Mayor"),AND(AB67="Baja",AD67="Mayor"),AND(AB67="Media",AD67="Mayor"),AND(AB67="Alta",AD67="Moderado"),AND(AB67="Alta",AD67="Mayor"),AND(AB67="Muy Alta",AD67="Leve"),AND(AB67="Muy Alta",AD67="Menor"),AND(AB67="Muy Alta",AD67="Moderado"),AND(AB67="Muy Alta",AD67="Mayor")),"Alto",IF(OR(AND(AB67="Muy Baja",AD67="Catastrófico"),AND(AB67="Baja",AD67="Catastrófico"),AND(AB67="Media",AD67="Catastrófico"),AND(AB67="Alta",AD67="Catastrófico"),AND(AB67="Muy Alta",AD67="Catastrófico")),"Extremo","")))),"")</f>
        <v/>
      </c>
      <c r="AG67" s="868"/>
    </row>
    <row r="68" spans="1:33" ht="12.75" x14ac:dyDescent="0.2">
      <c r="A68" s="640"/>
      <c r="B68" s="831"/>
      <c r="C68" s="756"/>
      <c r="D68" s="856"/>
      <c r="E68" s="856"/>
      <c r="F68" s="859"/>
      <c r="G68" s="1094"/>
      <c r="H68" s="843"/>
      <c r="I68" s="756"/>
      <c r="J68" s="862"/>
      <c r="K68" s="852"/>
      <c r="L68" s="837"/>
      <c r="M68" s="1078"/>
      <c r="N68" s="233"/>
      <c r="O68" s="852"/>
      <c r="P68" s="837"/>
      <c r="Q68" s="912"/>
      <c r="R68" s="1088"/>
      <c r="S68" s="850"/>
      <c r="T68" s="756"/>
      <c r="U68" s="902"/>
      <c r="V68" s="872"/>
      <c r="W68" s="872"/>
      <c r="X68" s="872"/>
      <c r="Y68" s="872"/>
      <c r="Z68" s="872"/>
      <c r="AA68" s="208" t="str">
        <f>IFERROR(IF(T68="Probabilidad",(L68-(+L68*W68)),IF(T68="Impacto",L68,"")),"")</f>
        <v/>
      </c>
      <c r="AB68" s="865"/>
      <c r="AC68" s="875"/>
      <c r="AD68" s="865"/>
      <c r="AE68" s="875"/>
      <c r="AF68" s="867"/>
      <c r="AG68" s="869"/>
    </row>
    <row r="69" spans="1:33" ht="13.5" thickBot="1" x14ac:dyDescent="0.25">
      <c r="A69" s="641"/>
      <c r="B69" s="832"/>
      <c r="C69" s="804"/>
      <c r="D69" s="857"/>
      <c r="E69" s="857"/>
      <c r="F69" s="1092"/>
      <c r="G69" s="1095"/>
      <c r="H69" s="844"/>
      <c r="I69" s="804"/>
      <c r="J69" s="863"/>
      <c r="K69" s="860"/>
      <c r="L69" s="838"/>
      <c r="M69" s="1101"/>
      <c r="N69" s="438"/>
      <c r="O69" s="860"/>
      <c r="P69" s="838"/>
      <c r="Q69" s="1086"/>
      <c r="R69" s="1089"/>
      <c r="S69" s="1090"/>
      <c r="T69" s="804"/>
      <c r="U69" s="1091"/>
      <c r="V69" s="879"/>
      <c r="W69" s="879"/>
      <c r="X69" s="879"/>
      <c r="Y69" s="879"/>
      <c r="Z69" s="879"/>
      <c r="AA69" s="440" t="str">
        <f>IFERROR(IF(AND(T68="Probabilidad",T69="Probabilidad"),(AC68-(+AC68*W69)),IF(T69="Probabilidad",(L68-(+L68*W69)),IF(T69="Impacto",AC68,""))),"")</f>
        <v/>
      </c>
      <c r="AB69" s="873"/>
      <c r="AC69" s="876"/>
      <c r="AD69" s="873"/>
      <c r="AE69" s="876"/>
      <c r="AF69" s="877"/>
      <c r="AG69" s="878"/>
    </row>
    <row r="70" spans="1:33" ht="63.75" customHeight="1" x14ac:dyDescent="0.2">
      <c r="A70" s="799" t="s">
        <v>234</v>
      </c>
      <c r="B70" s="830">
        <v>1</v>
      </c>
      <c r="C70" s="755" t="s">
        <v>165</v>
      </c>
      <c r="D70" s="755" t="s">
        <v>235</v>
      </c>
      <c r="E70" s="755" t="s">
        <v>236</v>
      </c>
      <c r="F70" s="441" t="s">
        <v>237</v>
      </c>
      <c r="G70" s="833" t="s">
        <v>238</v>
      </c>
      <c r="H70" s="755" t="s">
        <v>97</v>
      </c>
      <c r="I70" s="390" t="s">
        <v>239</v>
      </c>
      <c r="J70" s="393">
        <v>6</v>
      </c>
      <c r="K70" s="442" t="str">
        <f>IF(J70&lt;=0,"",IF(J70&lt;=2,"Muy Baja",IF(J70&lt;=24,"Baja",IF(J70&lt;=500,"Media",IF(J70&lt;=5000,"Alta","Muy Alta")))))</f>
        <v>Baja</v>
      </c>
      <c r="L70" s="443">
        <f>IF(K70="","",IF(K70="Muy Baja",0.2,IF(K70="Baja",0.4,IF(K70="Media",0.6,IF(K70="Alta",0.8,IF(K70="Muy Alta",1,))))))</f>
        <v>0.4</v>
      </c>
      <c r="M70" s="444" t="s">
        <v>147</v>
      </c>
      <c r="N70" s="836" t="str">
        <f>IF(NOT(ISERROR(MATCH(M70,'[7]Tabla Impacto'!$B$221:$B$223,0))),'[7]Tabla Impacto'!$F$223&amp;"Por favor no seleccionar los criterios de impacto(Afectación Económica o presupuestal y Pérdida Reputacional)",M70)</f>
        <v xml:space="preserve">     El riesgo afecta la imagen de de la entidad con efecto publicitario sostenido a nivel de sector administrativo, nivel departamental o municipal</v>
      </c>
      <c r="O70" s="445" t="str">
        <f>IF(OR(N70='[7]Tabla Impacto'!$C$11,N70='[7]Tabla Impacto'!$D$11),"Leve",IF(OR(N70='[7]Tabla Impacto'!$C$12,N70='[7]Tabla Impacto'!$D$12),"Menor",IF(OR(N70='[7]Tabla Impacto'!$C$13,N70='[7]Tabla Impacto'!$D$13),"Moderado",IF(OR(N70='[7]Tabla Impacto'!$C$14,N70='[7]Tabla Impacto'!$D$14),"Mayor",IF(OR(N70='[7]Tabla Impacto'!$C$15,N70='[7]Tabla Impacto'!$D$15),"Catastrófico","")))))</f>
        <v>Mayor</v>
      </c>
      <c r="P70" s="446">
        <f>IF(O70="","",IF(O70="Leve",0.2,IF(O70="Menor",0.4,IF(O70="Moderado",0.6,IF(O70="Mayor",0.8,IF(O70="Catastrófico",1,))))))</f>
        <v>0.8</v>
      </c>
      <c r="Q70" s="447" t="str">
        <f>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Alto</v>
      </c>
      <c r="R70" s="395">
        <v>1</v>
      </c>
      <c r="S70" s="330" t="s">
        <v>240</v>
      </c>
      <c r="T70" s="396" t="str">
        <f>IF(OR(U70="Preventivo",U70="Detectivo"),"Probabilidad",IF(U70="Correctivo","Impacto",""))</f>
        <v>Probabilidad</v>
      </c>
      <c r="U70" s="397" t="s">
        <v>100</v>
      </c>
      <c r="V70" s="397" t="s">
        <v>101</v>
      </c>
      <c r="W70" s="398" t="str">
        <f>IF(AND(U70="Preventivo",V70="Automático"),"50%",IF(AND(U70="Preventivo",V70="Manual"),"40%",IF(AND(U70="Detectivo",V70="Automático"),"40%",IF(AND(U70="Detectivo",V70="Manual"),"30%",IF(AND(U70="Correctivo",V70="Automático"),"35%",IF(AND(U70="Correctivo",V70="Manual"),"25%",""))))))</f>
        <v>40%</v>
      </c>
      <c r="X70" s="397" t="s">
        <v>136</v>
      </c>
      <c r="Y70" s="397" t="s">
        <v>103</v>
      </c>
      <c r="Z70" s="397" t="s">
        <v>104</v>
      </c>
      <c r="AA70" s="399">
        <f>IFERROR(IF(T70="Probabilidad",(L70-(+L70*W70)),IF(T70="Impacto",L70,"")),"")</f>
        <v>0.24</v>
      </c>
      <c r="AB70" s="400" t="str">
        <f>IFERROR(IF(AA70="","",IF(AA70&lt;=0.2,"Muy Baja",IF(AA70&lt;=0.4,"Baja",IF(AA70&lt;=0.6,"Media",IF(AA70&lt;=0.8,"Alta","Muy Alta"))))),"")</f>
        <v>Baja</v>
      </c>
      <c r="AC70" s="401">
        <f>+AA70</f>
        <v>0.24</v>
      </c>
      <c r="AD70" s="400" t="str">
        <f>IFERROR(IF(AE70="","",IF(AE70&lt;=0.2,"Leve",IF(AE70&lt;=0.4,"Menor",IF(AE70&lt;=0.6,"Moderado",IF(AE70&lt;=0.8,"Mayor","Catastrófico"))))),"")</f>
        <v>Mayor</v>
      </c>
      <c r="AE70" s="401">
        <f>IFERROR(IF(T70="Impacto",(P70-(+P70*W70)),IF(T70="Probabilidad",P70,"")),"")</f>
        <v>0.8</v>
      </c>
      <c r="AF70" s="448" t="str">
        <f>IFERROR(IF(OR(AND(AB70="Muy Baja",AD70="Leve"),AND(AB70="Muy Baja",AD70="Menor"),AND(AB70="Baja",AD70="Leve")),"Bajo",IF(OR(AND(AB70="Muy baja",AD70="Moderado"),AND(AB70="Baja",AD70="Menor"),AND(AB70="Baja",AD70="Moderado"),AND(AB70="Media",AD70="Leve"),AND(AB70="Media",AD70="Menor"),AND(AB70="Media",AD70="Moderado"),AND(AB70="Alta",AD70="Leve"),AND(AB70="Alta",AD70="Menor")),"Moderado",IF(OR(AND(AB70="Muy Baja",AD70="Mayor"),AND(AB70="Baja",AD70="Mayor"),AND(AB70="Media",AD70="Mayor"),AND(AB70="Alta",AD70="Moderado"),AND(AB70="Alta",AD70="Mayor"),AND(AB70="Muy Alta",AD70="Leve"),AND(AB70="Muy Alta",AD70="Menor"),AND(AB70="Muy Alta",AD70="Moderado"),AND(AB70="Muy Alta",AD70="Mayor")),"Alto",IF(OR(AND(AB70="Muy Baja",AD70="Catastrófico"),AND(AB70="Baja",AD70="Catastrófico"),AND(AB70="Media",AD70="Catastrófico"),AND(AB70="Alta",AD70="Catastrófico"),AND(AB70="Muy Alta",AD70="Catastrófico")),"Extremo","")))),"")</f>
        <v>Alto</v>
      </c>
      <c r="AG70" s="435" t="s">
        <v>105</v>
      </c>
    </row>
    <row r="71" spans="1:33" ht="76.5" x14ac:dyDescent="0.2">
      <c r="A71" s="640"/>
      <c r="B71" s="831"/>
      <c r="C71" s="756"/>
      <c r="D71" s="756"/>
      <c r="E71" s="756"/>
      <c r="F71" s="227" t="s">
        <v>241</v>
      </c>
      <c r="G71" s="834"/>
      <c r="H71" s="756"/>
      <c r="I71" s="204" t="s">
        <v>242</v>
      </c>
      <c r="J71" s="205">
        <v>12</v>
      </c>
      <c r="K71" s="234" t="str">
        <f>IF(J71&lt;=0,"",IF(J71&lt;=2,"Muy Baja",IF(J71&lt;=24,"Baja",IF(J71&lt;=500,"Media",IF(J71&lt;=5000,"Alta","Muy Alta")))))</f>
        <v>Baja</v>
      </c>
      <c r="L71" s="229">
        <f>IF(K71="","",IF(K71="Muy Baja",0.2,IF(K71="Baja",0.4,IF(K71="Media",0.6,IF(K71="Alta",0.8,IF(K71="Muy Alta",1,))))))</f>
        <v>0.4</v>
      </c>
      <c r="M71" s="238" t="s">
        <v>243</v>
      </c>
      <c r="N71" s="837" t="str">
        <f ca="1">IF(NOT(ISERROR(MATCH(M71,_xlfn.ANCHORARRAY(G79),0))),L81&amp;"Por favor no seleccionar los criterios de impacto",M71)</f>
        <v xml:space="preserve">     El riesgo afecta la imagen de la entidad internamente, de conocimiento general, nivel interno, de junta dircetiva y accionistas y/o de provedores</v>
      </c>
      <c r="O71" s="235" t="str">
        <f ca="1">IF(OR(N71='[7]Tabla Impacto'!$C$11,N71='[7]Tabla Impacto'!$D$11),"Leve",IF(OR(N71='[7]Tabla Impacto'!$C$12,N71='[7]Tabla Impacto'!$D$12),"Menor",IF(OR(N71='[7]Tabla Impacto'!$C$13,N71='[7]Tabla Impacto'!$D$13),"Moderado",IF(OR(N71='[7]Tabla Impacto'!$C$14,N71='[7]Tabla Impacto'!$D$14),"Mayor",IF(OR(N71='[7]Tabla Impacto'!$C$15,N71='[7]Tabla Impacto'!$D$15),"Catastrófico","")))))</f>
        <v>Menor</v>
      </c>
      <c r="P71" s="236">
        <f ca="1">IF(O71="","",IF(O71="Leve",0.2,IF(O71="Menor",0.4,IF(O71="Moderado",0.6,IF(O71="Mayor",0.8,IF(O71="Catastrófico",1,))))))</f>
        <v>0.4</v>
      </c>
      <c r="Q71" s="237" t="str">
        <f ca="1">IF(OR(AND(K71="Muy Baja",O71="Leve"),AND(K71="Muy Baja",O71="Menor"),AND(K71="Baja",O71="Leve")),"Bajo",IF(OR(AND(K71="Muy baja",O71="Moderado"),AND(K71="Baja",O71="Menor"),AND(K71="Baja",O71="Moderado"),AND(K71="Media",O71="Leve"),AND(K71="Media",O71="Menor"),AND(K71="Media",O71="Moderado"),AND(K71="Alta",O71="Leve"),AND(K71="Alta",O71="Menor")),"Moderado",IF(OR(AND(K71="Muy Baja",O71="Mayor"),AND(K71="Baja",O71="Mayor"),AND(K71="Media",O71="Mayor"),AND(K71="Alta",O71="Moderado"),AND(K71="Alta",O71="Mayor"),AND(K71="Muy Alta",O71="Leve"),AND(K71="Muy Alta",O71="Menor"),AND(K71="Muy Alta",O71="Moderado"),AND(K71="Muy Alta",O71="Mayor")),"Alto",IF(OR(AND(K71="Muy Baja",O71="Catastrófico"),AND(K71="Baja",O71="Catastrófico"),AND(K71="Media",O71="Catastrófico"),AND(K71="Alta",O71="Catastrófico"),AND(K71="Muy Alta",O71="Catastrófico")),"Extremo",""))))</f>
        <v>Moderado</v>
      </c>
      <c r="R71" s="194">
        <v>2</v>
      </c>
      <c r="S71" s="195" t="s">
        <v>244</v>
      </c>
      <c r="T71" s="196" t="str">
        <f>IF(OR(U71="Preventivo",U71="Detectivo"),"Probabilidad",IF(U71="Correctivo","Impacto",""))</f>
        <v>Probabilidad</v>
      </c>
      <c r="U71" s="197" t="s">
        <v>100</v>
      </c>
      <c r="V71" s="197" t="s">
        <v>101</v>
      </c>
      <c r="W71" s="198" t="str">
        <f t="shared" ref="W71:W72" si="68">IF(AND(U71="Preventivo",V71="Automático"),"50%",IF(AND(U71="Preventivo",V71="Manual"),"40%",IF(AND(U71="Detectivo",V71="Automático"),"40%",IF(AND(U71="Detectivo",V71="Manual"),"30%",IF(AND(U71="Correctivo",V71="Automático"),"35%",IF(AND(U71="Correctivo",V71="Manual"),"25%",""))))))</f>
        <v>40%</v>
      </c>
      <c r="X71" s="197" t="s">
        <v>136</v>
      </c>
      <c r="Y71" s="197" t="s">
        <v>141</v>
      </c>
      <c r="Z71" s="197" t="s">
        <v>104</v>
      </c>
      <c r="AA71" s="199">
        <f>IFERROR(IF(AND(T70="Probabilidad",T71="Probabilidad"),(AC70-(+AC70*W71)),IF(T71="Probabilidad",(L70-(+L70*W71)),IF(T71="Impacto",AC70,""))),"")</f>
        <v>0.14399999999999999</v>
      </c>
      <c r="AB71" s="200" t="str">
        <f>IFERROR(IF(AA71="","",IF(AA71&lt;=0.2,"Muy Baja",IF(AA71&lt;=0.4,"Baja",IF(AA71&lt;=0.6,"Media",IF(AA71&lt;=0.8,"Alta","Muy Alta"))))),"")</f>
        <v>Muy Baja</v>
      </c>
      <c r="AC71" s="201">
        <f t="shared" ref="AC71:AC72" si="69">+AA71</f>
        <v>0.14399999999999999</v>
      </c>
      <c r="AD71" s="200" t="str">
        <f>IFERROR(IF(AE71="","",IF(AE71&lt;=0.2,"Leve",IF(AE71&lt;=0.4,"Menor",IF(AE71&lt;=0.6,"Moderado",IF(AE71&lt;=0.8,"Mayor","Catastrófico"))))),"")</f>
        <v>Mayor</v>
      </c>
      <c r="AE71" s="201">
        <f>IFERROR(IF(AND(T70="Impacto",T71="Impacto"),(AE70-(+AE70*W71)),IF(T71="Impacto",($O$10-(+$O$10*W71)),IF(T71="Probabilidad",AE70,""))),"")</f>
        <v>0.8</v>
      </c>
      <c r="AF71" s="202" t="str">
        <f>IFERROR(IF(OR(AND(AB71="Muy Baja",AD71="Leve"),AND(AB71="Muy Baja",AD71="Menor"),AND(AB71="Baja",AD71="Leve")),"Bajo",IF(OR(AND(AB71="Muy baja",AD71="Moderado"),AND(AB71="Baja",AD71="Menor"),AND(AB71="Baja",AD71="Moderado"),AND(AB71="Media",AD71="Leve"),AND(AB71="Media",AD71="Menor"),AND(AB71="Media",AD71="Moderado"),AND(AB71="Alta",AD71="Leve"),AND(AB71="Alta",AD71="Menor")),"Moderado",IF(OR(AND(AB71="Muy Baja",AD71="Mayor"),AND(AB71="Baja",AD71="Mayor"),AND(AB71="Media",AD71="Mayor"),AND(AB71="Alta",AD71="Moderado"),AND(AB71="Alta",AD71="Mayor"),AND(AB71="Muy Alta",AD71="Leve"),AND(AB71="Muy Alta",AD71="Menor"),AND(AB71="Muy Alta",AD71="Moderado"),AND(AB71="Muy Alta",AD71="Mayor")),"Alto",IF(OR(AND(AB71="Muy Baja",AD71="Catastrófico"),AND(AB71="Baja",AD71="Catastrófico"),AND(AB71="Media",AD71="Catastrófico"),AND(AB71="Alta",AD71="Catastrófico"),AND(AB71="Muy Alta",AD71="Catastrófico")),"Extremo","")))),"")</f>
        <v>Alto</v>
      </c>
      <c r="AG71" s="437" t="s">
        <v>105</v>
      </c>
    </row>
    <row r="72" spans="1:33" ht="66" thickBot="1" x14ac:dyDescent="0.25">
      <c r="A72" s="641"/>
      <c r="B72" s="832"/>
      <c r="C72" s="804"/>
      <c r="D72" s="804"/>
      <c r="E72" s="804"/>
      <c r="F72" s="439" t="s">
        <v>245</v>
      </c>
      <c r="G72" s="835"/>
      <c r="H72" s="804"/>
      <c r="I72" s="449" t="s">
        <v>246</v>
      </c>
      <c r="J72" s="405">
        <v>2</v>
      </c>
      <c r="K72" s="450" t="str">
        <f>IF(J72&lt;=0,"",IF(J72&lt;=2,"Muy Baja",IF(J72&lt;=24,"Baja",IF(J72&lt;=500,"Media",IF(J72&lt;=5000,"Alta","Muy Alta")))))</f>
        <v>Muy Baja</v>
      </c>
      <c r="L72" s="451">
        <f>IF(K72="","",IF(K72="Muy Baja",0.2,IF(K72="Baja",0.4,IF(K72="Media",0.6,IF(K72="Alta",0.8,IF(K72="Muy Alta",1,))))))</f>
        <v>0.2</v>
      </c>
      <c r="M72" s="452" t="s">
        <v>123</v>
      </c>
      <c r="N72" s="838" t="str">
        <f ca="1">IF(NOT(ISERROR(MATCH(M72,_xlfn.ANCHORARRAY(G80),0))),L82&amp;"Por favor no seleccionar los criterios de impacto",M72)</f>
        <v xml:space="preserve">     El riesgo afecta la imagen de alguna área de la organización</v>
      </c>
      <c r="O72" s="453" t="str">
        <f ca="1">IF(OR(N72='[7]Tabla Impacto'!$C$11,N72='[7]Tabla Impacto'!$D$11),"Leve",IF(OR(N72='[7]Tabla Impacto'!$C$12,N72='[7]Tabla Impacto'!$D$12),"Menor",IF(OR(N72='[7]Tabla Impacto'!$C$13,N72='[7]Tabla Impacto'!$D$13),"Moderado",IF(OR(N72='[7]Tabla Impacto'!$C$14,N72='[7]Tabla Impacto'!$D$14),"Mayor",IF(OR(N72='[7]Tabla Impacto'!$C$15,N72='[7]Tabla Impacto'!$D$15),"Catastrófico","")))))</f>
        <v>Leve</v>
      </c>
      <c r="P72" s="454">
        <f ca="1">IF(O72="","",IF(O72="Leve",0.2,IF(O72="Menor",0.4,IF(O72="Moderado",0.6,IF(O72="Mayor",0.8,IF(O72="Catastrófico",1,))))))</f>
        <v>0.2</v>
      </c>
      <c r="Q72" s="455" t="str">
        <f ca="1">IF(OR(AND(K72="Muy Baja",O72="Leve"),AND(K72="Muy Baja",O72="Menor"),AND(K72="Baja",O72="Leve")),"Bajo",IF(OR(AND(K72="Muy baja",O72="Moderado"),AND(K72="Baja",O72="Menor"),AND(K72="Baja",O72="Moderado"),AND(K72="Media",O72="Leve"),AND(K72="Media",O72="Menor"),AND(K72="Media",O72="Moderado"),AND(K72="Alta",O72="Leve"),AND(K72="Alta",O72="Menor")),"Moderado",IF(OR(AND(K72="Muy Baja",O72="Mayor"),AND(K72="Baja",O72="Mayor"),AND(K72="Media",O72="Mayor"),AND(K72="Alta",O72="Moderado"),AND(K72="Alta",O72="Mayor"),AND(K72="Muy Alta",O72="Leve"),AND(K72="Muy Alta",O72="Menor"),AND(K72="Muy Alta",O72="Moderado"),AND(K72="Muy Alta",O72="Mayor")),"Alto",IF(OR(AND(K72="Muy Baja",O72="Catastrófico"),AND(K72="Baja",O72="Catastrófico"),AND(K72="Media",O72="Catastrófico"),AND(K72="Alta",O72="Catastrófico"),AND(K72="Muy Alta",O72="Catastrófico")),"Extremo",""))))</f>
        <v>Bajo</v>
      </c>
      <c r="R72" s="406">
        <v>3</v>
      </c>
      <c r="S72" s="354" t="s">
        <v>247</v>
      </c>
      <c r="T72" s="407" t="s">
        <v>119</v>
      </c>
      <c r="U72" s="408" t="s">
        <v>100</v>
      </c>
      <c r="V72" s="408" t="s">
        <v>101</v>
      </c>
      <c r="W72" s="409" t="str">
        <f t="shared" si="68"/>
        <v>40%</v>
      </c>
      <c r="X72" s="408" t="s">
        <v>136</v>
      </c>
      <c r="Y72" s="408" t="s">
        <v>141</v>
      </c>
      <c r="Z72" s="408" t="s">
        <v>104</v>
      </c>
      <c r="AA72" s="410">
        <f>IFERROR(IF(AND(T71="Probabilidad",T72="Probabilidad"),(AC71-(+AC71*W72)),IF(AND(T71="Impacto",T72="Probabilidad"),(AC70-(+AC70*W72)),IF(T72="Impacto",AC71,""))),"")</f>
        <v>8.6399999999999991E-2</v>
      </c>
      <c r="AB72" s="411" t="str">
        <f>IFERROR(IF(AA72="","",IF(AA72&lt;=0.2,"Muy Baja",IF(AA72&lt;=0.4,"Baja",IF(AA72&lt;=0.6,"Media",IF(AA72&lt;=0.8,"Alta","Muy Alta"))))),"")</f>
        <v>Muy Baja</v>
      </c>
      <c r="AC72" s="409">
        <f t="shared" si="69"/>
        <v>8.6399999999999991E-2</v>
      </c>
      <c r="AD72" s="411" t="str">
        <f>IFERROR(IF(AE72="","",IF(AE72&lt;=0.2,"Leve",IF(AE72&lt;=0.4,"Menor",IF(AE72&lt;=0.6,"Moderado",IF(AE72&lt;=0.8,"Mayor","Catastrófico"))))),"")</f>
        <v>Mayor</v>
      </c>
      <c r="AE72" s="409">
        <f>IFERROR(IF(AND(T71="Impacto",T72="Impacto"),(AE71-(+AE71*W72)),IF(AND(T71="Probabilidad",T72="Impacto"),(AE70-(+AE70*W72)),IF(T72="Probabilidad",AE71,""))),"")</f>
        <v>0.8</v>
      </c>
      <c r="AF72" s="456" t="str">
        <f>IFERROR(IF(OR(AND(AB72="Muy Baja",AD72="Leve"),AND(AB72="Muy Baja",AD72="Menor"),AND(AB72="Baja",AD72="Leve")),"Bajo",IF(OR(AND(AB72="Muy baja",AD72="Moderado"),AND(AB72="Baja",AD72="Menor"),AND(AB72="Baja",AD72="Moderado"),AND(AB72="Media",AD72="Leve"),AND(AB72="Media",AD72="Menor"),AND(AB72="Media",AD72="Moderado"),AND(AB72="Alta",AD72="Leve"),AND(AB72="Alta",AD72="Menor")),"Moderado",IF(OR(AND(AB72="Muy Baja",AD72="Mayor"),AND(AB72="Baja",AD72="Mayor"),AND(AB72="Media",AD72="Mayor"),AND(AB72="Alta",AD72="Moderado"),AND(AB72="Alta",AD72="Mayor"),AND(AB72="Muy Alta",AD72="Leve"),AND(AB72="Muy Alta",AD72="Menor"),AND(AB72="Muy Alta",AD72="Moderado"),AND(AB72="Muy Alta",AD72="Mayor")),"Alto",IF(OR(AND(AB72="Muy Baja",AD72="Catastrófico"),AND(AB72="Baja",AD72="Catastrófico"),AND(AB72="Media",AD72="Catastrófico"),AND(AB72="Alta",AD72="Catastrófico"),AND(AB72="Muy Alta",AD72="Catastrófico")),"Extremo","")))),"")</f>
        <v>Alto</v>
      </c>
      <c r="AG72" s="457" t="s">
        <v>105</v>
      </c>
    </row>
    <row r="73" spans="1:33" ht="12.75" x14ac:dyDescent="0.2">
      <c r="A73" s="642" t="s">
        <v>248</v>
      </c>
      <c r="B73" s="21"/>
      <c r="C73" s="21"/>
      <c r="D73" s="21"/>
      <c r="E73" s="21"/>
      <c r="F73" s="20"/>
      <c r="G73" s="152"/>
      <c r="H73" s="152"/>
      <c r="I73" s="153"/>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4"/>
    </row>
    <row r="74" spans="1:33" ht="12.75" x14ac:dyDescent="0.2">
      <c r="A74" s="640"/>
      <c r="B74" s="23"/>
      <c r="C74" s="23"/>
      <c r="D74" s="23"/>
      <c r="E74" s="23"/>
      <c r="F74" s="22"/>
      <c r="G74" s="151"/>
      <c r="H74" s="151"/>
      <c r="I74" s="155"/>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6"/>
    </row>
    <row r="75" spans="1:33" ht="12.75" x14ac:dyDescent="0.2">
      <c r="A75" s="640"/>
      <c r="B75" s="23"/>
      <c r="C75" s="23"/>
      <c r="D75" s="23"/>
      <c r="E75" s="23"/>
      <c r="F75" s="22"/>
      <c r="G75" s="151"/>
      <c r="H75" s="151"/>
      <c r="I75" s="155"/>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6"/>
    </row>
    <row r="76" spans="1:33" ht="12.75" x14ac:dyDescent="0.2">
      <c r="A76" s="640"/>
      <c r="B76" s="23"/>
      <c r="C76" s="23"/>
      <c r="D76" s="23"/>
      <c r="E76" s="23"/>
      <c r="F76" s="22"/>
      <c r="G76" s="151"/>
      <c r="H76" s="151"/>
      <c r="I76" s="155"/>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6"/>
    </row>
    <row r="77" spans="1:33" ht="12.75" x14ac:dyDescent="0.2">
      <c r="A77" s="640"/>
      <c r="B77" s="23"/>
      <c r="C77" s="23"/>
      <c r="D77" s="23"/>
      <c r="E77" s="23"/>
      <c r="F77" s="22"/>
      <c r="G77" s="151"/>
      <c r="H77" s="151"/>
      <c r="I77" s="155"/>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6"/>
    </row>
    <row r="78" spans="1:33" ht="12.75" x14ac:dyDescent="0.2">
      <c r="A78" s="640"/>
      <c r="B78" s="23"/>
      <c r="C78" s="23"/>
      <c r="D78" s="23"/>
      <c r="E78" s="23"/>
      <c r="F78" s="22"/>
      <c r="G78" s="151"/>
      <c r="H78" s="151"/>
      <c r="I78" s="155"/>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6"/>
    </row>
    <row r="79" spans="1:33" ht="12.75" x14ac:dyDescent="0.2">
      <c r="A79" s="640"/>
      <c r="B79" s="23"/>
      <c r="C79" s="23"/>
      <c r="D79" s="23"/>
      <c r="E79" s="23"/>
      <c r="F79" s="22"/>
      <c r="G79" s="151"/>
      <c r="H79" s="151"/>
      <c r="I79" s="155"/>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6"/>
    </row>
    <row r="80" spans="1:33" ht="12.75" x14ac:dyDescent="0.2">
      <c r="A80" s="640"/>
      <c r="B80" s="23"/>
      <c r="C80" s="23"/>
      <c r="D80" s="23"/>
      <c r="E80" s="23"/>
      <c r="F80" s="22"/>
      <c r="G80" s="151"/>
      <c r="H80" s="151"/>
      <c r="I80" s="155"/>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6"/>
    </row>
    <row r="81" spans="1:33" ht="12.75" x14ac:dyDescent="0.2">
      <c r="A81" s="640"/>
      <c r="B81" s="23"/>
      <c r="C81" s="23"/>
      <c r="D81" s="23"/>
      <c r="E81" s="23"/>
      <c r="F81" s="22"/>
      <c r="G81" s="151"/>
      <c r="H81" s="151"/>
      <c r="I81" s="155"/>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6"/>
    </row>
    <row r="82" spans="1:33" ht="12.75" x14ac:dyDescent="0.2">
      <c r="A82" s="640"/>
      <c r="B82" s="23"/>
      <c r="C82" s="23"/>
      <c r="D82" s="23"/>
      <c r="E82" s="23"/>
      <c r="F82" s="22"/>
      <c r="G82" s="151"/>
      <c r="H82" s="151"/>
      <c r="I82" s="155"/>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6"/>
    </row>
    <row r="83" spans="1:33" ht="12.75" x14ac:dyDescent="0.2">
      <c r="A83" s="640"/>
      <c r="B83" s="23"/>
      <c r="C83" s="23"/>
      <c r="D83" s="23"/>
      <c r="E83" s="23"/>
      <c r="F83" s="22"/>
      <c r="G83" s="151"/>
      <c r="H83" s="151"/>
      <c r="I83" s="155"/>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6"/>
    </row>
    <row r="84" spans="1:33" ht="12.75" x14ac:dyDescent="0.2">
      <c r="A84" s="640"/>
      <c r="B84" s="23"/>
      <c r="C84" s="23"/>
      <c r="D84" s="23"/>
      <c r="E84" s="23"/>
      <c r="F84" s="22"/>
      <c r="G84" s="151"/>
      <c r="H84" s="151"/>
      <c r="I84" s="155"/>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6"/>
    </row>
    <row r="85" spans="1:33" ht="12.75" x14ac:dyDescent="0.2">
      <c r="A85" s="640"/>
      <c r="B85" s="23"/>
      <c r="C85" s="23"/>
      <c r="D85" s="23"/>
      <c r="E85" s="23"/>
      <c r="F85" s="22"/>
      <c r="G85" s="151"/>
      <c r="H85" s="151"/>
      <c r="I85" s="155"/>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6"/>
    </row>
    <row r="86" spans="1:33" ht="12.75" x14ac:dyDescent="0.2">
      <c r="A86" s="640"/>
      <c r="B86" s="23"/>
      <c r="C86" s="23"/>
      <c r="D86" s="23"/>
      <c r="E86" s="23"/>
      <c r="F86" s="22"/>
      <c r="G86" s="151"/>
      <c r="H86" s="151"/>
      <c r="I86" s="155"/>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6"/>
    </row>
    <row r="87" spans="1:33" ht="12.75" x14ac:dyDescent="0.2">
      <c r="A87" s="640"/>
      <c r="B87" s="23"/>
      <c r="C87" s="23"/>
      <c r="D87" s="23"/>
      <c r="E87" s="23"/>
      <c r="F87" s="22"/>
      <c r="G87" s="151"/>
      <c r="H87" s="151"/>
      <c r="I87" s="155"/>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6"/>
    </row>
    <row r="88" spans="1:33" ht="12.75" x14ac:dyDescent="0.2">
      <c r="A88" s="640"/>
      <c r="B88" s="23"/>
      <c r="C88" s="23"/>
      <c r="D88" s="23"/>
      <c r="E88" s="23"/>
      <c r="F88" s="22"/>
      <c r="G88" s="151"/>
      <c r="H88" s="151"/>
      <c r="I88" s="155"/>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6"/>
    </row>
    <row r="89" spans="1:33" ht="12.75" x14ac:dyDescent="0.2">
      <c r="A89" s="640"/>
      <c r="B89" s="23"/>
      <c r="C89" s="23"/>
      <c r="D89" s="23"/>
      <c r="E89" s="23"/>
      <c r="F89" s="22"/>
      <c r="G89" s="151"/>
      <c r="H89" s="151"/>
      <c r="I89" s="155"/>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6"/>
    </row>
    <row r="90" spans="1:33" ht="12.75" x14ac:dyDescent="0.2">
      <c r="A90" s="640"/>
      <c r="B90" s="23"/>
      <c r="C90" s="23"/>
      <c r="D90" s="23"/>
      <c r="E90" s="23"/>
      <c r="F90" s="22"/>
      <c r="G90" s="151"/>
      <c r="H90" s="151"/>
      <c r="I90" s="155"/>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6"/>
    </row>
    <row r="91" spans="1:33" ht="12.75" x14ac:dyDescent="0.2">
      <c r="A91" s="640"/>
      <c r="B91" s="23"/>
      <c r="C91" s="23"/>
      <c r="D91" s="23"/>
      <c r="E91" s="23"/>
      <c r="F91" s="22"/>
      <c r="G91" s="151"/>
      <c r="H91" s="151"/>
      <c r="I91" s="155"/>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6"/>
    </row>
    <row r="92" spans="1:33" ht="12.75" x14ac:dyDescent="0.2">
      <c r="A92" s="641"/>
      <c r="B92" s="125"/>
      <c r="C92" s="125"/>
      <c r="D92" s="125"/>
      <c r="E92" s="125"/>
      <c r="F92" s="29"/>
      <c r="G92" s="157"/>
      <c r="H92" s="157"/>
      <c r="I92" s="158"/>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9"/>
    </row>
    <row r="93" spans="1:33" ht="12.75" x14ac:dyDescent="0.2">
      <c r="A93" s="643" t="s">
        <v>249</v>
      </c>
      <c r="B93" s="21"/>
      <c r="C93" s="21"/>
      <c r="D93" s="21"/>
      <c r="E93" s="21"/>
      <c r="F93" s="20"/>
      <c r="G93" s="152"/>
      <c r="H93" s="152"/>
      <c r="I93" s="153"/>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4"/>
    </row>
    <row r="94" spans="1:33" ht="12.75" x14ac:dyDescent="0.2">
      <c r="A94" s="640"/>
      <c r="B94" s="23"/>
      <c r="C94" s="23"/>
      <c r="D94" s="23"/>
      <c r="E94" s="23"/>
      <c r="F94" s="22"/>
      <c r="G94" s="151"/>
      <c r="H94" s="151"/>
      <c r="I94" s="155"/>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6"/>
    </row>
    <row r="95" spans="1:33" ht="12.75" x14ac:dyDescent="0.2">
      <c r="A95" s="640"/>
      <c r="B95" s="23"/>
      <c r="C95" s="23"/>
      <c r="D95" s="23"/>
      <c r="E95" s="23"/>
      <c r="F95" s="22"/>
      <c r="G95" s="151"/>
      <c r="H95" s="151"/>
      <c r="I95" s="155"/>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6"/>
    </row>
    <row r="96" spans="1:33" ht="12.75" x14ac:dyDescent="0.2">
      <c r="A96" s="640"/>
      <c r="B96" s="23"/>
      <c r="C96" s="23"/>
      <c r="D96" s="23"/>
      <c r="E96" s="23"/>
      <c r="F96" s="22"/>
      <c r="G96" s="151"/>
      <c r="H96" s="151"/>
      <c r="I96" s="155"/>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6"/>
    </row>
    <row r="97" spans="1:33" ht="12.75" x14ac:dyDescent="0.2">
      <c r="A97" s="640"/>
      <c r="B97" s="23"/>
      <c r="C97" s="23"/>
      <c r="D97" s="23"/>
      <c r="E97" s="23"/>
      <c r="F97" s="22"/>
      <c r="G97" s="151"/>
      <c r="H97" s="151"/>
      <c r="I97" s="155"/>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6"/>
    </row>
    <row r="98" spans="1:33" ht="12.75" x14ac:dyDescent="0.2">
      <c r="A98" s="640"/>
      <c r="B98" s="23"/>
      <c r="C98" s="23"/>
      <c r="D98" s="23"/>
      <c r="E98" s="23"/>
      <c r="F98" s="22"/>
      <c r="G98" s="151"/>
      <c r="H98" s="151"/>
      <c r="I98" s="155"/>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6"/>
    </row>
    <row r="99" spans="1:33" ht="12.75" x14ac:dyDescent="0.2">
      <c r="A99" s="640"/>
      <c r="B99" s="23"/>
      <c r="C99" s="23"/>
      <c r="D99" s="23"/>
      <c r="E99" s="23"/>
      <c r="F99" s="22"/>
      <c r="G99" s="151"/>
      <c r="H99" s="151"/>
      <c r="I99" s="155"/>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6"/>
    </row>
    <row r="100" spans="1:33" ht="12.75" x14ac:dyDescent="0.2">
      <c r="A100" s="640"/>
      <c r="B100" s="23"/>
      <c r="C100" s="23"/>
      <c r="D100" s="23"/>
      <c r="E100" s="23"/>
      <c r="F100" s="22"/>
      <c r="G100" s="151"/>
      <c r="H100" s="151"/>
      <c r="I100" s="155"/>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6"/>
    </row>
    <row r="101" spans="1:33" ht="12.75" x14ac:dyDescent="0.2">
      <c r="A101" s="640"/>
      <c r="B101" s="23"/>
      <c r="C101" s="23"/>
      <c r="D101" s="23"/>
      <c r="E101" s="23"/>
      <c r="F101" s="22"/>
      <c r="G101" s="151"/>
      <c r="H101" s="151"/>
      <c r="I101" s="155"/>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6"/>
    </row>
    <row r="102" spans="1:33" ht="12.75" x14ac:dyDescent="0.2">
      <c r="A102" s="640"/>
      <c r="B102" s="23"/>
      <c r="C102" s="23"/>
      <c r="D102" s="23"/>
      <c r="E102" s="23"/>
      <c r="F102" s="22"/>
      <c r="G102" s="151"/>
      <c r="H102" s="151"/>
      <c r="I102" s="155"/>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6"/>
    </row>
    <row r="103" spans="1:33" ht="12.75" x14ac:dyDescent="0.2">
      <c r="A103" s="640"/>
      <c r="B103" s="23"/>
      <c r="C103" s="23"/>
      <c r="D103" s="23"/>
      <c r="E103" s="23"/>
      <c r="F103" s="22"/>
      <c r="G103" s="151"/>
      <c r="H103" s="151"/>
      <c r="I103" s="155"/>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6"/>
    </row>
    <row r="104" spans="1:33" ht="12.75" x14ac:dyDescent="0.2">
      <c r="A104" s="640"/>
      <c r="B104" s="23"/>
      <c r="C104" s="23"/>
      <c r="D104" s="23"/>
      <c r="E104" s="23"/>
      <c r="F104" s="22"/>
      <c r="G104" s="151"/>
      <c r="H104" s="151"/>
      <c r="I104" s="155"/>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6"/>
    </row>
    <row r="105" spans="1:33" ht="12.75" x14ac:dyDescent="0.2">
      <c r="A105" s="640"/>
      <c r="B105" s="23"/>
      <c r="C105" s="23"/>
      <c r="D105" s="23"/>
      <c r="E105" s="23"/>
      <c r="F105" s="22"/>
      <c r="G105" s="151"/>
      <c r="H105" s="151"/>
      <c r="I105" s="155"/>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6"/>
    </row>
    <row r="106" spans="1:33" ht="12.75" x14ac:dyDescent="0.2">
      <c r="A106" s="640"/>
      <c r="B106" s="23"/>
      <c r="C106" s="23"/>
      <c r="D106" s="23"/>
      <c r="E106" s="23"/>
      <c r="F106" s="22"/>
      <c r="G106" s="151"/>
      <c r="H106" s="151"/>
      <c r="I106" s="155"/>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6"/>
    </row>
    <row r="107" spans="1:33" ht="12.75" x14ac:dyDescent="0.2">
      <c r="A107" s="640"/>
      <c r="B107" s="23"/>
      <c r="C107" s="23"/>
      <c r="D107" s="23"/>
      <c r="E107" s="23"/>
      <c r="F107" s="22"/>
      <c r="G107" s="151"/>
      <c r="H107" s="151"/>
      <c r="I107" s="155"/>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6"/>
    </row>
    <row r="108" spans="1:33" ht="12.75" x14ac:dyDescent="0.2">
      <c r="A108" s="640"/>
      <c r="B108" s="23"/>
      <c r="C108" s="23"/>
      <c r="D108" s="23"/>
      <c r="E108" s="23"/>
      <c r="F108" s="22"/>
      <c r="G108" s="151"/>
      <c r="H108" s="151"/>
      <c r="I108" s="155"/>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6"/>
    </row>
    <row r="109" spans="1:33" ht="12.75" x14ac:dyDescent="0.2">
      <c r="A109" s="640"/>
      <c r="B109" s="23"/>
      <c r="C109" s="23"/>
      <c r="D109" s="23"/>
      <c r="E109" s="23"/>
      <c r="F109" s="22"/>
      <c r="G109" s="151"/>
      <c r="H109" s="151"/>
      <c r="I109" s="155"/>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6"/>
    </row>
    <row r="110" spans="1:33" ht="12.75" x14ac:dyDescent="0.2">
      <c r="A110" s="640"/>
      <c r="B110" s="23"/>
      <c r="C110" s="23"/>
      <c r="D110" s="23"/>
      <c r="E110" s="23"/>
      <c r="F110" s="22"/>
      <c r="G110" s="151"/>
      <c r="H110" s="151"/>
      <c r="I110" s="155"/>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6"/>
    </row>
    <row r="111" spans="1:33" ht="12.75" x14ac:dyDescent="0.2">
      <c r="A111" s="640"/>
      <c r="B111" s="23"/>
      <c r="C111" s="23"/>
      <c r="D111" s="23"/>
      <c r="E111" s="23"/>
      <c r="F111" s="22"/>
      <c r="G111" s="151"/>
      <c r="H111" s="151"/>
      <c r="I111" s="155"/>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6"/>
    </row>
    <row r="112" spans="1:33" ht="12.75" x14ac:dyDescent="0.2">
      <c r="A112" s="640"/>
      <c r="B112" s="23"/>
      <c r="C112" s="23"/>
      <c r="D112" s="23"/>
      <c r="E112" s="23"/>
      <c r="F112" s="22"/>
      <c r="G112" s="151"/>
      <c r="H112" s="151"/>
      <c r="I112" s="155"/>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6"/>
    </row>
    <row r="113" spans="1:33" ht="12.75" x14ac:dyDescent="0.2">
      <c r="A113" s="640"/>
      <c r="B113" s="23"/>
      <c r="C113" s="23"/>
      <c r="D113" s="23"/>
      <c r="E113" s="23"/>
      <c r="F113" s="22"/>
      <c r="G113" s="151"/>
      <c r="H113" s="151"/>
      <c r="I113" s="155"/>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6"/>
    </row>
    <row r="114" spans="1:33" ht="12.75" x14ac:dyDescent="0.2">
      <c r="A114" s="640"/>
      <c r="B114" s="23"/>
      <c r="C114" s="23"/>
      <c r="D114" s="23"/>
      <c r="E114" s="23"/>
      <c r="F114" s="22"/>
      <c r="G114" s="151"/>
      <c r="H114" s="151"/>
      <c r="I114" s="155"/>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6"/>
    </row>
    <row r="115" spans="1:33" ht="13.5" thickBot="1" x14ac:dyDescent="0.25">
      <c r="A115" s="641"/>
      <c r="B115" s="125"/>
      <c r="C115" s="125"/>
      <c r="D115" s="125"/>
      <c r="E115" s="125"/>
      <c r="F115" s="29"/>
      <c r="G115" s="157"/>
      <c r="H115" s="157"/>
      <c r="I115" s="158"/>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9"/>
    </row>
    <row r="116" spans="1:33" ht="54.75" x14ac:dyDescent="0.2">
      <c r="A116" s="644" t="s">
        <v>250</v>
      </c>
      <c r="B116" s="830">
        <v>1</v>
      </c>
      <c r="C116" s="755" t="s">
        <v>165</v>
      </c>
      <c r="D116" s="755" t="s">
        <v>536</v>
      </c>
      <c r="E116" s="928" t="s">
        <v>537</v>
      </c>
      <c r="F116" s="458" t="s">
        <v>538</v>
      </c>
      <c r="G116" s="1026" t="s">
        <v>539</v>
      </c>
      <c r="H116" s="1026" t="s">
        <v>540</v>
      </c>
      <c r="I116" s="1083" t="s">
        <v>97</v>
      </c>
      <c r="J116" s="1084">
        <f>300*246</f>
        <v>73800</v>
      </c>
      <c r="K116" s="851" t="str">
        <f>IF(J116&lt;=0,"",IF(J116&lt;=2,"Muy Baja",IF(J116&lt;=24,"Baja",IF(J116&lt;=500,"Media",IF(J116&lt;=5000,"Alta","Muy Alta")))))</f>
        <v>Muy Alta</v>
      </c>
      <c r="L116" s="836">
        <f>IF(K116="","",IF(K116="Muy Baja",0.2,IF(K116="Baja",0.4,IF(K116="Media",0.6,IF(K116="Alta",0.8,IF(K116="Muy Alta",1,))))))</f>
        <v>1</v>
      </c>
      <c r="M116" s="1085" t="s">
        <v>98</v>
      </c>
      <c r="N116" s="836" t="str">
        <f>IF(NOT(ISERROR(MATCH(M116,'[8]Tabla Impacto'!$B$221:$B$223,0))),'[8]Tabla Impacto'!$F$223&amp;"Por favor no seleccionar los criterios de impacto(Afectación Económica o presupuestal y Pérdida Reputacional)",M116)</f>
        <v xml:space="preserve">     El riesgo afecta la imagen de la entidad con algunos usuarios de relevancia frente al logro de los objetivos</v>
      </c>
      <c r="O116" s="851" t="str">
        <f>IF(OR(N116='[8]Tabla Impacto'!$C$11,N116='[8]Tabla Impacto'!$D$11),"Leve",IF(OR(N116='[8]Tabla Impacto'!$C$12,N116='[8]Tabla Impacto'!$D$12),"Menor",IF(OR(N116='[8]Tabla Impacto'!$C$13,N116='[8]Tabla Impacto'!$D$13),"Moderado",IF(OR(N116='[8]Tabla Impacto'!$C$14,N116='[8]Tabla Impacto'!$D$14),"Mayor",IF(OR(N116='[8]Tabla Impacto'!$C$15,N116='[8]Tabla Impacto'!$D$15),"Catastrófico","")))))</f>
        <v>Moderado</v>
      </c>
      <c r="P116" s="836">
        <f>IF(O116="","",IF(O116="Leve",0.2,IF(O116="Menor",0.4,IF(O116="Moderado",0.6,IF(O116="Mayor",0.8,IF(O116="Catastrófico",1,))))))</f>
        <v>0.6</v>
      </c>
      <c r="Q116" s="911" t="str">
        <f>IF(OR(AND(K116="Muy Baja",O116="Leve"),AND(K116="Muy Baja",O116="Menor"),AND(K116="Baja",O116="Leve")),"Bajo",IF(OR(AND(K116="Muy baja",O116="Moderado"),AND(K116="Baja",O116="Menor"),AND(K116="Baja",O116="Moderado"),AND(K116="Media",O116="Leve"),AND(K116="Media",O116="Menor"),AND(K116="Media",O116="Moderado"),AND(K116="Alta",O116="Leve"),AND(K116="Alta",O116="Menor")),"Moderado",IF(OR(AND(K116="Muy Baja",O116="Mayor"),AND(K116="Baja",O116="Mayor"),AND(K116="Media",O116="Mayor"),AND(K116="Alta",O116="Moderado"),AND(K116="Alta",O116="Mayor"),AND(K116="Muy Alta",O116="Leve"),AND(K116="Muy Alta",O116="Menor"),AND(K116="Muy Alta",O116="Moderado"),AND(K116="Muy Alta",O116="Mayor")),"Alto",IF(OR(AND(K116="Muy Baja",O116="Catastrófico"),AND(K116="Baja",O116="Catastrófico"),AND(K116="Media",O116="Catastrófico"),AND(K116="Alta",O116="Catastrófico"),AND(K116="Muy Alta",O116="Catastrófico")),"Extremo",""))))</f>
        <v>Alto</v>
      </c>
      <c r="R116" s="395">
        <v>1</v>
      </c>
      <c r="S116" s="330" t="s">
        <v>541</v>
      </c>
      <c r="T116" s="396" t="str">
        <f>IF(OR(U116="Preventivo",U116="Detectivo"),"Probabilidad",IF(U116="Correctivo","Impacto",""))</f>
        <v>Probabilidad</v>
      </c>
      <c r="U116" s="397" t="s">
        <v>100</v>
      </c>
      <c r="V116" s="397" t="s">
        <v>101</v>
      </c>
      <c r="W116" s="398" t="str">
        <f>IF(AND(U116="Preventivo",V116="Automático"),"50%",IF(AND(U116="Preventivo",V116="Manual"),"40%",IF(AND(U116="Detectivo",V116="Automático"),"40%",IF(AND(U116="Detectivo",V116="Manual"),"30%",IF(AND(U116="Correctivo",V116="Automático"),"35%",IF(AND(U116="Correctivo",V116="Manual"),"25%",""))))))</f>
        <v>40%</v>
      </c>
      <c r="X116" s="397" t="s">
        <v>136</v>
      </c>
      <c r="Y116" s="397" t="s">
        <v>103</v>
      </c>
      <c r="Z116" s="397" t="s">
        <v>104</v>
      </c>
      <c r="AA116" s="399">
        <f>IFERROR(IF(T116="Probabilidad",(L116-(+L116*W116)),IF(T116="Impacto",L116,"")),"")</f>
        <v>0.6</v>
      </c>
      <c r="AB116" s="400" t="str">
        <f>IFERROR(IF(AA116="","",IF(AA116&lt;=0.2,"Muy Baja",IF(AA116&lt;=0.4,"Baja",IF(AA116&lt;=0.6,"Media",IF(AA116&lt;=0.8,"Alta","Muy Alta"))))),"")</f>
        <v>Media</v>
      </c>
      <c r="AC116" s="401">
        <f>+AA116</f>
        <v>0.6</v>
      </c>
      <c r="AD116" s="400" t="str">
        <f>IFERROR(IF(AE116="","",IF(AE116&lt;=0.2,"Leve",IF(AE116&lt;=0.4,"Menor",IF(AE116&lt;=0.6,"Moderado",IF(AE116&lt;=0.8,"Mayor","Catastrófico"))))),"")</f>
        <v>Moderado</v>
      </c>
      <c r="AE116" s="401">
        <f>IFERROR(IF(T116="Impacto",(P116-(+P116*W116)),IF(T116="Probabilidad",P116,"")),"")</f>
        <v>0.6</v>
      </c>
      <c r="AF116" s="448" t="str">
        <f>IFERROR(IF(OR(AND(AB116="Muy Baja",AD116="Leve"),AND(AB116="Muy Baja",AD116="Menor"),AND(AB116="Baja",AD116="Leve")),"Bajo",IF(OR(AND(AB116="Muy baja",AD116="Moderado"),AND(AB116="Baja",AD116="Menor"),AND(AB116="Baja",AD116="Moderado"),AND(AB116="Media",AD116="Leve"),AND(AB116="Media",AD116="Menor"),AND(AB116="Media",AD116="Moderado"),AND(AB116="Alta",AD116="Leve"),AND(AB116="Alta",AD116="Menor")),"Moderado",IF(OR(AND(AB116="Muy Baja",AD116="Mayor"),AND(AB116="Baja",AD116="Mayor"),AND(AB116="Media",AD116="Mayor"),AND(AB116="Alta",AD116="Moderado"),AND(AB116="Alta",AD116="Mayor"),AND(AB116="Muy Alta",AD116="Leve"),AND(AB116="Muy Alta",AD116="Menor"),AND(AB116="Muy Alta",AD116="Moderado"),AND(AB116="Muy Alta",AD116="Mayor")),"Alto",IF(OR(AND(AB116="Muy Baja",AD116="Catastrófico"),AND(AB116="Baja",AD116="Catastrófico"),AND(AB116="Media",AD116="Catastrófico"),AND(AB116="Alta",AD116="Catastrófico"),AND(AB116="Muy Alta",AD116="Catastrófico")),"Extremo","")))),"")</f>
        <v>Moderado</v>
      </c>
      <c r="AG116" s="1103" t="s">
        <v>105</v>
      </c>
    </row>
    <row r="117" spans="1:33" ht="63" x14ac:dyDescent="0.2">
      <c r="A117" s="645"/>
      <c r="B117" s="831"/>
      <c r="C117" s="756"/>
      <c r="D117" s="756"/>
      <c r="E117" s="929"/>
      <c r="F117" s="192" t="s">
        <v>542</v>
      </c>
      <c r="G117" s="1027"/>
      <c r="H117" s="1027"/>
      <c r="I117" s="1082"/>
      <c r="J117" s="862"/>
      <c r="K117" s="852"/>
      <c r="L117" s="837"/>
      <c r="M117" s="1078"/>
      <c r="N117" s="837">
        <f ca="1">IF(NOT(ISERROR(MATCH(M117,_xlfn.ANCHORARRAY(#REF!),0))),#REF!&amp;"Por favor no seleccionar los criterios de impacto",M117)</f>
        <v>0</v>
      </c>
      <c r="O117" s="852"/>
      <c r="P117" s="837"/>
      <c r="Q117" s="912"/>
      <c r="R117" s="194">
        <v>2</v>
      </c>
      <c r="S117" s="207" t="s">
        <v>543</v>
      </c>
      <c r="T117" s="196" t="str">
        <f t="shared" ref="T117" si="70">IF(OR(U117="Preventivo",U117="Detectivo"),"Probabilidad",IF(U117="Correctivo","Impacto",""))</f>
        <v>Probabilidad</v>
      </c>
      <c r="U117" s="197" t="s">
        <v>100</v>
      </c>
      <c r="V117" s="197" t="s">
        <v>101</v>
      </c>
      <c r="W117" s="198" t="str">
        <f t="shared" ref="W117" si="71">IF(AND(U117="Preventivo",V117="Automático"),"50%",IF(AND(U117="Preventivo",V117="Manual"),"40%",IF(AND(U117="Detectivo",V117="Automático"),"40%",IF(AND(U117="Detectivo",V117="Manual"),"30%",IF(AND(U117="Correctivo",V117="Automático"),"35%",IF(AND(U117="Correctivo",V117="Manual"),"25%",""))))))</f>
        <v>40%</v>
      </c>
      <c r="X117" s="197" t="s">
        <v>102</v>
      </c>
      <c r="Y117" s="197" t="s">
        <v>103</v>
      </c>
      <c r="Z117" s="197" t="s">
        <v>104</v>
      </c>
      <c r="AA117" s="199">
        <f>IFERROR(IF(AND(T116="Probabilidad",T117="Probabilidad"),(AC116-(+AC116*W117)),IF(AND(T116="Impacto",T117="Probabilidad"),(L116-(+L116*W117)),IF(T117="Impacto",AC116,""))),"")</f>
        <v>0.36</v>
      </c>
      <c r="AB117" s="200" t="str">
        <f t="shared" ref="AB117:AB121" si="72">IFERROR(IF(AA117="","",IF(AA117&lt;=0.2,"Muy Baja",IF(AA117&lt;=0.4,"Baja",IF(AA117&lt;=0.6,"Media",IF(AA117&lt;=0.8,"Alta","Muy Alta"))))),"")</f>
        <v>Baja</v>
      </c>
      <c r="AC117" s="201">
        <f>+AA117</f>
        <v>0.36</v>
      </c>
      <c r="AD117" s="200" t="str">
        <f t="shared" ref="AD117:AD121" si="73">IFERROR(IF(AE117="","",IF(AE117&lt;=0.2,"Leve",IF(AE117&lt;=0.4,"Menor",IF(AE117&lt;=0.6,"Moderado",IF(AE117&lt;=0.8,"Mayor","Catastrófico"))))),"")</f>
        <v>Moderado</v>
      </c>
      <c r="AE117" s="201">
        <f>IFERROR(IF(AND(T116="Impacto",T117="Impacto"),(AE116-(+AE116*W117)),IF(AND(T116="Probabilidad",T117="Impacto"),(P116-(+P116*W117)),IF(T117="Probabilidad",AE116,""))),"")</f>
        <v>0.6</v>
      </c>
      <c r="AF117" s="202" t="str">
        <f t="shared" ref="AF117:AF121" si="74">IFERROR(IF(OR(AND(AB117="Muy Baja",AD117="Leve"),AND(AB117="Muy Baja",AD117="Menor"),AND(AB117="Baja",AD117="Leve")),"Bajo",IF(OR(AND(AB117="Muy baja",AD117="Moderado"),AND(AB117="Baja",AD117="Menor"),AND(AB117="Baja",AD117="Moderado"),AND(AB117="Media",AD117="Leve"),AND(AB117="Media",AD117="Menor"),AND(AB117="Media",AD117="Moderado"),AND(AB117="Alta",AD117="Leve"),AND(AB117="Alta",AD117="Menor")),"Moderado",IF(OR(AND(AB117="Muy Baja",AD117="Mayor"),AND(AB117="Baja",AD117="Mayor"),AND(AB117="Media",AD117="Mayor"),AND(AB117="Alta",AD117="Moderado"),AND(AB117="Alta",AD117="Mayor"),AND(AB117="Muy Alta",AD117="Leve"),AND(AB117="Muy Alta",AD117="Menor"),AND(AB117="Muy Alta",AD117="Moderado"),AND(AB117="Muy Alta",AD117="Mayor")),"Alto",IF(OR(AND(AB117="Muy Baja",AD117="Catastrófico"),AND(AB117="Baja",AD117="Catastrófico"),AND(AB117="Media",AD117="Catastrófico"),AND(AB117="Alta",AD117="Catastrófico"),AND(AB117="Muy Alta",AD117="Catastrófico")),"Extremo","")))),"")</f>
        <v>Moderado</v>
      </c>
      <c r="AG117" s="869"/>
    </row>
    <row r="118" spans="1:33" ht="12.75" x14ac:dyDescent="0.2">
      <c r="A118" s="645"/>
      <c r="B118" s="831"/>
      <c r="C118" s="756"/>
      <c r="D118" s="756"/>
      <c r="E118" s="929"/>
      <c r="F118" s="192"/>
      <c r="G118" s="1027"/>
      <c r="H118" s="1027"/>
      <c r="I118" s="1082"/>
      <c r="J118" s="862"/>
      <c r="K118" s="852"/>
      <c r="L118" s="837"/>
      <c r="M118" s="1078"/>
      <c r="N118" s="837">
        <f ca="1">IF(NOT(ISERROR(MATCH(M118,_xlfn.ANCHORARRAY(#REF!),0))),#REF!&amp;"Por favor no seleccionar los criterios de impacto",M118)</f>
        <v>0</v>
      </c>
      <c r="O118" s="852"/>
      <c r="P118" s="837"/>
      <c r="Q118" s="912"/>
      <c r="R118" s="194">
        <v>3</v>
      </c>
      <c r="S118" s="207"/>
      <c r="T118" s="196"/>
      <c r="U118" s="197"/>
      <c r="V118" s="197"/>
      <c r="W118" s="198"/>
      <c r="X118" s="197"/>
      <c r="Y118" s="197"/>
      <c r="Z118" s="197"/>
      <c r="AA118" s="199" t="str">
        <f>IFERROR(IF(AND(T117="Probabilidad",T118="Probabilidad"),(AC117-(+AC117*W118)),IF(AND(T117="Impacto",T118="Probabilidad"),(AC116-(+AC116*W118)),IF(T118="Impacto",AC117,""))),"")</f>
        <v/>
      </c>
      <c r="AB118" s="200" t="str">
        <f t="shared" si="72"/>
        <v/>
      </c>
      <c r="AC118" s="201" t="str">
        <f t="shared" ref="AC118:AC121" si="75">+AA118</f>
        <v/>
      </c>
      <c r="AD118" s="200" t="str">
        <f t="shared" si="73"/>
        <v/>
      </c>
      <c r="AE118" s="201" t="str">
        <f t="shared" ref="AE118:AE121" si="76">IFERROR(IF(AND(T117="Impacto",T118="Impacto"),(AE117-(+AE117*W118)),IF(AND(T117="Probabilidad",T118="Impacto"),(AE116-(+AE116*W118)),IF(T118="Probabilidad",AE117,""))),"")</f>
        <v/>
      </c>
      <c r="AF118" s="202" t="str">
        <f t="shared" si="74"/>
        <v/>
      </c>
      <c r="AG118" s="1104"/>
    </row>
    <row r="119" spans="1:33" ht="12.75" x14ac:dyDescent="0.2">
      <c r="A119" s="645"/>
      <c r="B119" s="831"/>
      <c r="C119" s="756"/>
      <c r="D119" s="756"/>
      <c r="E119" s="929"/>
      <c r="F119" s="192"/>
      <c r="G119" s="1027"/>
      <c r="H119" s="1027"/>
      <c r="I119" s="1082"/>
      <c r="J119" s="862"/>
      <c r="K119" s="852"/>
      <c r="L119" s="837"/>
      <c r="M119" s="1078"/>
      <c r="N119" s="837">
        <f ca="1">IF(NOT(ISERROR(MATCH(M119,_xlfn.ANCHORARRAY(#REF!),0))),#REF!&amp;"Por favor no seleccionar los criterios de impacto",M119)</f>
        <v>0</v>
      </c>
      <c r="O119" s="852"/>
      <c r="P119" s="837"/>
      <c r="Q119" s="912"/>
      <c r="R119" s="194">
        <v>4</v>
      </c>
      <c r="S119" s="195"/>
      <c r="T119" s="196" t="str">
        <f t="shared" ref="T119:T121" si="77">IF(OR(U119="Preventivo",U119="Detectivo"),"Probabilidad",IF(U119="Correctivo","Impacto",""))</f>
        <v/>
      </c>
      <c r="U119" s="197"/>
      <c r="V119" s="197"/>
      <c r="W119" s="198" t="str">
        <f t="shared" ref="W119:W121" si="78">IF(AND(U119="Preventivo",V119="Automático"),"50%",IF(AND(U119="Preventivo",V119="Manual"),"40%",IF(AND(U119="Detectivo",V119="Automático"),"40%",IF(AND(U119="Detectivo",V119="Manual"),"30%",IF(AND(U119="Correctivo",V119="Automático"),"35%",IF(AND(U119="Correctivo",V119="Manual"),"25%",""))))))</f>
        <v/>
      </c>
      <c r="X119" s="197"/>
      <c r="Y119" s="197"/>
      <c r="Z119" s="197"/>
      <c r="AA119" s="199" t="str">
        <f t="shared" ref="AA119:AA121" si="79">IFERROR(IF(AND(T118="Probabilidad",T119="Probabilidad"),(AC118-(+AC118*W119)),IF(AND(T118="Impacto",T119="Probabilidad"),(AC117-(+AC117*W119)),IF(T119="Impacto",AC118,""))),"")</f>
        <v/>
      </c>
      <c r="AB119" s="200" t="str">
        <f t="shared" si="72"/>
        <v/>
      </c>
      <c r="AC119" s="201" t="str">
        <f t="shared" si="75"/>
        <v/>
      </c>
      <c r="AD119" s="200" t="str">
        <f t="shared" si="73"/>
        <v/>
      </c>
      <c r="AE119" s="201" t="str">
        <f t="shared" si="76"/>
        <v/>
      </c>
      <c r="AF119" s="202" t="str">
        <f t="shared" si="74"/>
        <v/>
      </c>
      <c r="AG119" s="437"/>
    </row>
    <row r="120" spans="1:33" ht="12.75" x14ac:dyDescent="0.2">
      <c r="A120" s="645"/>
      <c r="B120" s="831"/>
      <c r="C120" s="756"/>
      <c r="D120" s="756"/>
      <c r="E120" s="929"/>
      <c r="F120" s="192"/>
      <c r="G120" s="1027"/>
      <c r="H120" s="1027"/>
      <c r="I120" s="1082"/>
      <c r="J120" s="862"/>
      <c r="K120" s="852"/>
      <c r="L120" s="837"/>
      <c r="M120" s="1078"/>
      <c r="N120" s="837">
        <f ca="1">IF(NOT(ISERROR(MATCH(M120,_xlfn.ANCHORARRAY(#REF!),0))),#REF!&amp;"Por favor no seleccionar los criterios de impacto",M120)</f>
        <v>0</v>
      </c>
      <c r="O120" s="852"/>
      <c r="P120" s="837"/>
      <c r="Q120" s="912"/>
      <c r="R120" s="194">
        <v>5</v>
      </c>
      <c r="S120" s="195"/>
      <c r="T120" s="196" t="str">
        <f t="shared" si="77"/>
        <v/>
      </c>
      <c r="U120" s="197"/>
      <c r="V120" s="197"/>
      <c r="W120" s="198" t="str">
        <f t="shared" si="78"/>
        <v/>
      </c>
      <c r="X120" s="197"/>
      <c r="Y120" s="197"/>
      <c r="Z120" s="197"/>
      <c r="AA120" s="199" t="str">
        <f t="shared" si="79"/>
        <v/>
      </c>
      <c r="AB120" s="200" t="str">
        <f t="shared" si="72"/>
        <v/>
      </c>
      <c r="AC120" s="201" t="str">
        <f t="shared" si="75"/>
        <v/>
      </c>
      <c r="AD120" s="200" t="str">
        <f t="shared" si="73"/>
        <v/>
      </c>
      <c r="AE120" s="201" t="str">
        <f t="shared" si="76"/>
        <v/>
      </c>
      <c r="AF120" s="202" t="str">
        <f t="shared" si="74"/>
        <v/>
      </c>
      <c r="AG120" s="437"/>
    </row>
    <row r="121" spans="1:33" ht="12.75" x14ac:dyDescent="0.2">
      <c r="A121" s="645"/>
      <c r="B121" s="1096"/>
      <c r="C121" s="802"/>
      <c r="D121" s="802"/>
      <c r="E121" s="1097"/>
      <c r="F121" s="192"/>
      <c r="G121" s="1027"/>
      <c r="H121" s="1027"/>
      <c r="I121" s="1098"/>
      <c r="J121" s="1099"/>
      <c r="K121" s="854"/>
      <c r="L121" s="904"/>
      <c r="M121" s="1100"/>
      <c r="N121" s="904">
        <f ca="1">IF(NOT(ISERROR(MATCH(M121,_xlfn.ANCHORARRAY(#REF!),0))),#REF!&amp;"Por favor no seleccionar los criterios de impacto",M121)</f>
        <v>0</v>
      </c>
      <c r="O121" s="854"/>
      <c r="P121" s="904"/>
      <c r="Q121" s="1102"/>
      <c r="R121" s="194">
        <v>6</v>
      </c>
      <c r="S121" s="195"/>
      <c r="T121" s="196" t="str">
        <f t="shared" si="77"/>
        <v/>
      </c>
      <c r="U121" s="197"/>
      <c r="V121" s="197"/>
      <c r="W121" s="198" t="str">
        <f t="shared" si="78"/>
        <v/>
      </c>
      <c r="X121" s="197"/>
      <c r="Y121" s="197"/>
      <c r="Z121" s="197"/>
      <c r="AA121" s="199" t="str">
        <f t="shared" si="79"/>
        <v/>
      </c>
      <c r="AB121" s="200" t="str">
        <f t="shared" si="72"/>
        <v/>
      </c>
      <c r="AC121" s="201" t="str">
        <f t="shared" si="75"/>
        <v/>
      </c>
      <c r="AD121" s="200" t="str">
        <f t="shared" si="73"/>
        <v/>
      </c>
      <c r="AE121" s="201" t="str">
        <f t="shared" si="76"/>
        <v/>
      </c>
      <c r="AF121" s="202" t="str">
        <f t="shared" si="74"/>
        <v/>
      </c>
      <c r="AG121" s="437"/>
    </row>
    <row r="122" spans="1:33" ht="54.75" x14ac:dyDescent="0.2">
      <c r="A122" s="645"/>
      <c r="B122" s="839">
        <v>2</v>
      </c>
      <c r="C122" s="803" t="s">
        <v>165</v>
      </c>
      <c r="D122" s="803" t="s">
        <v>544</v>
      </c>
      <c r="E122" s="1074" t="s">
        <v>545</v>
      </c>
      <c r="F122" s="192" t="s">
        <v>546</v>
      </c>
      <c r="G122" s="1027" t="s">
        <v>547</v>
      </c>
      <c r="H122" s="1079" t="s">
        <v>548</v>
      </c>
      <c r="I122" s="1081" t="s">
        <v>97</v>
      </c>
      <c r="J122" s="861">
        <v>28</v>
      </c>
      <c r="K122" s="853" t="str">
        <f>IF(J122&lt;=0,"",IF(J122&lt;=2,"Muy Baja",IF(J122&lt;=24,"Baja",IF(J122&lt;=500,"Media",IF(J122&lt;=5000,"Alta","Muy Alta")))))</f>
        <v>Media</v>
      </c>
      <c r="L122" s="855">
        <f>IF(K122="","",IF(K122="Muy Baja",0.2,IF(K122="Baja",0.4,IF(K122="Media",0.6,IF(K122="Alta",0.8,IF(K122="Muy Alta",1,))))))</f>
        <v>0.6</v>
      </c>
      <c r="M122" s="1077" t="s">
        <v>98</v>
      </c>
      <c r="N122" s="855" t="str">
        <f>IF(NOT(ISERROR(MATCH(M122,'[8]Tabla Impacto'!$B$221:$B$223,0))),'[8]Tabla Impacto'!$F$223&amp;"Por favor no seleccionar los criterios de impacto(Afectación Económica o presupuestal y Pérdida Reputacional)",M122)</f>
        <v xml:space="preserve">     El riesgo afecta la imagen de la entidad con algunos usuarios de relevancia frente al logro de los objetivos</v>
      </c>
      <c r="O122" s="853" t="str">
        <f>IF(OR(N122='[8]Tabla Impacto'!$C$11,N122='[8]Tabla Impacto'!$D$11),"Leve",IF(OR(N122='[8]Tabla Impacto'!$C$12,N122='[8]Tabla Impacto'!$D$12),"Menor",IF(OR(N122='[8]Tabla Impacto'!$C$13,N122='[8]Tabla Impacto'!$D$13),"Moderado",IF(OR(N122='[8]Tabla Impacto'!$C$14,N122='[8]Tabla Impacto'!$D$14),"Mayor",IF(OR(N122='[8]Tabla Impacto'!$C$15,N122='[8]Tabla Impacto'!$D$15),"Catastrófico","")))))</f>
        <v>Moderado</v>
      </c>
      <c r="P122" s="855">
        <f>IF(O122="","",IF(O122="Leve",0.2,IF(O122="Menor",0.4,IF(O122="Moderado",0.6,IF(O122="Mayor",0.8,IF(O122="Catastrófico",1,))))))</f>
        <v>0.6</v>
      </c>
      <c r="Q122" s="1073" t="str">
        <f>IF(OR(AND(K122="Muy Baja",O122="Leve"),AND(K122="Muy Baja",O122="Menor"),AND(K122="Baja",O122="Leve")),"Bajo",IF(OR(AND(K122="Muy baja",O122="Moderado"),AND(K122="Baja",O122="Menor"),AND(K122="Baja",O122="Moderado"),AND(K122="Media",O122="Leve"),AND(K122="Media",O122="Menor"),AND(K122="Media",O122="Moderado"),AND(K122="Alta",O122="Leve"),AND(K122="Alta",O122="Menor")),"Moderado",IF(OR(AND(K122="Muy Baja",O122="Mayor"),AND(K122="Baja",O122="Mayor"),AND(K122="Media",O122="Mayor"),AND(K122="Alta",O122="Moderado"),AND(K122="Alta",O122="Mayor"),AND(K122="Muy Alta",O122="Leve"),AND(K122="Muy Alta",O122="Menor"),AND(K122="Muy Alta",O122="Moderado"),AND(K122="Muy Alta",O122="Mayor")),"Alto",IF(OR(AND(K122="Muy Baja",O122="Catastrófico"),AND(K122="Baja",O122="Catastrófico"),AND(K122="Media",O122="Catastrófico"),AND(K122="Alta",O122="Catastrófico"),AND(K122="Muy Alta",O122="Catastrófico")),"Extremo",""))))</f>
        <v>Moderado</v>
      </c>
      <c r="R122" s="194">
        <v>1</v>
      </c>
      <c r="S122" s="250" t="s">
        <v>549</v>
      </c>
      <c r="T122" s="196" t="str">
        <f>IF(OR(U122="Preventivo",U122="Detectivo"),"Probabilidad",IF(U122="Correctivo","Impacto",""))</f>
        <v>Probabilidad</v>
      </c>
      <c r="U122" s="197" t="s">
        <v>100</v>
      </c>
      <c r="V122" s="197" t="s">
        <v>176</v>
      </c>
      <c r="W122" s="198" t="str">
        <f>IF(AND(U122="Preventivo",V122="Automático"),"50%",IF(AND(U122="Preventivo",V122="Manual"),"40%",IF(AND(U122="Detectivo",V122="Automático"),"40%",IF(AND(U122="Detectivo",V122="Manual"),"30%",IF(AND(U122="Correctivo",V122="Automático"),"35%",IF(AND(U122="Correctivo",V122="Manual"),"25%",""))))))</f>
        <v>50%</v>
      </c>
      <c r="X122" s="197" t="s">
        <v>136</v>
      </c>
      <c r="Y122" s="197" t="s">
        <v>103</v>
      </c>
      <c r="Z122" s="197" t="s">
        <v>104</v>
      </c>
      <c r="AA122" s="199">
        <f>IFERROR(IF(T122="Probabilidad",(L122-(+L122*W122)),IF(T122="Impacto",L122,"")),"")</f>
        <v>0.3</v>
      </c>
      <c r="AB122" s="200" t="str">
        <f>IFERROR(IF(AA122="","",IF(AA122&lt;=0.2,"Muy Baja",IF(AA122&lt;=0.4,"Baja",IF(AA122&lt;=0.6,"Media",IF(AA122&lt;=0.8,"Alta","Muy Alta"))))),"")</f>
        <v>Baja</v>
      </c>
      <c r="AC122" s="201">
        <f>+AA122</f>
        <v>0.3</v>
      </c>
      <c r="AD122" s="200" t="str">
        <f>IFERROR(IF(AE122="","",IF(AE122&lt;=0.2,"Leve",IF(AE122&lt;=0.4,"Menor",IF(AE122&lt;=0.6,"Moderado",IF(AE122&lt;=0.8,"Mayor","Catastrófico"))))),"")</f>
        <v>Moderado</v>
      </c>
      <c r="AE122" s="201">
        <f>IFERROR(IF(T122="Impacto",(P122-(+P122*W122)),IF(T122="Probabilidad",P122,"")),"")</f>
        <v>0.6</v>
      </c>
      <c r="AF122" s="202" t="str">
        <f>IFERROR(IF(OR(AND(AB122="Muy Baja",AD122="Leve"),AND(AB122="Muy Baja",AD122="Menor"),AND(AB122="Baja",AD122="Leve")),"Bajo",IF(OR(AND(AB122="Muy baja",AD122="Moderado"),AND(AB122="Baja",AD122="Menor"),AND(AB122="Baja",AD122="Moderado"),AND(AB122="Media",AD122="Leve"),AND(AB122="Media",AD122="Menor"),AND(AB122="Media",AD122="Moderado"),AND(AB122="Alta",AD122="Leve"),AND(AB122="Alta",AD122="Menor")),"Moderado",IF(OR(AND(AB122="Muy Baja",AD122="Mayor"),AND(AB122="Baja",AD122="Mayor"),AND(AB122="Media",AD122="Mayor"),AND(AB122="Alta",AD122="Moderado"),AND(AB122="Alta",AD122="Mayor"),AND(AB122="Muy Alta",AD122="Leve"),AND(AB122="Muy Alta",AD122="Menor"),AND(AB122="Muy Alta",AD122="Moderado"),AND(AB122="Muy Alta",AD122="Mayor")),"Alto",IF(OR(AND(AB122="Muy Baja",AD122="Catastrófico"),AND(AB122="Baja",AD122="Catastrófico"),AND(AB122="Media",AD122="Catastrófico"),AND(AB122="Alta",AD122="Catastrófico"),AND(AB122="Muy Alta",AD122="Catastrófico")),"Extremo","")))),"")</f>
        <v>Moderado</v>
      </c>
      <c r="AG122" s="437"/>
    </row>
    <row r="123" spans="1:33" ht="54.75" x14ac:dyDescent="0.2">
      <c r="A123" s="645"/>
      <c r="B123" s="831"/>
      <c r="C123" s="756"/>
      <c r="D123" s="756"/>
      <c r="E123" s="929"/>
      <c r="F123" s="192" t="s">
        <v>550</v>
      </c>
      <c r="G123" s="1027"/>
      <c r="H123" s="1080"/>
      <c r="I123" s="1082"/>
      <c r="J123" s="862"/>
      <c r="K123" s="852"/>
      <c r="L123" s="837"/>
      <c r="M123" s="1078"/>
      <c r="N123" s="837">
        <f ca="1">IF(NOT(ISERROR(MATCH(M123,_xlfn.ANCHORARRAY(#REF!),0))),#REF!&amp;"Por favor no seleccionar los criterios de impacto",M123)</f>
        <v>0</v>
      </c>
      <c r="O123" s="852"/>
      <c r="P123" s="837"/>
      <c r="Q123" s="912"/>
      <c r="R123" s="194">
        <v>2</v>
      </c>
      <c r="S123" s="250" t="s">
        <v>551</v>
      </c>
      <c r="T123" s="196" t="str">
        <f>IF(OR(U123="Preventivo",U123="Detectivo"),"Probabilidad",IF(U123="Correctivo","Impacto",""))</f>
        <v>Probabilidad</v>
      </c>
      <c r="U123" s="197" t="s">
        <v>100</v>
      </c>
      <c r="V123" s="197" t="s">
        <v>101</v>
      </c>
      <c r="W123" s="198" t="str">
        <f t="shared" ref="W123:W127" si="80">IF(AND(U123="Preventivo",V123="Automático"),"50%",IF(AND(U123="Preventivo",V123="Manual"),"40%",IF(AND(U123="Detectivo",V123="Automático"),"40%",IF(AND(U123="Detectivo",V123="Manual"),"30%",IF(AND(U123="Correctivo",V123="Automático"),"35%",IF(AND(U123="Correctivo",V123="Manual"),"25%",""))))))</f>
        <v>40%</v>
      </c>
      <c r="X123" s="197" t="s">
        <v>136</v>
      </c>
      <c r="Y123" s="197" t="s">
        <v>103</v>
      </c>
      <c r="Z123" s="197" t="s">
        <v>104</v>
      </c>
      <c r="AA123" s="199">
        <f>IFERROR(IF(AND(T122="Probabilidad",T123="Probabilidad"),(AC122-(+AC122*W123)),IF(AND(T122="Impacto",T123="Probabilidad"),(L122-(+L122*W123)),IF(T123="Impacto",AC122,""))),"")</f>
        <v>0.18</v>
      </c>
      <c r="AB123" s="200" t="str">
        <f t="shared" ref="AB123:AB127" si="81">IFERROR(IF(AA123="","",IF(AA123&lt;=0.2,"Muy Baja",IF(AA123&lt;=0.4,"Baja",IF(AA123&lt;=0.6,"Media",IF(AA123&lt;=0.8,"Alta","Muy Alta"))))),"")</f>
        <v>Muy Baja</v>
      </c>
      <c r="AC123" s="201">
        <f>+AA123</f>
        <v>0.18</v>
      </c>
      <c r="AD123" s="200" t="str">
        <f t="shared" ref="AD123:AD127" si="82">IFERROR(IF(AE123="","",IF(AE123&lt;=0.2,"Leve",IF(AE123&lt;=0.4,"Menor",IF(AE123&lt;=0.6,"Moderado",IF(AE123&lt;=0.8,"Mayor","Catastrófico"))))),"")</f>
        <v>Moderado</v>
      </c>
      <c r="AE123" s="201">
        <f>IFERROR(IF(AND(T122="Impacto",T123="Impacto"),(AE122-(+AE122*W123)),IF(AND(T122="Probabilidad",T123="Impacto"),(P122-(+P122*W123)),IF(T123="Probabilidad",AE122,""))),"")</f>
        <v>0.6</v>
      </c>
      <c r="AF123" s="202" t="str">
        <f t="shared" ref="AF123:AF127" si="83">IFERROR(IF(OR(AND(AB123="Muy Baja",AD123="Leve"),AND(AB123="Muy Baja",AD123="Menor"),AND(AB123="Baja",AD123="Leve")),"Bajo",IF(OR(AND(AB123="Muy baja",AD123="Moderado"),AND(AB123="Baja",AD123="Menor"),AND(AB123="Baja",AD123="Moderado"),AND(AB123="Media",AD123="Leve"),AND(AB123="Media",AD123="Menor"),AND(AB123="Media",AD123="Moderado"),AND(AB123="Alta",AD123="Leve"),AND(AB123="Alta",AD123="Menor")),"Moderado",IF(OR(AND(AB123="Muy Baja",AD123="Mayor"),AND(AB123="Baja",AD123="Mayor"),AND(AB123="Media",AD123="Mayor"),AND(AB123="Alta",AD123="Moderado"),AND(AB123="Alta",AD123="Mayor"),AND(AB123="Muy Alta",AD123="Leve"),AND(AB123="Muy Alta",AD123="Menor"),AND(AB123="Muy Alta",AD123="Moderado"),AND(AB123="Muy Alta",AD123="Mayor")),"Alto",IF(OR(AND(AB123="Muy Baja",AD123="Catastrófico"),AND(AB123="Baja",AD123="Catastrófico"),AND(AB123="Media",AD123="Catastrófico"),AND(AB123="Alta",AD123="Catastrófico"),AND(AB123="Muy Alta",AD123="Catastrófico")),"Extremo","")))),"")</f>
        <v>Moderado</v>
      </c>
      <c r="AG123" s="437"/>
    </row>
    <row r="124" spans="1:33" ht="12.75" x14ac:dyDescent="0.2">
      <c r="A124" s="645"/>
      <c r="B124" s="831"/>
      <c r="C124" s="756"/>
      <c r="D124" s="756"/>
      <c r="E124" s="929"/>
      <c r="F124" s="192"/>
      <c r="G124" s="1027"/>
      <c r="H124" s="1080"/>
      <c r="I124" s="1082"/>
      <c r="J124" s="862"/>
      <c r="K124" s="852"/>
      <c r="L124" s="837"/>
      <c r="M124" s="1078"/>
      <c r="N124" s="837">
        <f ca="1">IF(NOT(ISERROR(MATCH(M124,_xlfn.ANCHORARRAY(#REF!),0))),#REF!&amp;"Por favor no seleccionar los criterios de impacto",M124)</f>
        <v>0</v>
      </c>
      <c r="O124" s="852"/>
      <c r="P124" s="837"/>
      <c r="Q124" s="912"/>
      <c r="R124" s="194">
        <v>3</v>
      </c>
      <c r="S124" s="207"/>
      <c r="T124" s="196" t="str">
        <f t="shared" ref="T124:T127" si="84">IF(OR(U124="Preventivo",U124="Detectivo"),"Probabilidad",IF(U124="Correctivo","Impacto",""))</f>
        <v/>
      </c>
      <c r="U124" s="197"/>
      <c r="V124" s="197"/>
      <c r="W124" s="198" t="str">
        <f t="shared" si="80"/>
        <v/>
      </c>
      <c r="X124" s="197"/>
      <c r="Y124" s="197"/>
      <c r="Z124" s="197"/>
      <c r="AA124" s="199" t="str">
        <f>IFERROR(IF(AND(T123="Probabilidad",T124="Probabilidad"),(AC123-(+AC123*W124)),IF(AND(T123="Impacto",T124="Probabilidad"),(AC122-(+AC122*W124)),IF(T124="Impacto",AC123,""))),"")</f>
        <v/>
      </c>
      <c r="AB124" s="200" t="str">
        <f t="shared" si="81"/>
        <v/>
      </c>
      <c r="AC124" s="201" t="str">
        <f t="shared" ref="AC124:AC127" si="85">+AA124</f>
        <v/>
      </c>
      <c r="AD124" s="200" t="str">
        <f t="shared" si="82"/>
        <v/>
      </c>
      <c r="AE124" s="201" t="str">
        <f t="shared" ref="AE124:AE127" si="86">IFERROR(IF(AND(T123="Impacto",T124="Impacto"),(AE123-(+AE123*W124)),IF(AND(T123="Probabilidad",T124="Impacto"),(AE122-(+AE122*W124)),IF(T124="Probabilidad",AE123,""))),"")</f>
        <v/>
      </c>
      <c r="AF124" s="202" t="str">
        <f t="shared" si="83"/>
        <v/>
      </c>
      <c r="AG124" s="437"/>
    </row>
    <row r="125" spans="1:33" ht="12.75" x14ac:dyDescent="0.2">
      <c r="A125" s="645"/>
      <c r="B125" s="831"/>
      <c r="C125" s="756"/>
      <c r="D125" s="756"/>
      <c r="E125" s="929"/>
      <c r="F125" s="192"/>
      <c r="G125" s="1027"/>
      <c r="H125" s="1080"/>
      <c r="I125" s="1082"/>
      <c r="J125" s="862"/>
      <c r="K125" s="852"/>
      <c r="L125" s="837"/>
      <c r="M125" s="1078"/>
      <c r="N125" s="837">
        <f ca="1">IF(NOT(ISERROR(MATCH(M125,_xlfn.ANCHORARRAY(#REF!),0))),#REF!&amp;"Por favor no seleccionar los criterios de impacto",M125)</f>
        <v>0</v>
      </c>
      <c r="O125" s="852"/>
      <c r="P125" s="837"/>
      <c r="Q125" s="912"/>
      <c r="R125" s="194">
        <v>4</v>
      </c>
      <c r="S125" s="195"/>
      <c r="T125" s="196" t="str">
        <f t="shared" si="84"/>
        <v/>
      </c>
      <c r="U125" s="197"/>
      <c r="V125" s="197"/>
      <c r="W125" s="198" t="str">
        <f t="shared" si="80"/>
        <v/>
      </c>
      <c r="X125" s="197"/>
      <c r="Y125" s="197"/>
      <c r="Z125" s="197"/>
      <c r="AA125" s="199" t="str">
        <f t="shared" ref="AA125:AA127" si="87">IFERROR(IF(AND(T124="Probabilidad",T125="Probabilidad"),(AC124-(+AC124*W125)),IF(AND(T124="Impacto",T125="Probabilidad"),(AC123-(+AC123*W125)),IF(T125="Impacto",AC124,""))),"")</f>
        <v/>
      </c>
      <c r="AB125" s="200" t="str">
        <f t="shared" si="81"/>
        <v/>
      </c>
      <c r="AC125" s="201" t="str">
        <f t="shared" si="85"/>
        <v/>
      </c>
      <c r="AD125" s="200" t="str">
        <f t="shared" si="82"/>
        <v/>
      </c>
      <c r="AE125" s="201" t="str">
        <f t="shared" si="86"/>
        <v/>
      </c>
      <c r="AF125" s="202" t="str">
        <f t="shared" si="83"/>
        <v/>
      </c>
      <c r="AG125" s="437"/>
    </row>
    <row r="126" spans="1:33" ht="12.75" x14ac:dyDescent="0.2">
      <c r="A126" s="645"/>
      <c r="B126" s="831"/>
      <c r="C126" s="756"/>
      <c r="D126" s="756"/>
      <c r="E126" s="929"/>
      <c r="F126" s="192"/>
      <c r="G126" s="1027"/>
      <c r="H126" s="1080"/>
      <c r="I126" s="1082"/>
      <c r="J126" s="862"/>
      <c r="K126" s="852"/>
      <c r="L126" s="837"/>
      <c r="M126" s="1078"/>
      <c r="N126" s="837">
        <f ca="1">IF(NOT(ISERROR(MATCH(M126,_xlfn.ANCHORARRAY(#REF!),0))),L128&amp;"Por favor no seleccionar los criterios de impacto",M126)</f>
        <v>0</v>
      </c>
      <c r="O126" s="852"/>
      <c r="P126" s="837"/>
      <c r="Q126" s="912"/>
      <c r="R126" s="194">
        <v>5</v>
      </c>
      <c r="S126" s="195"/>
      <c r="T126" s="196" t="str">
        <f t="shared" si="84"/>
        <v/>
      </c>
      <c r="U126" s="197"/>
      <c r="V126" s="197"/>
      <c r="W126" s="198" t="str">
        <f t="shared" si="80"/>
        <v/>
      </c>
      <c r="X126" s="197"/>
      <c r="Y126" s="197"/>
      <c r="Z126" s="197"/>
      <c r="AA126" s="199" t="str">
        <f t="shared" si="87"/>
        <v/>
      </c>
      <c r="AB126" s="200" t="str">
        <f t="shared" si="81"/>
        <v/>
      </c>
      <c r="AC126" s="201" t="str">
        <f t="shared" si="85"/>
        <v/>
      </c>
      <c r="AD126" s="200" t="str">
        <f t="shared" si="82"/>
        <v/>
      </c>
      <c r="AE126" s="201" t="str">
        <f t="shared" si="86"/>
        <v/>
      </c>
      <c r="AF126" s="202" t="str">
        <f t="shared" si="83"/>
        <v/>
      </c>
      <c r="AG126" s="437"/>
    </row>
    <row r="127" spans="1:33" ht="13.5" thickBot="1" x14ac:dyDescent="0.25">
      <c r="A127" s="646"/>
      <c r="B127" s="832"/>
      <c r="C127" s="804"/>
      <c r="D127" s="804"/>
      <c r="E127" s="1105"/>
      <c r="F127" s="404"/>
      <c r="G127" s="1106"/>
      <c r="H127" s="1107"/>
      <c r="I127" s="1108"/>
      <c r="J127" s="863"/>
      <c r="K127" s="860"/>
      <c r="L127" s="838"/>
      <c r="M127" s="1101"/>
      <c r="N127" s="838">
        <f ca="1">IF(NOT(ISERROR(MATCH(M127,_xlfn.ANCHORARRAY(#REF!),0))),L129&amp;"Por favor no seleccionar los criterios de impacto",M127)</f>
        <v>0</v>
      </c>
      <c r="O127" s="860"/>
      <c r="P127" s="838"/>
      <c r="Q127" s="1086"/>
      <c r="R127" s="406">
        <v>6</v>
      </c>
      <c r="S127" s="354"/>
      <c r="T127" s="407" t="str">
        <f t="shared" si="84"/>
        <v/>
      </c>
      <c r="U127" s="408"/>
      <c r="V127" s="408"/>
      <c r="W127" s="409" t="str">
        <f t="shared" si="80"/>
        <v/>
      </c>
      <c r="X127" s="408"/>
      <c r="Y127" s="408"/>
      <c r="Z127" s="408"/>
      <c r="AA127" s="410" t="str">
        <f t="shared" si="87"/>
        <v/>
      </c>
      <c r="AB127" s="411" t="str">
        <f t="shared" si="81"/>
        <v/>
      </c>
      <c r="AC127" s="409" t="str">
        <f t="shared" si="85"/>
        <v/>
      </c>
      <c r="AD127" s="411" t="str">
        <f t="shared" si="82"/>
        <v/>
      </c>
      <c r="AE127" s="409" t="str">
        <f t="shared" si="86"/>
        <v/>
      </c>
      <c r="AF127" s="456" t="str">
        <f t="shared" si="83"/>
        <v/>
      </c>
      <c r="AG127" s="457"/>
    </row>
    <row r="128" spans="1:33" ht="114.75" customHeight="1" x14ac:dyDescent="0.2">
      <c r="A128" s="647" t="s">
        <v>251</v>
      </c>
      <c r="B128" s="622">
        <v>1</v>
      </c>
      <c r="C128" s="625" t="s">
        <v>165</v>
      </c>
      <c r="D128" s="625" t="s">
        <v>252</v>
      </c>
      <c r="E128" s="648" t="s">
        <v>253</v>
      </c>
      <c r="F128" s="460" t="s">
        <v>254</v>
      </c>
      <c r="G128" s="593" t="s">
        <v>255</v>
      </c>
      <c r="H128" s="593" t="s">
        <v>256</v>
      </c>
      <c r="I128" s="596" t="s">
        <v>97</v>
      </c>
      <c r="J128" s="599">
        <v>5999</v>
      </c>
      <c r="K128" s="590" t="str">
        <f>IF(J128&lt;=0,"",IF(J128&lt;=2,"Muy Baja",IF(J128&lt;=24,"Baja",IF(J128&lt;=500,"Media",IF(J128&lt;=5000,"Alta","Muy Alta")))))</f>
        <v>Muy Alta</v>
      </c>
      <c r="L128" s="587">
        <f>IF(K128="","",IF(K128="Muy Baja",0.2,IF(K128="Baja",0.4,IF(K128="Media",0.6,IF(K128="Alta",0.8,IF(K128="Muy Alta",1,))))))</f>
        <v>1</v>
      </c>
      <c r="M128" s="602" t="s">
        <v>257</v>
      </c>
      <c r="N128" s="587" t="str">
        <f>IF(NOT(ISERROR(MATCH(M128,'[9]Tabla Impacto'!$B$221:$B$223,0))),'[9]Tabla Impacto'!$F$223&amp;"Por favor no seleccionar los criterios de impacto(Afectación Económica o presupuestal y Pérdida Reputacional)",M128)</f>
        <v xml:space="preserve">     Entre 200 y 1000 SMLMV</v>
      </c>
      <c r="O128" s="590" t="str">
        <f>IF(OR(N128='[9]Tabla Impacto'!$C$11,N128='[9]Tabla Impacto'!$D$11),"Leve",IF(OR(N128='[9]Tabla Impacto'!$C$12,N128='[9]Tabla Impacto'!$D$12),"Menor",IF(OR(N128='[9]Tabla Impacto'!$C$13,N128='[9]Tabla Impacto'!$D$13),"Moderado",IF(OR(N128='[9]Tabla Impacto'!$C$14,N128='[9]Tabla Impacto'!$D$14),"Mayor",IF(OR(N128='[9]Tabla Impacto'!$C$15,N128='[9]Tabla Impacto'!$D$15),"Catastrófico","")))))</f>
        <v>Menor</v>
      </c>
      <c r="P128" s="587">
        <f>IF(O128="","",IF(O128="Leve",0.2,IF(O128="Menor",0.4,IF(O128="Moderado",0.6,IF(O128="Mayor",0.8,IF(O128="Catastrófico",1,))))))</f>
        <v>0.4</v>
      </c>
      <c r="Q128" s="717" t="str">
        <f>IF(OR(AND(K128="Muy Baja",O128="Leve"),AND(K128="Muy Baja",O128="Menor"),AND(K128="Baja",O128="Leve")),"Bajo",IF(OR(AND(K128="Muy baja",O128="Moderado"),AND(K128="Baja",O128="Menor"),AND(K128="Baja",O128="Moderado"),AND(K128="Media",O128="Leve"),AND(K128="Media",O128="Menor"),AND(K128="Media",O128="Moderado"),AND(K128="Alta",O128="Leve"),AND(K128="Alta",O128="Menor")),"Moderado",IF(OR(AND(K128="Muy Baja",O128="Mayor"),AND(K128="Baja",O128="Mayor"),AND(K128="Media",O128="Mayor"),AND(K128="Alta",O128="Moderado"),AND(K128="Alta",O128="Mayor"),AND(K128="Muy Alta",O128="Leve"),AND(K128="Muy Alta",O128="Menor"),AND(K128="Muy Alta",O128="Moderado"),AND(K128="Muy Alta",O128="Mayor")),"Alto",IF(OR(AND(K128="Muy Baja",O128="Catastrófico"),AND(K128="Baja",O128="Catastrófico"),AND(K128="Media",O128="Catastrófico"),AND(K128="Alta",O128="Catastrófico"),AND(K128="Muy Alta",O128="Catastrófico")),"Extremo",""))))</f>
        <v>Alto</v>
      </c>
      <c r="R128" s="329">
        <v>1</v>
      </c>
      <c r="S128" s="461" t="s">
        <v>258</v>
      </c>
      <c r="T128" s="331" t="str">
        <f>IF(OR(U128="Preventivo",U128="Detectivo"),"Probabilidad",IF(U128="Correctivo","Impacto",""))</f>
        <v>Impacto</v>
      </c>
      <c r="U128" s="462" t="s">
        <v>133</v>
      </c>
      <c r="V128" s="462" t="s">
        <v>101</v>
      </c>
      <c r="W128" s="463" t="str">
        <f>IF(AND(U128="Preventivo",V128="Automático"),"50%",IF(AND(U128="Preventivo",V128="Manual"),"40%",IF(AND(U128="Detectivo",V128="Automático"),"40%",IF(AND(U128="Detectivo",V128="Manual"),"30%",IF(AND(U128="Correctivo",V128="Automático"),"35%",IF(AND(U128="Correctivo",V128="Manual"),"25%",""))))))</f>
        <v>25%</v>
      </c>
      <c r="X128" s="462" t="s">
        <v>136</v>
      </c>
      <c r="Y128" s="462" t="s">
        <v>103</v>
      </c>
      <c r="Z128" s="462" t="s">
        <v>104</v>
      </c>
      <c r="AA128" s="334">
        <f>IFERROR(IF(T128="Probabilidad",(L128-(+L128*W128)),IF(T128="Impacto",L128,"")),"")</f>
        <v>1</v>
      </c>
      <c r="AB128" s="464" t="str">
        <f>IFERROR(IF(AA128="","",IF(AA128&lt;=0.2,"Muy Baja",IF(AA128&lt;=0.4,"Baja",IF(AA128&lt;=0.6,"Media",IF(AA128&lt;=0.8,"Alta","Muy Alta"))))),"")</f>
        <v>Muy Alta</v>
      </c>
      <c r="AC128" s="465">
        <f>+AA128</f>
        <v>1</v>
      </c>
      <c r="AD128" s="464" t="str">
        <f>IFERROR(IF(AE128="","",IF(AE128&lt;=0.2,"Leve",IF(AE128&lt;=0.4,"Menor",IF(AE128&lt;=0.6,"Moderado",IF(AE128&lt;=0.8,"Mayor","Catastrófico"))))),"")</f>
        <v>Menor</v>
      </c>
      <c r="AE128" s="465">
        <f>IFERROR(IF(T128="Impacto",(P128-(+P128*W128)),IF(T128="Probabilidad",P128,"")),"")</f>
        <v>0.30000000000000004</v>
      </c>
      <c r="AF128" s="466" t="str">
        <f>IFERROR(IF(OR(AND(AB128="Muy Baja",AD128="Leve"),AND(AB128="Muy Baja",AD128="Menor"),AND(AB128="Baja",AD128="Leve")),"Bajo",IF(OR(AND(AB128="Muy baja",AD128="Moderado"),AND(AB128="Baja",AD128="Menor"),AND(AB128="Baja",AD128="Moderado"),AND(AB128="Media",AD128="Leve"),AND(AB128="Media",AD128="Menor"),AND(AB128="Media",AD128="Moderado"),AND(AB128="Alta",AD128="Leve"),AND(AB128="Alta",AD128="Menor")),"Moderado",IF(OR(AND(AB128="Muy Baja",AD128="Mayor"),AND(AB128="Baja",AD128="Mayor"),AND(AB128="Media",AD128="Mayor"),AND(AB128="Alta",AD128="Moderado"),AND(AB128="Alta",AD128="Mayor"),AND(AB128="Muy Alta",AD128="Leve"),AND(AB128="Muy Alta",AD128="Menor"),AND(AB128="Muy Alta",AD128="Moderado"),AND(AB128="Muy Alta",AD128="Mayor")),"Alto",IF(OR(AND(AB128="Muy Baja",AD128="Catastrófico"),AND(AB128="Baja",AD128="Catastrófico"),AND(AB128="Media",AD128="Catastrófico"),AND(AB128="Alta",AD128="Catastrófico"),AND(AB128="Muy Alta",AD128="Catastrófico")),"Extremo","")))),"")</f>
        <v>Alto</v>
      </c>
      <c r="AG128" s="467" t="s">
        <v>105</v>
      </c>
    </row>
    <row r="129" spans="1:33" ht="102" customHeight="1" x14ac:dyDescent="0.2">
      <c r="A129" s="640"/>
      <c r="B129" s="623"/>
      <c r="C129" s="626"/>
      <c r="D129" s="626"/>
      <c r="E129" s="649"/>
      <c r="F129" s="252" t="s">
        <v>259</v>
      </c>
      <c r="G129" s="594"/>
      <c r="H129" s="594"/>
      <c r="I129" s="597"/>
      <c r="J129" s="600"/>
      <c r="K129" s="591"/>
      <c r="L129" s="588"/>
      <c r="M129" s="603"/>
      <c r="N129" s="588">
        <f ca="1">IF(NOT(ISERROR(MATCH(M129,_xlfn.ANCHORARRAY(G140),0))),L142&amp;"Por favor no seleccionar los criterios de impacto",M129)</f>
        <v>0</v>
      </c>
      <c r="O129" s="591"/>
      <c r="P129" s="588"/>
      <c r="Q129" s="698"/>
      <c r="R129" s="239">
        <v>2</v>
      </c>
      <c r="S129" s="254" t="s">
        <v>260</v>
      </c>
      <c r="T129" s="209" t="str">
        <f>IF(OR(U129="Preventivo",U129="Detectivo"),"Probabilidad",IF(U129="Correctivo","Impacto",""))</f>
        <v>Impacto</v>
      </c>
      <c r="U129" s="241" t="s">
        <v>133</v>
      </c>
      <c r="V129" s="241" t="s">
        <v>101</v>
      </c>
      <c r="W129" s="242" t="str">
        <f t="shared" ref="W129:W139" si="88">IF(AND(U129="Preventivo",V129="Automático"),"50%",IF(AND(U129="Preventivo",V129="Manual"),"40%",IF(AND(U129="Detectivo",V129="Automático"),"40%",IF(AND(U129="Detectivo",V129="Manual"),"30%",IF(AND(U129="Correctivo",V129="Automático"),"35%",IF(AND(U129="Correctivo",V129="Manual"),"25%",""))))))</f>
        <v>25%</v>
      </c>
      <c r="X129" s="241" t="s">
        <v>136</v>
      </c>
      <c r="Y129" s="241" t="s">
        <v>103</v>
      </c>
      <c r="Z129" s="241" t="s">
        <v>104</v>
      </c>
      <c r="AA129" s="218">
        <f>IFERROR(IF(AND(T128="Probabilidad",T129="Probabilidad"),(AC128-(+AC128*W129)),IF(AND(T128="Impacto",T129="Probabilidad"),(AC127-(+AC127*W129)),IF(T129="Impacto",AC128,""))),"")</f>
        <v>1</v>
      </c>
      <c r="AB129" s="243" t="str">
        <f t="shared" ref="AB129:AB133" si="89">IFERROR(IF(AA129="","",IF(AA129&lt;=0.2,"Muy Baja",IF(AA129&lt;=0.4,"Baja",IF(AA129&lt;=0.6,"Media",IF(AA129&lt;=0.8,"Alta","Muy Alta"))))),"")</f>
        <v>Muy Alta</v>
      </c>
      <c r="AC129" s="244">
        <f t="shared" ref="AC129:AC133" si="90">+AA129</f>
        <v>1</v>
      </c>
      <c r="AD129" s="243" t="str">
        <f t="shared" ref="AD129:AD133" si="91">IFERROR(IF(AE129="","",IF(AE129&lt;=0.2,"Leve",IF(AE129&lt;=0.4,"Menor",IF(AE129&lt;=0.6,"Moderado",IF(AE129&lt;=0.8,"Mayor","Catastrófico"))))),"")</f>
        <v>Menor</v>
      </c>
      <c r="AE129" s="244">
        <f>IFERROR(IF(AND(T128="Impacto",T129="Impacto"),(AE128-(+AE128*W129)),IF(AND(T128="Probabilidad",T129="Impacto"),(AE127-(+AE127*W129)),IF(T129="Probabilidad",AE128,""))),"")</f>
        <v>0.22500000000000003</v>
      </c>
      <c r="AF129" s="245" t="str">
        <f t="shared" ref="AF129:AF133" si="92">IFERROR(IF(OR(AND(AB129="Muy Baja",AD129="Leve"),AND(AB129="Muy Baja",AD129="Menor"),AND(AB129="Baja",AD129="Leve")),"Bajo",IF(OR(AND(AB129="Muy baja",AD129="Moderado"),AND(AB129="Baja",AD129="Menor"),AND(AB129="Baja",AD129="Moderado"),AND(AB129="Media",AD129="Leve"),AND(AB129="Media",AD129="Menor"),AND(AB129="Media",AD129="Moderado"),AND(AB129="Alta",AD129="Leve"),AND(AB129="Alta",AD129="Menor")),"Moderado",IF(OR(AND(AB129="Muy Baja",AD129="Mayor"),AND(AB129="Baja",AD129="Mayor"),AND(AB129="Media",AD129="Mayor"),AND(AB129="Alta",AD129="Moderado"),AND(AB129="Alta",AD129="Mayor"),AND(AB129="Muy Alta",AD129="Leve"),AND(AB129="Muy Alta",AD129="Menor"),AND(AB129="Muy Alta",AD129="Moderado"),AND(AB129="Muy Alta",AD129="Mayor")),"Alto",IF(OR(AND(AB129="Muy Baja",AD129="Catastrófico"),AND(AB129="Baja",AD129="Catastrófico"),AND(AB129="Media",AD129="Catastrófico"),AND(AB129="Alta",AD129="Catastrófico"),AND(AB129="Muy Alta",AD129="Catastrófico")),"Extremo","")))),"")</f>
        <v>Alto</v>
      </c>
      <c r="AG129" s="468" t="s">
        <v>105</v>
      </c>
    </row>
    <row r="130" spans="1:33" ht="63" customHeight="1" x14ac:dyDescent="0.2">
      <c r="A130" s="640"/>
      <c r="B130" s="623"/>
      <c r="C130" s="626"/>
      <c r="D130" s="626"/>
      <c r="E130" s="649"/>
      <c r="F130" s="255" t="s">
        <v>261</v>
      </c>
      <c r="G130" s="594"/>
      <c r="H130" s="594"/>
      <c r="I130" s="597"/>
      <c r="J130" s="600"/>
      <c r="K130" s="591"/>
      <c r="L130" s="588"/>
      <c r="M130" s="603"/>
      <c r="N130" s="588">
        <f ca="1">IF(NOT(ISERROR(MATCH(M130,_xlfn.ANCHORARRAY(G141),0))),L143&amp;"Por favor no seleccionar los criterios de impacto",M130)</f>
        <v>0</v>
      </c>
      <c r="O130" s="591"/>
      <c r="P130" s="588"/>
      <c r="Q130" s="698"/>
      <c r="R130" s="239">
        <v>3</v>
      </c>
      <c r="S130" s="256" t="s">
        <v>262</v>
      </c>
      <c r="T130" s="209" t="str">
        <f t="shared" ref="T130:T131" si="93">IF(OR(U130="Preventivo",U130="Detectivo"),"Probabilidad",IF(U130="Correctivo","Impacto",""))</f>
        <v>Impacto</v>
      </c>
      <c r="U130" s="241" t="s">
        <v>133</v>
      </c>
      <c r="V130" s="241" t="s">
        <v>101</v>
      </c>
      <c r="W130" s="242" t="str">
        <f t="shared" si="88"/>
        <v>25%</v>
      </c>
      <c r="X130" s="241" t="s">
        <v>136</v>
      </c>
      <c r="Y130" s="241" t="s">
        <v>103</v>
      </c>
      <c r="Z130" s="241" t="s">
        <v>104</v>
      </c>
      <c r="AA130" s="218">
        <f t="shared" ref="AA130:AA133" si="94">IFERROR(IF(AND(T129="Probabilidad",T130="Probabilidad"),(AC129-(+AC129*W130)),IF(AND(T129="Impacto",T130="Probabilidad"),(AC128-(+AC128*W130)),IF(T130="Impacto",AC129,""))),"")</f>
        <v>1</v>
      </c>
      <c r="AB130" s="243" t="str">
        <f t="shared" si="89"/>
        <v>Muy Alta</v>
      </c>
      <c r="AC130" s="244">
        <f t="shared" si="90"/>
        <v>1</v>
      </c>
      <c r="AD130" s="243" t="str">
        <f t="shared" si="91"/>
        <v>Leve</v>
      </c>
      <c r="AE130" s="244">
        <f t="shared" ref="AE130:AE133" si="95">IFERROR(IF(AND(T129="Impacto",T130="Impacto"),(AE129-(+AE129*W130)),IF(AND(T129="Probabilidad",T130="Impacto"),(AE128-(+AE128*W130)),IF(T130="Probabilidad",AE129,""))),"")</f>
        <v>0.16875000000000001</v>
      </c>
      <c r="AF130" s="245" t="str">
        <f t="shared" si="92"/>
        <v>Alto</v>
      </c>
      <c r="AG130" s="468" t="s">
        <v>105</v>
      </c>
    </row>
    <row r="131" spans="1:33" ht="140.25" customHeight="1" x14ac:dyDescent="0.2">
      <c r="A131" s="640"/>
      <c r="B131" s="623"/>
      <c r="C131" s="626"/>
      <c r="D131" s="626"/>
      <c r="E131" s="649"/>
      <c r="F131" s="255" t="s">
        <v>263</v>
      </c>
      <c r="G131" s="594"/>
      <c r="H131" s="594"/>
      <c r="I131" s="597"/>
      <c r="J131" s="600"/>
      <c r="K131" s="591"/>
      <c r="L131" s="588"/>
      <c r="M131" s="603"/>
      <c r="N131" s="588">
        <f ca="1">IF(NOT(ISERROR(MATCH(M131,_xlfn.ANCHORARRAY(G142),0))),L144&amp;"Por favor no seleccionar los criterios de impacto",M131)</f>
        <v>0</v>
      </c>
      <c r="O131" s="591"/>
      <c r="P131" s="588"/>
      <c r="Q131" s="698"/>
      <c r="R131" s="239">
        <v>4</v>
      </c>
      <c r="S131" s="254" t="s">
        <v>264</v>
      </c>
      <c r="T131" s="209" t="str">
        <f t="shared" si="93"/>
        <v>Impacto</v>
      </c>
      <c r="U131" s="241" t="s">
        <v>133</v>
      </c>
      <c r="V131" s="241" t="s">
        <v>101</v>
      </c>
      <c r="W131" s="242" t="str">
        <f t="shared" si="88"/>
        <v>25%</v>
      </c>
      <c r="X131" s="241" t="s">
        <v>136</v>
      </c>
      <c r="Y131" s="241" t="s">
        <v>103</v>
      </c>
      <c r="Z131" s="241" t="s">
        <v>104</v>
      </c>
      <c r="AA131" s="218">
        <f t="shared" si="94"/>
        <v>1</v>
      </c>
      <c r="AB131" s="243" t="str">
        <f t="shared" si="89"/>
        <v>Muy Alta</v>
      </c>
      <c r="AC131" s="244">
        <f t="shared" si="90"/>
        <v>1</v>
      </c>
      <c r="AD131" s="243" t="str">
        <f t="shared" si="91"/>
        <v>Leve</v>
      </c>
      <c r="AE131" s="244">
        <f t="shared" si="95"/>
        <v>0.12656250000000002</v>
      </c>
      <c r="AF131" s="245" t="str">
        <f t="shared" si="92"/>
        <v>Alto</v>
      </c>
      <c r="AG131" s="468"/>
    </row>
    <row r="132" spans="1:33" ht="16.5" x14ac:dyDescent="0.2">
      <c r="A132" s="640"/>
      <c r="B132" s="623"/>
      <c r="C132" s="626"/>
      <c r="D132" s="626"/>
      <c r="E132" s="649"/>
      <c r="F132" s="246"/>
      <c r="G132" s="594"/>
      <c r="H132" s="594"/>
      <c r="I132" s="597"/>
      <c r="J132" s="600"/>
      <c r="K132" s="591"/>
      <c r="L132" s="588"/>
      <c r="M132" s="603"/>
      <c r="N132" s="588">
        <f ca="1">IF(NOT(ISERROR(MATCH(M132,_xlfn.ANCHORARRAY(G143),0))),L145&amp;"Por favor no seleccionar los criterios de impacto",M132)</f>
        <v>0</v>
      </c>
      <c r="O132" s="591"/>
      <c r="P132" s="588"/>
      <c r="Q132" s="698"/>
      <c r="R132" s="239">
        <v>5</v>
      </c>
      <c r="S132" s="195"/>
      <c r="T132" s="209"/>
      <c r="U132" s="241"/>
      <c r="V132" s="241"/>
      <c r="W132" s="242" t="str">
        <f t="shared" si="88"/>
        <v/>
      </c>
      <c r="X132" s="241"/>
      <c r="Y132" s="241"/>
      <c r="Z132" s="241"/>
      <c r="AA132" s="218" t="str">
        <f t="shared" si="94"/>
        <v/>
      </c>
      <c r="AB132" s="243" t="str">
        <f t="shared" si="89"/>
        <v/>
      </c>
      <c r="AC132" s="244" t="str">
        <f t="shared" si="90"/>
        <v/>
      </c>
      <c r="AD132" s="243" t="str">
        <f t="shared" si="91"/>
        <v/>
      </c>
      <c r="AE132" s="244" t="str">
        <f t="shared" si="95"/>
        <v/>
      </c>
      <c r="AF132" s="245" t="str">
        <f t="shared" si="92"/>
        <v/>
      </c>
      <c r="AG132" s="468"/>
    </row>
    <row r="133" spans="1:33" ht="16.5" x14ac:dyDescent="0.2">
      <c r="A133" s="640"/>
      <c r="B133" s="624"/>
      <c r="C133" s="627"/>
      <c r="D133" s="627"/>
      <c r="E133" s="650"/>
      <c r="F133" s="246"/>
      <c r="G133" s="595"/>
      <c r="H133" s="595"/>
      <c r="I133" s="598"/>
      <c r="J133" s="601"/>
      <c r="K133" s="592"/>
      <c r="L133" s="589"/>
      <c r="M133" s="604"/>
      <c r="N133" s="589">
        <f ca="1">IF(NOT(ISERROR(MATCH(M133,_xlfn.ANCHORARRAY(G144),0))),L146&amp;"Por favor no seleccionar los criterios de impacto",M133)</f>
        <v>0</v>
      </c>
      <c r="O133" s="592"/>
      <c r="P133" s="589"/>
      <c r="Q133" s="699"/>
      <c r="R133" s="239">
        <v>6</v>
      </c>
      <c r="S133" s="195"/>
      <c r="T133" s="209"/>
      <c r="U133" s="241"/>
      <c r="V133" s="241"/>
      <c r="W133" s="242" t="str">
        <f t="shared" si="88"/>
        <v/>
      </c>
      <c r="X133" s="241"/>
      <c r="Y133" s="241"/>
      <c r="Z133" s="241"/>
      <c r="AA133" s="218" t="str">
        <f t="shared" si="94"/>
        <v/>
      </c>
      <c r="AB133" s="243" t="str">
        <f t="shared" si="89"/>
        <v/>
      </c>
      <c r="AC133" s="244" t="str">
        <f t="shared" si="90"/>
        <v/>
      </c>
      <c r="AD133" s="243" t="str">
        <f t="shared" si="91"/>
        <v/>
      </c>
      <c r="AE133" s="244" t="str">
        <f t="shared" si="95"/>
        <v/>
      </c>
      <c r="AF133" s="245" t="str">
        <f t="shared" si="92"/>
        <v/>
      </c>
      <c r="AG133" s="468"/>
    </row>
    <row r="134" spans="1:33" ht="189" x14ac:dyDescent="0.2">
      <c r="A134" s="640"/>
      <c r="B134" s="631">
        <v>2</v>
      </c>
      <c r="C134" s="632" t="s">
        <v>91</v>
      </c>
      <c r="D134" s="632" t="s">
        <v>265</v>
      </c>
      <c r="E134" s="826" t="s">
        <v>266</v>
      </c>
      <c r="F134" s="255" t="s">
        <v>267</v>
      </c>
      <c r="G134" s="1109" t="s">
        <v>268</v>
      </c>
      <c r="H134" s="1109" t="s">
        <v>269</v>
      </c>
      <c r="I134" s="824" t="s">
        <v>270</v>
      </c>
      <c r="J134" s="669">
        <v>5999</v>
      </c>
      <c r="K134" s="619" t="str">
        <f>IF(J134&lt;=0,"",IF(J134&lt;=2,"Muy Baja",IF(J134&lt;=24,"Baja",IF(J134&lt;=500,"Media",IF(J134&lt;=5000,"Alta","Muy Alta")))))</f>
        <v>Muy Alta</v>
      </c>
      <c r="L134" s="616">
        <f>IF(K134="","",IF(K134="Muy Baja",0.2,IF(K134="Baja",0.4,IF(K134="Media",0.6,IF(K134="Alta",0.8,IF(K134="Muy Alta",1,))))))</f>
        <v>1</v>
      </c>
      <c r="M134" s="613" t="s">
        <v>257</v>
      </c>
      <c r="N134" s="616" t="str">
        <f>IF(NOT(ISERROR(MATCH(M134,'[9]Tabla Impacto'!$B$221:$B$223,0))),'[9]Tabla Impacto'!$F$223&amp;"Por favor no seleccionar los criterios de impacto(Afectación Económica o presupuestal y Pérdida Reputacional)",M134)</f>
        <v xml:space="preserve">     Entre 200 y 1000 SMLMV</v>
      </c>
      <c r="O134" s="619" t="str">
        <f>IF(OR(N134='[9]Tabla Impacto'!$C$11,N134='[9]Tabla Impacto'!$D$11),"Leve",IF(OR(N134='[9]Tabla Impacto'!$C$12,N134='[9]Tabla Impacto'!$D$12),"Menor",IF(OR(N134='[9]Tabla Impacto'!$C$13,N134='[9]Tabla Impacto'!$D$13),"Moderado",IF(OR(N134='[9]Tabla Impacto'!$C$14,N134='[9]Tabla Impacto'!$D$14),"Mayor",IF(OR(N134='[9]Tabla Impacto'!$C$15,N134='[9]Tabla Impacto'!$D$15),"Catastrófico","")))))</f>
        <v>Menor</v>
      </c>
      <c r="P134" s="616">
        <f>IF(O134="","",IF(O134="Leve",0.2,IF(O134="Menor",0.4,IF(O134="Moderado",0.6,IF(O134="Mayor",0.8,IF(O134="Catastrófico",1,))))))</f>
        <v>0.4</v>
      </c>
      <c r="Q134" s="703" t="str">
        <f>IF(OR(AND(K134="Muy Baja",O134="Leve"),AND(K134="Muy Baja",O134="Menor"),AND(K134="Baja",O134="Leve")),"Bajo",IF(OR(AND(K134="Muy baja",O134="Moderado"),AND(K134="Baja",O134="Menor"),AND(K134="Baja",O134="Moderado"),AND(K134="Media",O134="Leve"),AND(K134="Media",O134="Menor"),AND(K134="Media",O134="Moderado"),AND(K134="Alta",O134="Leve"),AND(K134="Alta",O134="Menor")),"Moderado",IF(OR(AND(K134="Muy Baja",O134="Mayor"),AND(K134="Baja",O134="Mayor"),AND(K134="Media",O134="Mayor"),AND(K134="Alta",O134="Moderado"),AND(K134="Alta",O134="Mayor"),AND(K134="Muy Alta",O134="Leve"),AND(K134="Muy Alta",O134="Menor"),AND(K134="Muy Alta",O134="Moderado"),AND(K134="Muy Alta",O134="Mayor")),"Alto",IF(OR(AND(K134="Muy Baja",O134="Catastrófico"),AND(K134="Baja",O134="Catastrófico"),AND(K134="Media",O134="Catastrófico"),AND(K134="Alta",O134="Catastrófico"),AND(K134="Muy Alta",O134="Catastrófico")),"Extremo",""))))</f>
        <v>Alto</v>
      </c>
      <c r="R134" s="239">
        <v>1</v>
      </c>
      <c r="S134" s="254" t="s">
        <v>271</v>
      </c>
      <c r="T134" s="209" t="str">
        <f>IF(OR(U134="Preventivo",U134="Detectivo"),"Probabilidad",IF(U134="Correctivo","Impacto",""))</f>
        <v>Impacto</v>
      </c>
      <c r="U134" s="241" t="s">
        <v>133</v>
      </c>
      <c r="V134" s="241" t="s">
        <v>101</v>
      </c>
      <c r="W134" s="242" t="str">
        <f t="shared" si="88"/>
        <v>25%</v>
      </c>
      <c r="X134" s="241" t="s">
        <v>136</v>
      </c>
      <c r="Y134" s="241" t="s">
        <v>103</v>
      </c>
      <c r="Z134" s="241" t="s">
        <v>104</v>
      </c>
      <c r="AA134" s="218">
        <f>IFERROR(IF(T134="Probabilidad",(L134-(+L134*W134)),IF(T134="Impacto",L134,"")),"")</f>
        <v>1</v>
      </c>
      <c r="AB134" s="243" t="str">
        <f>IFERROR(IF(AA134="","",IF(AA134&lt;=0.2,"Muy Baja",IF(AA134&lt;=0.4,"Baja",IF(AA134&lt;=0.6,"Media",IF(AA134&lt;=0.8,"Alta","Muy Alta"))))),"")</f>
        <v>Muy Alta</v>
      </c>
      <c r="AC134" s="244">
        <f>+AA134</f>
        <v>1</v>
      </c>
      <c r="AD134" s="243" t="str">
        <f>IFERROR(IF(AE134="","",IF(AE134&lt;=0.2,"Leve",IF(AE134&lt;=0.4,"Menor",IF(AE134&lt;=0.6,"Moderado",IF(AE134&lt;=0.8,"Mayor","Catastrófico"))))),"")</f>
        <v>Menor</v>
      </c>
      <c r="AE134" s="244">
        <f>IFERROR(IF(T134="Impacto",(P134-(+P134*W134)),IF(T134="Probabilidad",P134,"")),"")</f>
        <v>0.30000000000000004</v>
      </c>
      <c r="AF134" s="245" t="str">
        <f>IFERROR(IF(OR(AND(AB134="Muy Baja",AD134="Leve"),AND(AB134="Muy Baja",AD134="Menor"),AND(AB134="Baja",AD134="Leve")),"Bajo",IF(OR(AND(AB134="Muy baja",AD134="Moderado"),AND(AB134="Baja",AD134="Menor"),AND(AB134="Baja",AD134="Moderado"),AND(AB134="Media",AD134="Leve"),AND(AB134="Media",AD134="Menor"),AND(AB134="Media",AD134="Moderado"),AND(AB134="Alta",AD134="Leve"),AND(AB134="Alta",AD134="Menor")),"Moderado",IF(OR(AND(AB134="Muy Baja",AD134="Mayor"),AND(AB134="Baja",AD134="Mayor"),AND(AB134="Media",AD134="Mayor"),AND(AB134="Alta",AD134="Moderado"),AND(AB134="Alta",AD134="Mayor"),AND(AB134="Muy Alta",AD134="Leve"),AND(AB134="Muy Alta",AD134="Menor"),AND(AB134="Muy Alta",AD134="Moderado"),AND(AB134="Muy Alta",AD134="Mayor")),"Alto",IF(OR(AND(AB134="Muy Baja",AD134="Catastrófico"),AND(AB134="Baja",AD134="Catastrófico"),AND(AB134="Media",AD134="Catastrófico"),AND(AB134="Alta",AD134="Catastrófico"),AND(AB134="Muy Alta",AD134="Catastrófico")),"Extremo","")))),"")</f>
        <v>Alto</v>
      </c>
      <c r="AG134" s="344" t="s">
        <v>105</v>
      </c>
    </row>
    <row r="135" spans="1:33" ht="157.5" x14ac:dyDescent="0.2">
      <c r="A135" s="640"/>
      <c r="B135" s="623"/>
      <c r="C135" s="626"/>
      <c r="D135" s="626"/>
      <c r="E135" s="649"/>
      <c r="F135" s="255" t="s">
        <v>272</v>
      </c>
      <c r="G135" s="594"/>
      <c r="H135" s="594"/>
      <c r="I135" s="597"/>
      <c r="J135" s="670"/>
      <c r="K135" s="620"/>
      <c r="L135" s="617"/>
      <c r="M135" s="614"/>
      <c r="N135" s="617">
        <f ca="1">IF(NOT(ISERROR(MATCH(M135,_xlfn.ANCHORARRAY(G146),0))),L148&amp;"Por favor no seleccionar los criterios de impacto",M135)</f>
        <v>0</v>
      </c>
      <c r="O135" s="620"/>
      <c r="P135" s="617"/>
      <c r="Q135" s="704"/>
      <c r="R135" s="239">
        <v>2</v>
      </c>
      <c r="S135" s="254" t="s">
        <v>273</v>
      </c>
      <c r="T135" s="209" t="str">
        <f>IF(OR(U135="Preventivo",U135="Detectivo"),"Probabilidad",IF(U135="Correctivo","Impacto",""))</f>
        <v>Impacto</v>
      </c>
      <c r="U135" s="241" t="s">
        <v>133</v>
      </c>
      <c r="V135" s="241" t="s">
        <v>101</v>
      </c>
      <c r="W135" s="242" t="str">
        <f t="shared" si="88"/>
        <v>25%</v>
      </c>
      <c r="X135" s="241" t="s">
        <v>136</v>
      </c>
      <c r="Y135" s="241" t="s">
        <v>103</v>
      </c>
      <c r="Z135" s="241" t="s">
        <v>104</v>
      </c>
      <c r="AA135" s="218">
        <f>IFERROR(IF(AND(T134="Probabilidad",T135="Probabilidad"),(AC134-(+AC134*W135)),IF(AND(T134="Impacto",T135="Probabilidad"),(AC133-(+AC133*W135)),IF(T135="Impacto",AC134,""))),"")</f>
        <v>1</v>
      </c>
      <c r="AB135" s="243" t="str">
        <f t="shared" ref="AB135:AB139" si="96">IFERROR(IF(AA135="","",IF(AA135&lt;=0.2,"Muy Baja",IF(AA135&lt;=0.4,"Baja",IF(AA135&lt;=0.6,"Media",IF(AA135&lt;=0.8,"Alta","Muy Alta"))))),"")</f>
        <v>Muy Alta</v>
      </c>
      <c r="AC135" s="244">
        <f t="shared" ref="AC135:AC139" si="97">+AA135</f>
        <v>1</v>
      </c>
      <c r="AD135" s="243" t="str">
        <f t="shared" ref="AD135:AD139" si="98">IFERROR(IF(AE135="","",IF(AE135&lt;=0.2,"Leve",IF(AE135&lt;=0.4,"Menor",IF(AE135&lt;=0.6,"Moderado",IF(AE135&lt;=0.8,"Mayor","Catastrófico"))))),"")</f>
        <v>Menor</v>
      </c>
      <c r="AE135" s="244">
        <f>IFERROR(IF(AND(T134="Impacto",T135="Impacto"),(AE134-(+AE134*W135)),IF(AND(T134="Probabilidad",T135="Impacto"),(AE133-(+AE133*W135)),IF(T135="Probabilidad",AE134,""))),"")</f>
        <v>0.22500000000000003</v>
      </c>
      <c r="AF135" s="245" t="str">
        <f t="shared" ref="AF135:AF139" si="99">IFERROR(IF(OR(AND(AB135="Muy Baja",AD135="Leve"),AND(AB135="Muy Baja",AD135="Menor"),AND(AB135="Baja",AD135="Leve")),"Bajo",IF(OR(AND(AB135="Muy baja",AD135="Moderado"),AND(AB135="Baja",AD135="Menor"),AND(AB135="Baja",AD135="Moderado"),AND(AB135="Media",AD135="Leve"),AND(AB135="Media",AD135="Menor"),AND(AB135="Media",AD135="Moderado"),AND(AB135="Alta",AD135="Leve"),AND(AB135="Alta",AD135="Menor")),"Moderado",IF(OR(AND(AB135="Muy Baja",AD135="Mayor"),AND(AB135="Baja",AD135="Mayor"),AND(AB135="Media",AD135="Mayor"),AND(AB135="Alta",AD135="Moderado"),AND(AB135="Alta",AD135="Mayor"),AND(AB135="Muy Alta",AD135="Leve"),AND(AB135="Muy Alta",AD135="Menor"),AND(AB135="Muy Alta",AD135="Moderado"),AND(AB135="Muy Alta",AD135="Mayor")),"Alto",IF(OR(AND(AB135="Muy Baja",AD135="Catastrófico"),AND(AB135="Baja",AD135="Catastrófico"),AND(AB135="Media",AD135="Catastrófico"),AND(AB135="Alta",AD135="Catastrófico"),AND(AB135="Muy Alta",AD135="Catastrófico")),"Extremo","")))),"")</f>
        <v>Alto</v>
      </c>
      <c r="AG135" s="344" t="s">
        <v>105</v>
      </c>
    </row>
    <row r="136" spans="1:33" ht="16.5" x14ac:dyDescent="0.2">
      <c r="A136" s="640"/>
      <c r="B136" s="623"/>
      <c r="C136" s="626"/>
      <c r="D136" s="626"/>
      <c r="E136" s="649"/>
      <c r="F136" s="246"/>
      <c r="G136" s="594"/>
      <c r="H136" s="594"/>
      <c r="I136" s="597"/>
      <c r="J136" s="670"/>
      <c r="K136" s="620"/>
      <c r="L136" s="617"/>
      <c r="M136" s="614"/>
      <c r="N136" s="617">
        <f ca="1">IF(NOT(ISERROR(MATCH(M136,_xlfn.ANCHORARRAY(G147),0))),L149&amp;"Por favor no seleccionar los criterios de impacto",M136)</f>
        <v>0</v>
      </c>
      <c r="O136" s="620"/>
      <c r="P136" s="617"/>
      <c r="Q136" s="704"/>
      <c r="R136" s="239">
        <v>3</v>
      </c>
      <c r="S136" s="247"/>
      <c r="T136" s="209"/>
      <c r="U136" s="241"/>
      <c r="V136" s="241"/>
      <c r="W136" s="242"/>
      <c r="X136" s="241"/>
      <c r="Y136" s="241"/>
      <c r="Z136" s="241"/>
      <c r="AA136" s="218" t="str">
        <f t="shared" ref="AA136:AA139" si="100">IFERROR(IF(AND(T135="Probabilidad",T136="Probabilidad"),(AC135-(+AC135*W136)),IF(AND(T135="Impacto",T136="Probabilidad"),(AC134-(+AC134*W136)),IF(T136="Impacto",AC135,""))),"")</f>
        <v/>
      </c>
      <c r="AB136" s="243" t="str">
        <f t="shared" si="96"/>
        <v/>
      </c>
      <c r="AC136" s="244" t="str">
        <f t="shared" si="97"/>
        <v/>
      </c>
      <c r="AD136" s="243" t="str">
        <f t="shared" si="98"/>
        <v/>
      </c>
      <c r="AE136" s="244" t="str">
        <f t="shared" ref="AE136:AE139" si="101">IFERROR(IF(AND(T135="Impacto",T136="Impacto"),(AE135-(+AE135*W136)),IF(AND(T135="Probabilidad",T136="Impacto"),(AE134-(+AE134*W136)),IF(T136="Probabilidad",AE135,""))),"")</f>
        <v/>
      </c>
      <c r="AF136" s="245" t="str">
        <f t="shared" si="99"/>
        <v/>
      </c>
      <c r="AG136" s="344"/>
    </row>
    <row r="137" spans="1:33" ht="16.5" x14ac:dyDescent="0.2">
      <c r="A137" s="640"/>
      <c r="B137" s="623"/>
      <c r="C137" s="626"/>
      <c r="D137" s="626"/>
      <c r="E137" s="649"/>
      <c r="F137" s="246"/>
      <c r="G137" s="594"/>
      <c r="H137" s="594"/>
      <c r="I137" s="597"/>
      <c r="J137" s="670"/>
      <c r="K137" s="620"/>
      <c r="L137" s="617"/>
      <c r="M137" s="614"/>
      <c r="N137" s="617">
        <f ca="1">IF(NOT(ISERROR(MATCH(M137,_xlfn.ANCHORARRAY(G148),0))),L150&amp;"Por favor no seleccionar los criterios de impacto",M137)</f>
        <v>0</v>
      </c>
      <c r="O137" s="620"/>
      <c r="P137" s="617"/>
      <c r="Q137" s="704"/>
      <c r="R137" s="239">
        <v>4</v>
      </c>
      <c r="S137" s="195"/>
      <c r="T137" s="209"/>
      <c r="U137" s="241"/>
      <c r="V137" s="241"/>
      <c r="W137" s="242" t="str">
        <f t="shared" si="88"/>
        <v/>
      </c>
      <c r="X137" s="241"/>
      <c r="Y137" s="241"/>
      <c r="Z137" s="241"/>
      <c r="AA137" s="218" t="str">
        <f t="shared" si="100"/>
        <v/>
      </c>
      <c r="AB137" s="243" t="str">
        <f t="shared" si="96"/>
        <v/>
      </c>
      <c r="AC137" s="244" t="str">
        <f t="shared" si="97"/>
        <v/>
      </c>
      <c r="AD137" s="243" t="str">
        <f t="shared" si="98"/>
        <v/>
      </c>
      <c r="AE137" s="244" t="str">
        <f t="shared" si="101"/>
        <v/>
      </c>
      <c r="AF137" s="245" t="str">
        <f t="shared" si="99"/>
        <v/>
      </c>
      <c r="AG137" s="344"/>
    </row>
    <row r="138" spans="1:33" ht="16.5" x14ac:dyDescent="0.2">
      <c r="A138" s="640"/>
      <c r="B138" s="623"/>
      <c r="C138" s="626"/>
      <c r="D138" s="626"/>
      <c r="E138" s="649"/>
      <c r="F138" s="246"/>
      <c r="G138" s="594"/>
      <c r="H138" s="594"/>
      <c r="I138" s="597"/>
      <c r="J138" s="670"/>
      <c r="K138" s="620"/>
      <c r="L138" s="617"/>
      <c r="M138" s="614"/>
      <c r="N138" s="617">
        <f ca="1">IF(NOT(ISERROR(MATCH(M138,_xlfn.ANCHORARRAY(G149),0))),L151&amp;"Por favor no seleccionar los criterios de impacto",M138)</f>
        <v>0</v>
      </c>
      <c r="O138" s="620"/>
      <c r="P138" s="617"/>
      <c r="Q138" s="704"/>
      <c r="R138" s="239">
        <v>5</v>
      </c>
      <c r="S138" s="195"/>
      <c r="T138" s="209"/>
      <c r="U138" s="241"/>
      <c r="V138" s="241"/>
      <c r="W138" s="242" t="str">
        <f t="shared" si="88"/>
        <v/>
      </c>
      <c r="X138" s="241"/>
      <c r="Y138" s="241"/>
      <c r="Z138" s="241"/>
      <c r="AA138" s="218" t="str">
        <f t="shared" si="100"/>
        <v/>
      </c>
      <c r="AB138" s="243" t="str">
        <f t="shared" si="96"/>
        <v/>
      </c>
      <c r="AC138" s="244" t="str">
        <f t="shared" si="97"/>
        <v/>
      </c>
      <c r="AD138" s="243" t="str">
        <f t="shared" si="98"/>
        <v/>
      </c>
      <c r="AE138" s="244" t="str">
        <f t="shared" si="101"/>
        <v/>
      </c>
      <c r="AF138" s="245" t="str">
        <f t="shared" si="99"/>
        <v/>
      </c>
      <c r="AG138" s="344"/>
    </row>
    <row r="139" spans="1:33" ht="17.25" thickBot="1" x14ac:dyDescent="0.25">
      <c r="A139" s="641"/>
      <c r="B139" s="651"/>
      <c r="C139" s="654"/>
      <c r="D139" s="654"/>
      <c r="E139" s="827"/>
      <c r="F139" s="469"/>
      <c r="G139" s="1110"/>
      <c r="H139" s="1110"/>
      <c r="I139" s="825"/>
      <c r="J139" s="671"/>
      <c r="K139" s="621"/>
      <c r="L139" s="618"/>
      <c r="M139" s="615"/>
      <c r="N139" s="618">
        <f ca="1">IF(NOT(ISERROR(MATCH(M139,_xlfn.ANCHORARRAY(G150),0))),L152&amp;"Por favor no seleccionar los criterios de impacto",M139)</f>
        <v>0</v>
      </c>
      <c r="O139" s="621"/>
      <c r="P139" s="618"/>
      <c r="Q139" s="705"/>
      <c r="R139" s="353">
        <v>6</v>
      </c>
      <c r="S139" s="354"/>
      <c r="T139" s="355" t="str">
        <f t="shared" ref="T139" si="102">IF(OR(U139="Preventivo",U139="Detectivo"),"Probabilidad",IF(U139="Correctivo","Impacto",""))</f>
        <v/>
      </c>
      <c r="U139" s="470"/>
      <c r="V139" s="470"/>
      <c r="W139" s="471" t="str">
        <f t="shared" si="88"/>
        <v/>
      </c>
      <c r="X139" s="470"/>
      <c r="Y139" s="470"/>
      <c r="Z139" s="470"/>
      <c r="AA139" s="358" t="str">
        <f t="shared" si="100"/>
        <v/>
      </c>
      <c r="AB139" s="472" t="str">
        <f t="shared" si="96"/>
        <v/>
      </c>
      <c r="AC139" s="471" t="str">
        <f t="shared" si="97"/>
        <v/>
      </c>
      <c r="AD139" s="472" t="str">
        <f t="shared" si="98"/>
        <v/>
      </c>
      <c r="AE139" s="471" t="str">
        <f t="shared" si="101"/>
        <v/>
      </c>
      <c r="AF139" s="473" t="str">
        <f t="shared" si="99"/>
        <v/>
      </c>
      <c r="AG139" s="361"/>
    </row>
    <row r="140" spans="1:33" ht="63" customHeight="1" x14ac:dyDescent="0.2">
      <c r="A140" s="647" t="s">
        <v>274</v>
      </c>
      <c r="B140" s="622">
        <v>1</v>
      </c>
      <c r="C140" s="652" t="s">
        <v>165</v>
      </c>
      <c r="D140" s="652" t="s">
        <v>275</v>
      </c>
      <c r="E140" s="652" t="s">
        <v>276</v>
      </c>
      <c r="F140" s="652" t="s">
        <v>277</v>
      </c>
      <c r="G140" s="828" t="s">
        <v>278</v>
      </c>
      <c r="H140" s="652" t="s">
        <v>97</v>
      </c>
      <c r="I140" s="320" t="s">
        <v>279</v>
      </c>
      <c r="J140" s="829">
        <v>365</v>
      </c>
      <c r="K140" s="715" t="str">
        <f>IF(J140&lt;=0,"",IF(J140&lt;=2,"Muy Baja",IF(J140&lt;=24,"Baja",IF(J140&lt;=500,"Media",IF(J140&lt;=5000,"Alta","Muy Alta")))))</f>
        <v>Media</v>
      </c>
      <c r="L140" s="714">
        <f>IF(K140="","",IF(K140="Muy Baja",0.2,IF(K140="Baja",0.4,IF(K140="Media",0.6,IF(K140="Alta",0.8,IF(K140="Muy Alta",1,))))))</f>
        <v>0.6</v>
      </c>
      <c r="M140" s="713" t="s">
        <v>147</v>
      </c>
      <c r="N140" s="714" t="str">
        <f>IF(NOT(ISERROR(MATCH(M140,'[10]Tabla Impacto'!$B$221:$B$223,0))),'[10]Tabla Impacto'!$F$223&amp;"Por favor no seleccionar los criterios de impacto(Afectación Económica o presupuestal y Pérdida Reputacional)",M140)</f>
        <v xml:space="preserve">     El riesgo afecta la imagen de de la entidad con efecto publicitario sostenido a nivel de sector administrativo, nivel departamental o municipal</v>
      </c>
      <c r="O140" s="715" t="str">
        <f>IF(OR(N140='[10]Tabla Impacto'!$C$11,N140='[10]Tabla Impacto'!$D$11),"Leve",IF(OR(N140='[10]Tabla Impacto'!$C$12,N140='[10]Tabla Impacto'!$D$12),"Menor",IF(OR(N140='[10]Tabla Impacto'!$C$13,N140='[10]Tabla Impacto'!$D$13),"Moderado",IF(OR(N140='[10]Tabla Impacto'!$C$14,N140='[10]Tabla Impacto'!$D$14),"Mayor",IF(OR(N140='[10]Tabla Impacto'!$C$15,N140='[10]Tabla Impacto'!$D$15),"Catastrófico","")))))</f>
        <v>Mayor</v>
      </c>
      <c r="P140" s="714">
        <f>IF(O140="","",IF(O140="Leve",0.2,IF(O140="Menor",0.4,IF(O140="Moderado",0.6,IF(O140="Mayor",0.8,IF(O140="Catastrófico",1,))))))</f>
        <v>0.8</v>
      </c>
      <c r="Q140" s="716" t="str">
        <f>IF(OR(AND(K140="Muy Baja",O140="Leve"),AND(K140="Muy Baja",O140="Menor"),AND(K140="Baja",O140="Leve")),"Bajo",IF(OR(AND(K140="Muy baja",O140="Moderado"),AND(K140="Baja",O140="Menor"),AND(K140="Baja",O140="Moderado"),AND(K140="Media",O140="Leve"),AND(K140="Media",O140="Menor"),AND(K140="Media",O140="Moderado"),AND(K140="Alta",O140="Leve"),AND(K140="Alta",O140="Menor")),"Moderado",IF(OR(AND(K140="Muy Baja",O140="Mayor"),AND(K140="Baja",O140="Mayor"),AND(K140="Media",O140="Mayor"),AND(K140="Alta",O140="Moderado"),AND(K140="Alta",O140="Mayor"),AND(K140="Muy Alta",O140="Leve"),AND(K140="Muy Alta",O140="Menor"),AND(K140="Muy Alta",O140="Moderado"),AND(K140="Muy Alta",O140="Mayor")),"Alto",IF(OR(AND(K140="Muy Baja",O140="Catastrófico"),AND(K140="Baja",O140="Catastrófico"),AND(K140="Media",O140="Catastrófico"),AND(K140="Alta",O140="Catastrófico"),AND(K140="Muy Alta",O140="Catastrófico")),"Extremo",""))))</f>
        <v>Alto</v>
      </c>
      <c r="R140" s="329">
        <v>1</v>
      </c>
      <c r="S140" s="330" t="s">
        <v>280</v>
      </c>
      <c r="T140" s="331" t="str">
        <f>IF(OR(U140="Preventivo",U140="Detectivo"),"Probabilidad",IF(U140="Correctivo","Impacto",""))</f>
        <v>Probabilidad</v>
      </c>
      <c r="U140" s="332" t="s">
        <v>135</v>
      </c>
      <c r="V140" s="332" t="s">
        <v>101</v>
      </c>
      <c r="W140" s="333" t="str">
        <f>IF(AND(U140="Preventivo",V140="Automático"),"50%",IF(AND(U140="Preventivo",V140="Manual"),"40%",IF(AND(U140="Detectivo",V140="Automático"),"40%",IF(AND(U140="Detectivo",V140="Manual"),"30%",IF(AND(U140="Correctivo",V140="Automático"),"35%",IF(AND(U140="Correctivo",V140="Manual"),"25%",""))))))</f>
        <v>30%</v>
      </c>
      <c r="X140" s="332" t="s">
        <v>102</v>
      </c>
      <c r="Y140" s="332" t="s">
        <v>103</v>
      </c>
      <c r="Z140" s="332" t="s">
        <v>104</v>
      </c>
      <c r="AA140" s="334">
        <f>IFERROR(IF(T140="Probabilidad",(L140-(+L140*W140)),IF(T140="Impacto",L140,"")),"")</f>
        <v>0.42</v>
      </c>
      <c r="AB140" s="335" t="str">
        <f>IFERROR(IF(AA140="","",IF(AA140&lt;=0.2,"Muy Baja",IF(AA140&lt;=0.4,"Baja",IF(AA140&lt;=0.6,"Media",IF(AA140&lt;=0.8,"Alta","Muy Alta"))))),"")</f>
        <v>Media</v>
      </c>
      <c r="AC140" s="336">
        <f>+AA140</f>
        <v>0.42</v>
      </c>
      <c r="AD140" s="335" t="str">
        <f>IFERROR(IF(AE140="","",IF(AE140&lt;=0.2,"Leve",IF(AE140&lt;=0.4,"Menor",IF(AE140&lt;=0.6,"Moderado",IF(AE140&lt;=0.8,"Mayor","Catastrófico"))))),"")</f>
        <v>Mayor</v>
      </c>
      <c r="AE140" s="336">
        <f>IFERROR(IF(T140="Impacto",(P140-(+P140*W140)),IF(T140="Probabilidad",P140,"")),"")</f>
        <v>0.8</v>
      </c>
      <c r="AF140" s="337" t="str">
        <f>IFERROR(IF(OR(AND(AB140="Muy Baja",AD140="Leve"),AND(AB140="Muy Baja",AD140="Menor"),AND(AB140="Baja",AD140="Leve")),"Bajo",IF(OR(AND(AB140="Muy baja",AD140="Moderado"),AND(AB140="Baja",AD140="Menor"),AND(AB140="Baja",AD140="Moderado"),AND(AB140="Media",AD140="Leve"),AND(AB140="Media",AD140="Menor"),AND(AB140="Media",AD140="Moderado"),AND(AB140="Alta",AD140="Leve"),AND(AB140="Alta",AD140="Menor")),"Moderado",IF(OR(AND(AB140="Muy Baja",AD140="Mayor"),AND(AB140="Baja",AD140="Mayor"),AND(AB140="Media",AD140="Mayor"),AND(AB140="Alta",AD140="Moderado"),AND(AB140="Alta",AD140="Mayor"),AND(AB140="Muy Alta",AD140="Leve"),AND(AB140="Muy Alta",AD140="Menor"),AND(AB140="Muy Alta",AD140="Moderado"),AND(AB140="Muy Alta",AD140="Mayor")),"Alto",IF(OR(AND(AB140="Muy Baja",AD140="Catastrófico"),AND(AB140="Baja",AD140="Catastrófico"),AND(AB140="Media",AD140="Catastrófico"),AND(AB140="Alta",AD140="Catastrófico"),AND(AB140="Muy Alta",AD140="Catastrófico")),"Extremo","")))),"")</f>
        <v>Alto</v>
      </c>
      <c r="AG140" s="870" t="s">
        <v>105</v>
      </c>
    </row>
    <row r="141" spans="1:33" ht="60.75" customHeight="1" x14ac:dyDescent="0.2">
      <c r="A141" s="640"/>
      <c r="B141" s="623"/>
      <c r="C141" s="634"/>
      <c r="D141" s="634"/>
      <c r="E141" s="634"/>
      <c r="F141" s="634"/>
      <c r="G141" s="809"/>
      <c r="H141" s="634"/>
      <c r="I141" s="213"/>
      <c r="J141" s="670"/>
      <c r="K141" s="620"/>
      <c r="L141" s="617"/>
      <c r="M141" s="614"/>
      <c r="N141" s="617">
        <f ca="1">IF(NOT(ISERROR(MATCH(M141,_xlfn.ANCHORARRAY(G152),0))),L154&amp;"Por favor no seleccionar los criterios de impacto",M141)</f>
        <v>0</v>
      </c>
      <c r="O141" s="620"/>
      <c r="P141" s="617"/>
      <c r="Q141" s="704"/>
      <c r="R141" s="239">
        <v>2</v>
      </c>
      <c r="S141" s="195" t="s">
        <v>281</v>
      </c>
      <c r="T141" s="209" t="str">
        <f>IF(OR(U141="Preventivo",U141="Detectivo"),"Probabilidad",IF(U141="Correctivo","Impacto",""))</f>
        <v>Probabilidad</v>
      </c>
      <c r="U141" s="210" t="s">
        <v>100</v>
      </c>
      <c r="V141" s="210" t="s">
        <v>101</v>
      </c>
      <c r="W141" s="211" t="str">
        <f t="shared" ref="W141:W145" si="103">IF(AND(U141="Preventivo",V141="Automático"),"50%",IF(AND(U141="Preventivo",V141="Manual"),"40%",IF(AND(U141="Detectivo",V141="Automático"),"40%",IF(AND(U141="Detectivo",V141="Manual"),"30%",IF(AND(U141="Correctivo",V141="Automático"),"35%",IF(AND(U141="Correctivo",V141="Manual"),"25%",""))))))</f>
        <v>40%</v>
      </c>
      <c r="X141" s="210" t="s">
        <v>102</v>
      </c>
      <c r="Y141" s="210" t="s">
        <v>103</v>
      </c>
      <c r="Z141" s="210" t="s">
        <v>104</v>
      </c>
      <c r="AA141" s="218">
        <f>IFERROR(IF(AND(T140="Probabilidad",T141="Probabilidad"),(AC140-(+AC140*W141)),IF(T141="Probabilidad",(L140-(+L140*W141)),IF(T141="Impacto",AC140,""))),"")</f>
        <v>0.252</v>
      </c>
      <c r="AB141" s="212" t="str">
        <f t="shared" ref="AB141:AB145" si="104">IFERROR(IF(AA141="","",IF(AA141&lt;=0.2,"Muy Baja",IF(AA141&lt;=0.4,"Baja",IF(AA141&lt;=0.6,"Media",IF(AA141&lt;=0.8,"Alta","Muy Alta"))))),"")</f>
        <v>Baja</v>
      </c>
      <c r="AC141" s="220">
        <f t="shared" ref="AC141:AC145" si="105">+AA141</f>
        <v>0.252</v>
      </c>
      <c r="AD141" s="212" t="str">
        <f t="shared" ref="AD141:AD145" si="106">IFERROR(IF(AE141="","",IF(AE141&lt;=0.2,"Leve",IF(AE141&lt;=0.4,"Menor",IF(AE141&lt;=0.6,"Moderado",IF(AE141&lt;=0.8,"Mayor","Catastrófico"))))),"")</f>
        <v>Mayor</v>
      </c>
      <c r="AE141" s="220">
        <f>IFERROR(IF(AND(T140="Impacto",T141="Impacto"),(AE140-(+AE140*W141)),IF(T141="Impacto",($O$10-(+$O$10*W141)),IF(T141="Probabilidad",AE140,""))),"")</f>
        <v>0.8</v>
      </c>
      <c r="AF141" s="257" t="str">
        <f t="shared" ref="AF141:AF145" si="107">IFERROR(IF(OR(AND(AB141="Muy Baja",AD141="Leve"),AND(AB141="Muy Baja",AD141="Menor"),AND(AB141="Baja",AD141="Leve")),"Bajo",IF(OR(AND(AB141="Muy baja",AD141="Moderado"),AND(AB141="Baja",AD141="Menor"),AND(AB141="Baja",AD141="Moderado"),AND(AB141="Media",AD141="Leve"),AND(AB141="Media",AD141="Menor"),AND(AB141="Media",AD141="Moderado"),AND(AB141="Alta",AD141="Leve"),AND(AB141="Alta",AD141="Menor")),"Moderado",IF(OR(AND(AB141="Muy Baja",AD141="Mayor"),AND(AB141="Baja",AD141="Mayor"),AND(AB141="Media",AD141="Mayor"),AND(AB141="Alta",AD141="Moderado"),AND(AB141="Alta",AD141="Mayor"),AND(AB141="Muy Alta",AD141="Leve"),AND(AB141="Muy Alta",AD141="Menor"),AND(AB141="Muy Alta",AD141="Moderado"),AND(AB141="Muy Alta",AD141="Mayor")),"Alto",IF(OR(AND(AB141="Muy Baja",AD141="Catastrófico"),AND(AB141="Baja",AD141="Catastrófico"),AND(AB141="Media",AD141="Catastrófico"),AND(AB141="Alta",AD141="Catastrófico"),AND(AB141="Muy Alta",AD141="Catastrófico")),"Extremo","")))),"")</f>
        <v>Alto</v>
      </c>
      <c r="AG141" s="793"/>
    </row>
    <row r="142" spans="1:33" ht="60.75" customHeight="1" x14ac:dyDescent="0.2">
      <c r="A142" s="640"/>
      <c r="B142" s="623"/>
      <c r="C142" s="634"/>
      <c r="D142" s="634"/>
      <c r="E142" s="634"/>
      <c r="F142" s="226" t="s">
        <v>282</v>
      </c>
      <c r="G142" s="809"/>
      <c r="H142" s="634"/>
      <c r="I142" s="213"/>
      <c r="J142" s="670"/>
      <c r="K142" s="620"/>
      <c r="L142" s="617"/>
      <c r="M142" s="614"/>
      <c r="N142" s="617">
        <f ca="1">IF(NOT(ISERROR(MATCH(M142,_xlfn.ANCHORARRAY(G153),0))),L155&amp;"Por favor no seleccionar los criterios de impacto",M142)</f>
        <v>0</v>
      </c>
      <c r="O142" s="620"/>
      <c r="P142" s="617"/>
      <c r="Q142" s="704"/>
      <c r="R142" s="239">
        <v>3</v>
      </c>
      <c r="S142" s="195" t="s">
        <v>283</v>
      </c>
      <c r="T142" s="209" t="str">
        <f>IF(OR(U142="Preventivo",U142="Detectivo"),"Probabilidad",IF(U142="Correctivo","Impacto",""))</f>
        <v>Probabilidad</v>
      </c>
      <c r="U142" s="210" t="s">
        <v>100</v>
      </c>
      <c r="V142" s="210" t="s">
        <v>101</v>
      </c>
      <c r="W142" s="211" t="str">
        <f t="shared" si="103"/>
        <v>40%</v>
      </c>
      <c r="X142" s="210" t="s">
        <v>102</v>
      </c>
      <c r="Y142" s="210" t="s">
        <v>103</v>
      </c>
      <c r="Z142" s="210" t="s">
        <v>104</v>
      </c>
      <c r="AA142" s="218">
        <f>IFERROR(IF(AND(T141="Probabilidad",T142="Probabilidad"),(AC141-(+AC141*W142)),IF(AND(T141="Impacto",T142="Probabilidad"),(AC140-(+AC140*W142)),IF(T142="Impacto",AC141,""))),"")</f>
        <v>0.1512</v>
      </c>
      <c r="AB142" s="212" t="str">
        <f t="shared" si="104"/>
        <v>Muy Baja</v>
      </c>
      <c r="AC142" s="220">
        <f t="shared" si="105"/>
        <v>0.1512</v>
      </c>
      <c r="AD142" s="212" t="str">
        <f t="shared" si="106"/>
        <v>Mayor</v>
      </c>
      <c r="AE142" s="220">
        <f>IFERROR(IF(AND(T141="Impacto",T142="Impacto"),(AE141-(+AE141*W142)),IF(AND(T141="Probabilidad",T142="Impacto"),(AE140-(+AE140*W142)),IF(T142="Probabilidad",AE141,""))),"")</f>
        <v>0.8</v>
      </c>
      <c r="AF142" s="257" t="str">
        <f t="shared" si="107"/>
        <v>Alto</v>
      </c>
      <c r="AG142" s="817"/>
    </row>
    <row r="143" spans="1:33" ht="60.75" customHeight="1" x14ac:dyDescent="0.2">
      <c r="A143" s="640"/>
      <c r="B143" s="623"/>
      <c r="C143" s="634"/>
      <c r="D143" s="634"/>
      <c r="E143" s="634"/>
      <c r="F143" s="226"/>
      <c r="G143" s="809"/>
      <c r="H143" s="634"/>
      <c r="I143" s="213"/>
      <c r="J143" s="670"/>
      <c r="K143" s="620"/>
      <c r="L143" s="617"/>
      <c r="M143" s="614"/>
      <c r="N143" s="617">
        <f ca="1">IF(NOT(ISERROR(MATCH(M143,_xlfn.ANCHORARRAY(G154),0))),L156&amp;"Por favor no seleccionar los criterios de impacto",M143)</f>
        <v>0</v>
      </c>
      <c r="O143" s="620"/>
      <c r="P143" s="617"/>
      <c r="Q143" s="704"/>
      <c r="R143" s="239">
        <v>4</v>
      </c>
      <c r="S143" s="195" t="s">
        <v>284</v>
      </c>
      <c r="T143" s="209" t="str">
        <f>IF(OR(U143="Preventivo",U143="Detectivo"),"Probabilidad",IF(U143="Correctivo","Impacto",""))</f>
        <v>Probabilidad</v>
      </c>
      <c r="U143" s="210" t="s">
        <v>135</v>
      </c>
      <c r="V143" s="210" t="s">
        <v>101</v>
      </c>
      <c r="W143" s="211" t="str">
        <f>IF(AND(U143="Preventivo",V143="Automático"),"50%",IF(AND(U143="Preventivo",V143="Manual"),"40%",IF(AND(U143="Detectivo",V143="Automático"),"40%",IF(AND(U143="Detectivo",V143="Manual"),"30%",IF(AND(U143="Correctivo",V143="Automático"),"35%",IF(AND(U143="Correctivo",V143="Manual"),"25%",""))))))</f>
        <v>30%</v>
      </c>
      <c r="X143" s="210" t="s">
        <v>102</v>
      </c>
      <c r="Y143" s="210" t="s">
        <v>141</v>
      </c>
      <c r="Z143" s="210" t="s">
        <v>104</v>
      </c>
      <c r="AA143" s="218">
        <f>IFERROR(IF(AND(T142="Probabilidad",T143="Probabilidad"),(AC142-(+AC142*W143)),IF(AND(T142="Impacto",T143="Probabilidad"),(AC141-(+AC141*W143)),IF(T143="Impacto",AC142,""))),"")</f>
        <v>0.10584</v>
      </c>
      <c r="AB143" s="212" t="str">
        <f t="shared" si="104"/>
        <v>Muy Baja</v>
      </c>
      <c r="AC143" s="220">
        <f t="shared" si="105"/>
        <v>0.10584</v>
      </c>
      <c r="AD143" s="212" t="str">
        <f t="shared" si="106"/>
        <v>Mayor</v>
      </c>
      <c r="AE143" s="220">
        <f>IFERROR(IF(AND(T142="Impacto",T143="Impacto"),(AE142-(+AE142*W143)),IF(AND(T142="Probabilidad",T143="Impacto"),(AE141-(+AE141*W143)),IF(T143="Probabilidad",AE142,""))),"")</f>
        <v>0.8</v>
      </c>
      <c r="AF143" s="257" t="str">
        <f t="shared" si="107"/>
        <v>Alto</v>
      </c>
      <c r="AG143" s="344"/>
    </row>
    <row r="144" spans="1:33" ht="16.5" x14ac:dyDescent="0.2">
      <c r="A144" s="640"/>
      <c r="B144" s="623"/>
      <c r="C144" s="634"/>
      <c r="D144" s="634"/>
      <c r="E144" s="634"/>
      <c r="F144" s="226"/>
      <c r="G144" s="809"/>
      <c r="H144" s="634"/>
      <c r="I144" s="213"/>
      <c r="J144" s="670"/>
      <c r="K144" s="620"/>
      <c r="L144" s="617"/>
      <c r="M144" s="614"/>
      <c r="N144" s="617">
        <f ca="1">IF(NOT(ISERROR(MATCH(M144,_xlfn.ANCHORARRAY(G155),0))),L157&amp;"Por favor no seleccionar los criterios de impacto",M144)</f>
        <v>0</v>
      </c>
      <c r="O144" s="620"/>
      <c r="P144" s="617"/>
      <c r="Q144" s="704"/>
      <c r="R144" s="239">
        <v>5</v>
      </c>
      <c r="S144" s="474"/>
      <c r="T144" s="474"/>
      <c r="U144" s="474"/>
      <c r="V144" s="474"/>
      <c r="W144" s="474"/>
      <c r="X144" s="474"/>
      <c r="Y144" s="210"/>
      <c r="Z144" s="210"/>
      <c r="AA144" s="218" t="str">
        <f>IFERROR(IF(AND(#REF!="Probabilidad",T143="Probabilidad"),(AC143-(+AC143*W143)),IF(AND(#REF!="Impacto",T143="Probabilidad"),(AC142-(+AC142*W143)),IF(T143="Impacto",AC143,""))),"")</f>
        <v/>
      </c>
      <c r="AB144" s="212" t="str">
        <f t="shared" si="104"/>
        <v/>
      </c>
      <c r="AC144" s="220" t="str">
        <f t="shared" si="105"/>
        <v/>
      </c>
      <c r="AD144" s="212" t="str">
        <f t="shared" si="106"/>
        <v/>
      </c>
      <c r="AE144" s="220" t="str">
        <f>IFERROR(IF(AND(#REF!="Impacto",T143="Impacto"),(AE143-(+AE143*W143)),IF(AND(#REF!="Probabilidad",T143="Impacto"),(AE142-(+AE142*W143)),IF(T143="Probabilidad",AE143,""))),"")</f>
        <v/>
      </c>
      <c r="AF144" s="257" t="str">
        <f t="shared" si="107"/>
        <v/>
      </c>
      <c r="AG144" s="344"/>
    </row>
    <row r="145" spans="1:33" ht="17.25" thickBot="1" x14ac:dyDescent="0.25">
      <c r="A145" s="641"/>
      <c r="B145" s="651"/>
      <c r="C145" s="653"/>
      <c r="D145" s="653"/>
      <c r="E145" s="653"/>
      <c r="F145" s="299"/>
      <c r="G145" s="810"/>
      <c r="H145" s="653"/>
      <c r="I145" s="299"/>
      <c r="J145" s="671"/>
      <c r="K145" s="621"/>
      <c r="L145" s="618"/>
      <c r="M145" s="615"/>
      <c r="N145" s="618">
        <f ca="1">IF(NOT(ISERROR(MATCH(M145,_xlfn.ANCHORARRAY(G156),0))),L158&amp;"Por favor no seleccionar los criterios de impacto",M145)</f>
        <v>0</v>
      </c>
      <c r="O145" s="621"/>
      <c r="P145" s="618"/>
      <c r="Q145" s="705"/>
      <c r="R145" s="353">
        <v>6</v>
      </c>
      <c r="S145" s="354"/>
      <c r="T145" s="355" t="str">
        <f t="shared" ref="T145" si="108">IF(OR(U145="Preventivo",U145="Detectivo"),"Probabilidad",IF(U145="Correctivo","Impacto",""))</f>
        <v/>
      </c>
      <c r="U145" s="356"/>
      <c r="V145" s="356"/>
      <c r="W145" s="357" t="str">
        <f t="shared" si="103"/>
        <v/>
      </c>
      <c r="X145" s="356"/>
      <c r="Y145" s="356"/>
      <c r="Z145" s="356"/>
      <c r="AA145" s="358" t="str">
        <f>IFERROR(IF(AND(T143="Probabilidad",T145="Probabilidad"),(AC144-(+AC144*W145)),IF(AND(T143="Impacto",T145="Probabilidad"),(AC143-(+AC143*W145)),IF(T145="Impacto",AC144,""))),"")</f>
        <v/>
      </c>
      <c r="AB145" s="359" t="str">
        <f t="shared" si="104"/>
        <v/>
      </c>
      <c r="AC145" s="357" t="str">
        <f t="shared" si="105"/>
        <v/>
      </c>
      <c r="AD145" s="359" t="str">
        <f t="shared" si="106"/>
        <v/>
      </c>
      <c r="AE145" s="357" t="str">
        <f>IFERROR(IF(AND(T143="Impacto",T145="Impacto"),(AE144-(+AE144*W145)),IF(AND(T143="Probabilidad",T145="Impacto"),(AE143-(+AE143*W145)),IF(T145="Probabilidad",AE144,""))),"")</f>
        <v/>
      </c>
      <c r="AF145" s="360" t="str">
        <f t="shared" si="107"/>
        <v/>
      </c>
      <c r="AG145" s="361"/>
    </row>
    <row r="146" spans="1:33" ht="63" customHeight="1" x14ac:dyDescent="0.2">
      <c r="A146" s="639" t="s">
        <v>285</v>
      </c>
      <c r="B146" s="622">
        <v>1</v>
      </c>
      <c r="C146" s="625" t="s">
        <v>165</v>
      </c>
      <c r="D146" s="625" t="s">
        <v>286</v>
      </c>
      <c r="E146" s="628" t="s">
        <v>287</v>
      </c>
      <c r="F146" s="656" t="s">
        <v>288</v>
      </c>
      <c r="G146" s="718" t="s">
        <v>289</v>
      </c>
      <c r="H146" s="718" t="s">
        <v>290</v>
      </c>
      <c r="I146" s="721" t="s">
        <v>97</v>
      </c>
      <c r="J146" s="599">
        <v>360</v>
      </c>
      <c r="K146" s="590" t="str">
        <f>IF(J146&lt;=0,"",IF(J146&lt;=2,"Muy Baja",IF(J146&lt;=24,"Baja",IF(J146&lt;=500,"Media",IF(J146&lt;=5000,"Alta","Muy Alta")))))</f>
        <v>Media</v>
      </c>
      <c r="L146" s="587">
        <f>IF(K146="","",IF(K146="Muy Baja",0.2,IF(K146="Baja",0.4,IF(K146="Media",0.6,IF(K146="Alta",0.8,IF(K146="Muy Alta",1,))))))</f>
        <v>0.6</v>
      </c>
      <c r="M146" s="602" t="s">
        <v>131</v>
      </c>
      <c r="N146" s="587" t="str">
        <f>IF(NOT(ISERROR(MATCH(M146,'[11]Tabla Impacto'!$B$221:$B$223,0))),'[11]Tabla Impacto'!$F$223&amp;"Por favor no seleccionar los criterios de impacto(Afectación Económica o presupuestal y Pérdida Reputacional)",M146)</f>
        <v xml:space="preserve">     El riesgo afecta la imagen de la entidad a nivel nacional, con efecto publicitarios sostenible a nivel país</v>
      </c>
      <c r="O146" s="590" t="str">
        <f>IF(OR(N146='[11]Tabla Impacto'!$C$11,N146='[11]Tabla Impacto'!$D$11),"Leve",IF(OR(N146='[11]Tabla Impacto'!$C$12,N146='[11]Tabla Impacto'!$D$12),"Menor",IF(OR(N146='[11]Tabla Impacto'!$C$13,N146='[11]Tabla Impacto'!$D$13),"Moderado",IF(OR(N146='[11]Tabla Impacto'!$C$14,N146='[11]Tabla Impacto'!$D$14),"Mayor",IF(OR(N146='[11]Tabla Impacto'!$C$15,N146='[11]Tabla Impacto'!$D$15),"Catastrófico","")))))</f>
        <v>Catastrófico</v>
      </c>
      <c r="P146" s="587">
        <f>IF(O146="","",IF(O146="Leve",0.2,IF(O146="Menor",0.4,IF(O146="Moderado",0.6,IF(O146="Mayor",0.8,IF(O146="Catastrófico",1,))))))</f>
        <v>1</v>
      </c>
      <c r="Q146" s="717" t="str">
        <f>IF(OR(AND(K146="Muy Baja",O146="Leve"),AND(K146="Muy Baja",O146="Menor"),AND(K146="Baja",O146="Leve")),"Bajo",IF(OR(AND(K146="Muy baja",O146="Moderado"),AND(K146="Baja",O146="Menor"),AND(K146="Baja",O146="Moderado"),AND(K146="Media",O146="Leve"),AND(K146="Media",O146="Menor"),AND(K146="Media",O146="Moderado"),AND(K146="Alta",O146="Leve"),AND(K146="Alta",O146="Menor")),"Moderado",IF(OR(AND(K146="Muy Baja",O146="Mayor"),AND(K146="Baja",O146="Mayor"),AND(K146="Media",O146="Mayor"),AND(K146="Alta",O146="Moderado"),AND(K146="Alta",O146="Mayor"),AND(K146="Muy Alta",O146="Leve"),AND(K146="Muy Alta",O146="Menor"),AND(K146="Muy Alta",O146="Moderado"),AND(K146="Muy Alta",O146="Mayor")),"Alto",IF(OR(AND(K146="Muy Baja",O146="Catastrófico"),AND(K146="Baja",O146="Catastrófico"),AND(K146="Media",O146="Catastrófico"),AND(K146="Alta",O146="Catastrófico"),AND(K146="Muy Alta",O146="Catastrófico")),"Extremo",""))))</f>
        <v>Extremo</v>
      </c>
      <c r="R146" s="329">
        <v>1</v>
      </c>
      <c r="S146" s="475" t="s">
        <v>291</v>
      </c>
      <c r="T146" s="331" t="str">
        <f>IF(OR(U146="Preventivo",U146="Detectivo"),"Probabilidad",IF(U146="Correctivo","Impacto",""))</f>
        <v>Probabilidad</v>
      </c>
      <c r="U146" s="462" t="s">
        <v>135</v>
      </c>
      <c r="V146" s="462" t="s">
        <v>101</v>
      </c>
      <c r="W146" s="463" t="str">
        <f>IF(AND(U146="Preventivo",V146="Automático"),"50%",IF(AND(U146="Preventivo",V146="Manual"),"40%",IF(AND(U146="Detectivo",V146="Automático"),"40%",IF(AND(U146="Detectivo",V146="Manual"),"30%",IF(AND(U146="Correctivo",V146="Automático"),"35%",IF(AND(U146="Correctivo",V146="Manual"),"25%",""))))))</f>
        <v>30%</v>
      </c>
      <c r="X146" s="462" t="s">
        <v>102</v>
      </c>
      <c r="Y146" s="462" t="s">
        <v>103</v>
      </c>
      <c r="Z146" s="462" t="s">
        <v>104</v>
      </c>
      <c r="AA146" s="334">
        <f>IFERROR(IF(T146="Probabilidad",(L146-(+L146*W146)),IF(T146="Impacto",L146,"")),"")</f>
        <v>0.42</v>
      </c>
      <c r="AB146" s="464" t="str">
        <f>IFERROR(IF(AA146="","",IF(AA146&lt;=0.2,"Muy Baja",IF(AA146&lt;=0.4,"Baja",IF(AA146&lt;=0.6,"Media",IF(AA146&lt;=0.8,"Alta","Muy Alta"))))),"")</f>
        <v>Media</v>
      </c>
      <c r="AC146" s="465">
        <f>+AA146</f>
        <v>0.42</v>
      </c>
      <c r="AD146" s="464" t="str">
        <f>IFERROR(IF(AE146="","",IF(AE146&lt;=0.2,"Leve",IF(AE146&lt;=0.4,"Menor",IF(AE146&lt;=0.6,"Moderado",IF(AE146&lt;=0.8,"Mayor","Catastrófico"))))),"")</f>
        <v>Catastrófico</v>
      </c>
      <c r="AE146" s="465">
        <f>IFERROR(IF(T146="Impacto",(P146-(+P146*W146)),IF(T146="Probabilidad",P146,"")),"")</f>
        <v>1</v>
      </c>
      <c r="AF146" s="466" t="str">
        <f>IFERROR(IF(OR(AND(AB146="Muy Baja",AD146="Leve"),AND(AB146="Muy Baja",AD146="Menor"),AND(AB146="Baja",AD146="Leve")),"Bajo",IF(OR(AND(AB146="Muy baja",AD146="Moderado"),AND(AB146="Baja",AD146="Menor"),AND(AB146="Baja",AD146="Moderado"),AND(AB146="Media",AD146="Leve"),AND(AB146="Media",AD146="Menor"),AND(AB146="Media",AD146="Moderado"),AND(AB146="Alta",AD146="Leve"),AND(AB146="Alta",AD146="Menor")),"Moderado",IF(OR(AND(AB146="Muy Baja",AD146="Mayor"),AND(AB146="Baja",AD146="Mayor"),AND(AB146="Media",AD146="Mayor"),AND(AB146="Alta",AD146="Moderado"),AND(AB146="Alta",AD146="Mayor"),AND(AB146="Muy Alta",AD146="Leve"),AND(AB146="Muy Alta",AD146="Menor"),AND(AB146="Muy Alta",AD146="Moderado"),AND(AB146="Muy Alta",AD146="Mayor")),"Alto",IF(OR(AND(AB146="Muy Baja",AD146="Catastrófico"),AND(AB146="Baja",AD146="Catastrófico"),AND(AB146="Media",AD146="Catastrófico"),AND(AB146="Alta",AD146="Catastrófico"),AND(AB146="Muy Alta",AD146="Catastrófico")),"Extremo","")))),"")</f>
        <v>Extremo</v>
      </c>
      <c r="AG146" s="467"/>
    </row>
    <row r="147" spans="1:33" ht="53.25" customHeight="1" x14ac:dyDescent="0.2">
      <c r="A147" s="640"/>
      <c r="B147" s="623"/>
      <c r="C147" s="626"/>
      <c r="D147" s="626"/>
      <c r="E147" s="629"/>
      <c r="F147" s="657"/>
      <c r="G147" s="719"/>
      <c r="H147" s="719"/>
      <c r="I147" s="722"/>
      <c r="J147" s="600"/>
      <c r="K147" s="591"/>
      <c r="L147" s="588"/>
      <c r="M147" s="603"/>
      <c r="N147" s="588">
        <f ca="1">IF(NOT(ISERROR(MATCH(M147,_xlfn.ANCHORARRAY(G158),0))),L160&amp;"Por favor no seleccionar los criterios de impacto",M147)</f>
        <v>0</v>
      </c>
      <c r="O147" s="591"/>
      <c r="P147" s="588"/>
      <c r="Q147" s="698"/>
      <c r="R147" s="239">
        <v>2</v>
      </c>
      <c r="S147" s="195" t="s">
        <v>292</v>
      </c>
      <c r="T147" s="209" t="str">
        <f t="shared" ref="T147:T151" si="109">IF(OR(U147="Preventivo",U147="Detectivo"),"Probabilidad",IF(U147="Correctivo","Impacto",""))</f>
        <v>Probabilidad</v>
      </c>
      <c r="U147" s="241" t="s">
        <v>135</v>
      </c>
      <c r="V147" s="241" t="s">
        <v>101</v>
      </c>
      <c r="W147" s="242" t="str">
        <f t="shared" ref="W147:W151" si="110">IF(AND(U147="Preventivo",V147="Automático"),"50%",IF(AND(U147="Preventivo",V147="Manual"),"40%",IF(AND(U147="Detectivo",V147="Automático"),"40%",IF(AND(U147="Detectivo",V147="Manual"),"30%",IF(AND(U147="Correctivo",V147="Automático"),"35%",IF(AND(U147="Correctivo",V147="Manual"),"25%",""))))))</f>
        <v>30%</v>
      </c>
      <c r="X147" s="241" t="s">
        <v>136</v>
      </c>
      <c r="Y147" s="241" t="s">
        <v>103</v>
      </c>
      <c r="Z147" s="241" t="s">
        <v>104</v>
      </c>
      <c r="AA147" s="218">
        <f>IFERROR(IF(AND(T146="Probabilidad",T147="Probabilidad"),(AC146-(+AC146*W147)),IF(AND(T146="Impacto",T147="Probabilidad"),(AC145-(+AC145*W147)),IF(T147="Impacto",AC146,""))),"")</f>
        <v>0.29399999999999998</v>
      </c>
      <c r="AB147" s="243" t="str">
        <f t="shared" ref="AB147:AB151" si="111">IFERROR(IF(AA147="","",IF(AA147&lt;=0.2,"Muy Baja",IF(AA147&lt;=0.4,"Baja",IF(AA147&lt;=0.6,"Media",IF(AA147&lt;=0.8,"Alta","Muy Alta"))))),"")</f>
        <v>Baja</v>
      </c>
      <c r="AC147" s="244">
        <f t="shared" ref="AC147:AC151" si="112">+AA147</f>
        <v>0.29399999999999998</v>
      </c>
      <c r="AD147" s="212" t="str">
        <f t="shared" ref="AD147:AD151" si="113">IFERROR(IF(AE147="","",IF(AE147&lt;=0.2,"Leve",IF(AE147&lt;=0.4,"Menor",IF(AE147&lt;=0.6,"Moderado",IF(AE147&lt;=0.8,"Mayor","Catastrófico"))))),"")</f>
        <v>Catastrófico</v>
      </c>
      <c r="AE147" s="220">
        <f>IFERROR(IF(AND(T146="Impacto",T147="Impacto"),(AE146-(+AE146*W147)),IF(AND(T146="Probabilidad",T147="Impacto"),(AE145-(+AE145*W147)),IF(T147="Probabilidad",AE146,""))),"")</f>
        <v>1</v>
      </c>
      <c r="AF147" s="245" t="str">
        <f t="shared" ref="AF147:AF151" si="114">IFERROR(IF(OR(AND(AB147="Muy Baja",AD147="Leve"),AND(AB147="Muy Baja",AD147="Menor"),AND(AB147="Baja",AD147="Leve")),"Bajo",IF(OR(AND(AB147="Muy baja",AD147="Moderado"),AND(AB147="Baja",AD147="Menor"),AND(AB147="Baja",AD147="Moderado"),AND(AB147="Media",AD147="Leve"),AND(AB147="Media",AD147="Menor"),AND(AB147="Media",AD147="Moderado"),AND(AB147="Alta",AD147="Leve"),AND(AB147="Alta",AD147="Menor")),"Moderado",IF(OR(AND(AB147="Muy Baja",AD147="Mayor"),AND(AB147="Baja",AD147="Mayor"),AND(AB147="Media",AD147="Mayor"),AND(AB147="Alta",AD147="Moderado"),AND(AB147="Alta",AD147="Mayor"),AND(AB147="Muy Alta",AD147="Leve"),AND(AB147="Muy Alta",AD147="Menor"),AND(AB147="Muy Alta",AD147="Moderado"),AND(AB147="Muy Alta",AD147="Mayor")),"Alto",IF(OR(AND(AB147="Muy Baja",AD147="Catastrófico"),AND(AB147="Baja",AD147="Catastrófico"),AND(AB147="Media",AD147="Catastrófico"),AND(AB147="Alta",AD147="Catastrófico"),AND(AB147="Muy Alta",AD147="Catastrófico")),"Extremo","")))),"")</f>
        <v>Extremo</v>
      </c>
      <c r="AG147" s="468"/>
    </row>
    <row r="148" spans="1:33" ht="53.25" customHeight="1" x14ac:dyDescent="0.2">
      <c r="A148" s="640"/>
      <c r="B148" s="623"/>
      <c r="C148" s="626"/>
      <c r="D148" s="626"/>
      <c r="E148" s="629"/>
      <c r="F148" s="258" t="s">
        <v>293</v>
      </c>
      <c r="G148" s="719"/>
      <c r="H148" s="719"/>
      <c r="I148" s="722"/>
      <c r="J148" s="600"/>
      <c r="K148" s="591"/>
      <c r="L148" s="588"/>
      <c r="M148" s="603"/>
      <c r="N148" s="588">
        <f ca="1">IF(NOT(ISERROR(MATCH(M148,_xlfn.ANCHORARRAY(G159),0))),L161&amp;"Por favor no seleccionar los criterios de impacto",M148)</f>
        <v>0</v>
      </c>
      <c r="O148" s="591"/>
      <c r="P148" s="588"/>
      <c r="Q148" s="698"/>
      <c r="R148" s="239">
        <v>3</v>
      </c>
      <c r="S148" s="247" t="s">
        <v>294</v>
      </c>
      <c r="T148" s="209" t="str">
        <f t="shared" si="109"/>
        <v>Probabilidad</v>
      </c>
      <c r="U148" s="241" t="s">
        <v>100</v>
      </c>
      <c r="V148" s="241" t="s">
        <v>101</v>
      </c>
      <c r="W148" s="242" t="str">
        <f t="shared" si="110"/>
        <v>40%</v>
      </c>
      <c r="X148" s="241" t="s">
        <v>136</v>
      </c>
      <c r="Y148" s="241" t="s">
        <v>103</v>
      </c>
      <c r="Z148" s="241" t="s">
        <v>104</v>
      </c>
      <c r="AA148" s="218">
        <f t="shared" ref="AA148:AA151" si="115">IFERROR(IF(AND(T147="Probabilidad",T148="Probabilidad"),(AC147-(+AC147*W148)),IF(AND(T147="Impacto",T148="Probabilidad"),(AC146-(+AC146*W148)),IF(T148="Impacto",AC147,""))),"")</f>
        <v>0.1764</v>
      </c>
      <c r="AB148" s="243" t="str">
        <f t="shared" si="111"/>
        <v>Muy Baja</v>
      </c>
      <c r="AC148" s="244">
        <f t="shared" si="112"/>
        <v>0.1764</v>
      </c>
      <c r="AD148" s="212" t="str">
        <f t="shared" si="113"/>
        <v>Catastrófico</v>
      </c>
      <c r="AE148" s="220">
        <f t="shared" ref="AE148:AE151" si="116">IFERROR(IF(AND(T147="Impacto",T148="Impacto"),(AE147-(+AE147*W148)),IF(AND(T147="Probabilidad",T148="Impacto"),(AE146-(+AE146*W148)),IF(T148="Probabilidad",AE147,""))),"")</f>
        <v>1</v>
      </c>
      <c r="AF148" s="245" t="str">
        <f t="shared" si="114"/>
        <v>Extremo</v>
      </c>
      <c r="AG148" s="468"/>
    </row>
    <row r="149" spans="1:33" ht="53.25" customHeight="1" x14ac:dyDescent="0.2">
      <c r="A149" s="640"/>
      <c r="B149" s="623"/>
      <c r="C149" s="626"/>
      <c r="D149" s="626"/>
      <c r="E149" s="629"/>
      <c r="F149" s="258" t="s">
        <v>295</v>
      </c>
      <c r="G149" s="719"/>
      <c r="H149" s="719"/>
      <c r="I149" s="722"/>
      <c r="J149" s="600"/>
      <c r="K149" s="591"/>
      <c r="L149" s="588"/>
      <c r="M149" s="603"/>
      <c r="N149" s="588">
        <f ca="1">IF(NOT(ISERROR(MATCH(M149,_xlfn.ANCHORARRAY(G160),0))),L162&amp;"Por favor no seleccionar los criterios de impacto",M149)</f>
        <v>0</v>
      </c>
      <c r="O149" s="591"/>
      <c r="P149" s="588"/>
      <c r="Q149" s="698"/>
      <c r="R149" s="239">
        <v>4</v>
      </c>
      <c r="S149" s="259" t="s">
        <v>296</v>
      </c>
      <c r="T149" s="209" t="str">
        <f t="shared" si="109"/>
        <v>Impacto</v>
      </c>
      <c r="U149" s="241" t="s">
        <v>133</v>
      </c>
      <c r="V149" s="241" t="s">
        <v>101</v>
      </c>
      <c r="W149" s="242" t="str">
        <f t="shared" si="110"/>
        <v>25%</v>
      </c>
      <c r="X149" s="241" t="s">
        <v>136</v>
      </c>
      <c r="Y149" s="241" t="s">
        <v>141</v>
      </c>
      <c r="Z149" s="241" t="s">
        <v>104</v>
      </c>
      <c r="AA149" s="218">
        <f t="shared" si="115"/>
        <v>0.1764</v>
      </c>
      <c r="AB149" s="243" t="str">
        <f t="shared" si="111"/>
        <v>Muy Baja</v>
      </c>
      <c r="AC149" s="244">
        <f t="shared" si="112"/>
        <v>0.1764</v>
      </c>
      <c r="AD149" s="212" t="str">
        <f t="shared" si="113"/>
        <v>Mayor</v>
      </c>
      <c r="AE149" s="220">
        <f t="shared" si="116"/>
        <v>0.75</v>
      </c>
      <c r="AF149" s="245" t="str">
        <f t="shared" si="114"/>
        <v>Alto</v>
      </c>
      <c r="AG149" s="468"/>
    </row>
    <row r="150" spans="1:33" ht="53.25" customHeight="1" x14ac:dyDescent="0.2">
      <c r="A150" s="640"/>
      <c r="B150" s="623"/>
      <c r="C150" s="626"/>
      <c r="D150" s="626"/>
      <c r="E150" s="629"/>
      <c r="F150" s="246" t="s">
        <v>297</v>
      </c>
      <c r="G150" s="719"/>
      <c r="H150" s="719"/>
      <c r="I150" s="722"/>
      <c r="J150" s="600"/>
      <c r="K150" s="591"/>
      <c r="L150" s="588"/>
      <c r="M150" s="603"/>
      <c r="N150" s="588">
        <f ca="1">IF(NOT(ISERROR(MATCH(M150,_xlfn.ANCHORARRAY(G161),0))),L163&amp;"Por favor no seleccionar los criterios de impacto",M150)</f>
        <v>0</v>
      </c>
      <c r="O150" s="591"/>
      <c r="P150" s="588"/>
      <c r="Q150" s="698"/>
      <c r="R150" s="239">
        <v>5</v>
      </c>
      <c r="S150" s="195" t="s">
        <v>298</v>
      </c>
      <c r="T150" s="209" t="str">
        <f t="shared" si="109"/>
        <v>Probabilidad</v>
      </c>
      <c r="U150" s="241" t="s">
        <v>100</v>
      </c>
      <c r="V150" s="241" t="s">
        <v>101</v>
      </c>
      <c r="W150" s="242" t="str">
        <f t="shared" si="110"/>
        <v>40%</v>
      </c>
      <c r="X150" s="241" t="s">
        <v>136</v>
      </c>
      <c r="Y150" s="241" t="s">
        <v>103</v>
      </c>
      <c r="Z150" s="241" t="s">
        <v>104</v>
      </c>
      <c r="AA150" s="218">
        <f t="shared" si="115"/>
        <v>0.10584</v>
      </c>
      <c r="AB150" s="243" t="s">
        <v>299</v>
      </c>
      <c r="AC150" s="244">
        <f t="shared" si="112"/>
        <v>0.10584</v>
      </c>
      <c r="AD150" s="212" t="s">
        <v>300</v>
      </c>
      <c r="AE150" s="220">
        <f t="shared" si="116"/>
        <v>0.75</v>
      </c>
      <c r="AF150" s="245" t="s">
        <v>301</v>
      </c>
      <c r="AG150" s="468"/>
    </row>
    <row r="151" spans="1:33" ht="17.25" thickBot="1" x14ac:dyDescent="0.25">
      <c r="A151" s="641"/>
      <c r="B151" s="651"/>
      <c r="C151" s="654"/>
      <c r="D151" s="654"/>
      <c r="E151" s="655"/>
      <c r="F151" s="469"/>
      <c r="G151" s="720"/>
      <c r="H151" s="720"/>
      <c r="I151" s="723"/>
      <c r="J151" s="724"/>
      <c r="K151" s="725"/>
      <c r="L151" s="726"/>
      <c r="M151" s="727"/>
      <c r="N151" s="726">
        <f ca="1">IF(NOT(ISERROR(MATCH(M151,_xlfn.ANCHORARRAY(G162),0))),L164&amp;"Por favor no seleccionar los criterios de impacto",M151)</f>
        <v>0</v>
      </c>
      <c r="O151" s="725"/>
      <c r="P151" s="726"/>
      <c r="Q151" s="823"/>
      <c r="R151" s="353">
        <v>6</v>
      </c>
      <c r="S151" s="354"/>
      <c r="T151" s="355" t="str">
        <f t="shared" si="109"/>
        <v/>
      </c>
      <c r="U151" s="470"/>
      <c r="V151" s="470"/>
      <c r="W151" s="471" t="str">
        <f t="shared" si="110"/>
        <v/>
      </c>
      <c r="X151" s="470"/>
      <c r="Y151" s="470"/>
      <c r="Z151" s="470"/>
      <c r="AA151" s="358" t="str">
        <f t="shared" si="115"/>
        <v/>
      </c>
      <c r="AB151" s="472" t="str">
        <f t="shared" si="111"/>
        <v/>
      </c>
      <c r="AC151" s="471" t="str">
        <f t="shared" si="112"/>
        <v/>
      </c>
      <c r="AD151" s="359" t="str">
        <f t="shared" si="113"/>
        <v/>
      </c>
      <c r="AE151" s="357" t="str">
        <f t="shared" si="116"/>
        <v/>
      </c>
      <c r="AF151" s="473" t="str">
        <f t="shared" si="114"/>
        <v/>
      </c>
      <c r="AG151" s="476"/>
    </row>
    <row r="152" spans="1:33" ht="181.5" x14ac:dyDescent="0.2">
      <c r="A152" s="639" t="s">
        <v>302</v>
      </c>
      <c r="B152" s="622">
        <v>1</v>
      </c>
      <c r="C152" s="625" t="s">
        <v>165</v>
      </c>
      <c r="D152" s="625" t="s">
        <v>303</v>
      </c>
      <c r="E152" s="628" t="s">
        <v>304</v>
      </c>
      <c r="F152" s="477" t="s">
        <v>305</v>
      </c>
      <c r="G152" s="593" t="s">
        <v>306</v>
      </c>
      <c r="H152" s="718" t="s">
        <v>307</v>
      </c>
      <c r="I152" s="721" t="s">
        <v>97</v>
      </c>
      <c r="J152" s="599">
        <v>80</v>
      </c>
      <c r="K152" s="590" t="str">
        <f>IF(J152&lt;=0,"",IF(J152&lt;=2,"Muy Baja",IF(J152&lt;=24,"Baja",IF(J152&lt;=500,"Media",IF(J152&lt;=5000,"Alta","Muy Alta")))))</f>
        <v>Media</v>
      </c>
      <c r="L152" s="587">
        <f>IF(K152="","",IF(K152="Muy Baja",0.2,IF(K152="Baja",0.4,IF(K152="Media",0.6,IF(K152="Alta",0.8,IF(K152="Muy Alta",1,))))))</f>
        <v>0.6</v>
      </c>
      <c r="M152" s="602" t="s">
        <v>147</v>
      </c>
      <c r="N152" s="587" t="str">
        <f>IF(NOT(ISERROR(MATCH(M152,'[12]Tabla Impacto'!$B$221:$B$223,0))),'[12]Tabla Impacto'!$F$223&amp;"Por favor no seleccionar los criterios de impacto(Afectación Económica o presupuestal y Pérdida Reputacional)",M152)</f>
        <v xml:space="preserve">     El riesgo afecta la imagen de de la entidad con efecto publicitario sostenido a nivel de sector administrativo, nivel departamental o municipal</v>
      </c>
      <c r="O152" s="590" t="str">
        <f>IF(OR(N152='[12]Tabla Impacto'!$C$11,N152='[12]Tabla Impacto'!$D$11),"Leve",IF(OR(N152='[12]Tabla Impacto'!$C$12,N152='[12]Tabla Impacto'!$D$12),"Menor",IF(OR(N152='[12]Tabla Impacto'!$C$13,N152='[12]Tabla Impacto'!$D$13),"Moderado",IF(OR(N152='[12]Tabla Impacto'!$C$14,N152='[12]Tabla Impacto'!$D$14),"Mayor",IF(OR(N152='[12]Tabla Impacto'!$C$15,N152='[12]Tabla Impacto'!$D$15),"Catastrófico","")))))</f>
        <v>Mayor</v>
      </c>
      <c r="P152" s="587">
        <f>IF(O152="","",IF(O152="Leve",0.2,IF(O152="Menor",0.4,IF(O152="Moderado",0.6,IF(O152="Mayor",0.8,IF(O152="Catastrófico",1,))))))</f>
        <v>0.8</v>
      </c>
      <c r="Q152" s="717" t="str">
        <f>IF(OR(AND(K152="Muy Baja",O152="Leve"),AND(K152="Muy Baja",O152="Menor"),AND(K152="Baja",O152="Leve")),"Bajo",IF(OR(AND(K152="Muy baja",O152="Moderado"),AND(K152="Baja",O152="Menor"),AND(K152="Baja",O152="Moderado"),AND(K152="Media",O152="Leve"),AND(K152="Media",O152="Menor"),AND(K152="Media",O152="Moderado"),AND(K152="Alta",O152="Leve"),AND(K152="Alta",O152="Menor")),"Moderado",IF(OR(AND(K152="Muy Baja",O152="Mayor"),AND(K152="Baja",O152="Mayor"),AND(K152="Media",O152="Mayor"),AND(K152="Alta",O152="Moderado"),AND(K152="Alta",O152="Mayor"),AND(K152="Muy Alta",O152="Leve"),AND(K152="Muy Alta",O152="Menor"),AND(K152="Muy Alta",O152="Moderado"),AND(K152="Muy Alta",O152="Mayor")),"Alto",IF(OR(AND(K152="Muy Baja",O152="Catastrófico"),AND(K152="Baja",O152="Catastrófico"),AND(K152="Media",O152="Catastrófico"),AND(K152="Alta",O152="Catastrófico"),AND(K152="Muy Alta",O152="Catastrófico")),"Extremo",""))))</f>
        <v>Alto</v>
      </c>
      <c r="R152" s="329">
        <v>1</v>
      </c>
      <c r="S152" s="475" t="s">
        <v>308</v>
      </c>
      <c r="T152" s="331" t="str">
        <f>IF(OR(U152="Preventivo",U152="Detectivo"),"Probabilidad",IF(U152="Correctivo","Impacto",""))</f>
        <v>Probabilidad</v>
      </c>
      <c r="U152" s="462" t="s">
        <v>100</v>
      </c>
      <c r="V152" s="462" t="s">
        <v>101</v>
      </c>
      <c r="W152" s="463" t="str">
        <f>IF(AND(U152="Preventivo",V152="Automático"),"50%",IF(AND(U152="Preventivo",V152="Manual"),"40%",IF(AND(U152="Detectivo",V152="Automático"),"40%",IF(AND(U152="Detectivo",V152="Manual"),"30%",IF(AND(U152="Correctivo",V152="Automático"),"35%",IF(AND(U152="Correctivo",V152="Manual"),"25%",""))))))</f>
        <v>40%</v>
      </c>
      <c r="X152" s="462" t="s">
        <v>136</v>
      </c>
      <c r="Y152" s="462" t="s">
        <v>103</v>
      </c>
      <c r="Z152" s="462" t="s">
        <v>104</v>
      </c>
      <c r="AA152" s="334">
        <f>IFERROR(IF(T152="Probabilidad",(L152-(+L152*W152)),IF(T152="Impacto",L152,"")),"")</f>
        <v>0.36</v>
      </c>
      <c r="AB152" s="464" t="str">
        <f>IFERROR(IF(AA152="","",IF(AA152&lt;=0.2,"Muy Baja",IF(AA152&lt;=0.4,"Baja",IF(AA152&lt;=0.6,"Media",IF(AA152&lt;=0.8,"Alta","Muy Alta"))))),"")</f>
        <v>Baja</v>
      </c>
      <c r="AC152" s="465">
        <f>+AA152</f>
        <v>0.36</v>
      </c>
      <c r="AD152" s="464" t="str">
        <f>IFERROR(IF(AE152="","",IF(AE152&lt;=0.2,"Leve",IF(AE152&lt;=0.4,"Menor",IF(AE152&lt;=0.6,"Moderado",IF(AE152&lt;=0.8,"Mayor","Catastrófico"))))),"")</f>
        <v>Mayor</v>
      </c>
      <c r="AE152" s="465">
        <f>IFERROR(IF(T152="Impacto",(P152-(+P152*W152)),IF(T152="Probabilidad",P152,"")),"")</f>
        <v>0.8</v>
      </c>
      <c r="AF152" s="466" t="str">
        <f>IFERROR(IF(OR(AND(AB152="Muy Baja",AD152="Leve"),AND(AB152="Muy Baja",AD152="Menor"),AND(AB152="Baja",AD152="Leve")),"Bajo",IF(OR(AND(AB152="Muy baja",AD152="Moderado"),AND(AB152="Baja",AD152="Menor"),AND(AB152="Baja",AD152="Moderado"),AND(AB152="Media",AD152="Leve"),AND(AB152="Media",AD152="Menor"),AND(AB152="Media",AD152="Moderado"),AND(AB152="Alta",AD152="Leve"),AND(AB152="Alta",AD152="Menor")),"Moderado",IF(OR(AND(AB152="Muy Baja",AD152="Mayor"),AND(AB152="Baja",AD152="Mayor"),AND(AB152="Media",AD152="Mayor"),AND(AB152="Alta",AD152="Moderado"),AND(AB152="Alta",AD152="Mayor"),AND(AB152="Muy Alta",AD152="Leve"),AND(AB152="Muy Alta",AD152="Menor"),AND(AB152="Muy Alta",AD152="Moderado"),AND(AB152="Muy Alta",AD152="Mayor")),"Alto",IF(OR(AND(AB152="Muy Baja",AD152="Catastrófico"),AND(AB152="Baja",AD152="Catastrófico"),AND(AB152="Media",AD152="Catastrófico"),AND(AB152="Alta",AD152="Catastrófico"),AND(AB152="Muy Alta",AD152="Catastrófico")),"Extremo","")))),"")</f>
        <v>Alto</v>
      </c>
      <c r="AG152" s="467" t="s">
        <v>232</v>
      </c>
    </row>
    <row r="153" spans="1:33" ht="198" x14ac:dyDescent="0.2">
      <c r="A153" s="640"/>
      <c r="B153" s="623"/>
      <c r="C153" s="626"/>
      <c r="D153" s="626"/>
      <c r="E153" s="629"/>
      <c r="F153" s="251" t="s">
        <v>309</v>
      </c>
      <c r="G153" s="594"/>
      <c r="H153" s="719"/>
      <c r="I153" s="722"/>
      <c r="J153" s="600"/>
      <c r="K153" s="591"/>
      <c r="L153" s="588"/>
      <c r="M153" s="603"/>
      <c r="N153" s="588">
        <f ca="1">IF(NOT(ISERROR(MATCH(M153,_xlfn.ANCHORARRAY(G164),0))),L166&amp;"Por favor no seleccionar los criterios de impacto",M153)</f>
        <v>0</v>
      </c>
      <c r="O153" s="591"/>
      <c r="P153" s="588"/>
      <c r="Q153" s="698"/>
      <c r="R153" s="239">
        <v>2</v>
      </c>
      <c r="S153" s="240" t="s">
        <v>310</v>
      </c>
      <c r="T153" s="209" t="str">
        <f>IF(OR(U153="Preventivo",U153="Detectivo"),"Probabilidad",IF(U153="Correctivo","Impacto",""))</f>
        <v>Probabilidad</v>
      </c>
      <c r="U153" s="241" t="s">
        <v>100</v>
      </c>
      <c r="V153" s="241" t="s">
        <v>101</v>
      </c>
      <c r="W153" s="242" t="str">
        <f t="shared" ref="W153" si="117">IF(AND(U153="Preventivo",V153="Automático"),"50%",IF(AND(U153="Preventivo",V153="Manual"),"40%",IF(AND(U153="Detectivo",V153="Automático"),"40%",IF(AND(U153="Detectivo",V153="Manual"),"30%",IF(AND(U153="Correctivo",V153="Automático"),"35%",IF(AND(U153="Correctivo",V153="Manual"),"25%",""))))))</f>
        <v>40%</v>
      </c>
      <c r="X153" s="241" t="s">
        <v>136</v>
      </c>
      <c r="Y153" s="241" t="s">
        <v>103</v>
      </c>
      <c r="Z153" s="241" t="s">
        <v>104</v>
      </c>
      <c r="AA153" s="218">
        <f>IFERROR(IF(AND(T152="Probabilidad",T153="Probabilidad"),(AC152-(+AC152*W153)),IF(AND(T152="Impacto",T153="Probabilidad"),(AC151-(+AC151*W153)),IF(T153="Impacto",AC152,""))),"")</f>
        <v>0.216</v>
      </c>
      <c r="AB153" s="243" t="str">
        <f t="shared" ref="AB153" si="118">IFERROR(IF(AA153="","",IF(AA153&lt;=0.2,"Muy Baja",IF(AA153&lt;=0.4,"Baja",IF(AA153&lt;=0.6,"Media",IF(AA153&lt;=0.8,"Alta","Muy Alta"))))),"")</f>
        <v>Baja</v>
      </c>
      <c r="AC153" s="244">
        <f t="shared" ref="AC153" si="119">+AA153</f>
        <v>0.216</v>
      </c>
      <c r="AD153" s="243" t="str">
        <f t="shared" ref="AD153" si="120">IFERROR(IF(AE153="","",IF(AE153&lt;=0.2,"Leve",IF(AE153&lt;=0.4,"Menor",IF(AE153&lt;=0.6,"Moderado",IF(AE153&lt;=0.8,"Mayor","Catastrófico"))))),"")</f>
        <v>Mayor</v>
      </c>
      <c r="AE153" s="244">
        <f>IFERROR(IF(AND(T152="Impacto",T153="Impacto"),(AE152-(+AE152*W153)),IF(AND(T152="Probabilidad",T153="Impacto"),(AE151-(+AE151*W153)),IF(T153="Probabilidad",AE152,""))),"")</f>
        <v>0.8</v>
      </c>
      <c r="AF153" s="245" t="str">
        <f t="shared" ref="AF153" si="121">IFERROR(IF(OR(AND(AB153="Muy Baja",AD153="Leve"),AND(AB153="Muy Baja",AD153="Menor"),AND(AB153="Baja",AD153="Leve")),"Bajo",IF(OR(AND(AB153="Muy baja",AD153="Moderado"),AND(AB153="Baja",AD153="Menor"),AND(AB153="Baja",AD153="Moderado"),AND(AB153="Media",AD153="Leve"),AND(AB153="Media",AD153="Menor"),AND(AB153="Media",AD153="Moderado"),AND(AB153="Alta",AD153="Leve"),AND(AB153="Alta",AD153="Menor")),"Moderado",IF(OR(AND(AB153="Muy Baja",AD153="Mayor"),AND(AB153="Baja",AD153="Mayor"),AND(AB153="Media",AD153="Mayor"),AND(AB153="Alta",AD153="Moderado"),AND(AB153="Alta",AD153="Mayor"),AND(AB153="Muy Alta",AD153="Leve"),AND(AB153="Muy Alta",AD153="Menor"),AND(AB153="Muy Alta",AD153="Moderado"),AND(AB153="Muy Alta",AD153="Mayor")),"Alto",IF(OR(AND(AB153="Muy Baja",AD153="Catastrófico"),AND(AB153="Baja",AD153="Catastrófico"),AND(AB153="Media",AD153="Catastrófico"),AND(AB153="Alta",AD153="Catastrófico"),AND(AB153="Muy Alta",AD153="Catastrófico")),"Extremo","")))),"")</f>
        <v>Alto</v>
      </c>
      <c r="AG153" s="468" t="s">
        <v>105</v>
      </c>
    </row>
    <row r="154" spans="1:33" ht="16.5" x14ac:dyDescent="0.2">
      <c r="A154" s="640"/>
      <c r="B154" s="623"/>
      <c r="C154" s="626"/>
      <c r="D154" s="626"/>
      <c r="E154" s="629"/>
      <c r="F154" s="246"/>
      <c r="G154" s="594"/>
      <c r="H154" s="719"/>
      <c r="I154" s="722"/>
      <c r="J154" s="600"/>
      <c r="K154" s="591"/>
      <c r="L154" s="588"/>
      <c r="M154" s="603"/>
      <c r="N154" s="588">
        <f ca="1">IF(NOT(ISERROR(MATCH(M154,_xlfn.ANCHORARRAY(G165),0))),L167&amp;"Por favor no seleccionar los criterios de impacto",M154)</f>
        <v>0</v>
      </c>
      <c r="O154" s="591"/>
      <c r="P154" s="588"/>
      <c r="Q154" s="698"/>
      <c r="R154" s="239">
        <v>3</v>
      </c>
      <c r="S154" s="247"/>
      <c r="T154" s="209"/>
      <c r="U154" s="241"/>
      <c r="V154" s="241"/>
      <c r="W154" s="242"/>
      <c r="X154" s="241"/>
      <c r="Y154" s="241"/>
      <c r="Z154" s="241"/>
      <c r="AA154" s="218"/>
      <c r="AB154" s="243"/>
      <c r="AC154" s="244"/>
      <c r="AD154" s="243"/>
      <c r="AE154" s="244"/>
      <c r="AF154" s="245"/>
      <c r="AG154" s="468"/>
    </row>
    <row r="155" spans="1:33" ht="16.5" x14ac:dyDescent="0.2">
      <c r="A155" s="640"/>
      <c r="B155" s="623"/>
      <c r="C155" s="626"/>
      <c r="D155" s="626"/>
      <c r="E155" s="629"/>
      <c r="F155" s="246"/>
      <c r="G155" s="594"/>
      <c r="H155" s="719"/>
      <c r="I155" s="722"/>
      <c r="J155" s="600"/>
      <c r="K155" s="591"/>
      <c r="L155" s="588"/>
      <c r="M155" s="603"/>
      <c r="N155" s="588">
        <f ca="1">IF(NOT(ISERROR(MATCH(M155,_xlfn.ANCHORARRAY(G166),0))),L168&amp;"Por favor no seleccionar los criterios de impacto",M155)</f>
        <v>0</v>
      </c>
      <c r="O155" s="591"/>
      <c r="P155" s="588"/>
      <c r="Q155" s="698"/>
      <c r="R155" s="239">
        <v>4</v>
      </c>
      <c r="S155" s="195"/>
      <c r="T155" s="209"/>
      <c r="U155" s="241"/>
      <c r="V155" s="241"/>
      <c r="W155" s="242"/>
      <c r="X155" s="241"/>
      <c r="Y155" s="241"/>
      <c r="Z155" s="241"/>
      <c r="AA155" s="218"/>
      <c r="AB155" s="243"/>
      <c r="AC155" s="244"/>
      <c r="AD155" s="243"/>
      <c r="AE155" s="244"/>
      <c r="AF155" s="245"/>
      <c r="AG155" s="468"/>
    </row>
    <row r="156" spans="1:33" ht="16.5" x14ac:dyDescent="0.2">
      <c r="A156" s="640"/>
      <c r="B156" s="623"/>
      <c r="C156" s="626"/>
      <c r="D156" s="626"/>
      <c r="E156" s="629"/>
      <c r="F156" s="246"/>
      <c r="G156" s="594"/>
      <c r="H156" s="719"/>
      <c r="I156" s="722"/>
      <c r="J156" s="600"/>
      <c r="K156" s="591"/>
      <c r="L156" s="588"/>
      <c r="M156" s="603"/>
      <c r="N156" s="588">
        <f ca="1">IF(NOT(ISERROR(MATCH(M156,_xlfn.ANCHORARRAY(G167),0))),L169&amp;"Por favor no seleccionar los criterios de impacto",M156)</f>
        <v>0</v>
      </c>
      <c r="O156" s="591"/>
      <c r="P156" s="588"/>
      <c r="Q156" s="698"/>
      <c r="R156" s="239">
        <v>5</v>
      </c>
      <c r="S156" s="195"/>
      <c r="T156" s="209" t="str">
        <f t="shared" ref="T156:T157" si="122">IF(OR(U156="Preventivo",U156="Detectivo"),"Probabilidad",IF(U156="Correctivo","Impacto",""))</f>
        <v/>
      </c>
      <c r="U156" s="241"/>
      <c r="V156" s="241"/>
      <c r="W156" s="242" t="str">
        <f t="shared" ref="W156:W157" si="123">IF(AND(U156="Preventivo",V156="Automático"),"50%",IF(AND(U156="Preventivo",V156="Manual"),"40%",IF(AND(U156="Detectivo",V156="Automático"),"40%",IF(AND(U156="Detectivo",V156="Manual"),"30%",IF(AND(U156="Correctivo",V156="Automático"),"35%",IF(AND(U156="Correctivo",V156="Manual"),"25%",""))))))</f>
        <v/>
      </c>
      <c r="X156" s="241"/>
      <c r="Y156" s="241"/>
      <c r="Z156" s="241"/>
      <c r="AA156" s="218" t="str">
        <f t="shared" ref="AA156:AA157" si="124">IFERROR(IF(AND(T155="Probabilidad",T156="Probabilidad"),(AC155-(+AC155*W156)),IF(AND(T155="Impacto",T156="Probabilidad"),(AC154-(+AC154*W156)),IF(T156="Impacto",AC155,""))),"")</f>
        <v/>
      </c>
      <c r="AB156" s="243" t="str">
        <f t="shared" ref="AB156:AB157" si="125">IFERROR(IF(AA156="","",IF(AA156&lt;=0.2,"Muy Baja",IF(AA156&lt;=0.4,"Baja",IF(AA156&lt;=0.6,"Media",IF(AA156&lt;=0.8,"Alta","Muy Alta"))))),"")</f>
        <v/>
      </c>
      <c r="AC156" s="244" t="str">
        <f t="shared" ref="AC156:AC157" si="126">+AA156</f>
        <v/>
      </c>
      <c r="AD156" s="243" t="str">
        <f t="shared" ref="AD156:AD157" si="127">IFERROR(IF(AE156="","",IF(AE156&lt;=0.2,"Leve",IF(AE156&lt;=0.4,"Menor",IF(AE156&lt;=0.6,"Moderado",IF(AE156&lt;=0.8,"Mayor","Catastrófico"))))),"")</f>
        <v/>
      </c>
      <c r="AE156" s="244" t="str">
        <f t="shared" ref="AE156:AE157" si="128">IFERROR(IF(AND(T155="Impacto",T156="Impacto"),(AE155-(+AE155*W156)),IF(AND(T155="Probabilidad",T156="Impacto"),(AE154-(+AE154*W156)),IF(T156="Probabilidad",AE155,""))),"")</f>
        <v/>
      </c>
      <c r="AF156" s="245" t="str">
        <f t="shared" ref="AF156:AF157" si="129">IFERROR(IF(OR(AND(AB156="Muy Baja",AD156="Leve"),AND(AB156="Muy Baja",AD156="Menor"),AND(AB156="Baja",AD156="Leve")),"Bajo",IF(OR(AND(AB156="Muy baja",AD156="Moderado"),AND(AB156="Baja",AD156="Menor"),AND(AB156="Baja",AD156="Moderado"),AND(AB156="Media",AD156="Leve"),AND(AB156="Media",AD156="Menor"),AND(AB156="Media",AD156="Moderado"),AND(AB156="Alta",AD156="Leve"),AND(AB156="Alta",AD156="Menor")),"Moderado",IF(OR(AND(AB156="Muy Baja",AD156="Mayor"),AND(AB156="Baja",AD156="Mayor"),AND(AB156="Media",AD156="Mayor"),AND(AB156="Alta",AD156="Moderado"),AND(AB156="Alta",AD156="Mayor"),AND(AB156="Muy Alta",AD156="Leve"),AND(AB156="Muy Alta",AD156="Menor"),AND(AB156="Muy Alta",AD156="Moderado"),AND(AB156="Muy Alta",AD156="Mayor")),"Alto",IF(OR(AND(AB156="Muy Baja",AD156="Catastrófico"),AND(AB156="Baja",AD156="Catastrófico"),AND(AB156="Media",AD156="Catastrófico"),AND(AB156="Alta",AD156="Catastrófico"),AND(AB156="Muy Alta",AD156="Catastrófico")),"Extremo","")))),"")</f>
        <v/>
      </c>
      <c r="AG156" s="468"/>
    </row>
    <row r="157" spans="1:33" ht="16.5" x14ac:dyDescent="0.2">
      <c r="A157" s="640"/>
      <c r="B157" s="624"/>
      <c r="C157" s="627"/>
      <c r="D157" s="627"/>
      <c r="E157" s="630"/>
      <c r="F157" s="246"/>
      <c r="G157" s="595"/>
      <c r="H157" s="719"/>
      <c r="I157" s="728"/>
      <c r="J157" s="601"/>
      <c r="K157" s="592"/>
      <c r="L157" s="589"/>
      <c r="M157" s="604"/>
      <c r="N157" s="589">
        <f ca="1">IF(NOT(ISERROR(MATCH(M157,_xlfn.ANCHORARRAY(G168),0))),L170&amp;"Por favor no seleccionar los criterios de impacto",M157)</f>
        <v>0</v>
      </c>
      <c r="O157" s="592"/>
      <c r="P157" s="589"/>
      <c r="Q157" s="699"/>
      <c r="R157" s="239">
        <v>6</v>
      </c>
      <c r="S157" s="195"/>
      <c r="T157" s="209" t="str">
        <f t="shared" si="122"/>
        <v/>
      </c>
      <c r="U157" s="241"/>
      <c r="V157" s="241"/>
      <c r="W157" s="242" t="str">
        <f t="shared" si="123"/>
        <v/>
      </c>
      <c r="X157" s="241"/>
      <c r="Y157" s="241"/>
      <c r="Z157" s="241"/>
      <c r="AA157" s="218" t="str">
        <f t="shared" si="124"/>
        <v/>
      </c>
      <c r="AB157" s="243" t="str">
        <f t="shared" si="125"/>
        <v/>
      </c>
      <c r="AC157" s="244" t="str">
        <f t="shared" si="126"/>
        <v/>
      </c>
      <c r="AD157" s="243" t="str">
        <f t="shared" si="127"/>
        <v/>
      </c>
      <c r="AE157" s="244" t="str">
        <f t="shared" si="128"/>
        <v/>
      </c>
      <c r="AF157" s="245" t="str">
        <f t="shared" si="129"/>
        <v/>
      </c>
      <c r="AG157" s="468"/>
    </row>
    <row r="158" spans="1:33" ht="153" customHeight="1" x14ac:dyDescent="0.2">
      <c r="A158" s="640"/>
      <c r="B158" s="631">
        <v>2</v>
      </c>
      <c r="C158" s="632" t="s">
        <v>165</v>
      </c>
      <c r="D158" s="633" t="s">
        <v>311</v>
      </c>
      <c r="E158" s="636" t="s">
        <v>312</v>
      </c>
      <c r="F158" s="260" t="s">
        <v>313</v>
      </c>
      <c r="G158" s="661" t="s">
        <v>314</v>
      </c>
      <c r="H158" s="672" t="s">
        <v>315</v>
      </c>
      <c r="I158" s="666" t="s">
        <v>316</v>
      </c>
      <c r="J158" s="669">
        <v>5001</v>
      </c>
      <c r="K158" s="619" t="str">
        <f>IF(J158&lt;=0,"",IF(J158&lt;=2,"Muy Baja",IF(J158&lt;=24,"Baja",IF(J158&lt;=500,"Media",IF(J158&lt;=5000,"Alta","Muy Alta")))))</f>
        <v>Muy Alta</v>
      </c>
      <c r="L158" s="616">
        <f>IF(K158="","",IF(K158="Muy Baja",0.2,IF(K158="Baja",0.4,IF(K158="Media",0.6,IF(K158="Alta",0.8,IF(K158="Muy Alta",1,))))))</f>
        <v>1</v>
      </c>
      <c r="M158" s="613" t="s">
        <v>131</v>
      </c>
      <c r="N158" s="616" t="str">
        <f>IF(NOT(ISERROR(MATCH(M158,'[12]Tabla Impacto'!$B$221:$B$223,0))),'[12]Tabla Impacto'!$F$223&amp;"Por favor no seleccionar los criterios de impacto(Afectación Económica o presupuestal y Pérdida Reputacional)",M158)</f>
        <v xml:space="preserve">     El riesgo afecta la imagen de la entidad a nivel nacional, con efecto publicitarios sostenible a nivel país</v>
      </c>
      <c r="O158" s="619" t="str">
        <f>IF(OR(N158='[12]Tabla Impacto'!$C$11,N158='[12]Tabla Impacto'!$D$11),"Leve",IF(OR(N158='[12]Tabla Impacto'!$C$12,N158='[12]Tabla Impacto'!$D$12),"Menor",IF(OR(N158='[12]Tabla Impacto'!$C$13,N158='[12]Tabla Impacto'!$D$13),"Moderado",IF(OR(N158='[12]Tabla Impacto'!$C$14,N158='[12]Tabla Impacto'!$D$14),"Mayor",IF(OR(N158='[12]Tabla Impacto'!$C$15,N158='[12]Tabla Impacto'!$D$15),"Catastrófico","")))))</f>
        <v>Catastrófico</v>
      </c>
      <c r="P158" s="616">
        <f>IF(O158="","",IF(O158="Leve",0.2,IF(O158="Menor",0.4,IF(O158="Moderado",0.6,IF(O158="Mayor",0.8,IF(O158="Catastrófico",1,))))))</f>
        <v>1</v>
      </c>
      <c r="Q158" s="703" t="str">
        <f>IF(OR(AND(K158="Muy Baja",O158="Leve"),AND(K158="Muy Baja",O158="Menor"),AND(K158="Baja",O158="Leve")),"Bajo",IF(OR(AND(K158="Muy baja",O158="Moderado"),AND(K158="Baja",O158="Menor"),AND(K158="Baja",O158="Moderado"),AND(K158="Media",O158="Leve"),AND(K158="Media",O158="Menor"),AND(K158="Media",O158="Moderado"),AND(K158="Alta",O158="Leve"),AND(K158="Alta",O158="Menor")),"Moderado",IF(OR(AND(K158="Muy Baja",O158="Mayor"),AND(K158="Baja",O158="Mayor"),AND(K158="Media",O158="Mayor"),AND(K158="Alta",O158="Moderado"),AND(K158="Alta",O158="Mayor"),AND(K158="Muy Alta",O158="Leve"),AND(K158="Muy Alta",O158="Menor"),AND(K158="Muy Alta",O158="Moderado"),AND(K158="Muy Alta",O158="Mayor")),"Alto",IF(OR(AND(K158="Muy Baja",O158="Catastrófico"),AND(K158="Baja",O158="Catastrófico"),AND(K158="Media",O158="Catastrófico"),AND(K158="Alta",O158="Catastrófico"),AND(K158="Muy Alta",O158="Catastrófico")),"Extremo",""))))</f>
        <v>Extremo</v>
      </c>
      <c r="R158" s="239">
        <v>1</v>
      </c>
      <c r="S158" s="240" t="s">
        <v>317</v>
      </c>
      <c r="T158" s="209" t="str">
        <f>IF(OR(U158="Preventivo",U158="Detectivo"),"Probabilidad",IF(U158="Correctivo","Impacto",""))</f>
        <v>Probabilidad</v>
      </c>
      <c r="U158" s="241" t="s">
        <v>100</v>
      </c>
      <c r="V158" s="241" t="s">
        <v>101</v>
      </c>
      <c r="W158" s="242" t="str">
        <f>IF(AND(U158="Preventivo",V158="Automático"),"50%",IF(AND(U158="Preventivo",V158="Manual"),"40%",IF(AND(U158="Detectivo",V158="Automático"),"40%",IF(AND(U158="Detectivo",V158="Manual"),"30%",IF(AND(U158="Correctivo",V158="Automático"),"35%",IF(AND(U158="Correctivo",V158="Manual"),"25%",""))))))</f>
        <v>40%</v>
      </c>
      <c r="X158" s="241" t="s">
        <v>136</v>
      </c>
      <c r="Y158" s="241" t="s">
        <v>141</v>
      </c>
      <c r="Z158" s="241" t="s">
        <v>104</v>
      </c>
      <c r="AA158" s="218">
        <f>IFERROR(IF(T158="Probabilidad",(L158-(+L158*W158)),IF(T158="Impacto",L158,"")),"")</f>
        <v>0.6</v>
      </c>
      <c r="AB158" s="243" t="str">
        <f>IFERROR(IF(AA158="","",IF(AA158&lt;=0.2,"Muy Baja",IF(AA158&lt;=0.4,"Baja",IF(AA158&lt;=0.6,"Media",IF(AA158&lt;=0.8,"Alta","Muy Alta"))))),"")</f>
        <v>Media</v>
      </c>
      <c r="AC158" s="244">
        <f>+AA158</f>
        <v>0.6</v>
      </c>
      <c r="AD158" s="243" t="str">
        <f>IFERROR(IF(AE158="","",IF(AE158&lt;=0.2,"Leve",IF(AE158&lt;=0.4,"Menor",IF(AE158&lt;=0.6,"Moderado",IF(AE158&lt;=0.8,"Mayor","Catastrófico"))))),"")</f>
        <v>Catastrófico</v>
      </c>
      <c r="AE158" s="244">
        <f>IFERROR(IF(T158="Impacto",(P158-(+P158*W158)),IF(T158="Probabilidad",P158,"")),"")</f>
        <v>1</v>
      </c>
      <c r="AF158" s="245" t="str">
        <f>IFERROR(IF(OR(AND(AB158="Muy Baja",AD158="Leve"),AND(AB158="Muy Baja",AD158="Menor"),AND(AB158="Baja",AD158="Leve")),"Bajo",IF(OR(AND(AB158="Muy baja",AD158="Moderado"),AND(AB158="Baja",AD158="Menor"),AND(AB158="Baja",AD158="Moderado"),AND(AB158="Media",AD158="Leve"),AND(AB158="Media",AD158="Menor"),AND(AB158="Media",AD158="Moderado"),AND(AB158="Alta",AD158="Leve"),AND(AB158="Alta",AD158="Menor")),"Moderado",IF(OR(AND(AB158="Muy Baja",AD158="Mayor"),AND(AB158="Baja",AD158="Mayor"),AND(AB158="Media",AD158="Mayor"),AND(AB158="Alta",AD158="Moderado"),AND(AB158="Alta",AD158="Mayor"),AND(AB158="Muy Alta",AD158="Leve"),AND(AB158="Muy Alta",AD158="Menor"),AND(AB158="Muy Alta",AD158="Moderado"),AND(AB158="Muy Alta",AD158="Mayor")),"Alto",IF(OR(AND(AB158="Muy Baja",AD158="Catastrófico"),AND(AB158="Baja",AD158="Catastrófico"),AND(AB158="Media",AD158="Catastrófico"),AND(AB158="Alta",AD158="Catastrófico"),AND(AB158="Muy Alta",AD158="Catastrófico")),"Extremo","")))),"")</f>
        <v>Extremo</v>
      </c>
      <c r="AG158" s="344" t="s">
        <v>232</v>
      </c>
    </row>
    <row r="159" spans="1:33" ht="153" customHeight="1" x14ac:dyDescent="0.2">
      <c r="A159" s="640"/>
      <c r="B159" s="623"/>
      <c r="C159" s="626"/>
      <c r="D159" s="634"/>
      <c r="E159" s="637"/>
      <c r="F159" s="260" t="s">
        <v>318</v>
      </c>
      <c r="G159" s="661"/>
      <c r="H159" s="673"/>
      <c r="I159" s="667"/>
      <c r="J159" s="670"/>
      <c r="K159" s="620"/>
      <c r="L159" s="617"/>
      <c r="M159" s="614"/>
      <c r="N159" s="617">
        <f ca="1">IF(NOT(ISERROR(MATCH(M159,_xlfn.ANCHORARRAY(G170),0))),L172&amp;"Por favor no seleccionar los criterios de impacto",M159)</f>
        <v>0</v>
      </c>
      <c r="O159" s="620"/>
      <c r="P159" s="617"/>
      <c r="Q159" s="704"/>
      <c r="R159" s="239">
        <v>2</v>
      </c>
      <c r="S159" s="261" t="s">
        <v>319</v>
      </c>
      <c r="T159" s="209" t="str">
        <f>IF(OR(U159="Preventivo",U159="Detectivo"),"Probabilidad",IF(U159="Correctivo","Impacto",""))</f>
        <v>Probabilidad</v>
      </c>
      <c r="U159" s="241" t="s">
        <v>100</v>
      </c>
      <c r="V159" s="241" t="s">
        <v>101</v>
      </c>
      <c r="W159" s="242" t="str">
        <f t="shared" ref="W159:W163" si="130">IF(AND(U159="Preventivo",V159="Automático"),"50%",IF(AND(U159="Preventivo",V159="Manual"),"40%",IF(AND(U159="Detectivo",V159="Automático"),"40%",IF(AND(U159="Detectivo",V159="Manual"),"30%",IF(AND(U159="Correctivo",V159="Automático"),"35%",IF(AND(U159="Correctivo",V159="Manual"),"25%",""))))))</f>
        <v>40%</v>
      </c>
      <c r="X159" s="241" t="s">
        <v>136</v>
      </c>
      <c r="Y159" s="241" t="s">
        <v>141</v>
      </c>
      <c r="Z159" s="241" t="s">
        <v>104</v>
      </c>
      <c r="AA159" s="218">
        <f>IFERROR(IF(AND(T158="Probabilidad",T159="Probabilidad"),(AC158-(+AC158*W159)),IF(AND(T158="Impacto",T159="Probabilidad"),(AC157-(+AC157*W159)),IF(T159="Impacto",AC158,""))),"")</f>
        <v>0.36</v>
      </c>
      <c r="AB159" s="243" t="str">
        <f t="shared" ref="AB159:AB163" si="131">IFERROR(IF(AA159="","",IF(AA159&lt;=0.2,"Muy Baja",IF(AA159&lt;=0.4,"Baja",IF(AA159&lt;=0.6,"Media",IF(AA159&lt;=0.8,"Alta","Muy Alta"))))),"")</f>
        <v>Baja</v>
      </c>
      <c r="AC159" s="244">
        <f t="shared" ref="AC159:AC163" si="132">+AA159</f>
        <v>0.36</v>
      </c>
      <c r="AD159" s="243" t="str">
        <f t="shared" ref="AD159:AD163" si="133">IFERROR(IF(AE159="","",IF(AE159&lt;=0.2,"Leve",IF(AE159&lt;=0.4,"Menor",IF(AE159&lt;=0.6,"Moderado",IF(AE159&lt;=0.8,"Mayor","Catastrófico"))))),"")</f>
        <v>Catastrófico</v>
      </c>
      <c r="AE159" s="244">
        <f>IFERROR(IF(AND(T158="Impacto",T159="Impacto"),(AE158-(+AE158*W159)),IF(AND(T158="Probabilidad",T159="Impacto"),(AE157-(+AE157*W159)),IF(T159="Probabilidad",AE158,""))),"")</f>
        <v>1</v>
      </c>
      <c r="AF159" s="245" t="str">
        <f t="shared" ref="AF159:AF163" si="134">IFERROR(IF(OR(AND(AB159="Muy Baja",AD159="Leve"),AND(AB159="Muy Baja",AD159="Menor"),AND(AB159="Baja",AD159="Leve")),"Bajo",IF(OR(AND(AB159="Muy baja",AD159="Moderado"),AND(AB159="Baja",AD159="Menor"),AND(AB159="Baja",AD159="Moderado"),AND(AB159="Media",AD159="Leve"),AND(AB159="Media",AD159="Menor"),AND(AB159="Media",AD159="Moderado"),AND(AB159="Alta",AD159="Leve"),AND(AB159="Alta",AD159="Menor")),"Moderado",IF(OR(AND(AB159="Muy Baja",AD159="Mayor"),AND(AB159="Baja",AD159="Mayor"),AND(AB159="Media",AD159="Mayor"),AND(AB159="Alta",AD159="Moderado"),AND(AB159="Alta",AD159="Mayor"),AND(AB159="Muy Alta",AD159="Leve"),AND(AB159="Muy Alta",AD159="Menor"),AND(AB159="Muy Alta",AD159="Moderado"),AND(AB159="Muy Alta",AD159="Mayor")),"Alto",IF(OR(AND(AB159="Muy Baja",AD159="Catastrófico"),AND(AB159="Baja",AD159="Catastrófico"),AND(AB159="Media",AD159="Catastrófico"),AND(AB159="Alta",AD159="Catastrófico"),AND(AB159="Muy Alta",AD159="Catastrófico")),"Extremo","")))),"")</f>
        <v>Extremo</v>
      </c>
      <c r="AG159" s="344" t="s">
        <v>320</v>
      </c>
    </row>
    <row r="160" spans="1:33" ht="16.5" x14ac:dyDescent="0.2">
      <c r="A160" s="640"/>
      <c r="B160" s="623"/>
      <c r="C160" s="626"/>
      <c r="D160" s="634"/>
      <c r="E160" s="637"/>
      <c r="F160" s="260"/>
      <c r="G160" s="661"/>
      <c r="H160" s="673"/>
      <c r="I160" s="667"/>
      <c r="J160" s="670"/>
      <c r="K160" s="620"/>
      <c r="L160" s="617"/>
      <c r="M160" s="614"/>
      <c r="N160" s="617">
        <f ca="1">IF(NOT(ISERROR(MATCH(M160,_xlfn.ANCHORARRAY(G171),0))),L173&amp;"Por favor no seleccionar los criterios de impacto",M160)</f>
        <v>0</v>
      </c>
      <c r="O160" s="620"/>
      <c r="P160" s="617"/>
      <c r="Q160" s="704"/>
      <c r="R160" s="239"/>
      <c r="S160" s="247"/>
      <c r="T160" s="209"/>
      <c r="U160" s="241"/>
      <c r="V160" s="241"/>
      <c r="W160" s="242"/>
      <c r="X160" s="241"/>
      <c r="Y160" s="241"/>
      <c r="Z160" s="241"/>
      <c r="AA160" s="218"/>
      <c r="AB160" s="243"/>
      <c r="AC160" s="244"/>
      <c r="AD160" s="243"/>
      <c r="AE160" s="244"/>
      <c r="AF160" s="245"/>
      <c r="AG160" s="344"/>
    </row>
    <row r="161" spans="1:33" ht="16.5" x14ac:dyDescent="0.2">
      <c r="A161" s="640"/>
      <c r="B161" s="623"/>
      <c r="C161" s="626"/>
      <c r="D161" s="634"/>
      <c r="E161" s="637"/>
      <c r="F161" s="248"/>
      <c r="G161" s="661"/>
      <c r="H161" s="673"/>
      <c r="I161" s="667"/>
      <c r="J161" s="670"/>
      <c r="K161" s="620"/>
      <c r="L161" s="617"/>
      <c r="M161" s="614"/>
      <c r="N161" s="617">
        <f ca="1">IF(NOT(ISERROR(MATCH(M161,_xlfn.ANCHORARRAY(G172),0))),L174&amp;"Por favor no seleccionar los criterios de impacto",M161)</f>
        <v>0</v>
      </c>
      <c r="O161" s="620"/>
      <c r="P161" s="617"/>
      <c r="Q161" s="704"/>
      <c r="R161" s="239">
        <v>4</v>
      </c>
      <c r="S161" s="262"/>
      <c r="T161" s="209" t="str">
        <f t="shared" ref="T161:T165" si="135">IF(OR(U161="Preventivo",U161="Detectivo"),"Probabilidad",IF(U161="Correctivo","Impacto",""))</f>
        <v/>
      </c>
      <c r="U161" s="241"/>
      <c r="V161" s="241"/>
      <c r="W161" s="242"/>
      <c r="X161" s="241"/>
      <c r="Y161" s="241"/>
      <c r="Z161" s="241"/>
      <c r="AA161" s="218"/>
      <c r="AB161" s="243"/>
      <c r="AC161" s="244"/>
      <c r="AD161" s="243"/>
      <c r="AE161" s="244"/>
      <c r="AF161" s="245"/>
      <c r="AG161" s="344"/>
    </row>
    <row r="162" spans="1:33" ht="16.5" x14ac:dyDescent="0.2">
      <c r="A162" s="640"/>
      <c r="B162" s="623"/>
      <c r="C162" s="626"/>
      <c r="D162" s="634"/>
      <c r="E162" s="637"/>
      <c r="F162" s="248"/>
      <c r="G162" s="661"/>
      <c r="H162" s="673"/>
      <c r="I162" s="667"/>
      <c r="J162" s="670"/>
      <c r="K162" s="620"/>
      <c r="L162" s="617"/>
      <c r="M162" s="614"/>
      <c r="N162" s="617">
        <f ca="1">IF(NOT(ISERROR(MATCH(M162,_xlfn.ANCHORARRAY(G173),0))),L175&amp;"Por favor no seleccionar los criterios de impacto",M162)</f>
        <v>0</v>
      </c>
      <c r="O162" s="620"/>
      <c r="P162" s="617"/>
      <c r="Q162" s="704"/>
      <c r="R162" s="239">
        <v>5</v>
      </c>
      <c r="S162" s="195"/>
      <c r="T162" s="209" t="str">
        <f t="shared" si="135"/>
        <v/>
      </c>
      <c r="U162" s="241"/>
      <c r="V162" s="241"/>
      <c r="W162" s="242" t="str">
        <f t="shared" si="130"/>
        <v/>
      </c>
      <c r="X162" s="241"/>
      <c r="Y162" s="241"/>
      <c r="Z162" s="241"/>
      <c r="AA162" s="218" t="str">
        <f t="shared" ref="AA162:AA163" si="136">IFERROR(IF(AND(T161="Probabilidad",T162="Probabilidad"),(AC161-(+AC161*W162)),IF(AND(T161="Impacto",T162="Probabilidad"),(AC160-(+AC160*W162)),IF(T162="Impacto",AC161,""))),"")</f>
        <v/>
      </c>
      <c r="AB162" s="243" t="str">
        <f t="shared" si="131"/>
        <v/>
      </c>
      <c r="AC162" s="244" t="str">
        <f t="shared" si="132"/>
        <v/>
      </c>
      <c r="AD162" s="243" t="str">
        <f t="shared" si="133"/>
        <v/>
      </c>
      <c r="AE162" s="244" t="str">
        <f t="shared" ref="AE162:AE163" si="137">IFERROR(IF(AND(T161="Impacto",T162="Impacto"),(AE161-(+AE161*W162)),IF(AND(T161="Probabilidad",T162="Impacto"),(AE160-(+AE160*W162)),IF(T162="Probabilidad",AE161,""))),"")</f>
        <v/>
      </c>
      <c r="AF162" s="245" t="str">
        <f t="shared" si="134"/>
        <v/>
      </c>
      <c r="AG162" s="344"/>
    </row>
    <row r="163" spans="1:33" ht="16.5" x14ac:dyDescent="0.2">
      <c r="A163" s="640"/>
      <c r="B163" s="624"/>
      <c r="C163" s="627"/>
      <c r="D163" s="635"/>
      <c r="E163" s="638"/>
      <c r="F163" s="248"/>
      <c r="G163" s="661"/>
      <c r="H163" s="674"/>
      <c r="I163" s="675"/>
      <c r="J163" s="676"/>
      <c r="K163" s="677"/>
      <c r="L163" s="678"/>
      <c r="M163" s="821"/>
      <c r="N163" s="678">
        <f ca="1">IF(NOT(ISERROR(MATCH(M163,_xlfn.ANCHORARRAY(G174),0))),L176&amp;"Por favor no seleccionar los criterios de impacto",M163)</f>
        <v>0</v>
      </c>
      <c r="O163" s="677"/>
      <c r="P163" s="678"/>
      <c r="Q163" s="822"/>
      <c r="R163" s="239">
        <v>6</v>
      </c>
      <c r="S163" s="195"/>
      <c r="T163" s="209" t="str">
        <f t="shared" si="135"/>
        <v/>
      </c>
      <c r="U163" s="241"/>
      <c r="V163" s="241"/>
      <c r="W163" s="242" t="str">
        <f t="shared" si="130"/>
        <v/>
      </c>
      <c r="X163" s="241"/>
      <c r="Y163" s="241"/>
      <c r="Z163" s="241"/>
      <c r="AA163" s="218" t="str">
        <f t="shared" si="136"/>
        <v/>
      </c>
      <c r="AB163" s="243" t="str">
        <f t="shared" si="131"/>
        <v/>
      </c>
      <c r="AC163" s="244" t="str">
        <f t="shared" si="132"/>
        <v/>
      </c>
      <c r="AD163" s="243" t="str">
        <f t="shared" si="133"/>
        <v/>
      </c>
      <c r="AE163" s="244" t="str">
        <f t="shared" si="137"/>
        <v/>
      </c>
      <c r="AF163" s="245" t="str">
        <f t="shared" si="134"/>
        <v/>
      </c>
      <c r="AG163" s="344"/>
    </row>
    <row r="164" spans="1:33" ht="148.5" x14ac:dyDescent="0.2">
      <c r="A164" s="640"/>
      <c r="B164" s="631">
        <v>3</v>
      </c>
      <c r="C164" s="632" t="s">
        <v>165</v>
      </c>
      <c r="D164" s="658" t="s">
        <v>321</v>
      </c>
      <c r="E164" s="658" t="s">
        <v>322</v>
      </c>
      <c r="F164" s="248" t="s">
        <v>323</v>
      </c>
      <c r="G164" s="661" t="s">
        <v>324</v>
      </c>
      <c r="H164" s="663" t="s">
        <v>325</v>
      </c>
      <c r="I164" s="666" t="s">
        <v>270</v>
      </c>
      <c r="J164" s="669">
        <v>5001</v>
      </c>
      <c r="K164" s="619" t="str">
        <f t="shared" ref="K164" si="138">IF(J164&lt;=0,"",IF(J164&lt;=2,"Muy Baja",IF(J164&lt;=24,"Baja",IF(J164&lt;=500,"Media",IF(J164&lt;=5000,"Alta","Muy Alta")))))</f>
        <v>Muy Alta</v>
      </c>
      <c r="L164" s="616">
        <f t="shared" ref="L164" si="139">IF(K164="","",IF(K164="Muy Baja",0.2,IF(K164="Baja",0.4,IF(K164="Media",0.6,IF(K164="Alta",0.8,IF(K164="Muy Alta",1,))))))</f>
        <v>1</v>
      </c>
      <c r="M164" s="613" t="s">
        <v>131</v>
      </c>
      <c r="N164" s="616" t="str">
        <f>IF(NOT(ISERROR(MATCH(M164,'[12]Tabla Impacto'!$B$221:$B$223,0))),'[12]Tabla Impacto'!$F$223&amp;"Por favor no seleccionar los criterios de impacto(Afectación Económica o presupuestal y Pérdida Reputacional)",M164)</f>
        <v xml:space="preserve">     El riesgo afecta la imagen de la entidad a nivel nacional, con efecto publicitarios sostenible a nivel país</v>
      </c>
      <c r="O164" s="619" t="str">
        <f>IF(OR(N164='[12]Tabla Impacto'!$C$11,N164='[12]Tabla Impacto'!$D$11),"Leve",IF(OR(N164='[12]Tabla Impacto'!$C$12,N164='[12]Tabla Impacto'!$D$12),"Menor",IF(OR(N164='[12]Tabla Impacto'!$C$13,N164='[12]Tabla Impacto'!$D$13),"Moderado",IF(OR(N164='[12]Tabla Impacto'!$C$14,N164='[12]Tabla Impacto'!$D$14),"Mayor",IF(OR(N164='[12]Tabla Impacto'!$C$15,N164='[12]Tabla Impacto'!$D$15),"Catastrófico","")))))</f>
        <v>Catastrófico</v>
      </c>
      <c r="P164" s="616">
        <f t="shared" ref="P164" si="140">IF(O164="","",IF(O164="Leve",0.2,IF(O164="Menor",0.4,IF(O164="Moderado",0.6,IF(O164="Mayor",0.8,IF(O164="Catastrófico",1,))))))</f>
        <v>1</v>
      </c>
      <c r="Q164" s="703" t="str">
        <f t="shared" ref="Q164" si="141">IF(OR(AND(K164="Muy Baja",O164="Leve"),AND(K164="Muy Baja",O164="Menor"),AND(K164="Baja",O164="Leve")),"Bajo",IF(OR(AND(K164="Muy baja",O164="Moderado"),AND(K164="Baja",O164="Menor"),AND(K164="Baja",O164="Moderado"),AND(K164="Media",O164="Leve"),AND(K164="Media",O164="Menor"),AND(K164="Media",O164="Moderado"),AND(K164="Alta",O164="Leve"),AND(K164="Alta",O164="Menor")),"Moderado",IF(OR(AND(K164="Muy Baja",O164="Mayor"),AND(K164="Baja",O164="Mayor"),AND(K164="Media",O164="Mayor"),AND(K164="Alta",O164="Moderado"),AND(K164="Alta",O164="Mayor"),AND(K164="Muy Alta",O164="Leve"),AND(K164="Muy Alta",O164="Menor"),AND(K164="Muy Alta",O164="Moderado"),AND(K164="Muy Alta",O164="Mayor")),"Alto",IF(OR(AND(K164="Muy Baja",O164="Catastrófico"),AND(K164="Baja",O164="Catastrófico"),AND(K164="Media",O164="Catastrófico"),AND(K164="Alta",O164="Catastrófico"),AND(K164="Muy Alta",O164="Catastrófico")),"Extremo",""))))</f>
        <v>Extremo</v>
      </c>
      <c r="R164" s="239">
        <v>1</v>
      </c>
      <c r="S164" s="261" t="s">
        <v>326</v>
      </c>
      <c r="T164" s="209" t="str">
        <f t="shared" si="135"/>
        <v>Probabilidad</v>
      </c>
      <c r="U164" s="210" t="s">
        <v>135</v>
      </c>
      <c r="V164" s="210" t="s">
        <v>101</v>
      </c>
      <c r="W164" s="211" t="str">
        <f>IF(AND(U164="Preventivo",V164="Automático"),"50%",IF(AND(U164="Preventivo",V164="Manual"),"40%",IF(AND(U164="Detectivo",V164="Automático"),"40%",IF(AND(U164="Detectivo",V164="Manual"),"30%",IF(AND(U164="Correctivo",V164="Automático"),"35%",IF(AND(U164="Correctivo",V164="Manual"),"25%",""))))))</f>
        <v>30%</v>
      </c>
      <c r="X164" s="210" t="s">
        <v>136</v>
      </c>
      <c r="Y164" s="210" t="s">
        <v>103</v>
      </c>
      <c r="Z164" s="210" t="s">
        <v>104</v>
      </c>
      <c r="AA164" s="218">
        <f>IFERROR(IF(T164="Probabilidad",(L164-(+L164*W164)),IF(T164="Impacto",L164,"")),"")</f>
        <v>0.7</v>
      </c>
      <c r="AB164" s="212" t="str">
        <f>IFERROR(IF(AA164="","",IF(AA164&lt;=0.2,"Muy Baja",IF(AA164&lt;=0.4,"Baja",IF(AA164&lt;=0.6,"Media",IF(AA164&lt;=0.8,"Alta","Muy Alta"))))),"")</f>
        <v>Alta</v>
      </c>
      <c r="AC164" s="220">
        <f>+AA164</f>
        <v>0.7</v>
      </c>
      <c r="AD164" s="212" t="str">
        <f>IFERROR(IF(AE164="","",IF(AE164&lt;=0.2,"Leve",IF(AE164&lt;=0.4,"Menor",IF(AE164&lt;=0.6,"Moderado",IF(AE164&lt;=0.8,"Mayor","Catastrófico"))))),"")</f>
        <v>Catastrófico</v>
      </c>
      <c r="AE164" s="220">
        <f>IFERROR(IF(T164="Impacto",(P164-(+P164*W164)),IF(T164="Probabilidad",P164,"")),"")</f>
        <v>1</v>
      </c>
      <c r="AF164" s="257" t="str">
        <f>IFERROR(IF(OR(AND(AB164="Muy Baja",AD164="Leve"),AND(AB164="Muy Baja",AD164="Menor"),AND(AB164="Baja",AD164="Leve")),"Bajo",IF(OR(AND(AB164="Muy baja",AD164="Moderado"),AND(AB164="Baja",AD164="Menor"),AND(AB164="Baja",AD164="Moderado"),AND(AB164="Media",AD164="Leve"),AND(AB164="Media",AD164="Menor"),AND(AB164="Media",AD164="Moderado"),AND(AB164="Alta",AD164="Leve"),AND(AB164="Alta",AD164="Menor")),"Moderado",IF(OR(AND(AB164="Muy Baja",AD164="Mayor"),AND(AB164="Baja",AD164="Mayor"),AND(AB164="Media",AD164="Mayor"),AND(AB164="Alta",AD164="Moderado"),AND(AB164="Alta",AD164="Mayor"),AND(AB164="Muy Alta",AD164="Leve"),AND(AB164="Muy Alta",AD164="Menor"),AND(AB164="Muy Alta",AD164="Moderado"),AND(AB164="Muy Alta",AD164="Mayor")),"Alto",IF(OR(AND(AB164="Muy Baja",AD164="Catastrófico"),AND(AB164="Baja",AD164="Catastrófico"),AND(AB164="Media",AD164="Catastrófico"),AND(AB164="Alta",AD164="Catastrófico"),AND(AB164="Muy Alta",AD164="Catastrófico")),"Extremo","")))),"")</f>
        <v>Extremo</v>
      </c>
      <c r="AG164" s="344"/>
    </row>
    <row r="165" spans="1:33" ht="102" customHeight="1" x14ac:dyDescent="0.2">
      <c r="A165" s="640"/>
      <c r="B165" s="623"/>
      <c r="C165" s="626"/>
      <c r="D165" s="659"/>
      <c r="E165" s="659"/>
      <c r="F165" s="248" t="s">
        <v>327</v>
      </c>
      <c r="G165" s="661"/>
      <c r="H165" s="664"/>
      <c r="I165" s="667"/>
      <c r="J165" s="670"/>
      <c r="K165" s="620"/>
      <c r="L165" s="617"/>
      <c r="M165" s="614"/>
      <c r="N165" s="617">
        <f ca="1">IF(NOT(ISERROR(MATCH(M165,_xlfn.ANCHORARRAY(G176),0))),L178&amp;"Por favor no seleccionar los criterios de impacto",M165)</f>
        <v>0</v>
      </c>
      <c r="O165" s="620"/>
      <c r="P165" s="617"/>
      <c r="Q165" s="704"/>
      <c r="R165" s="239">
        <v>2</v>
      </c>
      <c r="S165" s="240" t="s">
        <v>328</v>
      </c>
      <c r="T165" s="209" t="str">
        <f t="shared" si="135"/>
        <v>Probabilidad</v>
      </c>
      <c r="U165" s="210" t="s">
        <v>100</v>
      </c>
      <c r="V165" s="210" t="s">
        <v>101</v>
      </c>
      <c r="W165" s="211" t="str">
        <f t="shared" ref="W165:W169" si="142">IF(AND(U165="Preventivo",V165="Automático"),"50%",IF(AND(U165="Preventivo",V165="Manual"),"40%",IF(AND(U165="Detectivo",V165="Automático"),"40%",IF(AND(U165="Detectivo",V165="Manual"),"30%",IF(AND(U165="Correctivo",V165="Automático"),"35%",IF(AND(U165="Correctivo",V165="Manual"),"25%",""))))))</f>
        <v>40%</v>
      </c>
      <c r="X165" s="210" t="s">
        <v>136</v>
      </c>
      <c r="Y165" s="210" t="s">
        <v>103</v>
      </c>
      <c r="Z165" s="210" t="s">
        <v>104</v>
      </c>
      <c r="AA165" s="218">
        <f>IFERROR(IF(AND(T164="Probabilidad",T165="Probabilidad"),(AC164-(+AC164*W165)),IF(AND(T164="Impacto",T165="Probabilidad"),(AC163-(+AC163*W165)),IF(T165="Impacto",AC164,""))),"")</f>
        <v>0.42</v>
      </c>
      <c r="AB165" s="212" t="str">
        <f t="shared" ref="AB165:AB169" si="143">IFERROR(IF(AA165="","",IF(AA165&lt;=0.2,"Muy Baja",IF(AA165&lt;=0.4,"Baja",IF(AA165&lt;=0.6,"Media",IF(AA165&lt;=0.8,"Alta","Muy Alta"))))),"")</f>
        <v>Media</v>
      </c>
      <c r="AC165" s="220">
        <f t="shared" ref="AC165:AC169" si="144">+AA165</f>
        <v>0.42</v>
      </c>
      <c r="AD165" s="212" t="str">
        <f t="shared" ref="AD165:AD169" si="145">IFERROR(IF(AE165="","",IF(AE165&lt;=0.2,"Leve",IF(AE165&lt;=0.4,"Menor",IF(AE165&lt;=0.6,"Moderado",IF(AE165&lt;=0.8,"Mayor","Catastrófico"))))),"")</f>
        <v>Catastrófico</v>
      </c>
      <c r="AE165" s="220">
        <f>IFERROR(IF(AND(T164="Impacto",T165="Impacto"),(AE164-(+AE164*W165)),IF(AND(T164="Probabilidad",T165="Impacto"),(AE163-(+AE163*W165)),IF(T165="Probabilidad",AE164,""))),"")</f>
        <v>1</v>
      </c>
      <c r="AF165" s="257" t="str">
        <f t="shared" ref="AF165:AF169" si="146">IFERROR(IF(OR(AND(AB165="Muy Baja",AD165="Leve"),AND(AB165="Muy Baja",AD165="Menor"),AND(AB165="Baja",AD165="Leve")),"Bajo",IF(OR(AND(AB165="Muy baja",AD165="Moderado"),AND(AB165="Baja",AD165="Menor"),AND(AB165="Baja",AD165="Moderado"),AND(AB165="Media",AD165="Leve"),AND(AB165="Media",AD165="Menor"),AND(AB165="Media",AD165="Moderado"),AND(AB165="Alta",AD165="Leve"),AND(AB165="Alta",AD165="Menor")),"Moderado",IF(OR(AND(AB165="Muy Baja",AD165="Mayor"),AND(AB165="Baja",AD165="Mayor"),AND(AB165="Media",AD165="Mayor"),AND(AB165="Alta",AD165="Moderado"),AND(AB165="Alta",AD165="Mayor"),AND(AB165="Muy Alta",AD165="Leve"),AND(AB165="Muy Alta",AD165="Menor"),AND(AB165="Muy Alta",AD165="Moderado"),AND(AB165="Muy Alta",AD165="Mayor")),"Alto",IF(OR(AND(AB165="Muy Baja",AD165="Catastrófico"),AND(AB165="Baja",AD165="Catastrófico"),AND(AB165="Media",AD165="Catastrófico"),AND(AB165="Alta",AD165="Catastrófico"),AND(AB165="Muy Alta",AD165="Catastrófico")),"Extremo","")))),"")</f>
        <v>Extremo</v>
      </c>
      <c r="AG165" s="344"/>
    </row>
    <row r="166" spans="1:33" ht="16.5" x14ac:dyDescent="0.2">
      <c r="A166" s="640"/>
      <c r="B166" s="623"/>
      <c r="C166" s="626"/>
      <c r="D166" s="659"/>
      <c r="E166" s="659"/>
      <c r="F166" s="248"/>
      <c r="G166" s="661"/>
      <c r="H166" s="664"/>
      <c r="I166" s="667"/>
      <c r="J166" s="670"/>
      <c r="K166" s="620"/>
      <c r="L166" s="617"/>
      <c r="M166" s="614"/>
      <c r="N166" s="617">
        <f ca="1">IF(NOT(ISERROR(MATCH(M166,_xlfn.ANCHORARRAY(G177),0))),L179&amp;"Por favor no seleccionar los criterios de impacto",M166)</f>
        <v>0</v>
      </c>
      <c r="O166" s="620"/>
      <c r="P166" s="617"/>
      <c r="Q166" s="704"/>
      <c r="R166" s="239">
        <v>3</v>
      </c>
      <c r="S166" s="247"/>
      <c r="T166" s="209" t="str">
        <f>IF(OR(U166="Preventivo",U166="Detectivo"),"Probabilidad",IF(U166="Correctivo","Impacto",""))</f>
        <v/>
      </c>
      <c r="U166" s="210"/>
      <c r="V166" s="210"/>
      <c r="W166" s="211" t="str">
        <f t="shared" si="142"/>
        <v/>
      </c>
      <c r="X166" s="210"/>
      <c r="Y166" s="210"/>
      <c r="Z166" s="210"/>
      <c r="AA166" s="218" t="str">
        <f t="shared" ref="AA166:AA169" si="147">IFERROR(IF(AND(T165="Probabilidad",T166="Probabilidad"),(AC165-(+AC165*W166)),IF(AND(T165="Impacto",T166="Probabilidad"),(AC164-(+AC164*W166)),IF(T166="Impacto",AC165,""))),"")</f>
        <v/>
      </c>
      <c r="AB166" s="212" t="str">
        <f t="shared" si="143"/>
        <v/>
      </c>
      <c r="AC166" s="220" t="str">
        <f t="shared" si="144"/>
        <v/>
      </c>
      <c r="AD166" s="212" t="str">
        <f t="shared" si="145"/>
        <v/>
      </c>
      <c r="AE166" s="220" t="str">
        <f t="shared" ref="AE166:AE169" si="148">IFERROR(IF(AND(T165="Impacto",T166="Impacto"),(AE165-(+AE165*W166)),IF(AND(T165="Probabilidad",T166="Impacto"),(AE164-(+AE164*W166)),IF(T166="Probabilidad",AE165,""))),"")</f>
        <v/>
      </c>
      <c r="AF166" s="257" t="str">
        <f t="shared" si="146"/>
        <v/>
      </c>
      <c r="AG166" s="344"/>
    </row>
    <row r="167" spans="1:33" ht="16.5" x14ac:dyDescent="0.2">
      <c r="A167" s="640"/>
      <c r="B167" s="623"/>
      <c r="C167" s="626"/>
      <c r="D167" s="659"/>
      <c r="E167" s="659"/>
      <c r="F167" s="248"/>
      <c r="G167" s="661"/>
      <c r="H167" s="664"/>
      <c r="I167" s="667"/>
      <c r="J167" s="670"/>
      <c r="K167" s="620"/>
      <c r="L167" s="617"/>
      <c r="M167" s="614"/>
      <c r="N167" s="617">
        <f ca="1">IF(NOT(ISERROR(MATCH(M167,_xlfn.ANCHORARRAY(G178),0))),L180&amp;"Por favor no seleccionar los criterios de impacto",M167)</f>
        <v>0</v>
      </c>
      <c r="O167" s="620"/>
      <c r="P167" s="617"/>
      <c r="Q167" s="704"/>
      <c r="R167" s="239">
        <v>4</v>
      </c>
      <c r="S167" s="195"/>
      <c r="T167" s="209" t="str">
        <f t="shared" ref="T167:T169" si="149">IF(OR(U167="Preventivo",U167="Detectivo"),"Probabilidad",IF(U167="Correctivo","Impacto",""))</f>
        <v/>
      </c>
      <c r="U167" s="210"/>
      <c r="V167" s="210"/>
      <c r="W167" s="211" t="str">
        <f t="shared" si="142"/>
        <v/>
      </c>
      <c r="X167" s="210"/>
      <c r="Y167" s="210"/>
      <c r="Z167" s="210"/>
      <c r="AA167" s="218" t="str">
        <f t="shared" si="147"/>
        <v/>
      </c>
      <c r="AB167" s="212" t="str">
        <f t="shared" si="143"/>
        <v/>
      </c>
      <c r="AC167" s="220" t="str">
        <f t="shared" si="144"/>
        <v/>
      </c>
      <c r="AD167" s="212" t="str">
        <f t="shared" si="145"/>
        <v/>
      </c>
      <c r="AE167" s="220" t="str">
        <f t="shared" si="148"/>
        <v/>
      </c>
      <c r="AF167" s="257" t="str">
        <f t="shared" si="146"/>
        <v/>
      </c>
      <c r="AG167" s="344"/>
    </row>
    <row r="168" spans="1:33" ht="16.5" x14ac:dyDescent="0.2">
      <c r="A168" s="640"/>
      <c r="B168" s="623"/>
      <c r="C168" s="626"/>
      <c r="D168" s="659"/>
      <c r="E168" s="659"/>
      <c r="F168" s="248"/>
      <c r="G168" s="661"/>
      <c r="H168" s="664"/>
      <c r="I168" s="667"/>
      <c r="J168" s="670"/>
      <c r="K168" s="620"/>
      <c r="L168" s="617"/>
      <c r="M168" s="614"/>
      <c r="N168" s="617">
        <f ca="1">IF(NOT(ISERROR(MATCH(M168,_xlfn.ANCHORARRAY(G179),0))),L181&amp;"Por favor no seleccionar los criterios de impacto",M168)</f>
        <v>0</v>
      </c>
      <c r="O168" s="620"/>
      <c r="P168" s="617"/>
      <c r="Q168" s="704"/>
      <c r="R168" s="239">
        <v>5</v>
      </c>
      <c r="S168" s="195"/>
      <c r="T168" s="209" t="str">
        <f t="shared" si="149"/>
        <v/>
      </c>
      <c r="U168" s="210"/>
      <c r="V168" s="210"/>
      <c r="W168" s="211" t="str">
        <f t="shared" si="142"/>
        <v/>
      </c>
      <c r="X168" s="210"/>
      <c r="Y168" s="210"/>
      <c r="Z168" s="210"/>
      <c r="AA168" s="218" t="str">
        <f t="shared" si="147"/>
        <v/>
      </c>
      <c r="AB168" s="212" t="str">
        <f t="shared" si="143"/>
        <v/>
      </c>
      <c r="AC168" s="220" t="str">
        <f t="shared" si="144"/>
        <v/>
      </c>
      <c r="AD168" s="212" t="str">
        <f t="shared" si="145"/>
        <v/>
      </c>
      <c r="AE168" s="220" t="str">
        <f t="shared" si="148"/>
        <v/>
      </c>
      <c r="AF168" s="257" t="str">
        <f t="shared" si="146"/>
        <v/>
      </c>
      <c r="AG168" s="344"/>
    </row>
    <row r="169" spans="1:33" ht="17.25" thickBot="1" x14ac:dyDescent="0.25">
      <c r="A169" s="641"/>
      <c r="B169" s="651"/>
      <c r="C169" s="654"/>
      <c r="D169" s="660"/>
      <c r="E169" s="660"/>
      <c r="F169" s="478"/>
      <c r="G169" s="662"/>
      <c r="H169" s="665"/>
      <c r="I169" s="668"/>
      <c r="J169" s="671"/>
      <c r="K169" s="621"/>
      <c r="L169" s="618"/>
      <c r="M169" s="615"/>
      <c r="N169" s="618">
        <f ca="1">IF(NOT(ISERROR(MATCH(M169,_xlfn.ANCHORARRAY(G180),0))),L182&amp;"Por favor no seleccionar los criterios de impacto",M169)</f>
        <v>0</v>
      </c>
      <c r="O169" s="621"/>
      <c r="P169" s="618"/>
      <c r="Q169" s="705"/>
      <c r="R169" s="353">
        <v>6</v>
      </c>
      <c r="S169" s="354"/>
      <c r="T169" s="355" t="str">
        <f t="shared" si="149"/>
        <v/>
      </c>
      <c r="U169" s="356"/>
      <c r="V169" s="356"/>
      <c r="W169" s="357" t="str">
        <f t="shared" si="142"/>
        <v/>
      </c>
      <c r="X169" s="356"/>
      <c r="Y169" s="356"/>
      <c r="Z169" s="356"/>
      <c r="AA169" s="358" t="str">
        <f t="shared" si="147"/>
        <v/>
      </c>
      <c r="AB169" s="359" t="str">
        <f t="shared" si="143"/>
        <v/>
      </c>
      <c r="AC169" s="357" t="str">
        <f t="shared" si="144"/>
        <v/>
      </c>
      <c r="AD169" s="359" t="str">
        <f t="shared" si="145"/>
        <v/>
      </c>
      <c r="AE169" s="357" t="str">
        <f t="shared" si="148"/>
        <v/>
      </c>
      <c r="AF169" s="360" t="str">
        <f t="shared" si="146"/>
        <v/>
      </c>
      <c r="AG169" s="361"/>
    </row>
    <row r="170" spans="1:33" ht="140.25" x14ac:dyDescent="0.2">
      <c r="A170" s="639" t="s">
        <v>329</v>
      </c>
      <c r="B170" s="480">
        <v>1</v>
      </c>
      <c r="C170" s="481" t="s">
        <v>165</v>
      </c>
      <c r="D170" s="430" t="s">
        <v>330</v>
      </c>
      <c r="E170" s="482" t="s">
        <v>331</v>
      </c>
      <c r="F170" s="483" t="s">
        <v>332</v>
      </c>
      <c r="G170" s="392" t="s">
        <v>333</v>
      </c>
      <c r="H170" s="392" t="s">
        <v>334</v>
      </c>
      <c r="I170" s="484" t="s">
        <v>97</v>
      </c>
      <c r="J170" s="485">
        <f>11+3</f>
        <v>14</v>
      </c>
      <c r="K170" s="486" t="str">
        <f>IF(J170&lt;=0,"",IF(J170&lt;=2,"Muy Baja",IF(J170&lt;=24,"Baja",IF(J170&lt;=500,"Media",IF(J170&lt;=5000,"Alta","Muy Alta")))))</f>
        <v>Baja</v>
      </c>
      <c r="L170" s="487">
        <f>IF(K170="","",IF(K170="Muy Baja",0.2,IF(K170="Baja",0.4,IF(K170="Media",0.6,IF(K170="Alta",0.8,IF(K170="Muy Alta",1,))))))</f>
        <v>0.4</v>
      </c>
      <c r="M170" s="488" t="s">
        <v>335</v>
      </c>
      <c r="N170" s="487" t="str">
        <f>IF(NOT(ISERROR(MATCH(M170,'[13]Tabla Impacto'!$B$221:$B$223,0))),'[13]Tabla Impacto'!$F$223&amp;"Por favor no seleccionar los criterios de impacto(Afectación Económica o presupuestal y Pérdida Reputacional)",M170)</f>
        <v xml:space="preserve">     Mayor a 10000 SMLMV</v>
      </c>
      <c r="O170" s="486" t="str">
        <f>IF(OR(N170='[13]Tabla Impacto'!$C$11,N170='[13]Tabla Impacto'!$D$11),"Leve",IF(OR(N170='[13]Tabla Impacto'!$C$12,N170='[13]Tabla Impacto'!$D$12),"Menor",IF(OR(N170='[13]Tabla Impacto'!$C$13,N170='[13]Tabla Impacto'!$D$13),"Moderado",IF(OR(N170='[13]Tabla Impacto'!$C$14,N170='[13]Tabla Impacto'!$D$14),"Mayor",IF(OR(N170='[13]Tabla Impacto'!$C$15,N170='[13]Tabla Impacto'!$D$15),"Catastrófico","")))))</f>
        <v>Catastrófico</v>
      </c>
      <c r="P170" s="487">
        <f>IF(O170="","",IF(O170="Leve",0.2,IF(O170="Menor",0.4,IF(O170="Moderado",0.6,IF(O170="Mayor",0.8,IF(O170="Catastrófico",1,))))))</f>
        <v>1</v>
      </c>
      <c r="Q170" s="489" t="str">
        <f>IF(OR(AND(K170="Muy Baja",O170="Leve"),AND(K170="Muy Baja",O170="Menor"),AND(K170="Baja",O170="Leve")),"Bajo",IF(OR(AND(K170="Muy baja",O170="Moderado"),AND(K170="Baja",O170="Menor"),AND(K170="Baja",O170="Moderado"),AND(K170="Media",O170="Leve"),AND(K170="Media",O170="Menor"),AND(K170="Media",O170="Moderado"),AND(K170="Alta",O170="Leve"),AND(K170="Alta",O170="Menor")),"Moderado",IF(OR(AND(K170="Muy Baja",O170="Mayor"),AND(K170="Baja",O170="Mayor"),AND(K170="Media",O170="Mayor"),AND(K170="Alta",O170="Moderado"),AND(K170="Alta",O170="Mayor"),AND(K170="Muy Alta",O170="Leve"),AND(K170="Muy Alta",O170="Menor"),AND(K170="Muy Alta",O170="Moderado"),AND(K170="Muy Alta",O170="Mayor")),"Alto",IF(OR(AND(K170="Muy Baja",O170="Catastrófico"),AND(K170="Baja",O170="Catastrófico"),AND(K170="Media",O170="Catastrófico"),AND(K170="Alta",O170="Catastrófico"),AND(K170="Muy Alta",O170="Catastrófico")),"Extremo",""))))</f>
        <v>Extremo</v>
      </c>
      <c r="R170" s="490">
        <v>1</v>
      </c>
      <c r="S170" s="491" t="s">
        <v>336</v>
      </c>
      <c r="T170" s="492" t="str">
        <f>IF(OR(U170="Preventivo",U170="Detectivo"),"Probabilidad",IF(U170="Correctivo","Impacto",""))</f>
        <v>Probabilidad</v>
      </c>
      <c r="U170" s="493" t="s">
        <v>100</v>
      </c>
      <c r="V170" s="493" t="s">
        <v>101</v>
      </c>
      <c r="W170" s="494" t="str">
        <f>IF(AND(U170="Preventivo",V170="Automático"),"50%",IF(AND(U170="Preventivo",V170="Manual"),"40%",IF(AND(U170="Detectivo",V170="Automático"),"40%",IF(AND(U170="Detectivo",V170="Manual"),"30%",IF(AND(U170="Correctivo",V170="Automático"),"35%",IF(AND(U170="Correctivo",V170="Manual"),"25%",""))))))</f>
        <v>40%</v>
      </c>
      <c r="X170" s="493" t="s">
        <v>136</v>
      </c>
      <c r="Y170" s="493" t="s">
        <v>103</v>
      </c>
      <c r="Z170" s="493" t="s">
        <v>104</v>
      </c>
      <c r="AA170" s="495">
        <f>IFERROR(IF(T170="Probabilidad",(L170-(+L170*W170)),IF(T170="Impacto",L170,"")),"")</f>
        <v>0.24</v>
      </c>
      <c r="AB170" s="496" t="str">
        <f>IFERROR(IF(AA170="","",IF(AA170&lt;=0.2,"Muy Baja",IF(AA170&lt;=0.4,"Baja",IF(AA170&lt;=0.6,"Media",IF(AA170&lt;=0.8,"Alta","Muy Alta"))))),"")</f>
        <v>Baja</v>
      </c>
      <c r="AC170" s="497">
        <f>+AA170</f>
        <v>0.24</v>
      </c>
      <c r="AD170" s="496" t="str">
        <f>IFERROR(IF(AE170="","",IF(AE170&lt;=0.2,"Leve",IF(AE170&lt;=0.4,"Menor",IF(AE170&lt;=0.6,"Moderado",IF(AE170&lt;=0.8,"Mayor","Catastrófico"))))),"")</f>
        <v>Catastrófico</v>
      </c>
      <c r="AE170" s="497">
        <f>IFERROR(IF(T170="Impacto",(P170-(+P170*W170)),IF(T170="Probabilidad",P170,"")),"")</f>
        <v>1</v>
      </c>
      <c r="AF170" s="498" t="str">
        <f>IFERROR(IF(OR(AND(AB170="Muy Baja",AD170="Leve"),AND(AB170="Muy Baja",AD170="Menor"),AND(AB170="Baja",AD170="Leve")),"Bajo",IF(OR(AND(AB170="Muy baja",AD170="Moderado"),AND(AB170="Baja",AD170="Menor"),AND(AB170="Baja",AD170="Moderado"),AND(AB170="Media",AD170="Leve"),AND(AB170="Media",AD170="Menor"),AND(AB170="Media",AD170="Moderado"),AND(AB170="Alta",AD170="Leve"),AND(AB170="Alta",AD170="Menor")),"Moderado",IF(OR(AND(AB170="Muy Baja",AD170="Mayor"),AND(AB170="Baja",AD170="Mayor"),AND(AB170="Media",AD170="Mayor"),AND(AB170="Alta",AD170="Moderado"),AND(AB170="Alta",AD170="Mayor"),AND(AB170="Muy Alta",AD170="Leve"),AND(AB170="Muy Alta",AD170="Menor"),AND(AB170="Muy Alta",AD170="Moderado"),AND(AB170="Muy Alta",AD170="Mayor")),"Alto",IF(OR(AND(AB170="Muy Baja",AD170="Catastrófico"),AND(AB170="Baja",AD170="Catastrófico"),AND(AB170="Media",AD170="Catastrófico"),AND(AB170="Alta",AD170="Catastrófico"),AND(AB170="Muy Alta",AD170="Catastrófico")),"Extremo","")))),"")</f>
        <v>Extremo</v>
      </c>
      <c r="AG170" s="499" t="s">
        <v>105</v>
      </c>
    </row>
    <row r="171" spans="1:33" ht="82.5" x14ac:dyDescent="0.2">
      <c r="A171" s="640"/>
      <c r="B171" s="263">
        <v>2</v>
      </c>
      <c r="C171" s="277" t="s">
        <v>165</v>
      </c>
      <c r="D171" s="277" t="s">
        <v>337</v>
      </c>
      <c r="E171" s="278" t="s">
        <v>338</v>
      </c>
      <c r="F171" s="193" t="s">
        <v>339</v>
      </c>
      <c r="G171" s="193" t="s">
        <v>340</v>
      </c>
      <c r="H171" s="193" t="s">
        <v>341</v>
      </c>
      <c r="I171" s="264" t="s">
        <v>97</v>
      </c>
      <c r="J171" s="265">
        <v>120000</v>
      </c>
      <c r="K171" s="266" t="str">
        <f t="shared" ref="K171:K172" si="150">IF(J171&lt;=0,"",IF(J171&lt;=2,"Muy Baja",IF(J171&lt;=24,"Baja",IF(J171&lt;=500,"Media",IF(J171&lt;=5000,"Alta","Muy Alta")))))</f>
        <v>Muy Alta</v>
      </c>
      <c r="L171" s="267">
        <f t="shared" ref="L171:L172" si="151">IF(K171="","",IF(K171="Muy Baja",0.2,IF(K171="Baja",0.4,IF(K171="Media",0.6,IF(K171="Alta",0.8,IF(K171="Muy Alta",1,))))))</f>
        <v>1</v>
      </c>
      <c r="M171" s="268" t="s">
        <v>98</v>
      </c>
      <c r="N171" s="267" t="str">
        <f>IF(NOT(ISERROR(MATCH(M171,'[13]Tabla Impacto'!$B$221:$B$223,0))),'[13]Tabla Impacto'!$F$223&amp;"Por favor no seleccionar los criterios de impacto(Afectación Económica o presupuestal y Pérdida Reputacional)",M171)</f>
        <v xml:space="preserve">     El riesgo afecta la imagen de la entidad con algunos usuarios de relevancia frente al logro de los objetivos</v>
      </c>
      <c r="O171" s="266" t="str">
        <f>IF(OR(N171='[13]Tabla Impacto'!$C$11,N171='[13]Tabla Impacto'!$D$11),"Leve",IF(OR(N171='[13]Tabla Impacto'!$C$12,N171='[13]Tabla Impacto'!$D$12),"Menor",IF(OR(N171='[13]Tabla Impacto'!$C$13,N171='[13]Tabla Impacto'!$D$13),"Moderado",IF(OR(N171='[13]Tabla Impacto'!$C$14,N171='[13]Tabla Impacto'!$D$14),"Mayor",IF(OR(N171='[13]Tabla Impacto'!$C$15,N171='[13]Tabla Impacto'!$D$15),"Catastrófico","")))))</f>
        <v>Moderado</v>
      </c>
      <c r="P171" s="267">
        <f t="shared" ref="P171:P172" si="152">IF(O171="","",IF(O171="Leve",0.2,IF(O171="Menor",0.4,IF(O171="Moderado",0.6,IF(O171="Mayor",0.8,IF(O171="Catastrófico",1,))))))</f>
        <v>0.6</v>
      </c>
      <c r="Q171" s="269" t="str">
        <f t="shared" ref="Q171:Q172" si="153">IF(OR(AND(K171="Muy Baja",O171="Leve"),AND(K171="Muy Baja",O171="Menor"),AND(K171="Baja",O171="Leve")),"Bajo",IF(OR(AND(K171="Muy baja",O171="Moderado"),AND(K171="Baja",O171="Menor"),AND(K171="Baja",O171="Moderado"),AND(K171="Media",O171="Leve"),AND(K171="Media",O171="Menor"),AND(K171="Media",O171="Moderado"),AND(K171="Alta",O171="Leve"),AND(K171="Alta",O171="Menor")),"Moderado",IF(OR(AND(K171="Muy Baja",O171="Mayor"),AND(K171="Baja",O171="Mayor"),AND(K171="Media",O171="Mayor"),AND(K171="Alta",O171="Moderado"),AND(K171="Alta",O171="Mayor"),AND(K171="Muy Alta",O171="Leve"),AND(K171="Muy Alta",O171="Menor"),AND(K171="Muy Alta",O171="Moderado"),AND(K171="Muy Alta",O171="Mayor")),"Alto",IF(OR(AND(K171="Muy Baja",O171="Catastrófico"),AND(K171="Baja",O171="Catastrófico"),AND(K171="Media",O171="Catastrófico"),AND(K171="Alta",O171="Catastrófico"),AND(K171="Muy Alta",O171="Catastrófico")),"Extremo",""))))</f>
        <v>Alto</v>
      </c>
      <c r="R171" s="279">
        <v>1</v>
      </c>
      <c r="S171" s="261" t="s">
        <v>342</v>
      </c>
      <c r="T171" s="270" t="str">
        <f>IF(OR(U171="Preventivo",U171="Detectivo"),"Probabilidad",IF(U171="Correctivo","Impacto",""))</f>
        <v>Probabilidad</v>
      </c>
      <c r="U171" s="271" t="s">
        <v>100</v>
      </c>
      <c r="V171" s="271" t="s">
        <v>101</v>
      </c>
      <c r="W171" s="272" t="str">
        <f>IF(AND(U171="Preventivo",V171="Automático"),"50%",IF(AND(U171="Preventivo",V171="Manual"),"40%",IF(AND(U171="Detectivo",V171="Automático"),"40%",IF(AND(U171="Detectivo",V171="Manual"),"30%",IF(AND(U171="Correctivo",V171="Automático"),"35%",IF(AND(U171="Correctivo",V171="Manual"),"25%",""))))))</f>
        <v>40%</v>
      </c>
      <c r="X171" s="280" t="s">
        <v>136</v>
      </c>
      <c r="Y171" s="271" t="s">
        <v>103</v>
      </c>
      <c r="Z171" s="271" t="s">
        <v>104</v>
      </c>
      <c r="AA171" s="273">
        <f>IFERROR(IF(T171="Probabilidad",(L171-(+L171*W171)),IF(T171="Impacto",L171,"")),"")</f>
        <v>0.6</v>
      </c>
      <c r="AB171" s="274" t="str">
        <f>IFERROR(IF(AA171="","",IF(AA171&lt;=0.2,"Muy Baja",IF(AA171&lt;=0.4,"Baja",IF(AA171&lt;=0.6,"Media",IF(AA171&lt;=0.8,"Alta","Muy Alta"))))),"")</f>
        <v>Media</v>
      </c>
      <c r="AC171" s="275">
        <f>+AA171</f>
        <v>0.6</v>
      </c>
      <c r="AD171" s="274" t="str">
        <f>IFERROR(IF(AE171="","",IF(AE171&lt;=0.2,"Leve",IF(AE171&lt;=0.4,"Menor",IF(AE171&lt;=0.6,"Moderado",IF(AE171&lt;=0.8,"Mayor","Catastrófico"))))),"")</f>
        <v>Moderado</v>
      </c>
      <c r="AE171" s="275">
        <f>IFERROR(IF(T171="Impacto",(P171-(+P171*W171)),IF(T171="Probabilidad",P171,"")),"")</f>
        <v>0.6</v>
      </c>
      <c r="AF171" s="276" t="str">
        <f>IFERROR(IF(OR(AND(AB171="Muy Baja",AD171="Leve"),AND(AB171="Muy Baja",AD171="Menor"),AND(AB171="Baja",AD171="Leve")),"Bajo",IF(OR(AND(AB171="Muy baja",AD171="Moderado"),AND(AB171="Baja",AD171="Menor"),AND(AB171="Baja",AD171="Moderado"),AND(AB171="Media",AD171="Leve"),AND(AB171="Media",AD171="Menor"),AND(AB171="Media",AD171="Moderado"),AND(AB171="Alta",AD171="Leve"),AND(AB171="Alta",AD171="Menor")),"Moderado",IF(OR(AND(AB171="Muy Baja",AD171="Mayor"),AND(AB171="Baja",AD171="Mayor"),AND(AB171="Media",AD171="Mayor"),AND(AB171="Alta",AD171="Moderado"),AND(AB171="Alta",AD171="Mayor"),AND(AB171="Muy Alta",AD171="Leve"),AND(AB171="Muy Alta",AD171="Menor"),AND(AB171="Muy Alta",AD171="Moderado"),AND(AB171="Muy Alta",AD171="Mayor")),"Alto",IF(OR(AND(AB171="Muy Baja",AD171="Catastrófico"),AND(AB171="Baja",AD171="Catastrófico"),AND(AB171="Media",AD171="Catastrófico"),AND(AB171="Alta",AD171="Catastrófico"),AND(AB171="Muy Alta",AD171="Catastrófico")),"Extremo","")))),"")</f>
        <v>Moderado</v>
      </c>
      <c r="AG171" s="500" t="s">
        <v>105</v>
      </c>
    </row>
    <row r="172" spans="1:33" ht="99.75" thickBot="1" x14ac:dyDescent="0.25">
      <c r="A172" s="641"/>
      <c r="B172" s="501">
        <v>3</v>
      </c>
      <c r="C172" s="502" t="s">
        <v>91</v>
      </c>
      <c r="D172" s="502" t="s">
        <v>343</v>
      </c>
      <c r="E172" s="503" t="s">
        <v>344</v>
      </c>
      <c r="F172" s="459" t="s">
        <v>345</v>
      </c>
      <c r="G172" s="459" t="s">
        <v>346</v>
      </c>
      <c r="H172" s="459" t="s">
        <v>347</v>
      </c>
      <c r="I172" s="504" t="s">
        <v>97</v>
      </c>
      <c r="J172" s="505">
        <v>5</v>
      </c>
      <c r="K172" s="506" t="str">
        <f t="shared" si="150"/>
        <v>Baja</v>
      </c>
      <c r="L172" s="507">
        <f t="shared" si="151"/>
        <v>0.4</v>
      </c>
      <c r="M172" s="508" t="s">
        <v>98</v>
      </c>
      <c r="N172" s="507" t="str">
        <f>IF(NOT(ISERROR(MATCH(M172,'[13]Tabla Impacto'!$B$221:$B$223,0))),'[13]Tabla Impacto'!$F$223&amp;"Por favor no seleccionar los criterios de impacto(Afectación Económica o presupuestal y Pérdida Reputacional)",M172)</f>
        <v xml:space="preserve">     El riesgo afecta la imagen de la entidad con algunos usuarios de relevancia frente al logro de los objetivos</v>
      </c>
      <c r="O172" s="506" t="str">
        <f>IF(OR(N172='[13]Tabla Impacto'!$C$11,N172='[13]Tabla Impacto'!$D$11),"Leve",IF(OR(N172='[13]Tabla Impacto'!$C$12,N172='[13]Tabla Impacto'!$D$12),"Menor",IF(OR(N172='[13]Tabla Impacto'!$C$13,N172='[13]Tabla Impacto'!$D$13),"Moderado",IF(OR(N172='[13]Tabla Impacto'!$C$14,N172='[13]Tabla Impacto'!$D$14),"Mayor",IF(OR(N172='[13]Tabla Impacto'!$C$15,N172='[13]Tabla Impacto'!$D$15),"Catastrófico","")))))</f>
        <v>Moderado</v>
      </c>
      <c r="P172" s="507">
        <f t="shared" si="152"/>
        <v>0.6</v>
      </c>
      <c r="Q172" s="509" t="str">
        <f t="shared" si="153"/>
        <v>Moderado</v>
      </c>
      <c r="R172" s="510">
        <v>1</v>
      </c>
      <c r="S172" s="511" t="s">
        <v>348</v>
      </c>
      <c r="T172" s="512" t="str">
        <f>IF(OR(U172="Preventivo",U172="Detectivo"),"Probabilidad",IF(U172="Correctivo","Impacto",""))</f>
        <v>Probabilidad</v>
      </c>
      <c r="U172" s="513" t="s">
        <v>100</v>
      </c>
      <c r="V172" s="513" t="s">
        <v>101</v>
      </c>
      <c r="W172" s="514" t="str">
        <f>IF(AND(U172="Preventivo",V172="Automático"),"50%",IF(AND(U172="Preventivo",V172="Manual"),"40%",IF(AND(U172="Detectivo",V172="Automático"),"40%",IF(AND(U172="Detectivo",V172="Manual"),"30%",IF(AND(U172="Correctivo",V172="Automático"),"35%",IF(AND(U172="Correctivo",V172="Manual"),"25%",""))))))</f>
        <v>40%</v>
      </c>
      <c r="X172" s="515" t="s">
        <v>102</v>
      </c>
      <c r="Y172" s="513" t="s">
        <v>103</v>
      </c>
      <c r="Z172" s="513" t="s">
        <v>104</v>
      </c>
      <c r="AA172" s="516">
        <f>IFERROR(IF(T172="Probabilidad",(L172-(+L172*W172)),IF(T172="Impacto",L172,"")),"")</f>
        <v>0.24</v>
      </c>
      <c r="AB172" s="517" t="str">
        <f>IFERROR(IF(AA172="","",IF(AA172&lt;=0.2,"Muy Baja",IF(AA172&lt;=0.4,"Baja",IF(AA172&lt;=0.6,"Media",IF(AA172&lt;=0.8,"Alta","Muy Alta"))))),"")</f>
        <v>Baja</v>
      </c>
      <c r="AC172" s="514">
        <f>+AA172</f>
        <v>0.24</v>
      </c>
      <c r="AD172" s="517" t="str">
        <f>IFERROR(IF(AE172="","",IF(AE172&lt;=0.2,"Leve",IF(AE172&lt;=0.4,"Menor",IF(AE172&lt;=0.6,"Moderado",IF(AE172&lt;=0.8,"Mayor","Catastrófico"))))),"")</f>
        <v>Moderado</v>
      </c>
      <c r="AE172" s="514">
        <f>IFERROR(IF(T172="Impacto",(P172-(+P172*W172)),IF(T172="Probabilidad",P172,"")),"")</f>
        <v>0.6</v>
      </c>
      <c r="AF172" s="518" t="str">
        <f>IFERROR(IF(OR(AND(AB172="Muy Baja",AD172="Leve"),AND(AB172="Muy Baja",AD172="Menor"),AND(AB172="Baja",AD172="Leve")),"Bajo",IF(OR(AND(AB172="Muy baja",AD172="Moderado"),AND(AB172="Baja",AD172="Menor"),AND(AB172="Baja",AD172="Moderado"),AND(AB172="Media",AD172="Leve"),AND(AB172="Media",AD172="Menor"),AND(AB172="Media",AD172="Moderado"),AND(AB172="Alta",AD172="Leve"),AND(AB172="Alta",AD172="Menor")),"Moderado",IF(OR(AND(AB172="Muy Baja",AD172="Mayor"),AND(AB172="Baja",AD172="Mayor"),AND(AB172="Media",AD172="Mayor"),AND(AB172="Alta",AD172="Moderado"),AND(AB172="Alta",AD172="Mayor"),AND(AB172="Muy Alta",AD172="Leve"),AND(AB172="Muy Alta",AD172="Menor"),AND(AB172="Muy Alta",AD172="Moderado"),AND(AB172="Muy Alta",AD172="Mayor")),"Alto",IF(OR(AND(AB172="Muy Baja",AD172="Catastrófico"),AND(AB172="Baja",AD172="Catastrófico"),AND(AB172="Media",AD172="Catastrófico"),AND(AB172="Alta",AD172="Catastrófico"),AND(AB172="Muy Alta",AD172="Catastrófico")),"Extremo","")))),"")</f>
        <v>Moderado</v>
      </c>
      <c r="AG172" s="519" t="s">
        <v>105</v>
      </c>
    </row>
    <row r="173" spans="1:33" ht="126" x14ac:dyDescent="0.2">
      <c r="A173" s="639" t="s">
        <v>349</v>
      </c>
      <c r="B173" s="580">
        <v>1</v>
      </c>
      <c r="C173" s="583" t="s">
        <v>91</v>
      </c>
      <c r="D173" s="584" t="s">
        <v>552</v>
      </c>
      <c r="E173" s="584" t="s">
        <v>350</v>
      </c>
      <c r="F173" s="520" t="s">
        <v>351</v>
      </c>
      <c r="G173" s="605" t="s">
        <v>553</v>
      </c>
      <c r="H173" s="606" t="s">
        <v>352</v>
      </c>
      <c r="I173" s="609" t="s">
        <v>554</v>
      </c>
      <c r="J173" s="610">
        <v>360</v>
      </c>
      <c r="K173" s="611" t="str">
        <f>IF(J173&lt;=0,"",IF(J173&lt;=2,"Muy Baja",IF(J173&lt;=24,"Baja",IF(J173&lt;=500,"Media",IF(J173&lt;=5000,"Alta","Muy Alta")))))</f>
        <v>Media</v>
      </c>
      <c r="L173" s="612">
        <f>IF(K173="","",IF(K173="Muy Baja",0.2,IF(K173="Baja",0.4,IF(K173="Media",0.6,IF(K173="Alta",0.8,IF(K173="Muy Alta",1,))))))</f>
        <v>0.6</v>
      </c>
      <c r="M173" s="612" t="s">
        <v>555</v>
      </c>
      <c r="N173" s="612" t="str">
        <f ca="1">IF(NOT(ISERROR(MATCH(M173,'[14]Tabla Impacto'!$B$221:$B$223,0))),'[14]Tabla Impacto'!$F$223&amp;"Por favor no seleccionar los criterios de impacto(Afectación Económica o presupuestal y Pérdida Reputacional)",M173)</f>
        <v xml:space="preserve">     El riesgo afecta la imagen de  la entidad con efecto publicitario sostenido a nivel de sector administrativo, nivel departamental o municipal</v>
      </c>
      <c r="O173" s="611" t="str">
        <f ca="1">IF(OR(N173='[14]Tabla Impacto'!$C$11,N173='[14]Tabla Impacto'!$D$11),"Leve",IF(OR(N173='[14]Tabla Impacto'!$C$12,N173='[14]Tabla Impacto'!$D$12),"Menor",IF(OR(N173='[14]Tabla Impacto'!$C$13,N173='[14]Tabla Impacto'!$D$13),"Moderado",IF(OR(N173='[14]Tabla Impacto'!$C$14,N173='[14]Tabla Impacto'!$D$14),"Mayor",IF(OR(N173='[14]Tabla Impacto'!$C$15,N173='[14]Tabla Impacto'!$D$15),"Catastrófico","")))))</f>
        <v/>
      </c>
      <c r="P173" s="612" t="str">
        <f ca="1">IF(O173="","",IF(O173="Leve",0.2,IF(O173="Menor",0.4,IF(O173="Moderado",0.6,IF(O173="Mayor",0.8,IF(O173="Catastrófico",1,))))))</f>
        <v/>
      </c>
      <c r="Q173" s="706" t="str">
        <f ca="1">IF(OR(AND(K173="Muy Baja",O173="Leve"),AND(K173="Muy Baja",O173="Menor"),AND(K173="Baja",O173="Leve")),"Bajo",IF(OR(AND(K173="Muy baja",O173="Moderado"),AND(K173="Baja",O173="Menor"),AND(K173="Baja",O173="Moderado"),AND(K173="Media",O173="Leve"),AND(K173="Media",O173="Menor"),AND(K173="Media",O173="Moderado"),AND(K173="Alta",O173="Leve"),AND(K173="Alta",O173="Menor")),"Moderado",IF(OR(AND(K173="Muy Baja",O173="Mayor"),AND(K173="Baja",O173="Mayor"),AND(K173="Media",O173="Mayor"),AND(K173="Alta",O173="Moderado"),AND(K173="Alta",O173="Mayor"),AND(K173="Muy Alta",O173="Leve"),AND(K173="Muy Alta",O173="Menor"),AND(K173="Muy Alta",O173="Moderado"),AND(K173="Muy Alta",O173="Mayor")),"Alto",IF(OR(AND(K173="Muy Baja",O173="Catastrófico"),AND(K173="Baja",O173="Catastrófico"),AND(K173="Media",O173="Catastrófico"),AND(K173="Alta",O173="Catastrófico"),AND(K173="Muy Alta",O173="Catastrófico")),"Extremo",""))))</f>
        <v/>
      </c>
      <c r="R173" s="521">
        <v>1</v>
      </c>
      <c r="S173" s="522" t="s">
        <v>556</v>
      </c>
      <c r="T173" s="521" t="str">
        <f t="shared" ref="T173:T175" si="154">IF(OR(U173="Preventivo",U173="Detectivo"),"Probabilidad",IF(U173="Correctivo","Impacto",""))</f>
        <v>Impacto</v>
      </c>
      <c r="U173" s="523" t="s">
        <v>133</v>
      </c>
      <c r="V173" s="523" t="s">
        <v>101</v>
      </c>
      <c r="W173" s="524" t="str">
        <f t="shared" ref="W173:W175" si="155">IF(AND(U173="Preventivo",V173="Automático"),"50%",IF(AND(U173="Preventivo",V173="Manual"),"40%",IF(AND(U173="Detectivo",V173="Automático"),"40%",IF(AND(U173="Detectivo",V173="Manual"),"30%",IF(AND(U173="Correctivo",V173="Automático"),"35%",IF(AND(U173="Correctivo",V173="Manual"),"25%",""))))))</f>
        <v>25%</v>
      </c>
      <c r="X173" s="523" t="s">
        <v>102</v>
      </c>
      <c r="Y173" s="523" t="s">
        <v>103</v>
      </c>
      <c r="Z173" s="523" t="s">
        <v>104</v>
      </c>
      <c r="AA173" s="525">
        <f>IFERROR(IF(T173="Probabilidad",(L173-(+L173*W173)),IF(T173="Impacto",L173,"")),"")</f>
        <v>0.6</v>
      </c>
      <c r="AB173" s="526" t="str">
        <f t="shared" ref="AB173:AB175" si="156">IFERROR(IF(AA173="","",IF(AA173&lt;=0.2,"Muy Baja",IF(AA173&lt;=0.4,"Baja",IF(AA173&lt;=0.6,"Media",IF(AA173&lt;=0.8,"Alta","Muy Alta"))))),"")</f>
        <v>Media</v>
      </c>
      <c r="AC173" s="527">
        <f t="shared" ref="AC173:AC175" si="157">+AA173</f>
        <v>0.6</v>
      </c>
      <c r="AD173" s="526" t="str">
        <f t="shared" ref="AD173:AD175" ca="1" si="158">IFERROR(IF(AE173="","",IF(AE173&lt;=0.2,"Leve",IF(AE173&lt;=0.4,"Menor",IF(AE173&lt;=0.6,"Moderado",IF(AE173&lt;=0.8,"Mayor","Catastrófico"))))),"")</f>
        <v/>
      </c>
      <c r="AE173" s="527" t="str">
        <f ca="1">IFERROR(IF(T173="Impacto",(P173-(+P173*W173)),IF(T173="Probabilidad",P173,"")),"")</f>
        <v/>
      </c>
      <c r="AF173" s="528" t="str">
        <f t="shared" ref="AF173:AF175" ca="1" si="159">IFERROR(IF(OR(AND(AB173="Muy Baja",AD173="Leve"),AND(AB173="Muy Baja",AD173="Menor"),AND(AB173="Baja",AD173="Leve")),"Bajo",IF(OR(AND(AB173="Muy baja",AD173="Moderado"),AND(AB173="Baja",AD173="Menor"),AND(AB173="Baja",AD173="Moderado"),AND(AB173="Media",AD173="Leve"),AND(AB173="Media",AD173="Menor"),AND(AB173="Media",AD173="Moderado"),AND(AB173="Alta",AD173="Leve"),AND(AB173="Alta",AD173="Menor")),"Moderado",IF(OR(AND(AB173="Muy Baja",AD173="Mayor"),AND(AB173="Baja",AD173="Mayor"),AND(AB173="Media",AD173="Mayor"),AND(AB173="Alta",AD173="Moderado"),AND(AB173="Alta",AD173="Mayor"),AND(AB173="Muy Alta",AD173="Leve"),AND(AB173="Muy Alta",AD173="Menor"),AND(AB173="Muy Alta",AD173="Moderado"),AND(AB173="Muy Alta",AD173="Mayor")),"Alto",IF(OR(AND(AB173="Muy Baja",AD173="Catastrófico"),AND(AB173="Baja",AD173="Catastrófico"),AND(AB173="Media",AD173="Catastrófico"),AND(AB173="Alta",AD173="Catastrófico"),AND(AB173="Muy Alta",AD173="Catastrófico")),"Extremo","")))),"")</f>
        <v/>
      </c>
      <c r="AG173" s="529"/>
    </row>
    <row r="174" spans="1:33" ht="299.25" x14ac:dyDescent="0.2">
      <c r="A174" s="640"/>
      <c r="B174" s="581"/>
      <c r="C174" s="581"/>
      <c r="D174" s="585"/>
      <c r="E174" s="585"/>
      <c r="F174" s="289" t="s">
        <v>557</v>
      </c>
      <c r="G174" s="581"/>
      <c r="H174" s="607"/>
      <c r="I174" s="607"/>
      <c r="J174" s="581"/>
      <c r="K174" s="581"/>
      <c r="L174" s="581"/>
      <c r="M174" s="581"/>
      <c r="N174" s="581"/>
      <c r="O174" s="581"/>
      <c r="P174" s="581"/>
      <c r="Q174" s="581"/>
      <c r="R174" s="281">
        <v>2</v>
      </c>
      <c r="S174" s="282" t="s">
        <v>558</v>
      </c>
      <c r="T174" s="281" t="str">
        <f t="shared" si="154"/>
        <v>Impacto</v>
      </c>
      <c r="U174" s="283" t="s">
        <v>133</v>
      </c>
      <c r="V174" s="283" t="s">
        <v>101</v>
      </c>
      <c r="W174" s="284" t="str">
        <f t="shared" si="155"/>
        <v>25%</v>
      </c>
      <c r="X174" s="283" t="s">
        <v>102</v>
      </c>
      <c r="Y174" s="283" t="s">
        <v>103</v>
      </c>
      <c r="Z174" s="283" t="s">
        <v>104</v>
      </c>
      <c r="AA174" s="285">
        <f>IFERROR(IF(AND(T173="Probabilidad",T174="Probabilidad"),(AC173-(+AC173*W174)),IF(AND(T173="Impacto",T174="Probabilidad"),(L173-(+L173*W174)),IF(T174="Impacto",AC173,""))),"")</f>
        <v>0.6</v>
      </c>
      <c r="AB174" s="286" t="str">
        <f t="shared" si="156"/>
        <v>Media</v>
      </c>
      <c r="AC174" s="287">
        <f t="shared" si="157"/>
        <v>0.6</v>
      </c>
      <c r="AD174" s="286" t="str">
        <f t="shared" ca="1" si="158"/>
        <v/>
      </c>
      <c r="AE174" s="287" t="str">
        <f ca="1">IFERROR(IF(AND(T173="Impacto",T174="Impacto"),(AE173-(+AE173*W174)),IF(AND(T173="Probabilidad",T174="Impacto"),(P173-(+P173*W174)),IF(T174="Probabilidad",AE173,""))),"")</f>
        <v/>
      </c>
      <c r="AF174" s="288" t="str">
        <f t="shared" ca="1" si="159"/>
        <v/>
      </c>
      <c r="AG174" s="530"/>
    </row>
    <row r="175" spans="1:33" ht="111" thickBot="1" x14ac:dyDescent="0.25">
      <c r="A175" s="641"/>
      <c r="B175" s="582"/>
      <c r="C175" s="582"/>
      <c r="D175" s="586"/>
      <c r="E175" s="586"/>
      <c r="F175" s="531"/>
      <c r="G175" s="582"/>
      <c r="H175" s="608"/>
      <c r="I175" s="608"/>
      <c r="J175" s="582"/>
      <c r="K175" s="582"/>
      <c r="L175" s="582"/>
      <c r="M175" s="582"/>
      <c r="N175" s="582"/>
      <c r="O175" s="582"/>
      <c r="P175" s="582"/>
      <c r="Q175" s="582"/>
      <c r="R175" s="532">
        <v>3</v>
      </c>
      <c r="S175" s="533" t="s">
        <v>559</v>
      </c>
      <c r="T175" s="532" t="str">
        <f t="shared" si="154"/>
        <v>Probabilidad</v>
      </c>
      <c r="U175" s="534" t="s">
        <v>100</v>
      </c>
      <c r="V175" s="534" t="s">
        <v>101</v>
      </c>
      <c r="W175" s="535" t="str">
        <f t="shared" si="155"/>
        <v>40%</v>
      </c>
      <c r="X175" s="534" t="s">
        <v>136</v>
      </c>
      <c r="Y175" s="534" t="s">
        <v>103</v>
      </c>
      <c r="Z175" s="534" t="s">
        <v>104</v>
      </c>
      <c r="AA175" s="536">
        <f>IFERROR(IF(AND(T174="Probabilidad",T175="Probabilidad"),(AC174-(+AC174*W175)),IF(AND(T174="Impacto",T175="Probabilidad"),(AC173-(+AC173*W175)),IF(T175="Impacto",AC174,""))),"")</f>
        <v>0.36</v>
      </c>
      <c r="AB175" s="537" t="str">
        <f t="shared" si="156"/>
        <v>Baja</v>
      </c>
      <c r="AC175" s="535">
        <f t="shared" si="157"/>
        <v>0.36</v>
      </c>
      <c r="AD175" s="537" t="str">
        <f t="shared" ca="1" si="158"/>
        <v/>
      </c>
      <c r="AE175" s="535" t="str">
        <f ca="1">IFERROR(IF(AND(T174="Impacto",T175="Impacto"),(AE174-(+AE174*W175)),IF(AND(T174="Probabilidad",T175="Impacto"),(AE173-(+AE173*W175)),IF(T175="Probabilidad",AE174,""))),"")</f>
        <v/>
      </c>
      <c r="AF175" s="538" t="str">
        <f t="shared" ca="1" si="159"/>
        <v/>
      </c>
      <c r="AG175" s="539"/>
    </row>
    <row r="176" spans="1:33" ht="69" x14ac:dyDescent="0.2">
      <c r="A176" s="799" t="s">
        <v>353</v>
      </c>
      <c r="B176" s="622">
        <v>1</v>
      </c>
      <c r="C176" s="625" t="s">
        <v>91</v>
      </c>
      <c r="D176" s="625" t="s">
        <v>354</v>
      </c>
      <c r="E176" s="625" t="s">
        <v>355</v>
      </c>
      <c r="F176" s="755" t="s">
        <v>356</v>
      </c>
      <c r="G176" s="811" t="s">
        <v>357</v>
      </c>
      <c r="H176" s="757" t="s">
        <v>358</v>
      </c>
      <c r="I176" s="625" t="s">
        <v>97</v>
      </c>
      <c r="J176" s="599">
        <v>500</v>
      </c>
      <c r="K176" s="590" t="str">
        <f>IF(J176&lt;=0,"",IF(J176&lt;=2,"Muy Baja",IF(J176&lt;=24,"Baja",IF(J176&lt;=500,"Media",IF(J176&lt;=5000,"Alta","Muy Alta")))))</f>
        <v>Media</v>
      </c>
      <c r="L176" s="587">
        <f>IF(K176="","",IF(K176="Muy Baja",0.2,IF(K176="Baja",0.4,IF(K176="Media",0.6,IF(K176="Alta",0.8,IF(K176="Muy Alta",1,))))))</f>
        <v>0.6</v>
      </c>
      <c r="M176" s="602" t="s">
        <v>230</v>
      </c>
      <c r="N176" s="587" t="str">
        <f ca="1">IF(NOT(ISERROR(MATCH(M176,'[15]Tabla Impacto'!$B$221:$B$223,0))),'[15]Tabla Impacto'!$F$223&amp;"Por favor no seleccionar los criterios de impacto(Afectación Económica o presupuestal y Pérdida Reputacional)",M176)</f>
        <v xml:space="preserve">     Entre 50 y 100 SMLMV </v>
      </c>
      <c r="O176" s="590" t="str">
        <f ca="1">IF(OR(N176='[15]Tabla Impacto'!$C$11,N176='[15]Tabla Impacto'!$D$11),"Leve",IF(OR(N176='[15]Tabla Impacto'!$C$12,N176='[15]Tabla Impacto'!$D$12),"Menor",IF(OR(N176='[15]Tabla Impacto'!$C$13,N176='[15]Tabla Impacto'!$D$13),"Moderado",IF(OR(N176='[15]Tabla Impacto'!$C$14,N176='[15]Tabla Impacto'!$D$14),"Mayor",IF(OR(N176='[15]Tabla Impacto'!$C$15,N176='[15]Tabla Impacto'!$D$15),"Catastrófico","")))))</f>
        <v>Moderado</v>
      </c>
      <c r="P176" s="587">
        <f ca="1">IF(O176="","",IF(O176="Leve",0.2,IF(O176="Menor",0.4,IF(O176="Moderado",0.6,IF(O176="Mayor",0.8,IF(O176="Catastrófico",1,))))))</f>
        <v>0.6</v>
      </c>
      <c r="Q176" s="717" t="str">
        <f ca="1">IF(OR(AND(K176="Muy Baja",O176="Leve"),AND(K176="Muy Baja",O176="Menor"),AND(K176="Baja",O176="Leve")),"Bajo",IF(OR(AND(K176="Muy baja",O176="Moderado"),AND(K176="Baja",O176="Menor"),AND(K176="Baja",O176="Moderado"),AND(K176="Media",O176="Leve"),AND(K176="Media",O176="Menor"),AND(K176="Media",O176="Moderado"),AND(K176="Alta",O176="Leve"),AND(K176="Alta",O176="Menor")),"Moderado",IF(OR(AND(K176="Muy Baja",O176="Mayor"),AND(K176="Baja",O176="Mayor"),AND(K176="Media",O176="Mayor"),AND(K176="Alta",O176="Moderado"),AND(K176="Alta",O176="Mayor"),AND(K176="Muy Alta",O176="Leve"),AND(K176="Muy Alta",O176="Menor"),AND(K176="Muy Alta",O176="Moderado"),AND(K176="Muy Alta",O176="Mayor")),"Alto",IF(OR(AND(K176="Muy Baja",O176="Catastrófico"),AND(K176="Baja",O176="Catastrófico"),AND(K176="Media",O176="Catastrófico"),AND(K176="Alta",O176="Catastrófico"),AND(K176="Muy Alta",O176="Catastrófico")),"Extremo",""))))</f>
        <v>Moderado</v>
      </c>
      <c r="R176" s="329">
        <v>1</v>
      </c>
      <c r="S176" s="330" t="s">
        <v>359</v>
      </c>
      <c r="T176" s="540" t="str">
        <f>IF(OR(U176="Preventivo",U176="Detectivo"),"Probabilidad",IF(U176="Correctivo","Impacto",""))</f>
        <v>Probabilidad</v>
      </c>
      <c r="U176" s="462" t="s">
        <v>100</v>
      </c>
      <c r="V176" s="462" t="s">
        <v>101</v>
      </c>
      <c r="W176" s="463" t="str">
        <f>IF(AND(U176="Preventivo",V176="Automático"),"50%",IF(AND(U176="Preventivo",V176="Manual"),"40%",IF(AND(U176="Detectivo",V176="Automático"),"40%",IF(AND(U176="Detectivo",V176="Manual"),"30%",IF(AND(U176="Correctivo",V176="Automático"),"35%",IF(AND(U176="Correctivo",V176="Manual"),"25%",""))))))</f>
        <v>40%</v>
      </c>
      <c r="X176" s="462" t="s">
        <v>136</v>
      </c>
      <c r="Y176" s="462" t="s">
        <v>103</v>
      </c>
      <c r="Z176" s="462" t="s">
        <v>104</v>
      </c>
      <c r="AA176" s="334">
        <f>IFERROR(IF(T176="Probabilidad",(L176-(+L176*W176)),IF(T176="Impacto",L176,"")),"")</f>
        <v>0.36</v>
      </c>
      <c r="AB176" s="464" t="str">
        <f>IFERROR(IF(AA176="","",IF(AA176&lt;=0.2,"Muy Baja",IF(AA176&lt;=0.4,"Baja",IF(AA176&lt;=0.6,"Media",IF(AA176&lt;=0.8,"Alta","Muy Alta"))))),"")</f>
        <v>Baja</v>
      </c>
      <c r="AC176" s="465">
        <f>+AA176</f>
        <v>0.36</v>
      </c>
      <c r="AD176" s="464" t="str">
        <f ca="1">IFERROR(IF(AE176="","",IF(AE176&lt;=0.2,"Leve",IF(AE176&lt;=0.4,"Menor",IF(AE176&lt;=0.6,"Moderado",IF(AE176&lt;=0.8,"Mayor","Catastrófico"))))),"")</f>
        <v>Moderado</v>
      </c>
      <c r="AE176" s="465">
        <f ca="1">IFERROR(IF(T176="Impacto",(P176-(+P176*W176)),IF(T176="Probabilidad",P176,"")),"")</f>
        <v>0.6</v>
      </c>
      <c r="AF176" s="466" t="str">
        <f ca="1">IFERROR(IF(OR(AND(AB176="Muy Baja",AD176="Leve"),AND(AB176="Muy Baja",AD176="Menor"),AND(AB176="Baja",AD176="Leve")),"Bajo",IF(OR(AND(AB176="Muy baja",AD176="Moderado"),AND(AB176="Baja",AD176="Menor"),AND(AB176="Baja",AD176="Moderado"),AND(AB176="Media",AD176="Leve"),AND(AB176="Media",AD176="Menor"),AND(AB176="Media",AD176="Moderado"),AND(AB176="Alta",AD176="Leve"),AND(AB176="Alta",AD176="Menor")),"Moderado",IF(OR(AND(AB176="Muy Baja",AD176="Mayor"),AND(AB176="Baja",AD176="Mayor"),AND(AB176="Media",AD176="Mayor"),AND(AB176="Alta",AD176="Moderado"),AND(AB176="Alta",AD176="Mayor"),AND(AB176="Muy Alta",AD176="Leve"),AND(AB176="Muy Alta",AD176="Menor"),AND(AB176="Muy Alta",AD176="Moderado"),AND(AB176="Muy Alta",AD176="Mayor")),"Alto",IF(OR(AND(AB176="Muy Baja",AD176="Catastrófico"),AND(AB176="Baja",AD176="Catastrófico"),AND(AB176="Media",AD176="Catastrófico"),AND(AB176="Alta",AD176="Catastrófico"),AND(AB176="Muy Alta",AD176="Catastrófico")),"Extremo","")))),"")</f>
        <v>Moderado</v>
      </c>
      <c r="AG176" s="467" t="s">
        <v>360</v>
      </c>
    </row>
    <row r="177" spans="1:33" ht="12.75" customHeight="1" x14ac:dyDescent="0.2">
      <c r="A177" s="800"/>
      <c r="B177" s="623"/>
      <c r="C177" s="626"/>
      <c r="D177" s="626"/>
      <c r="E177" s="626"/>
      <c r="F177" s="756"/>
      <c r="G177" s="806"/>
      <c r="H177" s="758"/>
      <c r="I177" s="626"/>
      <c r="J177" s="600"/>
      <c r="K177" s="591"/>
      <c r="L177" s="588"/>
      <c r="M177" s="603"/>
      <c r="N177" s="588">
        <f ca="1">IF(NOT(ISERROR(MATCH(M177,_xlfn.ANCHORARRAY(#REF!),0))),#REF!&amp;"Por favor no seleccionar los criterios de impacto",M177)</f>
        <v>0</v>
      </c>
      <c r="O177" s="591"/>
      <c r="P177" s="588"/>
      <c r="Q177" s="698"/>
      <c r="R177" s="631">
        <v>2</v>
      </c>
      <c r="S177" s="707" t="s">
        <v>361</v>
      </c>
      <c r="T177" s="710" t="str">
        <f>IF(OR(U177="Preventivo",U177="Detectivo"),"Probabilidad",IF(U177="Correctivo","Impacto",""))</f>
        <v>Probabilidad</v>
      </c>
      <c r="U177" s="691" t="s">
        <v>100</v>
      </c>
      <c r="V177" s="691" t="s">
        <v>101</v>
      </c>
      <c r="W177" s="682" t="str">
        <f t="shared" ref="W177" si="160">IF(AND(U177="Preventivo",V177="Automático"),"50%",IF(AND(U177="Preventivo",V177="Manual"),"40%",IF(AND(U177="Detectivo",V177="Automático"),"40%",IF(AND(U177="Detectivo",V177="Manual"),"30%",IF(AND(U177="Correctivo",V177="Automático"),"35%",IF(AND(U177="Correctivo",V177="Manual"),"25%",""))))))</f>
        <v>40%</v>
      </c>
      <c r="X177" s="691" t="s">
        <v>136</v>
      </c>
      <c r="Y177" s="691" t="s">
        <v>103</v>
      </c>
      <c r="Z177" s="691" t="s">
        <v>104</v>
      </c>
      <c r="AA177" s="694">
        <f>IFERROR(IF(AND(T176="Probabilidad",T177="Probabilidad"),(AC176-(+AC176*W177)),IF(T177="Probabilidad",(L176-(+L176*W177)),IF(T177="Impacto",AC176,""))),"")</f>
        <v>0.216</v>
      </c>
      <c r="AB177" s="697" t="str">
        <f t="shared" ref="AB177" si="161">IFERROR(IF(AA177="","",IF(AA177&lt;=0.2,"Muy Baja",IF(AA177&lt;=0.4,"Baja",IF(AA177&lt;=0.6,"Media",IF(AA177&lt;=0.8,"Alta","Muy Alta"))))),"")</f>
        <v>Baja</v>
      </c>
      <c r="AC177" s="700">
        <f t="shared" ref="AC177" si="162">+AA177</f>
        <v>0.216</v>
      </c>
      <c r="AD177" s="679" t="str">
        <f t="shared" ref="AD177" ca="1" si="163">IFERROR(IF(AE177="","",IF(AE177&lt;=0.2,"Leve",IF(AE177&lt;=0.4,"Menor",IF(AE177&lt;=0.6,"Moderado",IF(AE177&lt;=0.8,"Mayor","Catastrófico"))))),"")</f>
        <v>Moderado</v>
      </c>
      <c r="AE177" s="682">
        <f ca="1">IFERROR(IF(AND(T176="Impacto",T177="Impacto"),(AE176-(+AE176*W177)),IF(T177="Impacto",(P176-(+P176*W177)),IF(T177="Probabilidad",AE176,""))),"")</f>
        <v>0.6</v>
      </c>
      <c r="AF177" s="685" t="str">
        <f t="shared" ref="AF177" ca="1" si="164">IFERROR(IF(OR(AND(AB177="Muy Baja",AD177="Leve"),AND(AB177="Muy Baja",AD177="Menor"),AND(AB177="Baja",AD177="Leve")),"Bajo",IF(OR(AND(AB177="Muy baja",AD177="Moderado"),AND(AB177="Baja",AD177="Menor"),AND(AB177="Baja",AD177="Moderado"),AND(AB177="Media",AD177="Leve"),AND(AB177="Media",AD177="Menor"),AND(AB177="Media",AD177="Moderado"),AND(AB177="Alta",AD177="Leve"),AND(AB177="Alta",AD177="Menor")),"Moderado",IF(OR(AND(AB177="Muy Baja",AD177="Mayor"),AND(AB177="Baja",AD177="Mayor"),AND(AB177="Media",AD177="Mayor"),AND(AB177="Alta",AD177="Moderado"),AND(AB177="Alta",AD177="Mayor"),AND(AB177="Muy Alta",AD177="Leve"),AND(AB177="Muy Alta",AD177="Menor"),AND(AB177="Muy Alta",AD177="Moderado"),AND(AB177="Muy Alta",AD177="Mayor")),"Alto",IF(OR(AND(AB177="Muy Baja",AD177="Catastrófico"),AND(AB177="Baja",AD177="Catastrófico"),AND(AB177="Media",AD177="Catastrófico"),AND(AB177="Alta",AD177="Catastrófico"),AND(AB177="Muy Alta",AD177="Catastrófico")),"Extremo","")))),"")</f>
        <v>Moderado</v>
      </c>
      <c r="AG177" s="688" t="s">
        <v>360</v>
      </c>
    </row>
    <row r="178" spans="1:33" ht="12.75" x14ac:dyDescent="0.2">
      <c r="A178" s="800"/>
      <c r="B178" s="623"/>
      <c r="C178" s="626"/>
      <c r="D178" s="626"/>
      <c r="E178" s="626"/>
      <c r="F178" s="756" t="s">
        <v>362</v>
      </c>
      <c r="G178" s="806"/>
      <c r="H178" s="758"/>
      <c r="I178" s="626"/>
      <c r="J178" s="600"/>
      <c r="K178" s="591"/>
      <c r="L178" s="588"/>
      <c r="M178" s="603"/>
      <c r="N178" s="588">
        <f ca="1">IF(NOT(ISERROR(MATCH(M178,_xlfn.ANCHORARRAY(#REF!),0))),#REF!&amp;"Por favor no seleccionar los criterios de impacto",M178)</f>
        <v>0</v>
      </c>
      <c r="O178" s="591"/>
      <c r="P178" s="588"/>
      <c r="Q178" s="698"/>
      <c r="R178" s="623"/>
      <c r="S178" s="708"/>
      <c r="T178" s="711"/>
      <c r="U178" s="692"/>
      <c r="V178" s="692"/>
      <c r="W178" s="683"/>
      <c r="X178" s="692"/>
      <c r="Y178" s="692"/>
      <c r="Z178" s="692"/>
      <c r="AA178" s="695"/>
      <c r="AB178" s="698"/>
      <c r="AC178" s="701"/>
      <c r="AD178" s="680"/>
      <c r="AE178" s="683"/>
      <c r="AF178" s="686"/>
      <c r="AG178" s="689"/>
    </row>
    <row r="179" spans="1:33" ht="12.75" x14ac:dyDescent="0.2">
      <c r="A179" s="800"/>
      <c r="B179" s="623"/>
      <c r="C179" s="626"/>
      <c r="D179" s="626"/>
      <c r="E179" s="626"/>
      <c r="F179" s="802"/>
      <c r="G179" s="806"/>
      <c r="H179" s="812"/>
      <c r="I179" s="626"/>
      <c r="J179" s="600"/>
      <c r="K179" s="591"/>
      <c r="L179" s="588"/>
      <c r="M179" s="603"/>
      <c r="N179" s="588">
        <f ca="1">IF(NOT(ISERROR(MATCH(M179,_xlfn.ANCHORARRAY(#REF!),0))),#REF!&amp;"Por favor no seleccionar los criterios de impacto",M179)</f>
        <v>0</v>
      </c>
      <c r="O179" s="591"/>
      <c r="P179" s="588"/>
      <c r="Q179" s="698"/>
      <c r="R179" s="624"/>
      <c r="S179" s="709"/>
      <c r="T179" s="712"/>
      <c r="U179" s="693"/>
      <c r="V179" s="693"/>
      <c r="W179" s="684"/>
      <c r="X179" s="693"/>
      <c r="Y179" s="693"/>
      <c r="Z179" s="693"/>
      <c r="AA179" s="696"/>
      <c r="AB179" s="699"/>
      <c r="AC179" s="702"/>
      <c r="AD179" s="681"/>
      <c r="AE179" s="684"/>
      <c r="AF179" s="687"/>
      <c r="AG179" s="690"/>
    </row>
    <row r="180" spans="1:33" ht="66" x14ac:dyDescent="0.2">
      <c r="A180" s="800"/>
      <c r="B180" s="631">
        <v>2</v>
      </c>
      <c r="C180" s="633" t="s">
        <v>363</v>
      </c>
      <c r="D180" s="632" t="s">
        <v>354</v>
      </c>
      <c r="E180" s="633" t="s">
        <v>364</v>
      </c>
      <c r="F180" s="191" t="s">
        <v>365</v>
      </c>
      <c r="G180" s="805" t="s">
        <v>366</v>
      </c>
      <c r="H180" s="808" t="s">
        <v>367</v>
      </c>
      <c r="I180" s="633" t="s">
        <v>97</v>
      </c>
      <c r="J180" s="669">
        <v>24</v>
      </c>
      <c r="K180" s="619" t="str">
        <f>IF(J180&lt;=0,"",IF(J180&lt;=2,"Muy Baja",IF(J180&lt;=24,"Baja",IF(J180&lt;=500,"Media",IF(J180&lt;=5000,"Alta","Muy Alta")))))</f>
        <v>Baja</v>
      </c>
      <c r="L180" s="616">
        <f>IF(K180="","",IF(K180="Muy Baja",0.2,IF(K180="Baja",0.4,IF(K180="Media",0.6,IF(K180="Alta",0.8,IF(K180="Muy Alta",1,))))))</f>
        <v>0.4</v>
      </c>
      <c r="M180" s="613" t="s">
        <v>368</v>
      </c>
      <c r="N180" s="616" t="str">
        <f ca="1">IF(NOT(ISERROR(MATCH(M180,'[15]Tabla Impacto'!$B$221:$B$223,0))),'[15]Tabla Impacto'!$F$223&amp;"Por favor no seleccionar los criterios de impacto(Afectación Económica o presupuestal y Pérdida Reputacional)",M180)</f>
        <v xml:space="preserve">     Entre 10 y 50 SMLMV </v>
      </c>
      <c r="O180" s="619" t="str">
        <f ca="1">IF(OR(N180='[15]Tabla Impacto'!$C$11,N180='[15]Tabla Impacto'!$D$11),"Leve",IF(OR(N180='[15]Tabla Impacto'!$C$12,N180='[15]Tabla Impacto'!$D$12),"Menor",IF(OR(N180='[15]Tabla Impacto'!$C$13,N180='[15]Tabla Impacto'!$D$13),"Moderado",IF(OR(N180='[15]Tabla Impacto'!$C$14,N180='[15]Tabla Impacto'!$D$14),"Mayor",IF(OR(N180='[15]Tabla Impacto'!$C$15,N180='[15]Tabla Impacto'!$D$15),"Catastrófico","")))))</f>
        <v>Menor</v>
      </c>
      <c r="P180" s="616">
        <f ca="1">IF(O180="","",IF(O180="Leve",0.2,IF(O180="Menor",0.4,IF(O180="Moderado",0.6,IF(O180="Mayor",0.8,IF(O180="Catastrófico",1,))))))</f>
        <v>0.4</v>
      </c>
      <c r="Q180" s="703" t="str">
        <f ca="1">IF(OR(AND(K180="Muy Baja",O180="Leve"),AND(K180="Muy Baja",O180="Menor"),AND(K180="Baja",O180="Leve")),"Bajo",IF(OR(AND(K180="Muy baja",O180="Moderado"),AND(K180="Baja",O180="Menor"),AND(K180="Baja",O180="Moderado"),AND(K180="Media",O180="Leve"),AND(K180="Media",O180="Menor"),AND(K180="Media",O180="Moderado"),AND(K180="Alta",O180="Leve"),AND(K180="Alta",O180="Menor")),"Moderado",IF(OR(AND(K180="Muy Baja",O180="Mayor"),AND(K180="Baja",O180="Mayor"),AND(K180="Media",O180="Mayor"),AND(K180="Alta",O180="Moderado"),AND(K180="Alta",O180="Mayor"),AND(K180="Muy Alta",O180="Leve"),AND(K180="Muy Alta",O180="Menor"),AND(K180="Muy Alta",O180="Moderado"),AND(K180="Muy Alta",O180="Mayor")),"Alto",IF(OR(AND(K180="Muy Baja",O180="Catastrófico"),AND(K180="Baja",O180="Catastrófico"),AND(K180="Media",O180="Catastrófico"),AND(K180="Alta",O180="Catastrófico"),AND(K180="Muy Alta",O180="Catastrófico")),"Extremo",""))))</f>
        <v>Moderado</v>
      </c>
      <c r="R180" s="631">
        <v>1</v>
      </c>
      <c r="S180" s="803" t="s">
        <v>369</v>
      </c>
      <c r="T180" s="290" t="str">
        <f>IF(OR(U180="Preventivo",U180="Detectivo"),"Probabilidad",IF(U180="Correctivo","Impacto",""))</f>
        <v>Probabilidad</v>
      </c>
      <c r="U180" s="210" t="s">
        <v>100</v>
      </c>
      <c r="V180" s="291" t="s">
        <v>101</v>
      </c>
      <c r="W180" s="291" t="str">
        <f>IF(AND(U180="Preventivo",V180="Automático"),"50%",IF(AND(U180="Preventivo",V180="Manual"),"40%",IF(AND(U180="Detectivo",V180="Automático"),"40%",IF(AND(U180="Detectivo",V180="Manual"),"30%",IF(AND(U180="Correctivo",V180="Automático"),"35%",IF(AND(U180="Correctivo",V180="Manual"),"25%",""))))))</f>
        <v>40%</v>
      </c>
      <c r="X180" s="291" t="s">
        <v>136</v>
      </c>
      <c r="Y180" s="291" t="s">
        <v>103</v>
      </c>
      <c r="Z180" s="291" t="s">
        <v>104</v>
      </c>
      <c r="AA180" s="218">
        <f>IFERROR(IF(T180="Probabilidad",(L180-(+L180*W180)),IF(T180="Impacto",L180,"")),"")</f>
        <v>0.24</v>
      </c>
      <c r="AB180" s="292" t="str">
        <f>IFERROR(IF(AA180="","",IF(AA180&lt;=0.2,"Muy Baja",IF(AA180&lt;=0.4,"Baja",IF(AA180&lt;=0.6,"Media",IF(AA180&lt;=0.8,"Alta","Muy Alta"))))),"")</f>
        <v>Baja</v>
      </c>
      <c r="AC180" s="293">
        <f>+AA180</f>
        <v>0.24</v>
      </c>
      <c r="AD180" s="292" t="str">
        <f ca="1">IFERROR(IF(AE180="","",IF(AE180&lt;=0.2,"Leve",IF(AE180&lt;=0.4,"Menor",IF(AE180&lt;=0.6,"Moderado",IF(AE180&lt;=0.8,"Mayor","Catastrófico"))))),"")</f>
        <v>Menor</v>
      </c>
      <c r="AE180" s="293">
        <f ca="1">IFERROR(IF(T180="Impacto",(P180-(+P180*W180)),IF(T180="Probabilidad",P180,"")),"")</f>
        <v>0.4</v>
      </c>
      <c r="AF180" s="294" t="str">
        <f ca="1">IFERROR(IF(OR(AND(AB180="Muy Baja",AD180="Leve"),AND(AB180="Muy Baja",AD180="Menor"),AND(AB180="Baja",AD180="Leve")),"Bajo",IF(OR(AND(AB180="Muy baja",AD180="Moderado"),AND(AB180="Baja",AD180="Menor"),AND(AB180="Baja",AD180="Moderado"),AND(AB180="Media",AD180="Leve"),AND(AB180="Media",AD180="Menor"),AND(AB180="Media",AD180="Moderado"),AND(AB180="Alta",AD180="Leve"),AND(AB180="Alta",AD180="Menor")),"Moderado",IF(OR(AND(AB180="Muy Baja",AD180="Mayor"),AND(AB180="Baja",AD180="Mayor"),AND(AB180="Media",AD180="Mayor"),AND(AB180="Alta",AD180="Moderado"),AND(AB180="Alta",AD180="Mayor"),AND(AB180="Muy Alta",AD180="Leve"),AND(AB180="Muy Alta",AD180="Menor"),AND(AB180="Muy Alta",AD180="Moderado"),AND(AB180="Muy Alta",AD180="Mayor")),"Alto",IF(OR(AND(AB180="Muy Baja",AD180="Catastrófico"),AND(AB180="Baja",AD180="Catastrófico"),AND(AB180="Media",AD180="Catastrófico"),AND(AB180="Alta",AD180="Catastrófico"),AND(AB180="Muy Alta",AD180="Catastrófico")),"Extremo","")))),"")</f>
        <v>Moderado</v>
      </c>
      <c r="AG180" s="420" t="s">
        <v>360</v>
      </c>
    </row>
    <row r="181" spans="1:33" ht="12.75" customHeight="1" x14ac:dyDescent="0.2">
      <c r="A181" s="800"/>
      <c r="B181" s="623"/>
      <c r="C181" s="634"/>
      <c r="D181" s="626"/>
      <c r="E181" s="634"/>
      <c r="F181" s="756" t="s">
        <v>370</v>
      </c>
      <c r="G181" s="806"/>
      <c r="H181" s="809"/>
      <c r="I181" s="634"/>
      <c r="J181" s="670"/>
      <c r="K181" s="620"/>
      <c r="L181" s="617"/>
      <c r="M181" s="614"/>
      <c r="N181" s="617">
        <f ca="1">IF(NOT(ISERROR(MATCH(M181,_xlfn.ANCHORARRAY(#REF!),0))),#REF!&amp;"Por favor no seleccionar los criterios de impacto",M181)</f>
        <v>0</v>
      </c>
      <c r="O181" s="620"/>
      <c r="P181" s="617"/>
      <c r="Q181" s="704"/>
      <c r="R181" s="624"/>
      <c r="S181" s="802"/>
      <c r="T181" s="707" t="str">
        <f>IF(OR(U181="Preventivo",U181="Detectivo"),"Probabilidad",IF(U181="Correctivo","Impacto",""))</f>
        <v>Probabilidad</v>
      </c>
      <c r="U181" s="795" t="s">
        <v>100</v>
      </c>
      <c r="V181" s="795" t="s">
        <v>101</v>
      </c>
      <c r="W181" s="795" t="str">
        <f>IF(AND(U181="Preventivo",V181="Automático"),"50%",IF(AND(U181="Preventivo",V181="Manual"),"40%",IF(AND(U181="Detectivo",V181="Automático"),"40%",IF(AND(U181="Detectivo",V181="Manual"),"30%",IF(AND(U181="Correctivo",V181="Automático"),"35%",IF(AND(U181="Correctivo",V181="Manual"),"25%",""))))))</f>
        <v>40%</v>
      </c>
      <c r="X181" s="795" t="s">
        <v>136</v>
      </c>
      <c r="Y181" s="795" t="s">
        <v>103</v>
      </c>
      <c r="Z181" s="795" t="s">
        <v>104</v>
      </c>
      <c r="AA181" s="694">
        <f>IFERROR(IF(T181="Probabilidad",(L181-(+L181*W181)),IF(T181="Impacto",L181,"")),"")</f>
        <v>0</v>
      </c>
      <c r="AB181" s="783" t="str">
        <f t="shared" ref="AB181" si="165">IFERROR(IF(AA181="","",IF(AA181&lt;=0.2,"Muy Baja",IF(AA181&lt;=0.4,"Baja",IF(AA181&lt;=0.6,"Media",IF(AA181&lt;=0.8,"Alta","Muy Alta"))))),"")</f>
        <v>Muy Baja</v>
      </c>
      <c r="AC181" s="786">
        <f t="shared" ref="AC181" si="166">+AA181</f>
        <v>0</v>
      </c>
      <c r="AD181" s="783" t="str">
        <f t="shared" ref="AD181" si="167">IFERROR(IF(AE181="","",IF(AE181&lt;=0.2,"Leve",IF(AE181&lt;=0.4,"Menor",IF(AE181&lt;=0.6,"Moderado",IF(AE181&lt;=0.8,"Mayor","Catastrófico"))))),"")</f>
        <v>Leve</v>
      </c>
      <c r="AE181" s="786">
        <f t="shared" ref="AE181" si="168">IFERROR(IF(T181="Impacto",(P181-(+P181*W181)),IF(T181="Probabilidad",P181,"")),"")</f>
        <v>0</v>
      </c>
      <c r="AF181" s="789" t="str">
        <f t="shared" ref="AF181" si="169">IFERROR(IF(OR(AND(AB181="Muy Baja",AD181="Leve"),AND(AB181="Muy Baja",AD181="Menor"),AND(AB181="Baja",AD181="Leve")),"Bajo",IF(OR(AND(AB181="Muy baja",AD181="Moderado"),AND(AB181="Baja",AD181="Menor"),AND(AB181="Baja",AD181="Moderado"),AND(AB181="Media",AD181="Leve"),AND(AB181="Media",AD181="Menor"),AND(AB181="Media",AD181="Moderado"),AND(AB181="Alta",AD181="Leve"),AND(AB181="Alta",AD181="Menor")),"Moderado",IF(OR(AND(AB181="Muy Baja",AD181="Mayor"),AND(AB181="Baja",AD181="Mayor"),AND(AB181="Media",AD181="Mayor"),AND(AB181="Alta",AD181="Moderado"),AND(AB181="Alta",AD181="Mayor"),AND(AB181="Muy Alta",AD181="Leve"),AND(AB181="Muy Alta",AD181="Menor"),AND(AB181="Muy Alta",AD181="Moderado"),AND(AB181="Muy Alta",AD181="Mayor")),"Alto",IF(OR(AND(AB181="Muy Baja",AD181="Catastrófico"),AND(AB181="Baja",AD181="Catastrófico"),AND(AB181="Media",AD181="Catastrófico"),AND(AB181="Alta",AD181="Catastrófico"),AND(AB181="Muy Alta",AD181="Catastrófico")),"Extremo","")))),"")</f>
        <v>Bajo</v>
      </c>
      <c r="AG181" s="792" t="s">
        <v>360</v>
      </c>
    </row>
    <row r="182" spans="1:33" ht="12.75" customHeight="1" x14ac:dyDescent="0.2">
      <c r="A182" s="800"/>
      <c r="B182" s="623"/>
      <c r="C182" s="634"/>
      <c r="D182" s="626"/>
      <c r="E182" s="634"/>
      <c r="F182" s="756"/>
      <c r="G182" s="806"/>
      <c r="H182" s="809"/>
      <c r="I182" s="634"/>
      <c r="J182" s="670"/>
      <c r="K182" s="620"/>
      <c r="L182" s="617"/>
      <c r="M182" s="614"/>
      <c r="N182" s="215"/>
      <c r="O182" s="620"/>
      <c r="P182" s="617"/>
      <c r="Q182" s="704"/>
      <c r="R182" s="631">
        <v>2</v>
      </c>
      <c r="S182" s="803" t="s">
        <v>371</v>
      </c>
      <c r="T182" s="708"/>
      <c r="U182" s="796"/>
      <c r="V182" s="796"/>
      <c r="W182" s="796"/>
      <c r="X182" s="796"/>
      <c r="Y182" s="796"/>
      <c r="Z182" s="796"/>
      <c r="AA182" s="695"/>
      <c r="AB182" s="784"/>
      <c r="AC182" s="787"/>
      <c r="AD182" s="784"/>
      <c r="AE182" s="787"/>
      <c r="AF182" s="790"/>
      <c r="AG182" s="793"/>
    </row>
    <row r="183" spans="1:33" ht="16.5" x14ac:dyDescent="0.2">
      <c r="A183" s="800"/>
      <c r="B183" s="624"/>
      <c r="C183" s="635"/>
      <c r="D183" s="626"/>
      <c r="E183" s="635"/>
      <c r="F183" s="802"/>
      <c r="G183" s="819"/>
      <c r="H183" s="820"/>
      <c r="I183" s="635"/>
      <c r="J183" s="676"/>
      <c r="K183" s="677"/>
      <c r="L183" s="678"/>
      <c r="M183" s="821"/>
      <c r="N183" s="215"/>
      <c r="O183" s="677"/>
      <c r="P183" s="678"/>
      <c r="Q183" s="822"/>
      <c r="R183" s="624"/>
      <c r="S183" s="802"/>
      <c r="T183" s="709"/>
      <c r="U183" s="813"/>
      <c r="V183" s="813"/>
      <c r="W183" s="813"/>
      <c r="X183" s="813"/>
      <c r="Y183" s="813"/>
      <c r="Z183" s="813"/>
      <c r="AA183" s="696"/>
      <c r="AB183" s="814"/>
      <c r="AC183" s="815"/>
      <c r="AD183" s="814"/>
      <c r="AE183" s="815"/>
      <c r="AF183" s="816"/>
      <c r="AG183" s="817"/>
    </row>
    <row r="184" spans="1:33" ht="12.75" customHeight="1" x14ac:dyDescent="0.2">
      <c r="A184" s="800"/>
      <c r="B184" s="631">
        <v>3</v>
      </c>
      <c r="C184" s="633" t="s">
        <v>363</v>
      </c>
      <c r="D184" s="632" t="s">
        <v>354</v>
      </c>
      <c r="E184" s="633" t="s">
        <v>372</v>
      </c>
      <c r="F184" s="803" t="s">
        <v>373</v>
      </c>
      <c r="G184" s="805" t="s">
        <v>374</v>
      </c>
      <c r="H184" s="808" t="s">
        <v>367</v>
      </c>
      <c r="I184" s="633" t="s">
        <v>97</v>
      </c>
      <c r="J184" s="669">
        <v>2</v>
      </c>
      <c r="K184" s="619" t="str">
        <f>IF(J184&lt;=0,"",IF(J184&lt;=2,"Muy Baja",IF(J184&lt;=24,"Baja",IF(J184&lt;=500,"Media",IF(J184&lt;=5000,"Alta","Muy Alta")))))</f>
        <v>Muy Baja</v>
      </c>
      <c r="L184" s="616">
        <f>IF(K184="","",IF(K184="Muy Baja",0.2,IF(K184="Baja",0.4,IF(K184="Media",0.6,IF(K184="Alta",0.8,IF(K184="Muy Alta",1,))))))</f>
        <v>0.2</v>
      </c>
      <c r="M184" s="613" t="s">
        <v>375</v>
      </c>
      <c r="N184" s="616" t="str">
        <f ca="1">IF(NOT(ISERROR(MATCH(M184,'[15]Tabla Impacto'!$B$221:$B$223,0))),'[15]Tabla Impacto'!$F$223&amp;"Por favor no seleccionar los criterios de impacto(Afectación Económica o presupuestal y Pérdida Reputacional)",M184)</f>
        <v xml:space="preserve">     Afectación menor a 10 SMLMV .</v>
      </c>
      <c r="O184" s="619" t="str">
        <f ca="1">IF(OR(N184='[15]Tabla Impacto'!$C$11,N184='[15]Tabla Impacto'!$D$11),"Leve",IF(OR(N184='[15]Tabla Impacto'!$C$12,N184='[15]Tabla Impacto'!$D$12),"Menor",IF(OR(N184='[15]Tabla Impacto'!$C$13,N184='[15]Tabla Impacto'!$D$13),"Moderado",IF(OR(N184='[15]Tabla Impacto'!$C$14,N184='[15]Tabla Impacto'!$D$14),"Mayor",IF(OR(N184='[15]Tabla Impacto'!$C$15,N184='[15]Tabla Impacto'!$D$15),"Catastrófico","")))))</f>
        <v>Leve</v>
      </c>
      <c r="P184" s="616">
        <f ca="1">IF(O184="","",IF(O184="Leve",0.2,IF(O184="Menor",0.4,IF(O184="Moderado",0.6,IF(O184="Mayor",0.8,IF(O184="Catastrófico",1,))))))</f>
        <v>0.2</v>
      </c>
      <c r="Q184" s="703" t="str">
        <f ca="1">IF(OR(AND(K184="Muy Baja",O184="Leve"),AND(K184="Muy Baja",O184="Menor"),AND(K184="Baja",O184="Leve")),"Bajo",IF(OR(AND(K184="Muy baja",O184="Moderado"),AND(K184="Baja",O184="Menor"),AND(K184="Baja",O184="Moderado"),AND(K184="Media",O184="Leve"),AND(K184="Media",O184="Menor"),AND(K184="Media",O184="Moderado"),AND(K184="Alta",O184="Leve"),AND(K184="Alta",O184="Menor")),"Moderado",IF(OR(AND(K184="Muy Baja",O184="Mayor"),AND(K184="Baja",O184="Mayor"),AND(K184="Media",O184="Mayor"),AND(K184="Alta",O184="Moderado"),AND(K184="Alta",O184="Mayor"),AND(K184="Muy Alta",O184="Leve"),AND(K184="Muy Alta",O184="Menor"),AND(K184="Muy Alta",O184="Moderado"),AND(K184="Muy Alta",O184="Mayor")),"Alto",IF(OR(AND(K184="Muy Baja",O184="Catastrófico"),AND(K184="Baja",O184="Catastrófico"),AND(K184="Media",O184="Catastrófico"),AND(K184="Alta",O184="Catastrófico"),AND(K184="Muy Alta",O184="Catastrófico")),"Extremo",""))))</f>
        <v>Bajo</v>
      </c>
      <c r="R184" s="239">
        <v>1</v>
      </c>
      <c r="S184" s="803" t="s">
        <v>376</v>
      </c>
      <c r="T184" s="707" t="str">
        <f>IF(OR(U184="Preventivo",U184="Detectivo"),"Probabilidad",IF(U184="Correctivo","Impacto",""))</f>
        <v>Probabilidad</v>
      </c>
      <c r="U184" s="795" t="s">
        <v>100</v>
      </c>
      <c r="V184" s="795" t="s">
        <v>101</v>
      </c>
      <c r="W184" s="795" t="str">
        <f>IF(AND(U184="Preventivo",V184="Automático"),"50%",IF(AND(U184="Preventivo",V184="Manual"),"40%",IF(AND(U184="Detectivo",V184="Automático"),"40%",IF(AND(U184="Detectivo",V184="Manual"),"30%",IF(AND(U184="Correctivo",V184="Automático"),"35%",IF(AND(U184="Correctivo",V184="Manual"),"25%",""))))))</f>
        <v>40%</v>
      </c>
      <c r="X184" s="795" t="s">
        <v>136</v>
      </c>
      <c r="Y184" s="795" t="s">
        <v>103</v>
      </c>
      <c r="Z184" s="795" t="s">
        <v>104</v>
      </c>
      <c r="AA184" s="694">
        <f>IFERROR(IF(T184="Probabilidad",(L184-(+L184*W184)),IF(T184="Impacto",L184,"")),"")</f>
        <v>0.12</v>
      </c>
      <c r="AB184" s="783" t="str">
        <f>IFERROR(IF(AA184="","",IF(AA184&lt;=0.2,"Muy Baja",IF(AA184&lt;=0.4,"Baja",IF(AA184&lt;=0.6,"Media",IF(AA184&lt;=0.8,"Alta","Muy Alta"))))),"")</f>
        <v>Muy Baja</v>
      </c>
      <c r="AC184" s="786">
        <f>+AA184</f>
        <v>0.12</v>
      </c>
      <c r="AD184" s="783" t="str">
        <f ca="1">IFERROR(IF(AE184="","",IF(AE184&lt;=0.2,"Leve",IF(AE184&lt;=0.4,"Menor",IF(AE184&lt;=0.6,"Moderado",IF(AE184&lt;=0.8,"Mayor","Catastrófico"))))),"")</f>
        <v>Leve</v>
      </c>
      <c r="AE184" s="786">
        <f ca="1">IFERROR(IF(T184="Impacto",(P184-(+P184*W184)),IF(T184="Probabilidad",P184,"")),"")</f>
        <v>0.2</v>
      </c>
      <c r="AF184" s="789" t="str">
        <f ca="1">IFERROR(IF(OR(AND(AB184="Muy Baja",AD184="Leve"),AND(AB184="Muy Baja",AD184="Menor"),AND(AB184="Baja",AD184="Leve")),"Bajo",IF(OR(AND(AB184="Muy baja",AD184="Moderado"),AND(AB184="Baja",AD184="Menor"),AND(AB184="Baja",AD184="Moderado"),AND(AB184="Media",AD184="Leve"),AND(AB184="Media",AD184="Menor"),AND(AB184="Media",AD184="Moderado"),AND(AB184="Alta",AD184="Leve"),AND(AB184="Alta",AD184="Menor")),"Moderado",IF(OR(AND(AB184="Muy Baja",AD184="Mayor"),AND(AB184="Baja",AD184="Mayor"),AND(AB184="Media",AD184="Mayor"),AND(AB184="Alta",AD184="Moderado"),AND(AB184="Alta",AD184="Mayor"),AND(AB184="Muy Alta",AD184="Leve"),AND(AB184="Muy Alta",AD184="Menor"),AND(AB184="Muy Alta",AD184="Moderado"),AND(AB184="Muy Alta",AD184="Mayor")),"Alto",IF(OR(AND(AB184="Muy Baja",AD184="Catastrófico"),AND(AB184="Baja",AD184="Catastrófico"),AND(AB184="Media",AD184="Catastrófico"),AND(AB184="Alta",AD184="Catastrófico"),AND(AB184="Muy Alta",AD184="Catastrófico")),"Extremo","")))),"")</f>
        <v>Bajo</v>
      </c>
      <c r="AG184" s="792" t="s">
        <v>360</v>
      </c>
    </row>
    <row r="185" spans="1:33" ht="16.5" x14ac:dyDescent="0.2">
      <c r="A185" s="800"/>
      <c r="B185" s="623"/>
      <c r="C185" s="634"/>
      <c r="D185" s="626"/>
      <c r="E185" s="634"/>
      <c r="F185" s="756"/>
      <c r="G185" s="806"/>
      <c r="H185" s="809"/>
      <c r="I185" s="634"/>
      <c r="J185" s="670"/>
      <c r="K185" s="620"/>
      <c r="L185" s="617"/>
      <c r="M185" s="614"/>
      <c r="N185" s="617"/>
      <c r="O185" s="620"/>
      <c r="P185" s="617"/>
      <c r="Q185" s="704"/>
      <c r="R185" s="239"/>
      <c r="S185" s="756"/>
      <c r="T185" s="708"/>
      <c r="U185" s="796"/>
      <c r="V185" s="796"/>
      <c r="W185" s="796"/>
      <c r="X185" s="796"/>
      <c r="Y185" s="796"/>
      <c r="Z185" s="796"/>
      <c r="AA185" s="695"/>
      <c r="AB185" s="784"/>
      <c r="AC185" s="787"/>
      <c r="AD185" s="784"/>
      <c r="AE185" s="787"/>
      <c r="AF185" s="790"/>
      <c r="AG185" s="793"/>
    </row>
    <row r="186" spans="1:33" ht="16.5" x14ac:dyDescent="0.2">
      <c r="A186" s="800"/>
      <c r="B186" s="623"/>
      <c r="C186" s="634"/>
      <c r="D186" s="626"/>
      <c r="E186" s="634"/>
      <c r="F186" s="756"/>
      <c r="G186" s="806"/>
      <c r="H186" s="809"/>
      <c r="I186" s="634"/>
      <c r="J186" s="670"/>
      <c r="K186" s="620"/>
      <c r="L186" s="617"/>
      <c r="M186" s="614"/>
      <c r="N186" s="617"/>
      <c r="O186" s="620"/>
      <c r="P186" s="617"/>
      <c r="Q186" s="704"/>
      <c r="R186" s="239"/>
      <c r="S186" s="756"/>
      <c r="T186" s="708"/>
      <c r="U186" s="796"/>
      <c r="V186" s="796"/>
      <c r="W186" s="796"/>
      <c r="X186" s="796"/>
      <c r="Y186" s="796"/>
      <c r="Z186" s="796"/>
      <c r="AA186" s="695"/>
      <c r="AB186" s="784"/>
      <c r="AC186" s="787"/>
      <c r="AD186" s="784"/>
      <c r="AE186" s="787"/>
      <c r="AF186" s="790"/>
      <c r="AG186" s="793"/>
    </row>
    <row r="187" spans="1:33" ht="17.25" thickBot="1" x14ac:dyDescent="0.25">
      <c r="A187" s="801"/>
      <c r="B187" s="651"/>
      <c r="C187" s="653"/>
      <c r="D187" s="654"/>
      <c r="E187" s="653"/>
      <c r="F187" s="804"/>
      <c r="G187" s="807"/>
      <c r="H187" s="810"/>
      <c r="I187" s="653"/>
      <c r="J187" s="671"/>
      <c r="K187" s="621"/>
      <c r="L187" s="618"/>
      <c r="M187" s="615"/>
      <c r="N187" s="618"/>
      <c r="O187" s="621"/>
      <c r="P187" s="618"/>
      <c r="Q187" s="705"/>
      <c r="R187" s="353"/>
      <c r="S187" s="804"/>
      <c r="T187" s="818"/>
      <c r="U187" s="797"/>
      <c r="V187" s="797"/>
      <c r="W187" s="797"/>
      <c r="X187" s="797"/>
      <c r="Y187" s="797"/>
      <c r="Z187" s="797"/>
      <c r="AA187" s="798"/>
      <c r="AB187" s="785"/>
      <c r="AC187" s="788"/>
      <c r="AD187" s="785"/>
      <c r="AE187" s="788"/>
      <c r="AF187" s="791"/>
      <c r="AG187" s="794"/>
    </row>
    <row r="188" spans="1:33" ht="102" customHeight="1" x14ac:dyDescent="0.2">
      <c r="A188" s="754" t="s">
        <v>377</v>
      </c>
      <c r="B188" s="622">
        <v>1</v>
      </c>
      <c r="C188" s="625" t="s">
        <v>165</v>
      </c>
      <c r="D188" s="625" t="s">
        <v>378</v>
      </c>
      <c r="E188" s="625" t="s">
        <v>379</v>
      </c>
      <c r="F188" s="755" t="s">
        <v>380</v>
      </c>
      <c r="G188" s="757" t="s">
        <v>381</v>
      </c>
      <c r="H188" s="780" t="s">
        <v>382</v>
      </c>
      <c r="I188" s="625" t="s">
        <v>97</v>
      </c>
      <c r="J188" s="599">
        <v>300</v>
      </c>
      <c r="K188" s="590" t="str">
        <f>IF(J188&lt;=0,"",IF(J188&lt;=2,"Muy Baja",IF(J188&lt;=24,"Baja",IF(J188&lt;=500,"Media",IF(J188&lt;=5000,"Alta","Muy Alta")))))</f>
        <v>Media</v>
      </c>
      <c r="L188" s="587">
        <f>IF(K188="","",IF(K188="Muy Baja",0.2,IF(K188="Baja",0.4,IF(K188="Media",0.6,IF(K188="Alta",0.8,IF(K188="Muy Alta",1,))))))</f>
        <v>0.6</v>
      </c>
      <c r="M188" s="602" t="s">
        <v>147</v>
      </c>
      <c r="N188" s="587" t="str">
        <f ca="1">IF(NOT(ISERROR(MATCH(M188,'[16]Tabla Impacto'!$B$221:$B$223,0))),'[16]Tabla Impacto'!$F$223&amp;"Por favor no seleccionar los criterios de impacto(Afectación Económica o presupuestal y Pérdida Reputacional)",M188)</f>
        <v xml:space="preserve">     El riesgo afecta la imagen de de la entidad con efecto publicitario sostenido a nivel de sector administrativo, nivel departamental o municipal</v>
      </c>
      <c r="O188" s="590" t="str">
        <f ca="1">IF(OR(N188='[16]Tabla Impacto'!$C$11,N188='[16]Tabla Impacto'!$D$11),"Leve",IF(OR(N188='[16]Tabla Impacto'!$C$12,N188='[16]Tabla Impacto'!$D$12),"Menor",IF(OR(N188='[16]Tabla Impacto'!$C$13,N188='[16]Tabla Impacto'!$D$13),"Moderado",IF(OR(N188='[16]Tabla Impacto'!$C$14,N188='[16]Tabla Impacto'!$D$14),"Mayor",IF(OR(N188='[16]Tabla Impacto'!$C$15,N188='[16]Tabla Impacto'!$D$15),"Catastrófico","")))))</f>
        <v>Mayor</v>
      </c>
      <c r="P188" s="587">
        <f ca="1">IF(O188="","",IF(O188="Leve",0.2,IF(O188="Menor",0.4,IF(O188="Moderado",0.6,IF(O188="Mayor",0.8,IF(O188="Catastrófico",1,))))))</f>
        <v>0.8</v>
      </c>
      <c r="Q188" s="717" t="str">
        <f ca="1">IF(OR(AND(K188="Muy Baja",O188="Leve"),AND(K188="Muy Baja",O188="Menor"),AND(K188="Baja",O188="Leve")),"Bajo",IF(OR(AND(K188="Muy baja",O188="Moderado"),AND(K188="Baja",O188="Menor"),AND(K188="Baja",O188="Moderado"),AND(K188="Media",O188="Leve"),AND(K188="Media",O188="Menor"),AND(K188="Media",O188="Moderado"),AND(K188="Alta",O188="Leve"),AND(K188="Alta",O188="Menor")),"Moderado",IF(OR(AND(K188="Muy Baja",O188="Mayor"),AND(K188="Baja",O188="Mayor"),AND(K188="Media",O188="Mayor"),AND(K188="Alta",O188="Moderado"),AND(K188="Alta",O188="Mayor"),AND(K188="Muy Alta",O188="Leve"),AND(K188="Muy Alta",O188="Menor"),AND(K188="Muy Alta",O188="Moderado"),AND(K188="Muy Alta",O188="Mayor")),"Alto",IF(OR(AND(K188="Muy Baja",O188="Catastrófico"),AND(K188="Baja",O188="Catastrófico"),AND(K188="Media",O188="Catastrófico"),AND(K188="Alta",O188="Catastrófico"),AND(K188="Muy Alta",O188="Catastrófico")),"Extremo",""))))</f>
        <v>Alto</v>
      </c>
      <c r="R188" s="329">
        <v>1</v>
      </c>
      <c r="S188" s="541" t="s">
        <v>383</v>
      </c>
      <c r="T188" s="331" t="str">
        <f>IF(OR(U188="Preventivo",U188="Detectivo"),"Probabilidad",IF(U188="Correctivo","Impacto",""))</f>
        <v>Probabilidad</v>
      </c>
      <c r="U188" s="462" t="s">
        <v>100</v>
      </c>
      <c r="V188" s="462" t="s">
        <v>101</v>
      </c>
      <c r="W188" s="463" t="str">
        <f>IF(AND(U188="Preventivo",V188="Automático"),"50%",IF(AND(U188="Preventivo",V188="Manual"),"40%",IF(AND(U188="Detectivo",V188="Automático"),"40%",IF(AND(U188="Detectivo",V188="Manual"),"30%",IF(AND(U188="Correctivo",V188="Automático"),"35%",IF(AND(U188="Correctivo",V188="Manual"),"25%",""))))))</f>
        <v>40%</v>
      </c>
      <c r="X188" s="462" t="s">
        <v>136</v>
      </c>
      <c r="Y188" s="462" t="s">
        <v>141</v>
      </c>
      <c r="Z188" s="462" t="s">
        <v>104</v>
      </c>
      <c r="AA188" s="334">
        <f>IFERROR(IF(T188="Probabilidad",(L188-(+L188*W188)),IF(T188="Impacto",L188,"")),"")</f>
        <v>0.36</v>
      </c>
      <c r="AB188" s="464" t="str">
        <f>IFERROR(IF(AA188="","",IF(AA188&lt;=0.2,"Muy Baja",IF(AA188&lt;=0.4,"Baja",IF(AA188&lt;=0.6,"Media",IF(AA188&lt;=0.8,"Alta","Muy Alta"))))),"")</f>
        <v>Baja</v>
      </c>
      <c r="AC188" s="465">
        <f>+AA188</f>
        <v>0.36</v>
      </c>
      <c r="AD188" s="464" t="str">
        <f ca="1">IFERROR(IF(AE188="","",IF(AE188&lt;=0.2,"Leve",IF(AE188&lt;=0.4,"Menor",IF(AE188&lt;=0.6,"Moderado",IF(AE188&lt;=0.8,"Mayor","Catastrófico"))))),"")</f>
        <v>Mayor</v>
      </c>
      <c r="AE188" s="465">
        <f ca="1">IFERROR(IF(T188="Impacto",(P188-(+P188*W188)),IF(T188="Probabilidad",P188,"")),"")</f>
        <v>0.8</v>
      </c>
      <c r="AF188" s="466" t="str">
        <f ca="1">IFERROR(IF(OR(AND(AB188="Muy Baja",AD188="Leve"),AND(AB188="Muy Baja",AD188="Menor"),AND(AB188="Baja",AD188="Leve")),"Bajo",IF(OR(AND(AB188="Muy baja",AD188="Moderado"),AND(AB188="Baja",AD188="Menor"),AND(AB188="Baja",AD188="Moderado"),AND(AB188="Media",AD188="Leve"),AND(AB188="Media",AD188="Menor"),AND(AB188="Media",AD188="Moderado"),AND(AB188="Alta",AD188="Leve"),AND(AB188="Alta",AD188="Menor")),"Moderado",IF(OR(AND(AB188="Muy Baja",AD188="Mayor"),AND(AB188="Baja",AD188="Mayor"),AND(AB188="Media",AD188="Mayor"),AND(AB188="Alta",AD188="Moderado"),AND(AB188="Alta",AD188="Mayor"),AND(AB188="Muy Alta",AD188="Leve"),AND(AB188="Muy Alta",AD188="Menor"),AND(AB188="Muy Alta",AD188="Moderado"),AND(AB188="Muy Alta",AD188="Mayor")),"Alto",IF(OR(AND(AB188="Muy Baja",AD188="Catastrófico"),AND(AB188="Baja",AD188="Catastrófico"),AND(AB188="Media",AD188="Catastrófico"),AND(AB188="Alta",AD188="Catastrófico"),AND(AB188="Muy Alta",AD188="Catastrófico")),"Extremo","")))),"")</f>
        <v>Alto</v>
      </c>
      <c r="AG188" s="467"/>
    </row>
    <row r="189" spans="1:33" ht="16.5" x14ac:dyDescent="0.2">
      <c r="A189" s="640"/>
      <c r="B189" s="623"/>
      <c r="C189" s="626"/>
      <c r="D189" s="626"/>
      <c r="E189" s="626"/>
      <c r="F189" s="756"/>
      <c r="G189" s="758"/>
      <c r="H189" s="781"/>
      <c r="I189" s="626"/>
      <c r="J189" s="600"/>
      <c r="K189" s="591"/>
      <c r="L189" s="588"/>
      <c r="M189" s="603"/>
      <c r="N189" s="588">
        <f ca="1">IF(NOT(ISERROR(MATCH(M189,_xlfn.ANCHORARRAY(G196),0))),L198&amp;"Por favor no seleccionar los criterios de impacto",M189)</f>
        <v>0</v>
      </c>
      <c r="O189" s="591"/>
      <c r="P189" s="588"/>
      <c r="Q189" s="698"/>
      <c r="R189" s="239">
        <v>2</v>
      </c>
      <c r="S189" s="195"/>
      <c r="T189" s="209" t="str">
        <f>IF(OR(U189="Preventivo",U189="Detectivo"),"Probabilidad",IF(U189="Correctivo","Impacto",""))</f>
        <v/>
      </c>
      <c r="U189" s="241"/>
      <c r="V189" s="241"/>
      <c r="W189" s="242" t="str">
        <f t="shared" ref="W189:W191" si="170">IF(AND(U189="Preventivo",V189="Automático"),"50%",IF(AND(U189="Preventivo",V189="Manual"),"40%",IF(AND(U189="Detectivo",V189="Automático"),"40%",IF(AND(U189="Detectivo",V189="Manual"),"30%",IF(AND(U189="Correctivo",V189="Automático"),"35%",IF(AND(U189="Correctivo",V189="Manual"),"25%",""))))))</f>
        <v/>
      </c>
      <c r="X189" s="241"/>
      <c r="Y189" s="241"/>
      <c r="Z189" s="241"/>
      <c r="AA189" s="218" t="str">
        <f>IFERROR(IF(AND(T188="Probabilidad",T189="Probabilidad"),(AC188-(+AC188*W189)),IF(AND(T188="Impacto",T189="Probabilidad"),(AC187-(+AC187*W189)),IF(T189="Impacto",AC188,""))),"")</f>
        <v/>
      </c>
      <c r="AB189" s="243" t="str">
        <f t="shared" ref="AB189:AB191" si="171">IFERROR(IF(AA189="","",IF(AA189&lt;=0.2,"Muy Baja",IF(AA189&lt;=0.4,"Baja",IF(AA189&lt;=0.6,"Media",IF(AA189&lt;=0.8,"Alta","Muy Alta"))))),"")</f>
        <v/>
      </c>
      <c r="AC189" s="244" t="str">
        <f t="shared" ref="AC189:AC191" si="172">+AA189</f>
        <v/>
      </c>
      <c r="AD189" s="243" t="str">
        <f t="shared" ref="AD189:AD191" si="173">IFERROR(IF(AE189="","",IF(AE189&lt;=0.2,"Leve",IF(AE189&lt;=0.4,"Menor",IF(AE189&lt;=0.6,"Moderado",IF(AE189&lt;=0.8,"Mayor","Catastrófico"))))),"")</f>
        <v/>
      </c>
      <c r="AE189" s="244" t="str">
        <f>IFERROR(IF(AND(T188="Impacto",T189="Impacto"),(AE188-(+AE188*W189)),IF(AND(T188="Probabilidad",T189="Impacto"),(AE187-(+AE187*W189)),IF(T189="Probabilidad",AE188,""))),"")</f>
        <v/>
      </c>
      <c r="AF189" s="245" t="str">
        <f t="shared" ref="AF189:AF191" si="174">IFERROR(IF(OR(AND(AB189="Muy Baja",AD189="Leve"),AND(AB189="Muy Baja",AD189="Menor"),AND(AB189="Baja",AD189="Leve")),"Bajo",IF(OR(AND(AB189="Muy baja",AD189="Moderado"),AND(AB189="Baja",AD189="Menor"),AND(AB189="Baja",AD189="Moderado"),AND(AB189="Media",AD189="Leve"),AND(AB189="Media",AD189="Menor"),AND(AB189="Media",AD189="Moderado"),AND(AB189="Alta",AD189="Leve"),AND(AB189="Alta",AD189="Menor")),"Moderado",IF(OR(AND(AB189="Muy Baja",AD189="Mayor"),AND(AB189="Baja",AD189="Mayor"),AND(AB189="Media",AD189="Mayor"),AND(AB189="Alta",AD189="Moderado"),AND(AB189="Alta",AD189="Mayor"),AND(AB189="Muy Alta",AD189="Leve"),AND(AB189="Muy Alta",AD189="Menor"),AND(AB189="Muy Alta",AD189="Moderado"),AND(AB189="Muy Alta",AD189="Mayor")),"Alto",IF(OR(AND(AB189="Muy Baja",AD189="Catastrófico"),AND(AB189="Baja",AD189="Catastrófico"),AND(AB189="Media",AD189="Catastrófico"),AND(AB189="Alta",AD189="Catastrófico"),AND(AB189="Muy Alta",AD189="Catastrófico")),"Extremo","")))),"")</f>
        <v/>
      </c>
      <c r="AG189" s="468"/>
    </row>
    <row r="190" spans="1:33" ht="12.75" customHeight="1" x14ac:dyDescent="0.2">
      <c r="A190" s="640"/>
      <c r="B190" s="623"/>
      <c r="C190" s="626"/>
      <c r="D190" s="626"/>
      <c r="E190" s="626"/>
      <c r="F190" s="756" t="s">
        <v>384</v>
      </c>
      <c r="G190" s="758"/>
      <c r="H190" s="781"/>
      <c r="I190" s="626"/>
      <c r="J190" s="600"/>
      <c r="K190" s="591"/>
      <c r="L190" s="588"/>
      <c r="M190" s="603"/>
      <c r="N190" s="588">
        <f ca="1">IF(NOT(ISERROR(MATCH(M190,_xlfn.ANCHORARRAY(G197),0))),L199&amp;"Por favor no seleccionar los criterios de impacto",M190)</f>
        <v>0</v>
      </c>
      <c r="O190" s="591"/>
      <c r="P190" s="588"/>
      <c r="Q190" s="698"/>
      <c r="R190" s="239">
        <v>3</v>
      </c>
      <c r="S190" s="247"/>
      <c r="T190" s="209" t="str">
        <f t="shared" ref="T190:T191" si="175">IF(OR(U190="Preventivo",U190="Detectivo"),"Probabilidad",IF(U190="Correctivo","Impacto",""))</f>
        <v/>
      </c>
      <c r="U190" s="241"/>
      <c r="V190" s="241"/>
      <c r="W190" s="242" t="str">
        <f t="shared" si="170"/>
        <v/>
      </c>
      <c r="X190" s="241"/>
      <c r="Y190" s="241"/>
      <c r="Z190" s="241"/>
      <c r="AA190" s="218" t="str">
        <f t="shared" ref="AA190:AA191" si="176">IFERROR(IF(AND(T189="Probabilidad",T190="Probabilidad"),(AC189-(+AC189*W190)),IF(AND(T189="Impacto",T190="Probabilidad"),(AC188-(+AC188*W190)),IF(T190="Impacto",AC189,""))),"")</f>
        <v/>
      </c>
      <c r="AB190" s="243" t="str">
        <f t="shared" si="171"/>
        <v/>
      </c>
      <c r="AC190" s="244" t="str">
        <f t="shared" si="172"/>
        <v/>
      </c>
      <c r="AD190" s="243" t="str">
        <f t="shared" si="173"/>
        <v/>
      </c>
      <c r="AE190" s="244" t="str">
        <f t="shared" ref="AE190:AE191" si="177">IFERROR(IF(AND(T189="Impacto",T190="Impacto"),(AE189-(+AE189*W190)),IF(AND(T189="Probabilidad",T190="Impacto"),(AE188-(+AE188*W190)),IF(T190="Probabilidad",AE189,""))),"")</f>
        <v/>
      </c>
      <c r="AF190" s="245" t="str">
        <f t="shared" si="174"/>
        <v/>
      </c>
      <c r="AG190" s="468"/>
    </row>
    <row r="191" spans="1:33" ht="16.5" x14ac:dyDescent="0.2">
      <c r="A191" s="640"/>
      <c r="B191" s="623"/>
      <c r="C191" s="626"/>
      <c r="D191" s="626"/>
      <c r="E191" s="626"/>
      <c r="F191" s="767"/>
      <c r="G191" s="768"/>
      <c r="H191" s="782"/>
      <c r="I191" s="626"/>
      <c r="J191" s="600"/>
      <c r="K191" s="591"/>
      <c r="L191" s="588"/>
      <c r="M191" s="603"/>
      <c r="N191" s="588">
        <f ca="1">IF(NOT(ISERROR(MATCH(M191,_xlfn.ANCHORARRAY(G198),0))),L200&amp;"Por favor no seleccionar los criterios de impacto",M191)</f>
        <v>0</v>
      </c>
      <c r="O191" s="591"/>
      <c r="P191" s="588"/>
      <c r="Q191" s="698"/>
      <c r="R191" s="239">
        <v>4</v>
      </c>
      <c r="S191" s="195"/>
      <c r="T191" s="209" t="str">
        <f t="shared" si="175"/>
        <v/>
      </c>
      <c r="U191" s="241"/>
      <c r="V191" s="241"/>
      <c r="W191" s="242" t="str">
        <f t="shared" si="170"/>
        <v/>
      </c>
      <c r="X191" s="241"/>
      <c r="Y191" s="241"/>
      <c r="Z191" s="241"/>
      <c r="AA191" s="218" t="str">
        <f t="shared" si="176"/>
        <v/>
      </c>
      <c r="AB191" s="243" t="str">
        <f t="shared" si="171"/>
        <v/>
      </c>
      <c r="AC191" s="244" t="str">
        <f t="shared" si="172"/>
        <v/>
      </c>
      <c r="AD191" s="243" t="str">
        <f t="shared" si="173"/>
        <v/>
      </c>
      <c r="AE191" s="244" t="str">
        <f t="shared" si="177"/>
        <v/>
      </c>
      <c r="AF191" s="245" t="str">
        <f t="shared" si="174"/>
        <v/>
      </c>
      <c r="AG191" s="468"/>
    </row>
    <row r="192" spans="1:33" ht="76.5" customHeight="1" x14ac:dyDescent="0.2">
      <c r="A192" s="640"/>
      <c r="B192" s="631">
        <v>2</v>
      </c>
      <c r="C192" s="633" t="s">
        <v>165</v>
      </c>
      <c r="D192" s="633" t="s">
        <v>385</v>
      </c>
      <c r="E192" s="636" t="s">
        <v>386</v>
      </c>
      <c r="F192" s="295" t="s">
        <v>387</v>
      </c>
      <c r="G192" s="661" t="s">
        <v>388</v>
      </c>
      <c r="H192" s="777" t="s">
        <v>389</v>
      </c>
      <c r="I192" s="666" t="s">
        <v>97</v>
      </c>
      <c r="J192" s="669">
        <v>1060</v>
      </c>
      <c r="K192" s="619" t="str">
        <f>IF(J192&lt;=0,"",IF(J192&lt;=2,"Muy Baja",IF(J192&lt;=24,"Baja",IF(J192&lt;=500,"Media",IF(J192&lt;=5000,"Alta","Muy Alta")))))</f>
        <v>Alta</v>
      </c>
      <c r="L192" s="616">
        <f>IF(K192="","",IF(K192="Muy Baja",0.2,IF(K192="Baja",0.4,IF(K192="Media",0.6,IF(K192="Alta",0.8,IF(K192="Muy Alta",1,))))))</f>
        <v>0.8</v>
      </c>
      <c r="M192" s="613" t="s">
        <v>147</v>
      </c>
      <c r="N192" s="616" t="str">
        <f ca="1">IF(NOT(ISERROR(MATCH(M192,'[16]Tabla Impacto'!$B$221:$B$223,0))),'[16]Tabla Impacto'!$F$223&amp;"Por favor no seleccionar los criterios de impacto(Afectación Económica o presupuestal y Pérdida Reputacional)",M192)</f>
        <v xml:space="preserve">     El riesgo afecta la imagen de de la entidad con efecto publicitario sostenido a nivel de sector administrativo, nivel departamental o municipal</v>
      </c>
      <c r="O192" s="619" t="str">
        <f ca="1">IF(OR(N192='[16]Tabla Impacto'!$C$11,N192='[16]Tabla Impacto'!$D$11),"Leve",IF(OR(N192='[16]Tabla Impacto'!$C$12,N192='[16]Tabla Impacto'!$D$12),"Menor",IF(OR(N192='[16]Tabla Impacto'!$C$13,N192='[16]Tabla Impacto'!$D$13),"Moderado",IF(OR(N192='[16]Tabla Impacto'!$C$14,N192='[16]Tabla Impacto'!$D$14),"Mayor",IF(OR(N192='[16]Tabla Impacto'!$C$15,N192='[16]Tabla Impacto'!$D$15),"Catastrófico","")))))</f>
        <v>Mayor</v>
      </c>
      <c r="P192" s="616">
        <f ca="1">IF(O192="","",IF(O192="Leve",0.2,IF(O192="Menor",0.4,IF(O192="Moderado",0.6,IF(O192="Mayor",0.8,IF(O192="Catastrófico",1,))))))</f>
        <v>0.8</v>
      </c>
      <c r="Q192" s="703" t="str">
        <f ca="1">IF(OR(AND(K192="Muy Baja",O192="Leve"),AND(K192="Muy Baja",O192="Menor"),AND(K192="Baja",O192="Leve")),"Bajo",IF(OR(AND(K192="Muy baja",O192="Moderado"),AND(K192="Baja",O192="Menor"),AND(K192="Baja",O192="Moderado"),AND(K192="Media",O192="Leve"),AND(K192="Media",O192="Menor"),AND(K192="Media",O192="Moderado"),AND(K192="Alta",O192="Leve"),AND(K192="Alta",O192="Menor")),"Moderado",IF(OR(AND(K192="Muy Baja",O192="Mayor"),AND(K192="Baja",O192="Mayor"),AND(K192="Media",O192="Mayor"),AND(K192="Alta",O192="Moderado"),AND(K192="Alta",O192="Mayor"),AND(K192="Muy Alta",O192="Leve"),AND(K192="Muy Alta",O192="Menor"),AND(K192="Muy Alta",O192="Moderado"),AND(K192="Muy Alta",O192="Mayor")),"Alto",IF(OR(AND(K192="Muy Baja",O192="Catastrófico"),AND(K192="Baja",O192="Catastrófico"),AND(K192="Media",O192="Catastrófico"),AND(K192="Alta",O192="Catastrófico"),AND(K192="Muy Alta",O192="Catastrófico")),"Extremo",""))))</f>
        <v>Alto</v>
      </c>
      <c r="R192" s="239">
        <v>1</v>
      </c>
      <c r="S192" s="259" t="s">
        <v>390</v>
      </c>
      <c r="T192" s="209" t="s">
        <v>391</v>
      </c>
      <c r="U192" s="241" t="s">
        <v>100</v>
      </c>
      <c r="V192" s="241" t="s">
        <v>101</v>
      </c>
      <c r="W192" s="242" t="str">
        <f>IF(AND(U192="Preventivo",V192="Automático"),"50%",IF(AND(U192="Preventivo",V192="Manual"),"40%",IF(AND(U192="Detectivo",V192="Automático"),"40%",IF(AND(U192="Detectivo",V192="Manual"),"30%",IF(AND(U192="Correctivo",V192="Automático"),"35%",IF(AND(U192="Correctivo",V192="Manual"),"25%",""))))))</f>
        <v>40%</v>
      </c>
      <c r="X192" s="241" t="s">
        <v>136</v>
      </c>
      <c r="Y192" s="241" t="s">
        <v>141</v>
      </c>
      <c r="Z192" s="241" t="s">
        <v>104</v>
      </c>
      <c r="AA192" s="218">
        <f>IFERROR(IF(T192="Probabilidad",(L192-(+L192*W192)),IF(T192="Impacto",L192,"")),"")</f>
        <v>0.48</v>
      </c>
      <c r="AB192" s="243" t="str">
        <f>IFERROR(IF(AA192="","",IF(AA192&lt;=0.2,"Muy Baja",IF(AA192&lt;=0.4,"Baja",IF(AA192&lt;=0.6,"Media",IF(AA192&lt;=0.8,"Alta","Muy Alta"))))),"")</f>
        <v>Media</v>
      </c>
      <c r="AC192" s="244">
        <f>+AA192</f>
        <v>0.48</v>
      </c>
      <c r="AD192" s="243" t="str">
        <f ca="1">IFERROR(IF(AE192="","",IF(AE192&lt;=0.2,"Leve",IF(AE192&lt;=0.4,"Menor",IF(AE192&lt;=0.6,"Moderado",IF(AE192&lt;=0.8,"Mayor","Catastrófico"))))),"")</f>
        <v>Mayor</v>
      </c>
      <c r="AE192" s="244">
        <f ca="1">IFERROR(IF(T192="Impacto",(P192-(+P192*W192)),IF(T192="Probabilidad",P192,"")),"")</f>
        <v>0.8</v>
      </c>
      <c r="AF192" s="245" t="str">
        <f ca="1">IFERROR(IF(OR(AND(AB192="Muy Baja",AD192="Leve"),AND(AB192="Muy Baja",AD192="Menor"),AND(AB192="Baja",AD192="Leve")),"Bajo",IF(OR(AND(AB192="Muy baja",AD192="Moderado"),AND(AB192="Baja",AD192="Menor"),AND(AB192="Baja",AD192="Moderado"),AND(AB192="Media",AD192="Leve"),AND(AB192="Media",AD192="Menor"),AND(AB192="Media",AD192="Moderado"),AND(AB192="Alta",AD192="Leve"),AND(AB192="Alta",AD192="Menor")),"Moderado",IF(OR(AND(AB192="Muy Baja",AD192="Mayor"),AND(AB192="Baja",AD192="Mayor"),AND(AB192="Media",AD192="Mayor"),AND(AB192="Alta",AD192="Moderado"),AND(AB192="Alta",AD192="Mayor"),AND(AB192="Muy Alta",AD192="Leve"),AND(AB192="Muy Alta",AD192="Menor"),AND(AB192="Muy Alta",AD192="Moderado"),AND(AB192="Muy Alta",AD192="Mayor")),"Alto",IF(OR(AND(AB192="Muy Baja",AD192="Catastrófico"),AND(AB192="Baja",AD192="Catastrófico"),AND(AB192="Media",AD192="Catastrófico"),AND(AB192="Alta",AD192="Catastrófico"),AND(AB192="Muy Alta",AD192="Catastrófico")),"Extremo","")))),"")</f>
        <v>Alto</v>
      </c>
      <c r="AG192" s="344"/>
    </row>
    <row r="193" spans="1:33" ht="69" x14ac:dyDescent="0.2">
      <c r="A193" s="640"/>
      <c r="B193" s="623"/>
      <c r="C193" s="634"/>
      <c r="D193" s="634"/>
      <c r="E193" s="637"/>
      <c r="F193" s="296" t="s">
        <v>392</v>
      </c>
      <c r="G193" s="661"/>
      <c r="H193" s="778"/>
      <c r="I193" s="667"/>
      <c r="J193" s="670"/>
      <c r="K193" s="620"/>
      <c r="L193" s="617"/>
      <c r="M193" s="614"/>
      <c r="N193" s="617">
        <f ca="1">IF(NOT(ISERROR(MATCH(M193,_xlfn.ANCHORARRAY(G202),0))),L204&amp;"Por favor no seleccionar los criterios de impacto",M193)</f>
        <v>0</v>
      </c>
      <c r="O193" s="620"/>
      <c r="P193" s="617"/>
      <c r="Q193" s="704"/>
      <c r="R193" s="239">
        <v>2</v>
      </c>
      <c r="S193" s="259" t="s">
        <v>393</v>
      </c>
      <c r="T193" s="209" t="s">
        <v>119</v>
      </c>
      <c r="U193" s="241" t="s">
        <v>100</v>
      </c>
      <c r="V193" s="241" t="s">
        <v>101</v>
      </c>
      <c r="W193" s="242" t="str">
        <f t="shared" ref="W193:W195" si="178">IF(AND(U193="Preventivo",V193="Automático"),"50%",IF(AND(U193="Preventivo",V193="Manual"),"40%",IF(AND(U193="Detectivo",V193="Automático"),"40%",IF(AND(U193="Detectivo",V193="Manual"),"30%",IF(AND(U193="Correctivo",V193="Automático"),"35%",IF(AND(U193="Correctivo",V193="Manual"),"25%",""))))))</f>
        <v>40%</v>
      </c>
      <c r="X193" s="241" t="s">
        <v>136</v>
      </c>
      <c r="Y193" s="241" t="s">
        <v>141</v>
      </c>
      <c r="Z193" s="241" t="s">
        <v>104</v>
      </c>
      <c r="AA193" s="218">
        <f>IFERROR(IF(AND(T192="Probabilidad",T193="Probabilidad"),(AC192-(+AC192*W193)),IF(AND(T192="Impacto",T193="Probabilidad"),(#REF!-(+#REF!*W193)),IF(T193="Impacto",AC192,""))),"")</f>
        <v>0.28799999999999998</v>
      </c>
      <c r="AB193" s="243" t="str">
        <f t="shared" ref="AB193:AB195" si="179">IFERROR(IF(AA193="","",IF(AA193&lt;=0.2,"Muy Baja",IF(AA193&lt;=0.4,"Baja",IF(AA193&lt;=0.6,"Media",IF(AA193&lt;=0.8,"Alta","Muy Alta"))))),"")</f>
        <v>Baja</v>
      </c>
      <c r="AC193" s="244">
        <f t="shared" ref="AC193:AC195" si="180">+AA193</f>
        <v>0.28799999999999998</v>
      </c>
      <c r="AD193" s="243" t="str">
        <f t="shared" ref="AD193:AD195" ca="1" si="181">IFERROR(IF(AE193="","",IF(AE193&lt;=0.2,"Leve",IF(AE193&lt;=0.4,"Menor",IF(AE193&lt;=0.6,"Moderado",IF(AE193&lt;=0.8,"Mayor","Catastrófico"))))),"")</f>
        <v>Mayor</v>
      </c>
      <c r="AE193" s="244">
        <f ca="1">IFERROR(IF(AND(T192="Impacto",T193="Impacto"),(AE192-(+AE192*W193)),IF(AND(T192="Probabilidad",T193="Impacto"),(#REF!-(+#REF!*W193)),IF(T193="Probabilidad",AE192,""))),"")</f>
        <v>0.8</v>
      </c>
      <c r="AF193" s="245" t="str">
        <f t="shared" ref="AF193:AF195" ca="1" si="182">IFERROR(IF(OR(AND(AB193="Muy Baja",AD193="Leve"),AND(AB193="Muy Baja",AD193="Menor"),AND(AB193="Baja",AD193="Leve")),"Bajo",IF(OR(AND(AB193="Muy baja",AD193="Moderado"),AND(AB193="Baja",AD193="Menor"),AND(AB193="Baja",AD193="Moderado"),AND(AB193="Media",AD193="Leve"),AND(AB193="Media",AD193="Menor"),AND(AB193="Media",AD193="Moderado"),AND(AB193="Alta",AD193="Leve"),AND(AB193="Alta",AD193="Menor")),"Moderado",IF(OR(AND(AB193="Muy Baja",AD193="Mayor"),AND(AB193="Baja",AD193="Mayor"),AND(AB193="Media",AD193="Mayor"),AND(AB193="Alta",AD193="Moderado"),AND(AB193="Alta",AD193="Mayor"),AND(AB193="Muy Alta",AD193="Leve"),AND(AB193="Muy Alta",AD193="Menor"),AND(AB193="Muy Alta",AD193="Moderado"),AND(AB193="Muy Alta",AD193="Mayor")),"Alto",IF(OR(AND(AB193="Muy Baja",AD193="Catastrófico"),AND(AB193="Baja",AD193="Catastrófico"),AND(AB193="Media",AD193="Catastrófico"),AND(AB193="Alta",AD193="Catastrófico"),AND(AB193="Muy Alta",AD193="Catastrófico")),"Extremo","")))),"")</f>
        <v>Alto</v>
      </c>
      <c r="AG193" s="344"/>
    </row>
    <row r="194" spans="1:33" ht="53.25" customHeight="1" x14ac:dyDescent="0.2">
      <c r="A194" s="640"/>
      <c r="B194" s="623"/>
      <c r="C194" s="634"/>
      <c r="D194" s="634"/>
      <c r="E194" s="637"/>
      <c r="F194" s="759" t="s">
        <v>394</v>
      </c>
      <c r="G194" s="661"/>
      <c r="H194" s="778"/>
      <c r="I194" s="667"/>
      <c r="J194" s="670"/>
      <c r="K194" s="620"/>
      <c r="L194" s="617"/>
      <c r="M194" s="614"/>
      <c r="N194" s="617">
        <f ca="1">IF(NOT(ISERROR(MATCH(M194,_xlfn.ANCHORARRAY(G203),0))),L205&amp;"Por favor no seleccionar los criterios de impacto",M194)</f>
        <v>0</v>
      </c>
      <c r="O194" s="620"/>
      <c r="P194" s="617"/>
      <c r="Q194" s="704"/>
      <c r="R194" s="239">
        <v>3</v>
      </c>
      <c r="S194" s="297" t="s">
        <v>395</v>
      </c>
      <c r="T194" s="209" t="str">
        <f>IF(OR(U194="Preventivo",U194="Detectivo"),"Probabilidad",IF(U194="Correctivo","Impacto",""))</f>
        <v>Probabilidad</v>
      </c>
      <c r="U194" s="241" t="s">
        <v>100</v>
      </c>
      <c r="V194" s="241" t="s">
        <v>101</v>
      </c>
      <c r="W194" s="242" t="str">
        <f t="shared" si="178"/>
        <v>40%</v>
      </c>
      <c r="X194" s="241" t="s">
        <v>136</v>
      </c>
      <c r="Y194" s="241" t="s">
        <v>141</v>
      </c>
      <c r="Z194" s="241" t="s">
        <v>104</v>
      </c>
      <c r="AA194" s="218">
        <f t="shared" ref="AA194" si="183">IFERROR(IF(AND(T193="Probabilidad",T194="Probabilidad"),(AC193-(+AC193*W194)),IF(AND(T193="Impacto",T194="Probabilidad"),(AC192-(+AC192*W194)),IF(T194="Impacto",AC193,""))),"")</f>
        <v>0.17279999999999998</v>
      </c>
      <c r="AB194" s="243" t="str">
        <f t="shared" si="179"/>
        <v>Muy Baja</v>
      </c>
      <c r="AC194" s="244">
        <f t="shared" si="180"/>
        <v>0.17279999999999998</v>
      </c>
      <c r="AD194" s="243" t="str">
        <f t="shared" ca="1" si="181"/>
        <v>Mayor</v>
      </c>
      <c r="AE194" s="244">
        <f t="shared" ref="AE194" ca="1" si="184">IFERROR(IF(AND(T193="Impacto",T194="Impacto"),(AE193-(+AE193*W194)),IF(AND(T193="Probabilidad",T194="Impacto"),(AE192-(+AE192*W194)),IF(T194="Probabilidad",AE193,""))),"")</f>
        <v>0.8</v>
      </c>
      <c r="AF194" s="245" t="str">
        <f t="shared" ca="1" si="182"/>
        <v>Alto</v>
      </c>
      <c r="AG194" s="344"/>
    </row>
    <row r="195" spans="1:33" ht="17.25" thickBot="1" x14ac:dyDescent="0.25">
      <c r="A195" s="641"/>
      <c r="B195" s="651"/>
      <c r="C195" s="653"/>
      <c r="D195" s="653"/>
      <c r="E195" s="743"/>
      <c r="F195" s="760"/>
      <c r="G195" s="662"/>
      <c r="H195" s="779"/>
      <c r="I195" s="668"/>
      <c r="J195" s="671"/>
      <c r="K195" s="621"/>
      <c r="L195" s="618"/>
      <c r="M195" s="615"/>
      <c r="N195" s="618">
        <f ca="1">IF(NOT(ISERROR(MATCH(M195,_xlfn.ANCHORARRAY(G206),0))),L208&amp;"Por favor no seleccionar los criterios de impacto",M195)</f>
        <v>0</v>
      </c>
      <c r="O195" s="621"/>
      <c r="P195" s="618"/>
      <c r="Q195" s="705"/>
      <c r="R195" s="353">
        <v>4</v>
      </c>
      <c r="S195" s="354"/>
      <c r="T195" s="355" t="str">
        <f t="shared" ref="T195" si="185">IF(OR(U195="Preventivo",U195="Detectivo"),"Probabilidad",IF(U195="Correctivo","Impacto",""))</f>
        <v/>
      </c>
      <c r="U195" s="470"/>
      <c r="V195" s="470"/>
      <c r="W195" s="471" t="str">
        <f t="shared" si="178"/>
        <v/>
      </c>
      <c r="X195" s="470"/>
      <c r="Y195" s="470"/>
      <c r="Z195" s="470"/>
      <c r="AA195" s="358" t="str">
        <f>IFERROR(IF(AND(#REF!="Probabilidad",T195="Probabilidad"),(#REF!-(+#REF!*W195)),IF(AND(#REF!="Impacto",T195="Probabilidad"),(#REF!-(+#REF!*W195)),IF(T195="Impacto",#REF!,""))),"")</f>
        <v/>
      </c>
      <c r="AB195" s="472" t="str">
        <f t="shared" si="179"/>
        <v/>
      </c>
      <c r="AC195" s="471" t="str">
        <f t="shared" si="180"/>
        <v/>
      </c>
      <c r="AD195" s="472" t="str">
        <f t="shared" si="181"/>
        <v/>
      </c>
      <c r="AE195" s="471" t="str">
        <f>IFERROR(IF(AND(#REF!="Impacto",T195="Impacto"),(#REF!-(+#REF!*W195)),IF(AND(#REF!="Probabilidad",T195="Impacto"),(#REF!-(+#REF!*W195)),IF(T195="Probabilidad",#REF!,""))),"")</f>
        <v/>
      </c>
      <c r="AF195" s="473" t="str">
        <f t="shared" si="182"/>
        <v/>
      </c>
      <c r="AG195" s="361"/>
    </row>
    <row r="196" spans="1:33" ht="75.75" customHeight="1" x14ac:dyDescent="0.2">
      <c r="A196" s="647" t="s">
        <v>396</v>
      </c>
      <c r="B196" s="622">
        <v>1</v>
      </c>
      <c r="C196" s="761" t="s">
        <v>91</v>
      </c>
      <c r="D196" s="761" t="s">
        <v>397</v>
      </c>
      <c r="E196" s="764" t="s">
        <v>398</v>
      </c>
      <c r="F196" s="542" t="s">
        <v>399</v>
      </c>
      <c r="G196" s="744" t="s">
        <v>400</v>
      </c>
      <c r="H196" s="744" t="s">
        <v>401</v>
      </c>
      <c r="I196" s="721" t="s">
        <v>270</v>
      </c>
      <c r="J196" s="599">
        <v>180</v>
      </c>
      <c r="K196" s="590" t="str">
        <f>IF(J196&lt;=0,"",IF(J196&lt;=2,"Muy Baja",IF(J196&lt;=24,"Baja",IF(J196&lt;=500,"Media",IF(J196&lt;=5000,"Alta","Muy Alta")))))</f>
        <v>Media</v>
      </c>
      <c r="L196" s="587">
        <f>IF(K196="","",IF(K196="Muy Baja",0.2,IF(K196="Baja",0.4,IF(K196="Media",0.6,IF(K196="Alta",0.8,IF(K196="Muy Alta",1,))))))</f>
        <v>0.6</v>
      </c>
      <c r="M196" s="602" t="s">
        <v>402</v>
      </c>
      <c r="N196" s="587" t="str">
        <f ca="1">IF(NOT(ISERROR(MATCH(M196,'[17]Tabla Impacto'!$B$221:$B$223,0))),'[17]Tabla Impacto'!$F$223&amp;"Por favor no seleccionar los criterios de impacto(Afectación Económica o presupuestal y Pérdida Reputacional)",M196)</f>
        <v xml:space="preserve">     Afectación menor a 200 SMLMV</v>
      </c>
      <c r="O196" s="590" t="str">
        <f ca="1">IF(OR(N196='[17]Tabla Impacto'!$C$11,N196='[17]Tabla Impacto'!$D$11),"Leve",IF(OR(N196='[17]Tabla Impacto'!$C$12,N196='[17]Tabla Impacto'!$D$12),"Menor",IF(OR(N196='[17]Tabla Impacto'!$C$13,N196='[17]Tabla Impacto'!$D$13),"Moderado",IF(OR(N196='[17]Tabla Impacto'!$C$14,N196='[17]Tabla Impacto'!$D$14),"Mayor",IF(OR(N196='[17]Tabla Impacto'!$C$15,N196='[17]Tabla Impacto'!$D$15),"Catastrófico","")))))</f>
        <v>Leve</v>
      </c>
      <c r="P196" s="587">
        <f ca="1">IF(O196="","",IF(O196="Leve",0.2,IF(O196="Menor",0.4,IF(O196="Moderado",0.6,IF(O196="Mayor",0.8,IF(O196="Catastrófico",1,))))))</f>
        <v>0.2</v>
      </c>
      <c r="Q196" s="717" t="str">
        <f ca="1">IF(OR(AND(K196="Muy Baja",O196="Leve"),AND(K196="Muy Baja",O196="Menor"),AND(K196="Baja",O196="Leve")),"Bajo",IF(OR(AND(K196="Muy baja",O196="Moderado"),AND(K196="Baja",O196="Menor"),AND(K196="Baja",O196="Moderado"),AND(K196="Media",O196="Leve"),AND(K196="Media",O196="Menor"),AND(K196="Media",O196="Moderado"),AND(K196="Alta",O196="Leve"),AND(K196="Alta",O196="Menor")),"Moderado",IF(OR(AND(K196="Muy Baja",O196="Mayor"),AND(K196="Baja",O196="Mayor"),AND(K196="Media",O196="Mayor"),AND(K196="Alta",O196="Moderado"),AND(K196="Alta",O196="Mayor"),AND(K196="Muy Alta",O196="Leve"),AND(K196="Muy Alta",O196="Menor"),AND(K196="Muy Alta",O196="Moderado"),AND(K196="Muy Alta",O196="Mayor")),"Alto",IF(OR(AND(K196="Muy Baja",O196="Catastrófico"),AND(K196="Baja",O196="Catastrófico"),AND(K196="Media",O196="Catastrófico"),AND(K196="Alta",O196="Catastrófico"),AND(K196="Muy Alta",O196="Catastrófico")),"Extremo",""))))</f>
        <v>Moderado</v>
      </c>
      <c r="R196" s="329">
        <v>1</v>
      </c>
      <c r="S196" s="475" t="s">
        <v>403</v>
      </c>
      <c r="T196" s="331" t="str">
        <f>IF(OR(U196="Preventivo",U196="Detectivo"),"Probabilidad",IF(U196="Correctivo","Impacto",""))</f>
        <v>Probabilidad</v>
      </c>
      <c r="U196" s="462" t="s">
        <v>100</v>
      </c>
      <c r="V196" s="462" t="s">
        <v>101</v>
      </c>
      <c r="W196" s="463" t="str">
        <f>IF(AND(U196="Preventivo",V196="Automático"),"50%",IF(AND(U196="Preventivo",V196="Manual"),"40%",IF(AND(U196="Detectivo",V196="Automático"),"40%",IF(AND(U196="Detectivo",V196="Manual"),"30%",IF(AND(U196="Correctivo",V196="Automático"),"35%",IF(AND(U196="Correctivo",V196="Manual"),"25%",""))))))</f>
        <v>40%</v>
      </c>
      <c r="X196" s="462" t="s">
        <v>102</v>
      </c>
      <c r="Y196" s="462" t="s">
        <v>103</v>
      </c>
      <c r="Z196" s="462" t="s">
        <v>114</v>
      </c>
      <c r="AA196" s="334">
        <f>IFERROR(IF(T196="Probabilidad",(L196-(+L196*W196)),IF(T196="Impacto",L196,"")),"")</f>
        <v>0.36</v>
      </c>
      <c r="AB196" s="400" t="str">
        <f>IFERROR(IF(AA196="","",IF(AA196&lt;=0.2,"Muy Baja",IF(AA196&lt;=0.4,"Baja",IF(AA196&lt;=0.6,"Media",IF(AA196&lt;=0.8,"Alta","Muy Alta"))))),"")</f>
        <v>Baja</v>
      </c>
      <c r="AC196" s="401">
        <f>+AA196</f>
        <v>0.36</v>
      </c>
      <c r="AD196" s="400" t="str">
        <f ca="1">IFERROR(IF(AE196="","",IF(AE196&lt;=0.2,"Leve",IF(AE196&lt;=0.4,"Menor",IF(AE196&lt;=0.6,"Moderado",IF(AE196&lt;=0.8,"Mayor","Catastrófico"))))),"")</f>
        <v>Leve</v>
      </c>
      <c r="AE196" s="401">
        <f ca="1">IFERROR(IF(T196="Impacto",(P196-(+P196*W196)),IF(T196="Probabilidad",P196,"")),"")</f>
        <v>0.2</v>
      </c>
      <c r="AF196" s="448" t="str">
        <f ca="1">IFERROR(IF(OR(AND(AB196="Muy Baja",AD196="Leve"),AND(AB196="Muy Baja",AD196="Menor"),AND(AB196="Baja",AD196="Leve")),"Bajo",IF(OR(AND(AB196="Muy baja",AD196="Moderado"),AND(AB196="Baja",AD196="Menor"),AND(AB196="Baja",AD196="Moderado"),AND(AB196="Media",AD196="Leve"),AND(AB196="Media",AD196="Menor"),AND(AB196="Media",AD196="Moderado"),AND(AB196="Alta",AD196="Leve"),AND(AB196="Alta",AD196="Menor")),"Moderado",IF(OR(AND(AB196="Muy Baja",AD196="Mayor"),AND(AB196="Baja",AD196="Mayor"),AND(AB196="Media",AD196="Mayor"),AND(AB196="Alta",AD196="Moderado"),AND(AB196="Alta",AD196="Mayor"),AND(AB196="Muy Alta",AD196="Leve"),AND(AB196="Muy Alta",AD196="Menor"),AND(AB196="Muy Alta",AD196="Moderado"),AND(AB196="Muy Alta",AD196="Mayor")),"Alto",IF(OR(AND(AB196="Muy Baja",AD196="Catastrófico"),AND(AB196="Baja",AD196="Catastrófico"),AND(AB196="Media",AD196="Catastrófico"),AND(AB196="Alta",AD196="Catastrófico"),AND(AB196="Muy Alta",AD196="Catastrófico")),"Extremo","")))),"")</f>
        <v>Bajo</v>
      </c>
      <c r="AG196" s="467" t="s">
        <v>320</v>
      </c>
    </row>
    <row r="197" spans="1:33" ht="38.25" x14ac:dyDescent="0.2">
      <c r="A197" s="640"/>
      <c r="B197" s="623"/>
      <c r="C197" s="762"/>
      <c r="D197" s="762"/>
      <c r="E197" s="765"/>
      <c r="F197" s="258" t="s">
        <v>404</v>
      </c>
      <c r="G197" s="745"/>
      <c r="H197" s="745"/>
      <c r="I197" s="722"/>
      <c r="J197" s="600"/>
      <c r="K197" s="591"/>
      <c r="L197" s="588"/>
      <c r="M197" s="603"/>
      <c r="N197" s="588">
        <f ca="1">IF(NOT(ISERROR(MATCH(M197,_xlfn.ANCHORARRAY(G208),0))),L210&amp;"Por favor no seleccionar los criterios de impacto",M197)</f>
        <v>0</v>
      </c>
      <c r="O197" s="591"/>
      <c r="P197" s="588"/>
      <c r="Q197" s="698"/>
      <c r="R197" s="239">
        <v>2</v>
      </c>
      <c r="S197" s="195" t="s">
        <v>405</v>
      </c>
      <c r="T197" s="209" t="s">
        <v>119</v>
      </c>
      <c r="U197" s="241"/>
      <c r="V197" s="241"/>
      <c r="W197" s="242" t="str">
        <f t="shared" ref="W197:W201" si="186">IF(AND(U197="Preventivo",V197="Automático"),"50%",IF(AND(U197="Preventivo",V197="Manual"),"40%",IF(AND(U197="Detectivo",V197="Automático"),"40%",IF(AND(U197="Detectivo",V197="Manual"),"30%",IF(AND(U197="Correctivo",V197="Automático"),"35%",IF(AND(U197="Correctivo",V197="Manual"),"25%",""))))))</f>
        <v/>
      </c>
      <c r="X197" s="241"/>
      <c r="Y197" s="241"/>
      <c r="Z197" s="241"/>
      <c r="AA197" s="218" t="str">
        <f>IFERROR(IF(AND(T196="Probabilidad",T197="Probabilidad"),(AC196-(+AC196*W197)),IF(AND(T196="Impacto",T197="Probabilidad"),(AC195-(+AC195*W197)),IF(T197="Impacto",AC196,""))),"")</f>
        <v/>
      </c>
      <c r="AB197" s="200" t="str">
        <f t="shared" ref="AB197" si="187">IFERROR(IF(AA197="","",IF(AA197&lt;=0.2,"Muy Baja",IF(AA197&lt;=0.4,"Baja",IF(AA197&lt;=0.6,"Media",IF(AA197&lt;=0.8,"Alta","Muy Alta"))))),"")</f>
        <v/>
      </c>
      <c r="AC197" s="201" t="str">
        <f>+AA197</f>
        <v/>
      </c>
      <c r="AD197" s="200" t="str">
        <f t="shared" ref="AD197" ca="1" si="188">IFERROR(IF(AE197="","",IF(AE197&lt;=0.2,"Leve",IF(AE197&lt;=0.4,"Menor",IF(AE197&lt;=0.6,"Moderado",IF(AE197&lt;=0.8,"Mayor","Catastrófico"))))),"")</f>
        <v>Leve</v>
      </c>
      <c r="AE197" s="201">
        <f ca="1">IFERROR(IF(AND(T196="Impacto",T197="Impacto"),(AE196-(+AE196*W197)),IF(AND(T196="Probabilidad",T197="Impacto"),(P196-(+P196*W197)),IF(T197="Probabilidad",AE196,""))),"")</f>
        <v>0.2</v>
      </c>
      <c r="AF197" s="202" t="str">
        <f t="shared" ref="AF197" ca="1" si="189">IFERROR(IF(OR(AND(AB197="Muy Baja",AD197="Leve"),AND(AB197="Muy Baja",AD197="Menor"),AND(AB197="Baja",AD197="Leve")),"Bajo",IF(OR(AND(AB197="Muy baja",AD197="Moderado"),AND(AB197="Baja",AD197="Menor"),AND(AB197="Baja",AD197="Moderado"),AND(AB197="Media",AD197="Leve"),AND(AB197="Media",AD197="Menor"),AND(AB197="Media",AD197="Moderado"),AND(AB197="Alta",AD197="Leve"),AND(AB197="Alta",AD197="Menor")),"Moderado",IF(OR(AND(AB197="Muy Baja",AD197="Mayor"),AND(AB197="Baja",AD197="Mayor"),AND(AB197="Media",AD197="Mayor"),AND(AB197="Alta",AD197="Moderado"),AND(AB197="Alta",AD197="Mayor"),AND(AB197="Muy Alta",AD197="Leve"),AND(AB197="Muy Alta",AD197="Menor"),AND(AB197="Muy Alta",AD197="Moderado"),AND(AB197="Muy Alta",AD197="Mayor")),"Alto",IF(OR(AND(AB197="Muy Baja",AD197="Catastrófico"),AND(AB197="Baja",AD197="Catastrófico"),AND(AB197="Media",AD197="Catastrófico"),AND(AB197="Alta",AD197="Catastrófico"),AND(AB197="Muy Alta",AD197="Catastrófico")),"Extremo","")))),"")</f>
        <v/>
      </c>
      <c r="AG197" s="468"/>
    </row>
    <row r="198" spans="1:33" ht="16.5" x14ac:dyDescent="0.2">
      <c r="A198" s="640"/>
      <c r="B198" s="623"/>
      <c r="C198" s="762"/>
      <c r="D198" s="762"/>
      <c r="E198" s="765"/>
      <c r="F198" s="246"/>
      <c r="G198" s="745"/>
      <c r="H198" s="745"/>
      <c r="I198" s="722"/>
      <c r="J198" s="600"/>
      <c r="K198" s="591"/>
      <c r="L198" s="588"/>
      <c r="M198" s="603"/>
      <c r="N198" s="588">
        <f ca="1">IF(NOT(ISERROR(MATCH(M198,_xlfn.ANCHORARRAY(G209),0))),L211&amp;"Por favor no seleccionar los criterios de impacto",M198)</f>
        <v>0</v>
      </c>
      <c r="O198" s="591"/>
      <c r="P198" s="588"/>
      <c r="Q198" s="698"/>
      <c r="R198" s="239">
        <v>3</v>
      </c>
      <c r="S198" s="247"/>
      <c r="T198" s="209" t="str">
        <f t="shared" ref="T198:T201" si="190">IF(OR(U198="Preventivo",U198="Detectivo"),"Probabilidad",IF(U198="Correctivo","Impacto",""))</f>
        <v/>
      </c>
      <c r="U198" s="241"/>
      <c r="V198" s="241"/>
      <c r="W198" s="242" t="str">
        <f t="shared" si="186"/>
        <v/>
      </c>
      <c r="X198" s="241"/>
      <c r="Y198" s="241"/>
      <c r="Z198" s="241"/>
      <c r="AA198" s="218" t="str">
        <f t="shared" ref="AA198:AA201" si="191">IFERROR(IF(AND(T197="Probabilidad",T198="Probabilidad"),(AC197-(+AC197*W198)),IF(AND(T197="Impacto",T198="Probabilidad"),(AC196-(+AC196*W198)),IF(T198="Impacto",AC197,""))),"")</f>
        <v/>
      </c>
      <c r="AB198" s="243" t="str">
        <f t="shared" ref="AB198:AB201" si="192">IFERROR(IF(AA198="","",IF(AA198&lt;=0.2,"Muy Baja",IF(AA198&lt;=0.4,"Baja",IF(AA198&lt;=0.6,"Media",IF(AA198&lt;=0.8,"Alta","Muy Alta"))))),"")</f>
        <v/>
      </c>
      <c r="AC198" s="244" t="str">
        <f t="shared" ref="AC198:AC201" si="193">+AA198</f>
        <v/>
      </c>
      <c r="AD198" s="243" t="str">
        <f t="shared" ref="AD198:AD201" si="194">IFERROR(IF(AE198="","",IF(AE198&lt;=0.2,"Leve",IF(AE198&lt;=0.4,"Menor",IF(AE198&lt;=0.6,"Moderado",IF(AE198&lt;=0.8,"Mayor","Catastrófico"))))),"")</f>
        <v/>
      </c>
      <c r="AE198" s="244" t="str">
        <f t="shared" ref="AE198:AE201" si="195">IFERROR(IF(AND(T197="Impacto",T198="Impacto"),(AE197-(+AE197*W198)),IF(AND(T197="Probabilidad",T198="Impacto"),(AE196-(+AE196*W198)),IF(T198="Probabilidad",AE197,""))),"")</f>
        <v/>
      </c>
      <c r="AF198" s="245" t="str">
        <f t="shared" ref="AF198:AF201" si="196">IFERROR(IF(OR(AND(AB198="Muy Baja",AD198="Leve"),AND(AB198="Muy Baja",AD198="Menor"),AND(AB198="Baja",AD198="Leve")),"Bajo",IF(OR(AND(AB198="Muy baja",AD198="Moderado"),AND(AB198="Baja",AD198="Menor"),AND(AB198="Baja",AD198="Moderado"),AND(AB198="Media",AD198="Leve"),AND(AB198="Media",AD198="Menor"),AND(AB198="Media",AD198="Moderado"),AND(AB198="Alta",AD198="Leve"),AND(AB198="Alta",AD198="Menor")),"Moderado",IF(OR(AND(AB198="Muy Baja",AD198="Mayor"),AND(AB198="Baja",AD198="Mayor"),AND(AB198="Media",AD198="Mayor"),AND(AB198="Alta",AD198="Moderado"),AND(AB198="Alta",AD198="Mayor"),AND(AB198="Muy Alta",AD198="Leve"),AND(AB198="Muy Alta",AD198="Menor"),AND(AB198="Muy Alta",AD198="Moderado"),AND(AB198="Muy Alta",AD198="Mayor")),"Alto",IF(OR(AND(AB198="Muy Baja",AD198="Catastrófico"),AND(AB198="Baja",AD198="Catastrófico"),AND(AB198="Media",AD198="Catastrófico"),AND(AB198="Alta",AD198="Catastrófico"),AND(AB198="Muy Alta",AD198="Catastrófico")),"Extremo","")))),"")</f>
        <v/>
      </c>
      <c r="AG198" s="468"/>
    </row>
    <row r="199" spans="1:33" ht="16.5" x14ac:dyDescent="0.2">
      <c r="A199" s="640"/>
      <c r="B199" s="623"/>
      <c r="C199" s="762"/>
      <c r="D199" s="762"/>
      <c r="E199" s="765"/>
      <c r="F199" s="246"/>
      <c r="G199" s="745"/>
      <c r="H199" s="745"/>
      <c r="I199" s="722"/>
      <c r="J199" s="600"/>
      <c r="K199" s="591"/>
      <c r="L199" s="588"/>
      <c r="M199" s="603"/>
      <c r="N199" s="588">
        <f ca="1">IF(NOT(ISERROR(MATCH(M199,_xlfn.ANCHORARRAY(G210),0))),L212&amp;"Por favor no seleccionar los criterios de impacto",M199)</f>
        <v>0</v>
      </c>
      <c r="O199" s="591"/>
      <c r="P199" s="588"/>
      <c r="Q199" s="698"/>
      <c r="R199" s="239">
        <v>4</v>
      </c>
      <c r="S199" s="195"/>
      <c r="T199" s="209" t="str">
        <f t="shared" si="190"/>
        <v/>
      </c>
      <c r="U199" s="241"/>
      <c r="V199" s="241"/>
      <c r="W199" s="242" t="str">
        <f t="shared" si="186"/>
        <v/>
      </c>
      <c r="X199" s="241"/>
      <c r="Y199" s="241"/>
      <c r="Z199" s="241"/>
      <c r="AA199" s="218" t="str">
        <f t="shared" si="191"/>
        <v/>
      </c>
      <c r="AB199" s="243" t="str">
        <f t="shared" si="192"/>
        <v/>
      </c>
      <c r="AC199" s="244" t="str">
        <f t="shared" si="193"/>
        <v/>
      </c>
      <c r="AD199" s="243" t="str">
        <f t="shared" si="194"/>
        <v/>
      </c>
      <c r="AE199" s="244" t="str">
        <f t="shared" si="195"/>
        <v/>
      </c>
      <c r="AF199" s="245" t="str">
        <f t="shared" si="196"/>
        <v/>
      </c>
      <c r="AG199" s="468"/>
    </row>
    <row r="200" spans="1:33" ht="16.5" x14ac:dyDescent="0.2">
      <c r="A200" s="640"/>
      <c r="B200" s="623"/>
      <c r="C200" s="762"/>
      <c r="D200" s="762"/>
      <c r="E200" s="765"/>
      <c r="F200" s="246"/>
      <c r="G200" s="745"/>
      <c r="H200" s="745"/>
      <c r="I200" s="722"/>
      <c r="J200" s="600"/>
      <c r="K200" s="591"/>
      <c r="L200" s="588"/>
      <c r="M200" s="603"/>
      <c r="N200" s="588">
        <f ca="1">IF(NOT(ISERROR(MATCH(M200,_xlfn.ANCHORARRAY(G211),0))),L213&amp;"Por favor no seleccionar los criterios de impacto",M200)</f>
        <v>0</v>
      </c>
      <c r="O200" s="591"/>
      <c r="P200" s="588"/>
      <c r="Q200" s="698"/>
      <c r="R200" s="239">
        <v>5</v>
      </c>
      <c r="S200" s="195"/>
      <c r="T200" s="209" t="str">
        <f t="shared" si="190"/>
        <v/>
      </c>
      <c r="U200" s="241"/>
      <c r="V200" s="241"/>
      <c r="W200" s="242" t="str">
        <f t="shared" si="186"/>
        <v/>
      </c>
      <c r="X200" s="241"/>
      <c r="Y200" s="241"/>
      <c r="Z200" s="241"/>
      <c r="AA200" s="218" t="str">
        <f t="shared" si="191"/>
        <v/>
      </c>
      <c r="AB200" s="243" t="str">
        <f t="shared" si="192"/>
        <v/>
      </c>
      <c r="AC200" s="244" t="str">
        <f t="shared" si="193"/>
        <v/>
      </c>
      <c r="AD200" s="243" t="str">
        <f t="shared" si="194"/>
        <v/>
      </c>
      <c r="AE200" s="244" t="str">
        <f t="shared" si="195"/>
        <v/>
      </c>
      <c r="AF200" s="245" t="str">
        <f t="shared" si="196"/>
        <v/>
      </c>
      <c r="AG200" s="468"/>
    </row>
    <row r="201" spans="1:33" ht="16.5" x14ac:dyDescent="0.2">
      <c r="A201" s="640"/>
      <c r="B201" s="624"/>
      <c r="C201" s="763"/>
      <c r="D201" s="763"/>
      <c r="E201" s="766"/>
      <c r="F201" s="246"/>
      <c r="G201" s="745"/>
      <c r="H201" s="745"/>
      <c r="I201" s="728"/>
      <c r="J201" s="601"/>
      <c r="K201" s="592"/>
      <c r="L201" s="589"/>
      <c r="M201" s="604"/>
      <c r="N201" s="589">
        <f ca="1">IF(NOT(ISERROR(MATCH(M201,_xlfn.ANCHORARRAY(G212),0))),L214&amp;"Por favor no seleccionar los criterios de impacto",M201)</f>
        <v>0</v>
      </c>
      <c r="O201" s="592"/>
      <c r="P201" s="589"/>
      <c r="Q201" s="699"/>
      <c r="R201" s="239">
        <v>6</v>
      </c>
      <c r="S201" s="195"/>
      <c r="T201" s="209" t="str">
        <f t="shared" si="190"/>
        <v/>
      </c>
      <c r="U201" s="241"/>
      <c r="V201" s="241"/>
      <c r="W201" s="242" t="str">
        <f t="shared" si="186"/>
        <v/>
      </c>
      <c r="X201" s="241"/>
      <c r="Y201" s="241"/>
      <c r="Z201" s="241"/>
      <c r="AA201" s="218" t="str">
        <f t="shared" si="191"/>
        <v/>
      </c>
      <c r="AB201" s="243" t="str">
        <f t="shared" si="192"/>
        <v/>
      </c>
      <c r="AC201" s="244" t="str">
        <f t="shared" si="193"/>
        <v/>
      </c>
      <c r="AD201" s="243" t="str">
        <f t="shared" si="194"/>
        <v/>
      </c>
      <c r="AE201" s="244" t="str">
        <f t="shared" si="195"/>
        <v/>
      </c>
      <c r="AF201" s="245" t="str">
        <f t="shared" si="196"/>
        <v/>
      </c>
      <c r="AG201" s="468"/>
    </row>
    <row r="202" spans="1:33" ht="63" customHeight="1" x14ac:dyDescent="0.2">
      <c r="A202" s="640"/>
      <c r="B202" s="631">
        <v>2</v>
      </c>
      <c r="C202" s="633" t="s">
        <v>91</v>
      </c>
      <c r="D202" s="633" t="s">
        <v>406</v>
      </c>
      <c r="E202" s="636" t="s">
        <v>407</v>
      </c>
      <c r="F202" s="298" t="s">
        <v>408</v>
      </c>
      <c r="G202" s="661" t="s">
        <v>409</v>
      </c>
      <c r="H202" s="249" t="s">
        <v>410</v>
      </c>
      <c r="I202" s="666" t="s">
        <v>97</v>
      </c>
      <c r="J202" s="669">
        <v>12</v>
      </c>
      <c r="K202" s="619" t="str">
        <f>IF(J202&lt;=0,"",IF(J202&lt;=2,"Muy Baja",IF(J202&lt;=24,"Baja",IF(J202&lt;=500,"Media",IF(J202&lt;=5000,"Alta","Muy Alta")))))</f>
        <v>Baja</v>
      </c>
      <c r="L202" s="616">
        <f>IF(K202="","",IF(K202="Muy Baja",0.2,IF(K202="Baja",0.4,IF(K202="Media",0.6,IF(K202="Alta",0.8,IF(K202="Muy Alta",1,))))))</f>
        <v>0.4</v>
      </c>
      <c r="M202" s="613" t="s">
        <v>402</v>
      </c>
      <c r="N202" s="616" t="str">
        <f ca="1">IF(NOT(ISERROR(MATCH(M202,'[17]Tabla Impacto'!$B$221:$B$223,0))),'[17]Tabla Impacto'!$F$223&amp;"Por favor no seleccionar los criterios de impacto(Afectación Económica o presupuestal y Pérdida Reputacional)",M202)</f>
        <v xml:space="preserve">     Afectación menor a 200 SMLMV</v>
      </c>
      <c r="O202" s="619" t="str">
        <f ca="1">IF(OR(N202='[17]Tabla Impacto'!$C$11,N202='[17]Tabla Impacto'!$D$11),"Leve",IF(OR(N202='[17]Tabla Impacto'!$C$12,N202='[17]Tabla Impacto'!$D$12),"Menor",IF(OR(N202='[17]Tabla Impacto'!$C$13,N202='[17]Tabla Impacto'!$D$13),"Moderado",IF(OR(N202='[17]Tabla Impacto'!$C$14,N202='[17]Tabla Impacto'!$D$14),"Mayor",IF(OR(N202='[17]Tabla Impacto'!$C$15,N202='[17]Tabla Impacto'!$D$15),"Catastrófico","")))))</f>
        <v>Leve</v>
      </c>
      <c r="P202" s="616">
        <f ca="1">IF(O202="","",IF(O202="Leve",0.2,IF(O202="Menor",0.4,IF(O202="Moderado",0.6,IF(O202="Mayor",0.8,IF(O202="Catastrófico",1,))))))</f>
        <v>0.2</v>
      </c>
      <c r="Q202" s="703" t="str">
        <f ca="1">IF(OR(AND(K202="Muy Baja",O202="Leve"),AND(K202="Muy Baja",O202="Menor"),AND(K202="Baja",O202="Leve")),"Bajo",IF(OR(AND(K202="Muy baja",O202="Moderado"),AND(K202="Baja",O202="Menor"),AND(K202="Baja",O202="Moderado"),AND(K202="Media",O202="Leve"),AND(K202="Media",O202="Menor"),AND(K202="Media",O202="Moderado"),AND(K202="Alta",O202="Leve"),AND(K202="Alta",O202="Menor")),"Moderado",IF(OR(AND(K202="Muy Baja",O202="Mayor"),AND(K202="Baja",O202="Mayor"),AND(K202="Media",O202="Mayor"),AND(K202="Alta",O202="Moderado"),AND(K202="Alta",O202="Mayor"),AND(K202="Muy Alta",O202="Leve"),AND(K202="Muy Alta",O202="Menor"),AND(K202="Muy Alta",O202="Moderado"),AND(K202="Muy Alta",O202="Mayor")),"Alto",IF(OR(AND(K202="Muy Baja",O202="Catastrófico"),AND(K202="Baja",O202="Catastrófico"),AND(K202="Media",O202="Catastrófico"),AND(K202="Alta",O202="Catastrófico"),AND(K202="Muy Alta",O202="Catastrófico")),"Extremo",""))))</f>
        <v>Bajo</v>
      </c>
      <c r="R202" s="239">
        <v>1</v>
      </c>
      <c r="S202" s="195" t="s">
        <v>411</v>
      </c>
      <c r="T202" s="209" t="str">
        <f>IF(OR(U202="Preventivo",U202="Detectivo"),"Probabilidad",IF(U202="Correctivo","Impacto",""))</f>
        <v>Probabilidad</v>
      </c>
      <c r="U202" s="241" t="s">
        <v>100</v>
      </c>
      <c r="V202" s="241" t="s">
        <v>101</v>
      </c>
      <c r="W202" s="242" t="str">
        <f>IF(AND(U202="Preventivo",V202="Automático"),"50%",IF(AND(U202="Preventivo",V202="Manual"),"40%",IF(AND(U202="Detectivo",V202="Automático"),"40%",IF(AND(U202="Detectivo",V202="Manual"),"30%",IF(AND(U202="Correctivo",V202="Automático"),"35%",IF(AND(U202="Correctivo",V202="Manual"),"25%",""))))))</f>
        <v>40%</v>
      </c>
      <c r="X202" s="241" t="s">
        <v>102</v>
      </c>
      <c r="Y202" s="241" t="s">
        <v>103</v>
      </c>
      <c r="Z202" s="241" t="s">
        <v>114</v>
      </c>
      <c r="AA202" s="218">
        <f>IFERROR(IF(T202="Probabilidad",(L202-(+L202*W202)),IF(T202="Impacto",L202,"")),"")</f>
        <v>0.24</v>
      </c>
      <c r="AB202" s="243" t="str">
        <f>IFERROR(IF(AA202="","",IF(AA202&lt;=0.2,"Muy Baja",IF(AA202&lt;=0.4,"Baja",IF(AA202&lt;=0.6,"Media",IF(AA202&lt;=0.8,"Alta","Muy Alta"))))),"")</f>
        <v>Baja</v>
      </c>
      <c r="AC202" s="244">
        <f>+AA202</f>
        <v>0.24</v>
      </c>
      <c r="AD202" s="243" t="str">
        <f ca="1">IFERROR(IF(AE202="","",IF(AE202&lt;=0.2,"Leve",IF(AE202&lt;=0.4,"Menor",IF(AE202&lt;=0.6,"Moderado",IF(AE202&lt;=0.8,"Mayor","Catastrófico"))))),"")</f>
        <v>Leve</v>
      </c>
      <c r="AE202" s="244">
        <f ca="1">IFERROR(IF(T202="Impacto",(P202-(+P202*W202)),IF(T202="Probabilidad",P202,"")),"")</f>
        <v>0.2</v>
      </c>
      <c r="AF202" s="245" t="str">
        <f ca="1">IFERROR(IF(OR(AND(AB202="Muy Baja",AD202="Leve"),AND(AB202="Muy Baja",AD202="Menor"),AND(AB202="Baja",AD202="Leve")),"Bajo",IF(OR(AND(AB202="Muy baja",AD202="Moderado"),AND(AB202="Baja",AD202="Menor"),AND(AB202="Baja",AD202="Moderado"),AND(AB202="Media",AD202="Leve"),AND(AB202="Media",AD202="Menor"),AND(AB202="Media",AD202="Moderado"),AND(AB202="Alta",AD202="Leve"),AND(AB202="Alta",AD202="Menor")),"Moderado",IF(OR(AND(AB202="Muy Baja",AD202="Mayor"),AND(AB202="Baja",AD202="Mayor"),AND(AB202="Media",AD202="Mayor"),AND(AB202="Alta",AD202="Moderado"),AND(AB202="Alta",AD202="Mayor"),AND(AB202="Muy Alta",AD202="Leve"),AND(AB202="Muy Alta",AD202="Menor"),AND(AB202="Muy Alta",AD202="Moderado"),AND(AB202="Muy Alta",AD202="Mayor")),"Alto",IF(OR(AND(AB202="Muy Baja",AD202="Catastrófico"),AND(AB202="Baja",AD202="Catastrófico"),AND(AB202="Media",AD202="Catastrófico"),AND(AB202="Alta",AD202="Catastrófico"),AND(AB202="Muy Alta",AD202="Catastrófico")),"Extremo","")))),"")</f>
        <v>Bajo</v>
      </c>
      <c r="AG202" s="344" t="s">
        <v>105</v>
      </c>
    </row>
    <row r="203" spans="1:33" ht="49.5" x14ac:dyDescent="0.2">
      <c r="A203" s="640"/>
      <c r="B203" s="623"/>
      <c r="C203" s="634"/>
      <c r="D203" s="634"/>
      <c r="E203" s="637"/>
      <c r="F203" s="298" t="s">
        <v>117</v>
      </c>
      <c r="G203" s="661"/>
      <c r="H203" s="249" t="s">
        <v>412</v>
      </c>
      <c r="I203" s="667"/>
      <c r="J203" s="670"/>
      <c r="K203" s="620"/>
      <c r="L203" s="617"/>
      <c r="M203" s="614"/>
      <c r="N203" s="617">
        <f ca="1">IF(NOT(ISERROR(MATCH(M203,_xlfn.ANCHORARRAY(G214),0))),L216&amp;"Por favor no seleccionar los criterios de impacto",M203)</f>
        <v>0</v>
      </c>
      <c r="O203" s="620"/>
      <c r="P203" s="617"/>
      <c r="Q203" s="704"/>
      <c r="R203" s="239">
        <v>2</v>
      </c>
      <c r="S203" s="195" t="s">
        <v>413</v>
      </c>
      <c r="T203" s="209" t="str">
        <f>IF(OR(U203="Preventivo",U203="Detectivo"),"Probabilidad",IF(U203="Correctivo","Impacto",""))</f>
        <v/>
      </c>
      <c r="U203" s="241"/>
      <c r="V203" s="241"/>
      <c r="W203" s="242" t="str">
        <f t="shared" ref="W203:W207" si="197">IF(AND(U203="Preventivo",V203="Automático"),"50%",IF(AND(U203="Preventivo",V203="Manual"),"40%",IF(AND(U203="Detectivo",V203="Automático"),"40%",IF(AND(U203="Detectivo",V203="Manual"),"30%",IF(AND(U203="Correctivo",V203="Automático"),"35%",IF(AND(U203="Correctivo",V203="Manual"),"25%",""))))))</f>
        <v/>
      </c>
      <c r="X203" s="241"/>
      <c r="Y203" s="241"/>
      <c r="Z203" s="241"/>
      <c r="AA203" s="218" t="str">
        <f>IFERROR(IF(AND(T202="Probabilidad",T203="Probabilidad"),(AC202-(+AC202*W203)),IF(AND(T202="Impacto",T203="Probabilidad"),(AC201-(+AC201*W203)),IF(T203="Impacto",AC202,""))),"")</f>
        <v/>
      </c>
      <c r="AB203" s="243" t="str">
        <f t="shared" ref="AB203:AB207" si="198">IFERROR(IF(AA203="","",IF(AA203&lt;=0.2,"Muy Baja",IF(AA203&lt;=0.4,"Baja",IF(AA203&lt;=0.6,"Media",IF(AA203&lt;=0.8,"Alta","Muy Alta"))))),"")</f>
        <v/>
      </c>
      <c r="AC203" s="244" t="str">
        <f t="shared" ref="AC203:AC207" si="199">+AA203</f>
        <v/>
      </c>
      <c r="AD203" s="243" t="str">
        <f t="shared" ref="AD203:AD207" si="200">IFERROR(IF(AE203="","",IF(AE203&lt;=0.2,"Leve",IF(AE203&lt;=0.4,"Menor",IF(AE203&lt;=0.6,"Moderado",IF(AE203&lt;=0.8,"Mayor","Catastrófico"))))),"")</f>
        <v/>
      </c>
      <c r="AE203" s="244" t="str">
        <f>IFERROR(IF(AND(T202="Impacto",T203="Impacto"),(AE202-(+AE202*W203)),IF(AND(T202="Probabilidad",T203="Impacto"),(AE201-(+AE201*W203)),IF(T203="Probabilidad",AE202,""))),"")</f>
        <v/>
      </c>
      <c r="AF203" s="245" t="str">
        <f t="shared" ref="AF203:AF207" si="201">IFERROR(IF(OR(AND(AB203="Muy Baja",AD203="Leve"),AND(AB203="Muy Baja",AD203="Menor"),AND(AB203="Baja",AD203="Leve")),"Bajo",IF(OR(AND(AB203="Muy baja",AD203="Moderado"),AND(AB203="Baja",AD203="Menor"),AND(AB203="Baja",AD203="Moderado"),AND(AB203="Media",AD203="Leve"),AND(AB203="Media",AD203="Menor"),AND(AB203="Media",AD203="Moderado"),AND(AB203="Alta",AD203="Leve"),AND(AB203="Alta",AD203="Menor")),"Moderado",IF(OR(AND(AB203="Muy Baja",AD203="Mayor"),AND(AB203="Baja",AD203="Mayor"),AND(AB203="Media",AD203="Mayor"),AND(AB203="Alta",AD203="Moderado"),AND(AB203="Alta",AD203="Mayor"),AND(AB203="Muy Alta",AD203="Leve"),AND(AB203="Muy Alta",AD203="Menor"),AND(AB203="Muy Alta",AD203="Moderado"),AND(AB203="Muy Alta",AD203="Mayor")),"Alto",IF(OR(AND(AB203="Muy Baja",AD203="Catastrófico"),AND(AB203="Baja",AD203="Catastrófico"),AND(AB203="Media",AD203="Catastrófico"),AND(AB203="Alta",AD203="Catastrófico"),AND(AB203="Muy Alta",AD203="Catastrófico")),"Extremo","")))),"")</f>
        <v/>
      </c>
      <c r="AG203" s="344"/>
    </row>
    <row r="204" spans="1:33" ht="16.5" x14ac:dyDescent="0.2">
      <c r="A204" s="640"/>
      <c r="B204" s="623"/>
      <c r="C204" s="634"/>
      <c r="D204" s="634"/>
      <c r="E204" s="637"/>
      <c r="F204" s="248"/>
      <c r="G204" s="661"/>
      <c r="H204" s="249"/>
      <c r="I204" s="667"/>
      <c r="J204" s="670"/>
      <c r="K204" s="620"/>
      <c r="L204" s="617"/>
      <c r="M204" s="614"/>
      <c r="N204" s="617">
        <f ca="1">IF(NOT(ISERROR(MATCH(M204,_xlfn.ANCHORARRAY(G215),0))),L217&amp;"Por favor no seleccionar los criterios de impacto",M204)</f>
        <v>0</v>
      </c>
      <c r="O204" s="620"/>
      <c r="P204" s="617"/>
      <c r="Q204" s="704"/>
      <c r="R204" s="239">
        <v>3</v>
      </c>
      <c r="S204" s="247"/>
      <c r="T204" s="209" t="str">
        <f>IF(OR(U204="Preventivo",U204="Detectivo"),"Probabilidad",IF(U204="Correctivo","Impacto",""))</f>
        <v/>
      </c>
      <c r="U204" s="241"/>
      <c r="V204" s="241"/>
      <c r="W204" s="242" t="str">
        <f t="shared" si="197"/>
        <v/>
      </c>
      <c r="X204" s="241"/>
      <c r="Y204" s="241"/>
      <c r="Z204" s="241"/>
      <c r="AA204" s="218" t="str">
        <f t="shared" ref="AA204:AA207" si="202">IFERROR(IF(AND(T203="Probabilidad",T204="Probabilidad"),(AC203-(+AC203*W204)),IF(AND(T203="Impacto",T204="Probabilidad"),(AC202-(+AC202*W204)),IF(T204="Impacto",AC203,""))),"")</f>
        <v/>
      </c>
      <c r="AB204" s="243" t="str">
        <f t="shared" si="198"/>
        <v/>
      </c>
      <c r="AC204" s="244" t="str">
        <f t="shared" si="199"/>
        <v/>
      </c>
      <c r="AD204" s="243" t="str">
        <f t="shared" si="200"/>
        <v/>
      </c>
      <c r="AE204" s="244" t="str">
        <f t="shared" ref="AE204:AE207" si="203">IFERROR(IF(AND(T203="Impacto",T204="Impacto"),(AE203-(+AE203*W204)),IF(AND(T203="Probabilidad",T204="Impacto"),(AE202-(+AE202*W204)),IF(T204="Probabilidad",AE203,""))),"")</f>
        <v/>
      </c>
      <c r="AF204" s="245" t="str">
        <f t="shared" si="201"/>
        <v/>
      </c>
      <c r="AG204" s="344"/>
    </row>
    <row r="205" spans="1:33" ht="16.5" x14ac:dyDescent="0.2">
      <c r="A205" s="640"/>
      <c r="B205" s="623"/>
      <c r="C205" s="634"/>
      <c r="D205" s="634"/>
      <c r="E205" s="637"/>
      <c r="F205" s="248"/>
      <c r="G205" s="661"/>
      <c r="H205" s="249"/>
      <c r="I205" s="667"/>
      <c r="J205" s="670"/>
      <c r="K205" s="620"/>
      <c r="L205" s="617"/>
      <c r="M205" s="614"/>
      <c r="N205" s="617">
        <f ca="1">IF(NOT(ISERROR(MATCH(M205,_xlfn.ANCHORARRAY(G216),0))),L218&amp;"Por favor no seleccionar los criterios de impacto",M205)</f>
        <v>0</v>
      </c>
      <c r="O205" s="620"/>
      <c r="P205" s="617"/>
      <c r="Q205" s="704"/>
      <c r="R205" s="239">
        <v>4</v>
      </c>
      <c r="S205" s="195"/>
      <c r="T205" s="209" t="str">
        <f t="shared" ref="T205:T215" si="204">IF(OR(U205="Preventivo",U205="Detectivo"),"Probabilidad",IF(U205="Correctivo","Impacto",""))</f>
        <v/>
      </c>
      <c r="U205" s="241"/>
      <c r="V205" s="241"/>
      <c r="W205" s="242" t="str">
        <f t="shared" si="197"/>
        <v/>
      </c>
      <c r="X205" s="241"/>
      <c r="Y205" s="241"/>
      <c r="Z205" s="241"/>
      <c r="AA205" s="218" t="str">
        <f t="shared" si="202"/>
        <v/>
      </c>
      <c r="AB205" s="243" t="str">
        <f t="shared" si="198"/>
        <v/>
      </c>
      <c r="AC205" s="244" t="str">
        <f t="shared" si="199"/>
        <v/>
      </c>
      <c r="AD205" s="243" t="str">
        <f t="shared" si="200"/>
        <v/>
      </c>
      <c r="AE205" s="244" t="str">
        <f t="shared" si="203"/>
        <v/>
      </c>
      <c r="AF205" s="245" t="str">
        <f t="shared" si="201"/>
        <v/>
      </c>
      <c r="AG205" s="344"/>
    </row>
    <row r="206" spans="1:33" ht="16.5" x14ac:dyDescent="0.2">
      <c r="A206" s="640"/>
      <c r="B206" s="623"/>
      <c r="C206" s="634"/>
      <c r="D206" s="634"/>
      <c r="E206" s="637"/>
      <c r="F206" s="248"/>
      <c r="G206" s="661"/>
      <c r="H206" s="249"/>
      <c r="I206" s="667"/>
      <c r="J206" s="670"/>
      <c r="K206" s="620"/>
      <c r="L206" s="617"/>
      <c r="M206" s="614"/>
      <c r="N206" s="617">
        <f ca="1">IF(NOT(ISERROR(MATCH(M206,_xlfn.ANCHORARRAY(G217),0))),L219&amp;"Por favor no seleccionar los criterios de impacto",M206)</f>
        <v>0</v>
      </c>
      <c r="O206" s="620"/>
      <c r="P206" s="617"/>
      <c r="Q206" s="704"/>
      <c r="R206" s="239">
        <v>5</v>
      </c>
      <c r="S206" s="195"/>
      <c r="T206" s="209" t="str">
        <f t="shared" si="204"/>
        <v/>
      </c>
      <c r="U206" s="241"/>
      <c r="V206" s="241"/>
      <c r="W206" s="242" t="str">
        <f t="shared" si="197"/>
        <v/>
      </c>
      <c r="X206" s="241"/>
      <c r="Y206" s="241"/>
      <c r="Z206" s="241"/>
      <c r="AA206" s="218" t="str">
        <f t="shared" si="202"/>
        <v/>
      </c>
      <c r="AB206" s="243" t="str">
        <f t="shared" si="198"/>
        <v/>
      </c>
      <c r="AC206" s="244" t="str">
        <f t="shared" si="199"/>
        <v/>
      </c>
      <c r="AD206" s="243" t="str">
        <f t="shared" si="200"/>
        <v/>
      </c>
      <c r="AE206" s="244" t="str">
        <f t="shared" si="203"/>
        <v/>
      </c>
      <c r="AF206" s="245" t="str">
        <f t="shared" si="201"/>
        <v/>
      </c>
      <c r="AG206" s="344"/>
    </row>
    <row r="207" spans="1:33" ht="17.25" thickBot="1" x14ac:dyDescent="0.25">
      <c r="A207" s="641"/>
      <c r="B207" s="651"/>
      <c r="C207" s="653"/>
      <c r="D207" s="653"/>
      <c r="E207" s="743"/>
      <c r="F207" s="478"/>
      <c r="G207" s="662"/>
      <c r="H207" s="479"/>
      <c r="I207" s="668"/>
      <c r="J207" s="671"/>
      <c r="K207" s="621"/>
      <c r="L207" s="618"/>
      <c r="M207" s="615"/>
      <c r="N207" s="618">
        <f ca="1">IF(NOT(ISERROR(MATCH(M207,_xlfn.ANCHORARRAY(G218),0))),L220&amp;"Por favor no seleccionar los criterios de impacto",M207)</f>
        <v>0</v>
      </c>
      <c r="O207" s="621"/>
      <c r="P207" s="618"/>
      <c r="Q207" s="705"/>
      <c r="R207" s="353">
        <v>6</v>
      </c>
      <c r="S207" s="354"/>
      <c r="T207" s="355" t="str">
        <f t="shared" si="204"/>
        <v/>
      </c>
      <c r="U207" s="470"/>
      <c r="V207" s="470"/>
      <c r="W207" s="471" t="str">
        <f t="shared" si="197"/>
        <v/>
      </c>
      <c r="X207" s="470"/>
      <c r="Y207" s="470"/>
      <c r="Z207" s="470"/>
      <c r="AA207" s="358" t="str">
        <f t="shared" si="202"/>
        <v/>
      </c>
      <c r="AB207" s="472" t="str">
        <f t="shared" si="198"/>
        <v/>
      </c>
      <c r="AC207" s="471" t="str">
        <f t="shared" si="199"/>
        <v/>
      </c>
      <c r="AD207" s="472" t="str">
        <f t="shared" si="200"/>
        <v/>
      </c>
      <c r="AE207" s="471" t="str">
        <f t="shared" si="203"/>
        <v/>
      </c>
      <c r="AF207" s="473" t="str">
        <f t="shared" si="201"/>
        <v/>
      </c>
      <c r="AG207" s="361"/>
    </row>
    <row r="208" spans="1:33" ht="181.5" x14ac:dyDescent="0.2">
      <c r="A208" s="1116" t="s">
        <v>414</v>
      </c>
      <c r="B208" s="622">
        <v>1</v>
      </c>
      <c r="C208" s="625" t="s">
        <v>165</v>
      </c>
      <c r="D208" s="625" t="s">
        <v>415</v>
      </c>
      <c r="E208" s="648" t="s">
        <v>416</v>
      </c>
      <c r="F208" s="477" t="s">
        <v>417</v>
      </c>
      <c r="G208" s="593" t="s">
        <v>418</v>
      </c>
      <c r="H208" s="593" t="s">
        <v>315</v>
      </c>
      <c r="I208" s="596" t="s">
        <v>316</v>
      </c>
      <c r="J208" s="599" t="s">
        <v>419</v>
      </c>
      <c r="K208" s="590" t="str">
        <f>IF(J208&lt;=0,"",IF(J208&lt;=2,"Muy Baja",IF(J208&lt;=24,"Baja",IF(J208&lt;=500,"Media",IF(J208&lt;=5000,"Alta","Muy Alta")))))</f>
        <v>Muy Alta</v>
      </c>
      <c r="L208" s="587">
        <f>IF(K208="","",IF(K208="Muy Baja",0.2,IF(K208="Baja",0.4,IF(K208="Media",0.6,IF(K208="Alta",0.8,IF(K208="Muy Alta",1,))))))</f>
        <v>1</v>
      </c>
      <c r="M208" s="602" t="s">
        <v>98</v>
      </c>
      <c r="N208" s="587" t="str">
        <f ca="1">IF(NOT(ISERROR(MATCH(M208,'[18]Tabla Impacto'!$B$221:$B$223,0))),'[18]Tabla Impacto'!$F$223&amp;"Por favor no seleccionar los criterios de impacto(Afectación Económica o presupuestal y Pérdida Reputacional)",M208)</f>
        <v xml:space="preserve">     El riesgo afecta la imagen de la entidad con algunos usuarios de relevancia frente al logro de los objetivos</v>
      </c>
      <c r="O208" s="590" t="str">
        <f ca="1">IF(OR(N208='[18]Tabla Impacto'!$C$11,N208='[18]Tabla Impacto'!$D$11),"Leve",IF(OR(N208='[18]Tabla Impacto'!$C$12,N208='[18]Tabla Impacto'!$D$12),"Menor",IF(OR(N208='[18]Tabla Impacto'!$C$13,N208='[18]Tabla Impacto'!$D$13),"Moderado",IF(OR(N208='[18]Tabla Impacto'!$C$14,N208='[18]Tabla Impacto'!$D$14),"Mayor",IF(OR(N208='[18]Tabla Impacto'!$C$15,N208='[18]Tabla Impacto'!$D$15),"Catastrófico","")))))</f>
        <v>Moderado</v>
      </c>
      <c r="P208" s="587">
        <f ca="1">IF(O208="","",IF(O208="Leve",0.2,IF(O208="Menor",0.4,IF(O208="Moderado",0.6,IF(O208="Mayor",0.8,IF(O208="Catastrófico",1,))))))</f>
        <v>0.6</v>
      </c>
      <c r="Q208" s="717" t="str">
        <f ca="1">IF(OR(AND(K208="Muy Baja",O208="Leve"),AND(K208="Muy Baja",O208="Menor"),AND(K208="Baja",O208="Leve")),"Bajo",IF(OR(AND(K208="Muy baja",O208="Moderado"),AND(K208="Baja",O208="Menor"),AND(K208="Baja",O208="Moderado"),AND(K208="Media",O208="Leve"),AND(K208="Media",O208="Menor"),AND(K208="Media",O208="Moderado"),AND(K208="Alta",O208="Leve"),AND(K208="Alta",O208="Menor")),"Moderado",IF(OR(AND(K208="Muy Baja",O208="Mayor"),AND(K208="Baja",O208="Mayor"),AND(K208="Media",O208="Mayor"),AND(K208="Alta",O208="Moderado"),AND(K208="Alta",O208="Mayor"),AND(K208="Muy Alta",O208="Leve"),AND(K208="Muy Alta",O208="Menor"),AND(K208="Muy Alta",O208="Moderado"),AND(K208="Muy Alta",O208="Mayor")),"Alto",IF(OR(AND(K208="Muy Baja",O208="Catastrófico"),AND(K208="Baja",O208="Catastrófico"),AND(K208="Media",O208="Catastrófico"),AND(K208="Alta",O208="Catastrófico"),AND(K208="Muy Alta",O208="Catastrófico")),"Extremo",""))))</f>
        <v>Alto</v>
      </c>
      <c r="R208" s="329">
        <v>1</v>
      </c>
      <c r="S208" s="475" t="s">
        <v>420</v>
      </c>
      <c r="T208" s="331" t="str">
        <f t="shared" si="204"/>
        <v>Probabilidad</v>
      </c>
      <c r="U208" s="462" t="s">
        <v>100</v>
      </c>
      <c r="V208" s="462" t="s">
        <v>101</v>
      </c>
      <c r="W208" s="463" t="str">
        <f>IF(AND(U208="Preventivo",V208="Automático"),"50%",IF(AND(U208="Preventivo",V208="Manual"),"40%",IF(AND(U208="Detectivo",V208="Automático"),"40%",IF(AND(U208="Detectivo",V208="Manual"),"30%",IF(AND(U208="Correctivo",V208="Automático"),"35%",IF(AND(U208="Correctivo",V208="Manual"),"25%",""))))))</f>
        <v>40%</v>
      </c>
      <c r="X208" s="462" t="s">
        <v>136</v>
      </c>
      <c r="Y208" s="462" t="s">
        <v>141</v>
      </c>
      <c r="Z208" s="462" t="s">
        <v>104</v>
      </c>
      <c r="AA208" s="334">
        <f>IFERROR(IF(T208="Probabilidad",(L208-(+L208*W208)),IF(T208="Impacto",L208,"")),"")</f>
        <v>0.6</v>
      </c>
      <c r="AB208" s="464" t="str">
        <f>IFERROR(IF(AA208="","",IF(AA208&lt;=0.2,"Muy Baja",IF(AA208&lt;=0.4,"Baja",IF(AA208&lt;=0.6,"Media",IF(AA208&lt;=0.8,"Alta","Muy Alta"))))),"")</f>
        <v>Media</v>
      </c>
      <c r="AC208" s="465">
        <f>+AA208</f>
        <v>0.6</v>
      </c>
      <c r="AD208" s="464" t="str">
        <f ca="1">IFERROR(IF(AE208="","",IF(AE208&lt;=0.2,"Leve",IF(AE208&lt;=0.4,"Menor",IF(AE208&lt;=0.6,"Moderado",IF(AE208&lt;=0.8,"Mayor","Catastrófico"))))),"")</f>
        <v>Moderado</v>
      </c>
      <c r="AE208" s="465">
        <f ca="1">IFERROR(IF(T208="Impacto",(P208-(+P208*W208)),IF(T208="Probabilidad",P208,"")),"")</f>
        <v>0.6</v>
      </c>
      <c r="AF208" s="466" t="str">
        <f ca="1">IFERROR(IF(OR(AND(AB208="Muy Baja",AD208="Leve"),AND(AB208="Muy Baja",AD208="Menor"),AND(AB208="Baja",AD208="Leve")),"Bajo",IF(OR(AND(AB208="Muy baja",AD208="Moderado"),AND(AB208="Baja",AD208="Menor"),AND(AB208="Baja",AD208="Moderado"),AND(AB208="Media",AD208="Leve"),AND(AB208="Media",AD208="Menor"),AND(AB208="Media",AD208="Moderado"),AND(AB208="Alta",AD208="Leve"),AND(AB208="Alta",AD208="Menor")),"Moderado",IF(OR(AND(AB208="Muy Baja",AD208="Mayor"),AND(AB208="Baja",AD208="Mayor"),AND(AB208="Media",AD208="Mayor"),AND(AB208="Alta",AD208="Moderado"),AND(AB208="Alta",AD208="Mayor"),AND(AB208="Muy Alta",AD208="Leve"),AND(AB208="Muy Alta",AD208="Menor"),AND(AB208="Muy Alta",AD208="Moderado"),AND(AB208="Muy Alta",AD208="Mayor")),"Alto",IF(OR(AND(AB208="Muy Baja",AD208="Catastrófico"),AND(AB208="Baja",AD208="Catastrófico"),AND(AB208="Media",AD208="Catastrófico"),AND(AB208="Alta",AD208="Catastrófico"),AND(AB208="Muy Alta",AD208="Catastrófico")),"Extremo","")))),"")</f>
        <v>Moderado</v>
      </c>
      <c r="AG208" s="467" t="s">
        <v>105</v>
      </c>
    </row>
    <row r="209" spans="1:33" ht="181.5" x14ac:dyDescent="0.2">
      <c r="A209" s="1117"/>
      <c r="B209" s="623"/>
      <c r="C209" s="626"/>
      <c r="D209" s="626"/>
      <c r="E209" s="649"/>
      <c r="F209" s="251" t="s">
        <v>421</v>
      </c>
      <c r="G209" s="594"/>
      <c r="H209" s="594"/>
      <c r="I209" s="597"/>
      <c r="J209" s="600"/>
      <c r="K209" s="591"/>
      <c r="L209" s="588"/>
      <c r="M209" s="603"/>
      <c r="N209" s="588">
        <f ca="1">IF(NOT(ISERROR(MATCH(M209,_xlfn.ANCHORARRAY(G216),0))),L218&amp;"Por favor no seleccionar los criterios de impacto",M209)</f>
        <v>0</v>
      </c>
      <c r="O209" s="591"/>
      <c r="P209" s="588"/>
      <c r="Q209" s="698"/>
      <c r="R209" s="239">
        <v>2</v>
      </c>
      <c r="S209" s="240" t="s">
        <v>422</v>
      </c>
      <c r="T209" s="209" t="str">
        <f t="shared" si="204"/>
        <v>Probabilidad</v>
      </c>
      <c r="U209" s="241" t="s">
        <v>100</v>
      </c>
      <c r="V209" s="241" t="s">
        <v>101</v>
      </c>
      <c r="W209" s="242" t="str">
        <f t="shared" ref="W209:W210" si="205">IF(AND(U209="Preventivo",V209="Automático"),"50%",IF(AND(U209="Preventivo",V209="Manual"),"40%",IF(AND(U209="Detectivo",V209="Automático"),"40%",IF(AND(U209="Detectivo",V209="Manual"),"30%",IF(AND(U209="Correctivo",V209="Automático"),"35%",IF(AND(U209="Correctivo",V209="Manual"),"25%",""))))))</f>
        <v>40%</v>
      </c>
      <c r="X209" s="241" t="s">
        <v>136</v>
      </c>
      <c r="Y209" s="241" t="s">
        <v>141</v>
      </c>
      <c r="Z209" s="241" t="s">
        <v>104</v>
      </c>
      <c r="AA209" s="218">
        <f>IFERROR(IF(AND(T208="Probabilidad",T209="Probabilidad"),(AC208-(+AC208*W209)),IF(AND(T208="Impacto",T209="Probabilidad"),(AC207-(+AC207*W209)),IF(T209="Impacto",AC208,""))),"")</f>
        <v>0.36</v>
      </c>
      <c r="AB209" s="243" t="str">
        <f t="shared" ref="AB209:AB210" si="206">IFERROR(IF(AA209="","",IF(AA209&lt;=0.2,"Muy Baja",IF(AA209&lt;=0.4,"Baja",IF(AA209&lt;=0.6,"Media",IF(AA209&lt;=0.8,"Alta","Muy Alta"))))),"")</f>
        <v>Baja</v>
      </c>
      <c r="AC209" s="244">
        <f t="shared" ref="AC209:AC210" si="207">+AA209</f>
        <v>0.36</v>
      </c>
      <c r="AD209" s="243" t="str">
        <f t="shared" ref="AD209:AD210" ca="1" si="208">IFERROR(IF(AE209="","",IF(AE209&lt;=0.2,"Leve",IF(AE209&lt;=0.4,"Menor",IF(AE209&lt;=0.6,"Moderado",IF(AE209&lt;=0.8,"Mayor","Catastrófico"))))),"")</f>
        <v>Moderado</v>
      </c>
      <c r="AE209" s="244">
        <f ca="1">IFERROR(IF(AND(T208="Impacto",T209="Impacto"),(AE208-(+AE208*W209)),IF(AND(T208="Probabilidad",T209="Impacto"),(AE207-(+AE207*W209)),IF(T209="Probabilidad",AE208,""))),"")</f>
        <v>0.6</v>
      </c>
      <c r="AF209" s="245" t="str">
        <f t="shared" ref="AF209:AF210" ca="1" si="209">IFERROR(IF(OR(AND(AB209="Muy Baja",AD209="Leve"),AND(AB209="Muy Baja",AD209="Menor"),AND(AB209="Baja",AD209="Leve")),"Bajo",IF(OR(AND(AB209="Muy baja",AD209="Moderado"),AND(AB209="Baja",AD209="Menor"),AND(AB209="Baja",AD209="Moderado"),AND(AB209="Media",AD209="Leve"),AND(AB209="Media",AD209="Menor"),AND(AB209="Media",AD209="Moderado"),AND(AB209="Alta",AD209="Leve"),AND(AB209="Alta",AD209="Menor")),"Moderado",IF(OR(AND(AB209="Muy Baja",AD209="Mayor"),AND(AB209="Baja",AD209="Mayor"),AND(AB209="Media",AD209="Mayor"),AND(AB209="Alta",AD209="Moderado"),AND(AB209="Alta",AD209="Mayor"),AND(AB209="Muy Alta",AD209="Leve"),AND(AB209="Muy Alta",AD209="Menor"),AND(AB209="Muy Alta",AD209="Moderado"),AND(AB209="Muy Alta",AD209="Mayor")),"Alto",IF(OR(AND(AB209="Muy Baja",AD209="Catastrófico"),AND(AB209="Baja",AD209="Catastrófico"),AND(AB209="Media",AD209="Catastrófico"),AND(AB209="Alta",AD209="Catastrófico"),AND(AB209="Muy Alta",AD209="Catastrófico")),"Extremo","")))),"")</f>
        <v>Moderado</v>
      </c>
      <c r="AG209" s="468" t="s">
        <v>105</v>
      </c>
    </row>
    <row r="210" spans="1:33" ht="63" customHeight="1" x14ac:dyDescent="0.2">
      <c r="A210" s="1117"/>
      <c r="B210" s="624"/>
      <c r="C210" s="627"/>
      <c r="D210" s="627"/>
      <c r="E210" s="650"/>
      <c r="F210" s="246" t="s">
        <v>423</v>
      </c>
      <c r="G210" s="595"/>
      <c r="H210" s="595"/>
      <c r="I210" s="598"/>
      <c r="J210" s="601"/>
      <c r="K210" s="592"/>
      <c r="L210" s="589"/>
      <c r="M210" s="604"/>
      <c r="N210" s="589">
        <f ca="1">IF(NOT(ISERROR(MATCH(M210,_xlfn.ANCHORARRAY(G217),0))),L219&amp;"Por favor no seleccionar los criterios de impacto",M210)</f>
        <v>0</v>
      </c>
      <c r="O210" s="592"/>
      <c r="P210" s="589"/>
      <c r="Q210" s="699"/>
      <c r="R210" s="239">
        <v>3</v>
      </c>
      <c r="S210" s="247" t="s">
        <v>424</v>
      </c>
      <c r="T210" s="209" t="str">
        <f t="shared" si="204"/>
        <v>Probabilidad</v>
      </c>
      <c r="U210" s="241" t="s">
        <v>100</v>
      </c>
      <c r="V210" s="241" t="s">
        <v>101</v>
      </c>
      <c r="W210" s="242" t="str">
        <f t="shared" si="205"/>
        <v>40%</v>
      </c>
      <c r="X210" s="241" t="s">
        <v>136</v>
      </c>
      <c r="Y210" s="241" t="s">
        <v>141</v>
      </c>
      <c r="Z210" s="241" t="s">
        <v>104</v>
      </c>
      <c r="AA210" s="218">
        <f t="shared" ref="AA210" si="210">IFERROR(IF(AND(T209="Probabilidad",T210="Probabilidad"),(AC209-(+AC209*W210)),IF(AND(T209="Impacto",T210="Probabilidad"),(AC208-(+AC208*W210)),IF(T210="Impacto",AC209,""))),"")</f>
        <v>0.216</v>
      </c>
      <c r="AB210" s="243" t="str">
        <f t="shared" si="206"/>
        <v>Baja</v>
      </c>
      <c r="AC210" s="244">
        <f t="shared" si="207"/>
        <v>0.216</v>
      </c>
      <c r="AD210" s="243" t="str">
        <f t="shared" ca="1" si="208"/>
        <v>Moderado</v>
      </c>
      <c r="AE210" s="244">
        <f t="shared" ref="AE210" ca="1" si="211">IFERROR(IF(AND(T209="Impacto",T210="Impacto"),(AE209-(+AE209*W210)),IF(AND(T209="Probabilidad",T210="Impacto"),(AE208-(+AE208*W210)),IF(T210="Probabilidad",AE209,""))),"")</f>
        <v>0.6</v>
      </c>
      <c r="AF210" s="245" t="str">
        <f t="shared" ca="1" si="209"/>
        <v>Moderado</v>
      </c>
      <c r="AG210" s="468" t="s">
        <v>105</v>
      </c>
    </row>
    <row r="211" spans="1:33" ht="127.5" x14ac:dyDescent="0.2">
      <c r="A211" s="1117"/>
      <c r="B211" s="631">
        <v>2</v>
      </c>
      <c r="C211" s="633" t="s">
        <v>165</v>
      </c>
      <c r="D211" s="633" t="s">
        <v>425</v>
      </c>
      <c r="E211" s="1119" t="s">
        <v>426</v>
      </c>
      <c r="F211" s="260" t="s">
        <v>427</v>
      </c>
      <c r="G211" s="663" t="s">
        <v>428</v>
      </c>
      <c r="H211" s="249" t="s">
        <v>315</v>
      </c>
      <c r="I211" s="666" t="s">
        <v>373</v>
      </c>
      <c r="J211" s="669" t="s">
        <v>419</v>
      </c>
      <c r="K211" s="619" t="str">
        <f>IF(J211&lt;=0,"",IF(J211&lt;=2,"Muy Baja",IF(J211&lt;=24,"Baja",IF(J211&lt;=500,"Media",IF(J211&lt;=5000,"Alta","Muy Alta")))))</f>
        <v>Muy Alta</v>
      </c>
      <c r="L211" s="616">
        <f>IF(K211="","",IF(K211="Muy Baja",0.2,IF(K211="Baja",0.4,IF(K211="Media",0.6,IF(K211="Alta",0.8,IF(K211="Muy Alta",1,))))))</f>
        <v>1</v>
      </c>
      <c r="M211" s="613" t="s">
        <v>335</v>
      </c>
      <c r="N211" s="616" t="str">
        <f ca="1">IF(NOT(ISERROR(MATCH(M211,'[18]Tabla Impacto'!$B$221:$B$223,0))),'[18]Tabla Impacto'!$F$223&amp;"Por favor no seleccionar los criterios de impacto(Afectación Económica o presupuestal y Pérdida Reputacional)",M211)</f>
        <v xml:space="preserve">     Mayor a 10000 SMLMV</v>
      </c>
      <c r="O211" s="619" t="str">
        <f ca="1">IF(OR(N211='[18]Tabla Impacto'!$C$11,N211='[18]Tabla Impacto'!$D$11),"Leve",IF(OR(N211='[18]Tabla Impacto'!$C$12,N211='[18]Tabla Impacto'!$D$12),"Menor",IF(OR(N211='[18]Tabla Impacto'!$C$13,N211='[18]Tabla Impacto'!$D$13),"Moderado",IF(OR(N211='[18]Tabla Impacto'!$C$14,N211='[18]Tabla Impacto'!$D$14),"Mayor",IF(OR(N211='[18]Tabla Impacto'!$C$15,N211='[18]Tabla Impacto'!$D$15),"Catastrófico","")))))</f>
        <v>Catastrófico</v>
      </c>
      <c r="P211" s="616">
        <f ca="1">IF(O211="","",IF(O211="Leve",0.2,IF(O211="Menor",0.4,IF(O211="Moderado",0.6,IF(O211="Mayor",0.8,IF(O211="Catastrófico",1,))))))</f>
        <v>1</v>
      </c>
      <c r="Q211" s="703" t="str">
        <f ca="1">IF(OR(AND(K211="Muy Baja",O211="Leve"),AND(K211="Muy Baja",O211="Menor"),AND(K211="Baja",O211="Leve")),"Bajo",IF(OR(AND(K211="Muy baja",O211="Moderado"),AND(K211="Baja",O211="Menor"),AND(K211="Baja",O211="Moderado"),AND(K211="Media",O211="Leve"),AND(K211="Media",O211="Menor"),AND(K211="Media",O211="Moderado"),AND(K211="Alta",O211="Leve"),AND(K211="Alta",O211="Menor")),"Moderado",IF(OR(AND(K211="Muy Baja",O211="Mayor"),AND(K211="Baja",O211="Mayor"),AND(K211="Media",O211="Mayor"),AND(K211="Alta",O211="Moderado"),AND(K211="Alta",O211="Mayor"),AND(K211="Muy Alta",O211="Leve"),AND(K211="Muy Alta",O211="Menor"),AND(K211="Muy Alta",O211="Moderado"),AND(K211="Muy Alta",O211="Mayor")),"Alto",IF(OR(AND(K211="Muy Baja",O211="Catastrófico"),AND(K211="Baja",O211="Catastrófico"),AND(K211="Media",O211="Catastrófico"),AND(K211="Alta",O211="Catastrófico"),AND(K211="Muy Alta",O211="Catastrófico")),"Extremo",""))))</f>
        <v>Extremo</v>
      </c>
      <c r="R211" s="239">
        <v>1</v>
      </c>
      <c r="S211" s="195" t="s">
        <v>429</v>
      </c>
      <c r="T211" s="209" t="str">
        <f t="shared" si="204"/>
        <v>Probabilidad</v>
      </c>
      <c r="U211" s="241" t="s">
        <v>100</v>
      </c>
      <c r="V211" s="241" t="s">
        <v>101</v>
      </c>
      <c r="W211" s="242" t="str">
        <f>IF(AND(U211="Preventivo",V211="Automático"),"50%",IF(AND(U211="Preventivo",V211="Manual"),"40%",IF(AND(U211="Detectivo",V211="Automático"),"40%",IF(AND(U211="Detectivo",V211="Manual"),"30%",IF(AND(U211="Correctivo",V211="Automático"),"35%",IF(AND(U211="Correctivo",V211="Manual"),"25%",""))))))</f>
        <v>40%</v>
      </c>
      <c r="X211" s="241" t="s">
        <v>136</v>
      </c>
      <c r="Y211" s="241" t="s">
        <v>141</v>
      </c>
      <c r="Z211" s="241" t="s">
        <v>104</v>
      </c>
      <c r="AA211" s="218">
        <f>IFERROR(IF(T211="Probabilidad",(L211-(+L211*W211)),IF(T211="Impacto",L211,"")),"")</f>
        <v>0.6</v>
      </c>
      <c r="AB211" s="243" t="str">
        <f>IFERROR(IF(AA211="","",IF(AA211&lt;=0.2,"Muy Baja",IF(AA211&lt;=0.4,"Baja",IF(AA211&lt;=0.6,"Media",IF(AA211&lt;=0.8,"Alta","Muy Alta"))))),"")</f>
        <v>Media</v>
      </c>
      <c r="AC211" s="244">
        <f>+AA211</f>
        <v>0.6</v>
      </c>
      <c r="AD211" s="243" t="str">
        <f ca="1">IFERROR(IF(AE211="","",IF(AE211&lt;=0.2,"Leve",IF(AE211&lt;=0.4,"Menor",IF(AE211&lt;=0.6,"Moderado",IF(AE211&lt;=0.8,"Mayor","Catastrófico"))))),"")</f>
        <v>Catastrófico</v>
      </c>
      <c r="AE211" s="244">
        <f ca="1">IFERROR(IF(T211="Impacto",(P211-(+P211*W211)),IF(T211="Probabilidad",P211,"")),"")</f>
        <v>1</v>
      </c>
      <c r="AF211" s="245" t="str">
        <f ca="1">IFERROR(IF(OR(AND(AB211="Muy Baja",AD211="Leve"),AND(AB211="Muy Baja",AD211="Menor"),AND(AB211="Baja",AD211="Leve")),"Bajo",IF(OR(AND(AB211="Muy baja",AD211="Moderado"),AND(AB211="Baja",AD211="Menor"),AND(AB211="Baja",AD211="Moderado"),AND(AB211="Media",AD211="Leve"),AND(AB211="Media",AD211="Menor"),AND(AB211="Media",AD211="Moderado"),AND(AB211="Alta",AD211="Leve"),AND(AB211="Alta",AD211="Menor")),"Moderado",IF(OR(AND(AB211="Muy Baja",AD211="Mayor"),AND(AB211="Baja",AD211="Mayor"),AND(AB211="Media",AD211="Mayor"),AND(AB211="Alta",AD211="Moderado"),AND(AB211="Alta",AD211="Mayor"),AND(AB211="Muy Alta",AD211="Leve"),AND(AB211="Muy Alta",AD211="Menor"),AND(AB211="Muy Alta",AD211="Moderado"),AND(AB211="Muy Alta",AD211="Mayor")),"Alto",IF(OR(AND(AB211="Muy Baja",AD211="Catastrófico"),AND(AB211="Baja",AD211="Catastrófico"),AND(AB211="Media",AD211="Catastrófico"),AND(AB211="Alta",AD211="Catastrófico"),AND(AB211="Muy Alta",AD211="Catastrófico")),"Extremo","")))),"")</f>
        <v>Extremo</v>
      </c>
      <c r="AG211" s="344" t="s">
        <v>105</v>
      </c>
    </row>
    <row r="212" spans="1:33" ht="127.5" customHeight="1" x14ac:dyDescent="0.2">
      <c r="A212" s="1117"/>
      <c r="B212" s="623"/>
      <c r="C212" s="634"/>
      <c r="D212" s="634"/>
      <c r="E212" s="1120"/>
      <c r="F212" s="260" t="s">
        <v>430</v>
      </c>
      <c r="G212" s="664"/>
      <c r="H212" s="474"/>
      <c r="I212" s="667"/>
      <c r="J212" s="670"/>
      <c r="K212" s="620"/>
      <c r="L212" s="617"/>
      <c r="M212" s="614"/>
      <c r="N212" s="617">
        <f ca="1">IF(NOT(ISERROR(MATCH(M212,_xlfn.ANCHORARRAY(G222),0))),L224&amp;"Por favor no seleccionar los criterios de impacto",M212)</f>
        <v>0</v>
      </c>
      <c r="O212" s="620"/>
      <c r="P212" s="617"/>
      <c r="Q212" s="704"/>
      <c r="R212" s="239">
        <v>2</v>
      </c>
      <c r="S212" s="195" t="s">
        <v>431</v>
      </c>
      <c r="T212" s="209" t="str">
        <f t="shared" si="204"/>
        <v>Probabilidad</v>
      </c>
      <c r="U212" s="241" t="s">
        <v>100</v>
      </c>
      <c r="V212" s="241" t="s">
        <v>101</v>
      </c>
      <c r="W212" s="242" t="str">
        <f t="shared" ref="W212:W215" si="212">IF(AND(U212="Preventivo",V212="Automático"),"50%",IF(AND(U212="Preventivo",V212="Manual"),"40%",IF(AND(U212="Detectivo",V212="Automático"),"40%",IF(AND(U212="Detectivo",V212="Manual"),"30%",IF(AND(U212="Correctivo",V212="Automático"),"35%",IF(AND(U212="Correctivo",V212="Manual"),"25%",""))))))</f>
        <v>40%</v>
      </c>
      <c r="X212" s="241" t="s">
        <v>136</v>
      </c>
      <c r="Y212" s="241" t="s">
        <v>141</v>
      </c>
      <c r="Z212" s="241" t="s">
        <v>104</v>
      </c>
      <c r="AA212" s="218">
        <f>IFERROR(IF(AND(T211="Probabilidad",T212="Probabilidad"),(AC211-(+AC211*W212)),IF(AND(T211="Impacto",T212="Probabilidad"),(#REF!-(+#REF!*W212)),IF(T212="Impacto",AC211,""))),"")</f>
        <v>0.36</v>
      </c>
      <c r="AB212" s="243" t="str">
        <f t="shared" ref="AB212:AB215" si="213">IFERROR(IF(AA212="","",IF(AA212&lt;=0.2,"Muy Baja",IF(AA212&lt;=0.4,"Baja",IF(AA212&lt;=0.6,"Media",IF(AA212&lt;=0.8,"Alta","Muy Alta"))))),"")</f>
        <v>Baja</v>
      </c>
      <c r="AC212" s="244">
        <f t="shared" ref="AC212:AC215" si="214">+AA212</f>
        <v>0.36</v>
      </c>
      <c r="AD212" s="243" t="str">
        <f t="shared" ref="AD212:AD215" ca="1" si="215">IFERROR(IF(AE212="","",IF(AE212&lt;=0.2,"Leve",IF(AE212&lt;=0.4,"Menor",IF(AE212&lt;=0.6,"Moderado",IF(AE212&lt;=0.8,"Mayor","Catastrófico"))))),"")</f>
        <v>Catastrófico</v>
      </c>
      <c r="AE212" s="244">
        <f ca="1">IFERROR(IF(AND(T211="Impacto",T212="Impacto"),(AE211-(+AE211*W212)),IF(AND(T211="Probabilidad",T212="Impacto"),(#REF!-(+#REF!*W212)),IF(T212="Probabilidad",AE211,""))),"")</f>
        <v>1</v>
      </c>
      <c r="AF212" s="245" t="str">
        <f t="shared" ref="AF212:AF215" ca="1" si="216">IFERROR(IF(OR(AND(AB212="Muy Baja",AD212="Leve"),AND(AB212="Muy Baja",AD212="Menor"),AND(AB212="Baja",AD212="Leve")),"Bajo",IF(OR(AND(AB212="Muy baja",AD212="Moderado"),AND(AB212="Baja",AD212="Menor"),AND(AB212="Baja",AD212="Moderado"),AND(AB212="Media",AD212="Leve"),AND(AB212="Media",AD212="Menor"),AND(AB212="Media",AD212="Moderado"),AND(AB212="Alta",AD212="Leve"),AND(AB212="Alta",AD212="Menor")),"Moderado",IF(OR(AND(AB212="Muy Baja",AD212="Mayor"),AND(AB212="Baja",AD212="Mayor"),AND(AB212="Media",AD212="Mayor"),AND(AB212="Alta",AD212="Moderado"),AND(AB212="Alta",AD212="Mayor"),AND(AB212="Muy Alta",AD212="Leve"),AND(AB212="Muy Alta",AD212="Menor"),AND(AB212="Muy Alta",AD212="Moderado"),AND(AB212="Muy Alta",AD212="Mayor")),"Alto",IF(OR(AND(AB212="Muy Baja",AD212="Catastrófico"),AND(AB212="Baja",AD212="Catastrófico"),AND(AB212="Media",AD212="Catastrófico"),AND(AB212="Alta",AD212="Catastrófico"),AND(AB212="Muy Alta",AD212="Catastrófico")),"Extremo","")))),"")</f>
        <v>Extremo</v>
      </c>
      <c r="AG212" s="344" t="s">
        <v>105</v>
      </c>
    </row>
    <row r="213" spans="1:33" ht="60.75" customHeight="1" x14ac:dyDescent="0.2">
      <c r="A213" s="1117"/>
      <c r="B213" s="623"/>
      <c r="C213" s="634"/>
      <c r="D213" s="634"/>
      <c r="E213" s="1120"/>
      <c r="F213" s="248"/>
      <c r="G213" s="664"/>
      <c r="H213" s="249"/>
      <c r="I213" s="667"/>
      <c r="J213" s="670"/>
      <c r="K213" s="620"/>
      <c r="L213" s="617"/>
      <c r="M213" s="614"/>
      <c r="N213" s="617">
        <f ca="1">IF(NOT(ISERROR(MATCH(M213,_xlfn.ANCHORARRAY(G223),0))),L225&amp;"Por favor no seleccionar los criterios de impacto",M213)</f>
        <v>0</v>
      </c>
      <c r="O213" s="620"/>
      <c r="P213" s="617"/>
      <c r="Q213" s="704"/>
      <c r="R213" s="239">
        <v>3</v>
      </c>
      <c r="S213" s="247" t="s">
        <v>432</v>
      </c>
      <c r="T213" s="209" t="str">
        <f t="shared" si="204"/>
        <v>Probabilidad</v>
      </c>
      <c r="U213" s="241" t="s">
        <v>100</v>
      </c>
      <c r="V213" s="241" t="s">
        <v>101</v>
      </c>
      <c r="W213" s="242" t="str">
        <f t="shared" si="212"/>
        <v>40%</v>
      </c>
      <c r="X213" s="241" t="s">
        <v>102</v>
      </c>
      <c r="Y213" s="241" t="s">
        <v>141</v>
      </c>
      <c r="Z213" s="241" t="s">
        <v>104</v>
      </c>
      <c r="AA213" s="218">
        <f t="shared" ref="AA213" si="217">IFERROR(IF(AND(T212="Probabilidad",T213="Probabilidad"),(AC212-(+AC212*W213)),IF(AND(T212="Impacto",T213="Probabilidad"),(AC211-(+AC211*W213)),IF(T213="Impacto",AC212,""))),"")</f>
        <v>0.216</v>
      </c>
      <c r="AB213" s="243" t="str">
        <f t="shared" si="213"/>
        <v>Baja</v>
      </c>
      <c r="AC213" s="244">
        <f t="shared" si="214"/>
        <v>0.216</v>
      </c>
      <c r="AD213" s="243" t="str">
        <f t="shared" ca="1" si="215"/>
        <v>Catastrófico</v>
      </c>
      <c r="AE213" s="244">
        <f t="shared" ref="AE213" ca="1" si="218">IFERROR(IF(AND(T212="Impacto",T213="Impacto"),(AE212-(+AE212*W213)),IF(AND(T212="Probabilidad",T213="Impacto"),(AE211-(+AE211*W213)),IF(T213="Probabilidad",AE212,""))),"")</f>
        <v>1</v>
      </c>
      <c r="AF213" s="245" t="str">
        <f t="shared" ca="1" si="216"/>
        <v>Extremo</v>
      </c>
      <c r="AG213" s="344"/>
    </row>
    <row r="214" spans="1:33" ht="16.5" x14ac:dyDescent="0.2">
      <c r="A214" s="1117"/>
      <c r="B214" s="623"/>
      <c r="C214" s="634"/>
      <c r="D214" s="634"/>
      <c r="E214" s="1120"/>
      <c r="F214" s="248"/>
      <c r="G214" s="664"/>
      <c r="H214" s="249"/>
      <c r="I214" s="667"/>
      <c r="J214" s="670"/>
      <c r="K214" s="620"/>
      <c r="L214" s="617"/>
      <c r="M214" s="614"/>
      <c r="N214" s="617">
        <f ca="1">IF(NOT(ISERROR(MATCH(M214,_xlfn.ANCHORARRAY(G225),0))),L227&amp;"Por favor no seleccionar los criterios de impacto",M214)</f>
        <v>0</v>
      </c>
      <c r="O214" s="620"/>
      <c r="P214" s="617"/>
      <c r="Q214" s="704"/>
      <c r="R214" s="239">
        <v>5</v>
      </c>
      <c r="S214" s="195"/>
      <c r="T214" s="209" t="str">
        <f t="shared" si="204"/>
        <v/>
      </c>
      <c r="U214" s="241"/>
      <c r="V214" s="241"/>
      <c r="W214" s="242" t="str">
        <f t="shared" si="212"/>
        <v/>
      </c>
      <c r="X214" s="241"/>
      <c r="Y214" s="241"/>
      <c r="Z214" s="241"/>
      <c r="AA214" s="218" t="str">
        <f>IFERROR(IF(AND(#REF!="Probabilidad",T214="Probabilidad"),(#REF!-(+#REF!*W214)),IF(AND(#REF!="Impacto",T214="Probabilidad"),(AC213-(+AC213*W214)),IF(T214="Impacto",#REF!,""))),"")</f>
        <v/>
      </c>
      <c r="AB214" s="243" t="str">
        <f t="shared" si="213"/>
        <v/>
      </c>
      <c r="AC214" s="244" t="str">
        <f t="shared" si="214"/>
        <v/>
      </c>
      <c r="AD214" s="243" t="str">
        <f t="shared" si="215"/>
        <v/>
      </c>
      <c r="AE214" s="244" t="str">
        <f>IFERROR(IF(AND(#REF!="Impacto",T214="Impacto"),(#REF!-(+#REF!*W214)),IF(AND(#REF!="Probabilidad",T214="Impacto"),(AE213-(+AE213*W214)),IF(T214="Probabilidad",#REF!,""))),"")</f>
        <v/>
      </c>
      <c r="AF214" s="245" t="str">
        <f t="shared" si="216"/>
        <v/>
      </c>
      <c r="AG214" s="344"/>
    </row>
    <row r="215" spans="1:33" ht="17.25" thickBot="1" x14ac:dyDescent="0.25">
      <c r="A215" s="1118"/>
      <c r="B215" s="651"/>
      <c r="C215" s="653"/>
      <c r="D215" s="653"/>
      <c r="E215" s="1121"/>
      <c r="F215" s="478"/>
      <c r="G215" s="665"/>
      <c r="H215" s="479"/>
      <c r="I215" s="668"/>
      <c r="J215" s="671"/>
      <c r="K215" s="621"/>
      <c r="L215" s="618"/>
      <c r="M215" s="615"/>
      <c r="N215" s="618">
        <f ca="1">IF(NOT(ISERROR(MATCH(M215,_xlfn.ANCHORARRAY(G226),0))),L228&amp;"Por favor no seleccionar los criterios de impacto",M215)</f>
        <v>0</v>
      </c>
      <c r="O215" s="621"/>
      <c r="P215" s="618"/>
      <c r="Q215" s="705"/>
      <c r="R215" s="353">
        <v>6</v>
      </c>
      <c r="S215" s="354"/>
      <c r="T215" s="355" t="str">
        <f t="shared" si="204"/>
        <v/>
      </c>
      <c r="U215" s="470"/>
      <c r="V215" s="470"/>
      <c r="W215" s="471" t="str">
        <f t="shared" si="212"/>
        <v/>
      </c>
      <c r="X215" s="470"/>
      <c r="Y215" s="470"/>
      <c r="Z215" s="470"/>
      <c r="AA215" s="358" t="str">
        <f>IFERROR(IF(AND(T214="Probabilidad",T215="Probabilidad"),(AC214-(+AC214*W215)),IF(AND(T214="Impacto",T215="Probabilidad"),(#REF!-(+#REF!*W215)),IF(T215="Impacto",AC214,""))),"")</f>
        <v/>
      </c>
      <c r="AB215" s="472" t="str">
        <f t="shared" si="213"/>
        <v/>
      </c>
      <c r="AC215" s="471" t="str">
        <f t="shared" si="214"/>
        <v/>
      </c>
      <c r="AD215" s="472" t="str">
        <f t="shared" si="215"/>
        <v/>
      </c>
      <c r="AE215" s="471" t="str">
        <f>IFERROR(IF(AND(T214="Impacto",T215="Impacto"),(AE214-(+AE214*W215)),IF(AND(T214="Probabilidad",T215="Impacto"),(#REF!-(+#REF!*W215)),IF(T215="Probabilidad",AE214,""))),"")</f>
        <v/>
      </c>
      <c r="AF215" s="473" t="str">
        <f t="shared" si="216"/>
        <v/>
      </c>
      <c r="AG215" s="361"/>
    </row>
    <row r="216" spans="1:33" ht="33" x14ac:dyDescent="0.2">
      <c r="A216" s="647" t="s">
        <v>433</v>
      </c>
      <c r="B216" s="622">
        <v>1</v>
      </c>
      <c r="C216" s="941" t="s">
        <v>165</v>
      </c>
      <c r="D216" s="941" t="s">
        <v>434</v>
      </c>
      <c r="E216" s="944" t="s">
        <v>560</v>
      </c>
      <c r="F216" s="365" t="s">
        <v>435</v>
      </c>
      <c r="G216" s="735" t="s">
        <v>561</v>
      </c>
      <c r="H216" s="735" t="s">
        <v>436</v>
      </c>
      <c r="I216" s="737" t="s">
        <v>97</v>
      </c>
      <c r="J216" s="739">
        <v>360</v>
      </c>
      <c r="K216" s="731" t="str">
        <f>IF(J216&lt;=0,"",IF(J216&lt;=2,"Muy Baja",IF(J216&lt;=24,"Baja",IF(J216&lt;=500,"Media",IF(J216&lt;=5000,"Alta","Muy Alta")))))</f>
        <v>Media</v>
      </c>
      <c r="L216" s="729">
        <f>IF(K216="","",IF(K216="Muy Baja",0.2,IF(K216="Baja",0.4,IF(K216="Media",0.6,IF(K216="Alta",0.8,IF(K216="Muy Alta",1,))))))</f>
        <v>0.6</v>
      </c>
      <c r="M216" s="741" t="s">
        <v>98</v>
      </c>
      <c r="N216" s="729" t="str">
        <f ca="1">IF(NOT(ISERROR(MATCH(M216,'[19]Tabla Impacto'!$B$221:$B$223,0))),'[19]Tabla Impacto'!$F$223&amp;"Por favor no seleccionar los criterios de impacto(Afectación Económica o presupuestal y Pérdida Reputacional)",M216)</f>
        <v xml:space="preserve">     El riesgo afecta la imagen de la entidad con algunos usuarios de relevancia frente al logro de los objetivos</v>
      </c>
      <c r="O216" s="731" t="str">
        <f ca="1">IF(OR(N216='[19]Tabla Impacto'!$C$11,N216='[19]Tabla Impacto'!$D$11),"Leve",IF(OR(N216='[19]Tabla Impacto'!$C$12,N216='[19]Tabla Impacto'!$D$12),"Menor",IF(OR(N216='[19]Tabla Impacto'!$C$13,N216='[19]Tabla Impacto'!$D$13),"Moderado",IF(OR(N216='[19]Tabla Impacto'!$C$14,N216='[19]Tabla Impacto'!$D$14),"Mayor",IF(OR(N216='[19]Tabla Impacto'!$C$15,N216='[19]Tabla Impacto'!$D$15),"Catastrófico","")))))</f>
        <v>Moderado</v>
      </c>
      <c r="P216" s="729">
        <f ca="1">IF(O216="","",IF(O216="Leve",0.2,IF(O216="Menor",0.4,IF(O216="Moderado",0.6,IF(O216="Mayor",0.8,IF(O216="Catastrófico",1,))))))</f>
        <v>0.6</v>
      </c>
      <c r="Q216" s="733" t="str">
        <f ca="1">IF(OR(AND(K216="Muy Baja",O216="Leve"),AND(K216="Muy Baja",O216="Menor"),AND(K216="Baja",O216="Leve")),"Bajo",IF(OR(AND(K216="Muy baja",O216="Moderado"),AND(K216="Baja",O216="Menor"),AND(K216="Baja",O216="Moderado"),AND(K216="Media",O216="Leve"),AND(K216="Media",O216="Menor"),AND(K216="Media",O216="Moderado"),AND(K216="Alta",O216="Leve"),AND(K216="Alta",O216="Menor")),"Moderado",IF(OR(AND(K216="Muy Baja",O216="Mayor"),AND(K216="Baja",O216="Mayor"),AND(K216="Media",O216="Mayor"),AND(K216="Alta",O216="Moderado"),AND(K216="Alta",O216="Mayor"),AND(K216="Muy Alta",O216="Leve"),AND(K216="Muy Alta",O216="Menor"),AND(K216="Muy Alta",O216="Moderado"),AND(K216="Muy Alta",O216="Mayor")),"Alto",IF(OR(AND(K216="Muy Baja",O216="Catastrófico"),AND(K216="Baja",O216="Catastrófico"),AND(K216="Media",O216="Catastrófico"),AND(K216="Alta",O216="Catastrófico"),AND(K216="Muy Alta",O216="Catastrófico")),"Extremo",""))))</f>
        <v>Moderado</v>
      </c>
      <c r="R216" s="302">
        <v>1</v>
      </c>
      <c r="S216" s="769" t="s">
        <v>437</v>
      </c>
      <c r="T216" s="771" t="str">
        <f>IF(OR(U216="Preventivo",U216="Detectivo"),"Probabilidad",IF(U216="Correctivo","Impacto",""))</f>
        <v>Probabilidad</v>
      </c>
      <c r="U216" s="748" t="s">
        <v>100</v>
      </c>
      <c r="V216" s="748" t="s">
        <v>101</v>
      </c>
      <c r="W216" s="750" t="str">
        <f>IF(AND(U216="Preventivo",V216="Automático"),"50%",IF(AND(U216="Preventivo",V216="Manual"),"40%",IF(AND(U216="Detectivo",V216="Automático"),"40%",IF(AND(U216="Detectivo",V216="Manual"),"30%",IF(AND(U216="Correctivo",V216="Automático"),"35%",IF(AND(U216="Correctivo",V216="Manual"),"25%",""))))))</f>
        <v>40%</v>
      </c>
      <c r="X216" s="748" t="s">
        <v>136</v>
      </c>
      <c r="Y216" s="748" t="s">
        <v>103</v>
      </c>
      <c r="Z216" s="748" t="s">
        <v>104</v>
      </c>
      <c r="AA216" s="752">
        <f>IFERROR(IF(T216="Probabilidad",(L216-(+L216*W216)),IF(T216="Impacto",L216,"")),"")</f>
        <v>0.36</v>
      </c>
      <c r="AB216" s="773" t="str">
        <f>IFERROR(IF(AA216="","",IF(AA216&lt;=0.2,"Muy Baja",IF(AA216&lt;=0.4,"Baja",IF(AA216&lt;=0.6,"Media",IF(AA216&lt;=0.8,"Alta","Muy Alta"))))),"")</f>
        <v>Baja</v>
      </c>
      <c r="AC216" s="750">
        <f>+AA216</f>
        <v>0.36</v>
      </c>
      <c r="AD216" s="773" t="str">
        <f ca="1">IFERROR(IF(AE216="","",IF(AE216&lt;=0.2,"Leve",IF(AE216&lt;=0.4,"Menor",IF(AE216&lt;=0.6,"Moderado",IF(AE216&lt;=0.8,"Mayor","Catastrófico"))))),"")</f>
        <v>Moderado</v>
      </c>
      <c r="AE216" s="750">
        <f ca="1">IFERROR(IF(T216="Impacto",(P216-(+P216*W216)),IF(T216="Probabilidad",P216,"")),"")</f>
        <v>0.6</v>
      </c>
      <c r="AF216" s="775" t="str">
        <f ca="1">IFERROR(IF(OR(AND(AB216="Muy Baja",AD216="Leve"),AND(AB216="Muy Baja",AD216="Menor"),AND(AB216="Baja",AD216="Leve")),"Bajo",IF(OR(AND(AB216="Muy baja",AD216="Moderado"),AND(AB216="Baja",AD216="Menor"),AND(AB216="Baja",AD216="Moderado"),AND(AB216="Media",AD216="Leve"),AND(AB216="Media",AD216="Menor"),AND(AB216="Media",AD216="Moderado"),AND(AB216="Alta",AD216="Leve"),AND(AB216="Alta",AD216="Menor")),"Moderado",IF(OR(AND(AB216="Muy Baja",AD216="Mayor"),AND(AB216="Baja",AD216="Mayor"),AND(AB216="Media",AD216="Mayor"),AND(AB216="Alta",AD216="Moderado"),AND(AB216="Alta",AD216="Mayor"),AND(AB216="Muy Alta",AD216="Leve"),AND(AB216="Muy Alta",AD216="Menor"),AND(AB216="Muy Alta",AD216="Moderado"),AND(AB216="Muy Alta",AD216="Mayor")),"Alto",IF(OR(AND(AB216="Muy Baja",AD216="Catastrófico"),AND(AB216="Baja",AD216="Catastrófico"),AND(AB216="Media",AD216="Catastrófico"),AND(AB216="Alta",AD216="Catastrófico"),AND(AB216="Muy Alta",AD216="Catastrófico")),"Extremo","")))),"")</f>
        <v>Moderado</v>
      </c>
      <c r="AG216" s="746" t="s">
        <v>105</v>
      </c>
    </row>
    <row r="217" spans="1:33" ht="50.25" thickBot="1" x14ac:dyDescent="0.25">
      <c r="A217" s="641"/>
      <c r="B217" s="651"/>
      <c r="C217" s="1114"/>
      <c r="D217" s="1114"/>
      <c r="E217" s="1115"/>
      <c r="F217" s="543" t="s">
        <v>438</v>
      </c>
      <c r="G217" s="736"/>
      <c r="H217" s="736"/>
      <c r="I217" s="738"/>
      <c r="J217" s="740"/>
      <c r="K217" s="732"/>
      <c r="L217" s="730"/>
      <c r="M217" s="742"/>
      <c r="N217" s="730">
        <f ca="1">IF(NOT(ISERROR(MATCH(M217,_xlfn.ANCHORARRAY(G221),0))),L223&amp;"Por favor no seleccionar los criterios de impacto",M217)</f>
        <v>0</v>
      </c>
      <c r="O217" s="732"/>
      <c r="P217" s="730"/>
      <c r="Q217" s="734"/>
      <c r="R217" s="311">
        <v>2</v>
      </c>
      <c r="S217" s="770"/>
      <c r="T217" s="772"/>
      <c r="U217" s="749"/>
      <c r="V217" s="749"/>
      <c r="W217" s="751"/>
      <c r="X217" s="749"/>
      <c r="Y217" s="749"/>
      <c r="Z217" s="749"/>
      <c r="AA217" s="753"/>
      <c r="AB217" s="774"/>
      <c r="AC217" s="751"/>
      <c r="AD217" s="774"/>
      <c r="AE217" s="751"/>
      <c r="AF217" s="776"/>
      <c r="AG217" s="747"/>
    </row>
    <row r="218" spans="1:33" ht="115.5" x14ac:dyDescent="0.2">
      <c r="A218" s="1111" t="s">
        <v>439</v>
      </c>
      <c r="B218" s="622">
        <v>1</v>
      </c>
      <c r="C218" s="652" t="s">
        <v>165</v>
      </c>
      <c r="D218" s="652" t="s">
        <v>235</v>
      </c>
      <c r="E218" s="652" t="s">
        <v>236</v>
      </c>
      <c r="F218" s="301" t="s">
        <v>237</v>
      </c>
      <c r="G218" s="828" t="s">
        <v>238</v>
      </c>
      <c r="H218" s="652" t="s">
        <v>97</v>
      </c>
      <c r="I218" s="320" t="s">
        <v>239</v>
      </c>
      <c r="J218" s="321">
        <v>6</v>
      </c>
      <c r="K218" s="322" t="str">
        <f>IF(J218&lt;=0,"",IF(J218&lt;=2,"Muy Baja",IF(J218&lt;=24,"Baja",IF(J218&lt;=500,"Media",IF(J218&lt;=5000,"Alta","Muy Alta")))))</f>
        <v>Baja</v>
      </c>
      <c r="L218" s="323">
        <f>IF(K218="","",IF(K218="Muy Baja",0.2,IF(K218="Baja",0.4,IF(K218="Media",0.6,IF(K218="Alta",0.8,IF(K218="Muy Alta",1,))))))</f>
        <v>0.4</v>
      </c>
      <c r="M218" s="324" t="s">
        <v>147</v>
      </c>
      <c r="N218" s="714" t="str">
        <f ca="1">IF(NOT(ISERROR(MATCH(M218,'[20]Tabla Impacto'!$B$221:$B$223,0))),'[20]Tabla Impacto'!$F$223&amp;"Por favor no seleccionar los criterios de impacto(Afectación Económica o presupuestal y Pérdida Reputacional)",M218)</f>
        <v xml:space="preserve">     El riesgo afecta la imagen de de la entidad con efecto publicitario sostenido a nivel de sector administrativo, nivel departamental o municipal</v>
      </c>
      <c r="O218" s="326" t="str">
        <f ca="1">IF(OR(N218='[20]Tabla Impacto'!$C$11,N218='[20]Tabla Impacto'!$D$11),"Leve",IF(OR(N218='[20]Tabla Impacto'!$C$12,N218='[20]Tabla Impacto'!$D$12),"Menor",IF(OR(N218='[20]Tabla Impacto'!$C$13,N218='[20]Tabla Impacto'!$D$13),"Moderado",IF(OR(N218='[20]Tabla Impacto'!$C$14,N218='[20]Tabla Impacto'!$D$14),"Mayor",IF(OR(N218='[20]Tabla Impacto'!$C$15,N218='[20]Tabla Impacto'!$D$15),"Catastrófico","")))))</f>
        <v>Mayor</v>
      </c>
      <c r="P218" s="327">
        <f ca="1">IF(O218="","",IF(O218="Leve",0.2,IF(O218="Menor",0.4,IF(O218="Moderado",0.6,IF(O218="Mayor",0.8,IF(O218="Catastrófico",1,))))))</f>
        <v>0.8</v>
      </c>
      <c r="Q218" s="328" t="str">
        <f ca="1">IF(OR(AND(K218="Muy Baja",O218="Leve"),AND(K218="Muy Baja",O218="Menor"),AND(K218="Baja",O218="Leve")),"Bajo",IF(OR(AND(K218="Muy baja",O218="Moderado"),AND(K218="Baja",O218="Menor"),AND(K218="Baja",O218="Moderado"),AND(K218="Media",O218="Leve"),AND(K218="Media",O218="Menor"),AND(K218="Media",O218="Moderado"),AND(K218="Alta",O218="Leve"),AND(K218="Alta",O218="Menor")),"Moderado",IF(OR(AND(K218="Muy Baja",O218="Mayor"),AND(K218="Baja",O218="Mayor"),AND(K218="Media",O218="Mayor"),AND(K218="Alta",O218="Moderado"),AND(K218="Alta",O218="Mayor"),AND(K218="Muy Alta",O218="Leve"),AND(K218="Muy Alta",O218="Menor"),AND(K218="Muy Alta",O218="Moderado"),AND(K218="Muy Alta",O218="Mayor")),"Alto",IF(OR(AND(K218="Muy Baja",O218="Catastrófico"),AND(K218="Baja",O218="Catastrófico"),AND(K218="Media",O218="Catastrófico"),AND(K218="Alta",O218="Catastrófico"),AND(K218="Muy Alta",O218="Catastrófico")),"Extremo",""))))</f>
        <v>Alto</v>
      </c>
      <c r="R218" s="329">
        <v>1</v>
      </c>
      <c r="S218" s="330" t="s">
        <v>240</v>
      </c>
      <c r="T218" s="331" t="str">
        <f>IF(OR(U218="Preventivo",U218="Detectivo"),"Probabilidad",IF(U218="Correctivo","Impacto",""))</f>
        <v>Probabilidad</v>
      </c>
      <c r="U218" s="332" t="s">
        <v>100</v>
      </c>
      <c r="V218" s="332" t="s">
        <v>101</v>
      </c>
      <c r="W218" s="333" t="str">
        <f>IF(AND(U218="Preventivo",V218="Automático"),"50%",IF(AND(U218="Preventivo",V218="Manual"),"40%",IF(AND(U218="Detectivo",V218="Automático"),"40%",IF(AND(U218="Detectivo",V218="Manual"),"30%",IF(AND(U218="Correctivo",V218="Automático"),"35%",IF(AND(U218="Correctivo",V218="Manual"),"25%",""))))))</f>
        <v>40%</v>
      </c>
      <c r="X218" s="332" t="s">
        <v>136</v>
      </c>
      <c r="Y218" s="332" t="s">
        <v>103</v>
      </c>
      <c r="Z218" s="332" t="s">
        <v>104</v>
      </c>
      <c r="AA218" s="334">
        <f>IFERROR(IF(T218="Probabilidad",(L218-(+L218*W218)),IF(T218="Impacto",L218,"")),"")</f>
        <v>0.24</v>
      </c>
      <c r="AB218" s="335" t="str">
        <f>IFERROR(IF(AA218="","",IF(AA218&lt;=0.2,"Muy Baja",IF(AA218&lt;=0.4,"Baja",IF(AA218&lt;=0.6,"Media",IF(AA218&lt;=0.8,"Alta","Muy Alta"))))),"")</f>
        <v>Baja</v>
      </c>
      <c r="AC218" s="336">
        <f>+AA218</f>
        <v>0.24</v>
      </c>
      <c r="AD218" s="335" t="str">
        <f ca="1">IFERROR(IF(AE218="","",IF(AE218&lt;=0.2,"Leve",IF(AE218&lt;=0.4,"Menor",IF(AE218&lt;=0.6,"Moderado",IF(AE218&lt;=0.8,"Mayor","Catastrófico"))))),"")</f>
        <v>Mayor</v>
      </c>
      <c r="AE218" s="336">
        <f ca="1">IFERROR(IF(T218="Impacto",(P218-(+P218*W218)),IF(T218="Probabilidad",P218,"")),"")</f>
        <v>0.8</v>
      </c>
      <c r="AF218" s="337" t="str">
        <f ca="1">IFERROR(IF(OR(AND(AB218="Muy Baja",AD218="Leve"),AND(AB218="Muy Baja",AD218="Menor"),AND(AB218="Baja",AD218="Leve")),"Bajo",IF(OR(AND(AB218="Muy baja",AD218="Moderado"),AND(AB218="Baja",AD218="Menor"),AND(AB218="Baja",AD218="Moderado"),AND(AB218="Media",AD218="Leve"),AND(AB218="Media",AD218="Menor"),AND(AB218="Media",AD218="Moderado"),AND(AB218="Alta",AD218="Leve"),AND(AB218="Alta",AD218="Menor")),"Moderado",IF(OR(AND(AB218="Muy Baja",AD218="Mayor"),AND(AB218="Baja",AD218="Mayor"),AND(AB218="Media",AD218="Mayor"),AND(AB218="Alta",AD218="Moderado"),AND(AB218="Alta",AD218="Mayor"),AND(AB218="Muy Alta",AD218="Leve"),AND(AB218="Muy Alta",AD218="Menor"),AND(AB218="Muy Alta",AD218="Moderado"),AND(AB218="Muy Alta",AD218="Mayor")),"Alto",IF(OR(AND(AB218="Muy Baja",AD218="Catastrófico"),AND(AB218="Baja",AD218="Catastrófico"),AND(AB218="Media",AD218="Catastrófico"),AND(AB218="Alta",AD218="Catastrófico"),AND(AB218="Muy Alta",AD218="Catastrófico")),"Extremo","")))),"")</f>
        <v>Alto</v>
      </c>
      <c r="AG218" s="338" t="s">
        <v>105</v>
      </c>
    </row>
    <row r="219" spans="1:33" ht="129.75" customHeight="1" x14ac:dyDescent="0.2">
      <c r="A219" s="1112"/>
      <c r="B219" s="623"/>
      <c r="C219" s="634"/>
      <c r="D219" s="634"/>
      <c r="E219" s="634"/>
      <c r="F219" s="226" t="s">
        <v>241</v>
      </c>
      <c r="G219" s="809"/>
      <c r="H219" s="634"/>
      <c r="I219" s="213" t="s">
        <v>242</v>
      </c>
      <c r="J219" s="214">
        <v>12</v>
      </c>
      <c r="K219" s="339" t="str">
        <f>IF(J219&lt;=0,"",IF(J219&lt;=2,"Muy Baja",IF(J219&lt;=24,"Baja",IF(J219&lt;=500,"Media",IF(J219&lt;=5000,"Alta","Muy Alta")))))</f>
        <v>Baja</v>
      </c>
      <c r="L219" s="217">
        <f>IF(K219="","",IF(K219="Muy Baja",0.2,IF(K219="Baja",0.4,IF(K219="Media",0.6,IF(K219="Alta",0.8,IF(K219="Muy Alta",1,))))))</f>
        <v>0.4</v>
      </c>
      <c r="M219" s="340" t="s">
        <v>243</v>
      </c>
      <c r="N219" s="617" t="str">
        <f ca="1">IF(NOT(ISERROR(MATCH(M219,_xlfn.ANCHORARRAY(G227),0))),L229&amp;"Por favor no seleccionar los criterios de impacto",M219)</f>
        <v xml:space="preserve">     El riesgo afecta la imagen de la entidad internamente, de conocimiento general, nivel interno, de junta dircetiva y accionistas y/o de provedores</v>
      </c>
      <c r="O219" s="341" t="str">
        <f ca="1">IF(OR(N219='[20]Tabla Impacto'!$C$11,N219='[20]Tabla Impacto'!$D$11),"Leve",IF(OR(N219='[20]Tabla Impacto'!$C$12,N219='[20]Tabla Impacto'!$D$12),"Menor",IF(OR(N219='[20]Tabla Impacto'!$C$13,N219='[20]Tabla Impacto'!$D$13),"Moderado",IF(OR(N219='[20]Tabla Impacto'!$C$14,N219='[20]Tabla Impacto'!$D$14),"Mayor",IF(OR(N219='[20]Tabla Impacto'!$C$15,N219='[20]Tabla Impacto'!$D$15),"Catastrófico","")))))</f>
        <v>Menor</v>
      </c>
      <c r="P219" s="342">
        <f ca="1">IF(O219="","",IF(O219="Leve",0.2,IF(O219="Menor",0.4,IF(O219="Moderado",0.6,IF(O219="Mayor",0.8,IF(O219="Catastrófico",1,))))))</f>
        <v>0.4</v>
      </c>
      <c r="Q219" s="343" t="str">
        <f ca="1">IF(OR(AND(K219="Muy Baja",O219="Leve"),AND(K219="Muy Baja",O219="Menor"),AND(K219="Baja",O219="Leve")),"Bajo",IF(OR(AND(K219="Muy baja",O219="Moderado"),AND(K219="Baja",O219="Menor"),AND(K219="Baja",O219="Moderado"),AND(K219="Media",O219="Leve"),AND(K219="Media",O219="Menor"),AND(K219="Media",O219="Moderado"),AND(K219="Alta",O219="Leve"),AND(K219="Alta",O219="Menor")),"Moderado",IF(OR(AND(K219="Muy Baja",O219="Mayor"),AND(K219="Baja",O219="Mayor"),AND(K219="Media",O219="Mayor"),AND(K219="Alta",O219="Moderado"),AND(K219="Alta",O219="Mayor"),AND(K219="Muy Alta",O219="Leve"),AND(K219="Muy Alta",O219="Menor"),AND(K219="Muy Alta",O219="Moderado"),AND(K219="Muy Alta",O219="Mayor")),"Alto",IF(OR(AND(K219="Muy Baja",O219="Catastrófico"),AND(K219="Baja",O219="Catastrófico"),AND(K219="Media",O219="Catastrófico"),AND(K219="Alta",O219="Catastrófico"),AND(K219="Muy Alta",O219="Catastrófico")),"Extremo",""))))</f>
        <v>Moderado</v>
      </c>
      <c r="R219" s="239">
        <v>2</v>
      </c>
      <c r="S219" s="195" t="s">
        <v>244</v>
      </c>
      <c r="T219" s="209" t="str">
        <f>IF(OR(U219="Preventivo",U219="Detectivo"),"Probabilidad",IF(U219="Correctivo","Impacto",""))</f>
        <v>Probabilidad</v>
      </c>
      <c r="U219" s="210" t="s">
        <v>100</v>
      </c>
      <c r="V219" s="210" t="s">
        <v>101</v>
      </c>
      <c r="W219" s="211" t="str">
        <f t="shared" ref="W219:W220" si="219">IF(AND(U219="Preventivo",V219="Automático"),"50%",IF(AND(U219="Preventivo",V219="Manual"),"40%",IF(AND(U219="Detectivo",V219="Automático"),"40%",IF(AND(U219="Detectivo",V219="Manual"),"30%",IF(AND(U219="Correctivo",V219="Automático"),"35%",IF(AND(U219="Correctivo",V219="Manual"),"25%",""))))))</f>
        <v>40%</v>
      </c>
      <c r="X219" s="210" t="s">
        <v>136</v>
      </c>
      <c r="Y219" s="210" t="s">
        <v>141</v>
      </c>
      <c r="Z219" s="210" t="s">
        <v>104</v>
      </c>
      <c r="AA219" s="218">
        <f>IFERROR(IF(AND(T218="Probabilidad",T219="Probabilidad"),(AC218-(+AC218*W219)),IF(T219="Probabilidad",(L218-(+L218*W219)),IF(T219="Impacto",AC218,""))),"")</f>
        <v>0.14399999999999999</v>
      </c>
      <c r="AB219" s="212" t="str">
        <f>IFERROR(IF(AA219="","",IF(AA219&lt;=0.2,"Muy Baja",IF(AA219&lt;=0.4,"Baja",IF(AA219&lt;=0.6,"Media",IF(AA219&lt;=0.8,"Alta","Muy Alta"))))),"")</f>
        <v>Muy Baja</v>
      </c>
      <c r="AC219" s="220">
        <f t="shared" ref="AC219:AC220" si="220">+AA219</f>
        <v>0.14399999999999999</v>
      </c>
      <c r="AD219" s="212" t="str">
        <f ca="1">IFERROR(IF(AE219="","",IF(AE219&lt;=0.2,"Leve",IF(AE219&lt;=0.4,"Menor",IF(AE219&lt;=0.6,"Moderado",IF(AE219&lt;=0.8,"Mayor","Catastrófico"))))),"")</f>
        <v>Mayor</v>
      </c>
      <c r="AE219" s="220">
        <f ca="1">IFERROR(IF(AND(T218="Impacto",T219="Impacto"),(AE218-(+AE218*W219)),IF(T219="Impacto",($O$10-(+$O$10*W219)),IF(T219="Probabilidad",AE218,""))),"")</f>
        <v>0.8</v>
      </c>
      <c r="AF219" s="257" t="str">
        <f ca="1">IFERROR(IF(OR(AND(AB219="Muy Baja",AD219="Leve"),AND(AB219="Muy Baja",AD219="Menor"),AND(AB219="Baja",AD219="Leve")),"Bajo",IF(OR(AND(AB219="Muy baja",AD219="Moderado"),AND(AB219="Baja",AD219="Menor"),AND(AB219="Baja",AD219="Moderado"),AND(AB219="Media",AD219="Leve"),AND(AB219="Media",AD219="Menor"),AND(AB219="Media",AD219="Moderado"),AND(AB219="Alta",AD219="Leve"),AND(AB219="Alta",AD219="Menor")),"Moderado",IF(OR(AND(AB219="Muy Baja",AD219="Mayor"),AND(AB219="Baja",AD219="Mayor"),AND(AB219="Media",AD219="Mayor"),AND(AB219="Alta",AD219="Moderado"),AND(AB219="Alta",AD219="Mayor"),AND(AB219="Muy Alta",AD219="Leve"),AND(AB219="Muy Alta",AD219="Menor"),AND(AB219="Muy Alta",AD219="Moderado"),AND(AB219="Muy Alta",AD219="Mayor")),"Alto",IF(OR(AND(AB219="Muy Baja",AD219="Catastrófico"),AND(AB219="Baja",AD219="Catastrófico"),AND(AB219="Media",AD219="Catastrófico"),AND(AB219="Alta",AD219="Catastrófico"),AND(AB219="Muy Alta",AD219="Catastrófico")),"Extremo","")))),"")</f>
        <v>Alto</v>
      </c>
      <c r="AG219" s="344" t="s">
        <v>105</v>
      </c>
    </row>
    <row r="220" spans="1:33" ht="83.25" thickBot="1" x14ac:dyDescent="0.25">
      <c r="A220" s="1113"/>
      <c r="B220" s="651"/>
      <c r="C220" s="653"/>
      <c r="D220" s="653"/>
      <c r="E220" s="653"/>
      <c r="F220" s="345" t="s">
        <v>245</v>
      </c>
      <c r="G220" s="810"/>
      <c r="H220" s="653"/>
      <c r="I220" s="346" t="s">
        <v>246</v>
      </c>
      <c r="J220" s="300">
        <v>2</v>
      </c>
      <c r="K220" s="347" t="str">
        <f>IF(J220&lt;=0,"",IF(J220&lt;=2,"Muy Baja",IF(J220&lt;=24,"Baja",IF(J220&lt;=500,"Media",IF(J220&lt;=5000,"Alta","Muy Alta")))))</f>
        <v>Muy Baja</v>
      </c>
      <c r="L220" s="348">
        <f>IF(K220="","",IF(K220="Muy Baja",0.2,IF(K220="Baja",0.4,IF(K220="Media",0.6,IF(K220="Alta",0.8,IF(K220="Muy Alta",1,))))))</f>
        <v>0.2</v>
      </c>
      <c r="M220" s="349" t="s">
        <v>123</v>
      </c>
      <c r="N220" s="618" t="str">
        <f ca="1">IF(NOT(ISERROR(MATCH(M220,_xlfn.ANCHORARRAY(G228),0))),L230&amp;"Por favor no seleccionar los criterios de impacto",M220)</f>
        <v xml:space="preserve">     El riesgo afecta la imagen de alguna área de la organización</v>
      </c>
      <c r="O220" s="350" t="str">
        <f ca="1">IF(OR(N220='[20]Tabla Impacto'!$C$11,N220='[20]Tabla Impacto'!$D$11),"Leve",IF(OR(N220='[20]Tabla Impacto'!$C$12,N220='[20]Tabla Impacto'!$D$12),"Menor",IF(OR(N220='[20]Tabla Impacto'!$C$13,N220='[20]Tabla Impacto'!$D$13),"Moderado",IF(OR(N220='[20]Tabla Impacto'!$C$14,N220='[20]Tabla Impacto'!$D$14),"Mayor",IF(OR(N220='[20]Tabla Impacto'!$C$15,N220='[20]Tabla Impacto'!$D$15),"Catastrófico","")))))</f>
        <v>Leve</v>
      </c>
      <c r="P220" s="351">
        <f ca="1">IF(O220="","",IF(O220="Leve",0.2,IF(O220="Menor",0.4,IF(O220="Moderado",0.6,IF(O220="Mayor",0.8,IF(O220="Catastrófico",1,))))))</f>
        <v>0.2</v>
      </c>
      <c r="Q220" s="352" t="str">
        <f ca="1">IF(OR(AND(K220="Muy Baja",O220="Leve"),AND(K220="Muy Baja",O220="Menor"),AND(K220="Baja",O220="Leve")),"Bajo",IF(OR(AND(K220="Muy baja",O220="Moderado"),AND(K220="Baja",O220="Menor"),AND(K220="Baja",O220="Moderado"),AND(K220="Media",O220="Leve"),AND(K220="Media",O220="Menor"),AND(K220="Media",O220="Moderado"),AND(K220="Alta",O220="Leve"),AND(K220="Alta",O220="Menor")),"Moderado",IF(OR(AND(K220="Muy Baja",O220="Mayor"),AND(K220="Baja",O220="Mayor"),AND(K220="Media",O220="Mayor"),AND(K220="Alta",O220="Moderado"),AND(K220="Alta",O220="Mayor"),AND(K220="Muy Alta",O220="Leve"),AND(K220="Muy Alta",O220="Menor"),AND(K220="Muy Alta",O220="Moderado"),AND(K220="Muy Alta",O220="Mayor")),"Alto",IF(OR(AND(K220="Muy Baja",O220="Catastrófico"),AND(K220="Baja",O220="Catastrófico"),AND(K220="Media",O220="Catastrófico"),AND(K220="Alta",O220="Catastrófico"),AND(K220="Muy Alta",O220="Catastrófico")),"Extremo",""))))</f>
        <v>Bajo</v>
      </c>
      <c r="R220" s="353">
        <v>3</v>
      </c>
      <c r="S220" s="354" t="s">
        <v>247</v>
      </c>
      <c r="T220" s="355" t="s">
        <v>119</v>
      </c>
      <c r="U220" s="356" t="s">
        <v>100</v>
      </c>
      <c r="V220" s="356" t="s">
        <v>101</v>
      </c>
      <c r="W220" s="357" t="str">
        <f t="shared" si="219"/>
        <v>40%</v>
      </c>
      <c r="X220" s="356" t="s">
        <v>136</v>
      </c>
      <c r="Y220" s="356" t="s">
        <v>141</v>
      </c>
      <c r="Z220" s="356" t="s">
        <v>104</v>
      </c>
      <c r="AA220" s="358">
        <f>IFERROR(IF(AND(T219="Probabilidad",T220="Probabilidad"),(AC219-(+AC219*W220)),IF(AND(T219="Impacto",T220="Probabilidad"),(AC218-(+AC218*W220)),IF(T220="Impacto",AC219,""))),"")</f>
        <v>8.6399999999999991E-2</v>
      </c>
      <c r="AB220" s="359" t="str">
        <f>IFERROR(IF(AA220="","",IF(AA220&lt;=0.2,"Muy Baja",IF(AA220&lt;=0.4,"Baja",IF(AA220&lt;=0.6,"Media",IF(AA220&lt;=0.8,"Alta","Muy Alta"))))),"")</f>
        <v>Muy Baja</v>
      </c>
      <c r="AC220" s="357">
        <f t="shared" si="220"/>
        <v>8.6399999999999991E-2</v>
      </c>
      <c r="AD220" s="359" t="str">
        <f ca="1">IFERROR(IF(AE220="","",IF(AE220&lt;=0.2,"Leve",IF(AE220&lt;=0.4,"Menor",IF(AE220&lt;=0.6,"Moderado",IF(AE220&lt;=0.8,"Mayor","Catastrófico"))))),"")</f>
        <v>Mayor</v>
      </c>
      <c r="AE220" s="357">
        <f ca="1">IFERROR(IF(AND(T219="Impacto",T220="Impacto"),(AE219-(+AE219*W220)),IF(AND(T219="Probabilidad",T220="Impacto"),(AE218-(+AE218*W220)),IF(T220="Probabilidad",AE219,""))),"")</f>
        <v>0.8</v>
      </c>
      <c r="AF220" s="360" t="str">
        <f ca="1">IFERROR(IF(OR(AND(AB220="Muy Baja",AD220="Leve"),AND(AB220="Muy Baja",AD220="Menor"),AND(AB220="Baja",AD220="Leve")),"Bajo",IF(OR(AND(AB220="Muy baja",AD220="Moderado"),AND(AB220="Baja",AD220="Menor"),AND(AB220="Baja",AD220="Moderado"),AND(AB220="Media",AD220="Leve"),AND(AB220="Media",AD220="Menor"),AND(AB220="Media",AD220="Moderado"),AND(AB220="Alta",AD220="Leve"),AND(AB220="Alta",AD220="Menor")),"Moderado",IF(OR(AND(AB220="Muy Baja",AD220="Mayor"),AND(AB220="Baja",AD220="Mayor"),AND(AB220="Media",AD220="Mayor"),AND(AB220="Alta",AD220="Moderado"),AND(AB220="Alta",AD220="Mayor"),AND(AB220="Muy Alta",AD220="Leve"),AND(AB220="Muy Alta",AD220="Menor"),AND(AB220="Muy Alta",AD220="Moderado"),AND(AB220="Muy Alta",AD220="Mayor")),"Alto",IF(OR(AND(AB220="Muy Baja",AD220="Catastrófico"),AND(AB220="Baja",AD220="Catastrófico"),AND(AB220="Media",AD220="Catastrófico"),AND(AB220="Alta",AD220="Catastrófico"),AND(AB220="Muy Alta",AD220="Catastrófico")),"Extremo","")))),"")</f>
        <v>Alto</v>
      </c>
      <c r="AG220" s="361" t="s">
        <v>105</v>
      </c>
    </row>
    <row r="221" spans="1:33" ht="13.5" customHeight="1" x14ac:dyDescent="0.2">
      <c r="B221" s="161"/>
      <c r="C221" s="161"/>
      <c r="D221" s="161"/>
      <c r="E221" s="161"/>
      <c r="F221" s="162"/>
      <c r="I221" s="126"/>
    </row>
    <row r="222" spans="1:33" ht="13.5" customHeight="1" x14ac:dyDescent="0.2">
      <c r="B222" s="161"/>
      <c r="C222" s="161"/>
      <c r="D222" s="161"/>
      <c r="E222" s="161"/>
      <c r="F222" s="162"/>
      <c r="I222" s="126"/>
    </row>
    <row r="223" spans="1:33" ht="13.5" customHeight="1" x14ac:dyDescent="0.2">
      <c r="B223" s="161"/>
      <c r="C223" s="161"/>
      <c r="D223" s="161"/>
      <c r="E223" s="161"/>
      <c r="F223" s="162"/>
      <c r="I223" s="126"/>
    </row>
    <row r="224" spans="1:33" ht="13.5" customHeight="1" x14ac:dyDescent="0.2">
      <c r="B224" s="161"/>
      <c r="C224" s="161"/>
      <c r="D224" s="161"/>
      <c r="E224" s="161"/>
      <c r="F224" s="162"/>
      <c r="I224" s="126"/>
    </row>
    <row r="225" spans="2:9" ht="13.5" customHeight="1" x14ac:dyDescent="0.2">
      <c r="B225" s="161"/>
      <c r="C225" s="161"/>
      <c r="D225" s="161"/>
      <c r="E225" s="161"/>
      <c r="F225" s="162"/>
      <c r="I225" s="126"/>
    </row>
    <row r="226" spans="2:9" ht="13.5" customHeight="1" x14ac:dyDescent="0.2">
      <c r="B226" s="161"/>
      <c r="C226" s="161"/>
      <c r="D226" s="161"/>
      <c r="E226" s="161"/>
      <c r="F226" s="162"/>
      <c r="I226" s="126"/>
    </row>
    <row r="227" spans="2:9" ht="13.5" customHeight="1" x14ac:dyDescent="0.2">
      <c r="B227" s="161"/>
      <c r="C227" s="161"/>
      <c r="D227" s="161"/>
      <c r="E227" s="161"/>
      <c r="F227" s="162"/>
      <c r="I227" s="126"/>
    </row>
    <row r="228" spans="2:9" ht="13.5" customHeight="1" x14ac:dyDescent="0.2">
      <c r="B228" s="161"/>
      <c r="C228" s="161"/>
      <c r="D228" s="161"/>
      <c r="E228" s="161"/>
      <c r="F228" s="162"/>
      <c r="I228" s="126"/>
    </row>
    <row r="229" spans="2:9" ht="13.5" customHeight="1" x14ac:dyDescent="0.2">
      <c r="B229" s="161"/>
      <c r="C229" s="161"/>
      <c r="D229" s="161"/>
      <c r="E229" s="161"/>
      <c r="F229" s="162"/>
      <c r="I229" s="126"/>
    </row>
    <row r="230" spans="2:9" ht="13.5" customHeight="1" x14ac:dyDescent="0.2">
      <c r="B230" s="161"/>
      <c r="C230" s="161"/>
      <c r="D230" s="161"/>
      <c r="E230" s="161"/>
      <c r="F230" s="162"/>
      <c r="I230" s="126"/>
    </row>
    <row r="231" spans="2:9" ht="13.5" customHeight="1" x14ac:dyDescent="0.2">
      <c r="B231" s="161"/>
      <c r="C231" s="161"/>
      <c r="D231" s="161"/>
      <c r="E231" s="161"/>
      <c r="F231" s="162"/>
      <c r="I231" s="126"/>
    </row>
    <row r="232" spans="2:9" ht="13.5" customHeight="1" x14ac:dyDescent="0.2">
      <c r="B232" s="161"/>
      <c r="C232" s="161"/>
      <c r="D232" s="161"/>
      <c r="E232" s="161"/>
      <c r="F232" s="162"/>
      <c r="I232" s="126"/>
    </row>
    <row r="233" spans="2:9" ht="13.5" customHeight="1" x14ac:dyDescent="0.2">
      <c r="B233" s="161"/>
      <c r="C233" s="161"/>
      <c r="D233" s="161"/>
      <c r="E233" s="161"/>
      <c r="F233" s="162"/>
      <c r="I233" s="126"/>
    </row>
    <row r="234" spans="2:9" ht="13.5" customHeight="1" x14ac:dyDescent="0.2">
      <c r="B234" s="161"/>
      <c r="C234" s="161"/>
      <c r="D234" s="161"/>
      <c r="E234" s="161"/>
      <c r="F234" s="162"/>
      <c r="I234" s="126"/>
    </row>
    <row r="235" spans="2:9" ht="13.5" customHeight="1" x14ac:dyDescent="0.2">
      <c r="B235" s="161"/>
      <c r="C235" s="161"/>
      <c r="D235" s="161"/>
      <c r="E235" s="161"/>
      <c r="F235" s="162"/>
      <c r="I235" s="126"/>
    </row>
    <row r="236" spans="2:9" ht="13.5" customHeight="1" x14ac:dyDescent="0.2">
      <c r="B236" s="161"/>
      <c r="C236" s="161"/>
      <c r="D236" s="161"/>
      <c r="E236" s="161"/>
      <c r="F236" s="162"/>
      <c r="I236" s="126"/>
    </row>
    <row r="237" spans="2:9" ht="13.5" customHeight="1" x14ac:dyDescent="0.2">
      <c r="B237" s="161"/>
      <c r="C237" s="161"/>
      <c r="D237" s="161"/>
      <c r="E237" s="161"/>
      <c r="F237" s="162"/>
      <c r="I237" s="126"/>
    </row>
    <row r="238" spans="2:9" ht="13.5" customHeight="1" x14ac:dyDescent="0.2">
      <c r="B238" s="161"/>
      <c r="C238" s="161"/>
      <c r="D238" s="161"/>
      <c r="E238" s="161"/>
      <c r="F238" s="162"/>
      <c r="I238" s="126"/>
    </row>
    <row r="239" spans="2:9" ht="13.5" customHeight="1" x14ac:dyDescent="0.2">
      <c r="B239" s="161"/>
      <c r="C239" s="161"/>
      <c r="D239" s="161"/>
      <c r="E239" s="161"/>
      <c r="F239" s="162"/>
      <c r="I239" s="126"/>
    </row>
    <row r="240" spans="2:9" ht="13.5" customHeight="1" x14ac:dyDescent="0.2">
      <c r="B240" s="161"/>
      <c r="C240" s="161"/>
      <c r="D240" s="161"/>
      <c r="E240" s="161"/>
      <c r="F240" s="162"/>
      <c r="I240" s="126"/>
    </row>
    <row r="241" spans="2:9" ht="13.5" customHeight="1" x14ac:dyDescent="0.2">
      <c r="B241" s="161"/>
      <c r="C241" s="161"/>
      <c r="D241" s="161"/>
      <c r="E241" s="161"/>
      <c r="F241" s="162"/>
      <c r="I241" s="126"/>
    </row>
    <row r="242" spans="2:9" ht="13.5" customHeight="1" x14ac:dyDescent="0.2">
      <c r="B242" s="161"/>
      <c r="C242" s="161"/>
      <c r="D242" s="161"/>
      <c r="E242" s="161"/>
      <c r="F242" s="162"/>
      <c r="I242" s="126"/>
    </row>
    <row r="243" spans="2:9" ht="13.5" customHeight="1" x14ac:dyDescent="0.2">
      <c r="B243" s="161"/>
      <c r="C243" s="161"/>
      <c r="D243" s="161"/>
      <c r="E243" s="161"/>
      <c r="F243" s="162"/>
      <c r="I243" s="126"/>
    </row>
    <row r="244" spans="2:9" ht="13.5" customHeight="1" x14ac:dyDescent="0.2">
      <c r="B244" s="161"/>
      <c r="C244" s="161"/>
      <c r="D244" s="161"/>
      <c r="E244" s="161"/>
      <c r="F244" s="162"/>
      <c r="I244" s="126"/>
    </row>
    <row r="245" spans="2:9" ht="13.5" customHeight="1" x14ac:dyDescent="0.2">
      <c r="B245" s="161"/>
      <c r="C245" s="161"/>
      <c r="D245" s="161"/>
      <c r="E245" s="161"/>
      <c r="F245" s="162"/>
      <c r="I245" s="126"/>
    </row>
    <row r="246" spans="2:9" ht="13.5" customHeight="1" x14ac:dyDescent="0.2">
      <c r="B246" s="161"/>
      <c r="C246" s="161"/>
      <c r="D246" s="161"/>
      <c r="E246" s="161"/>
      <c r="F246" s="162"/>
      <c r="I246" s="126"/>
    </row>
    <row r="247" spans="2:9" ht="13.5" customHeight="1" x14ac:dyDescent="0.2">
      <c r="B247" s="161"/>
      <c r="C247" s="161"/>
      <c r="D247" s="161"/>
      <c r="E247" s="161"/>
      <c r="F247" s="162"/>
      <c r="I247" s="126"/>
    </row>
    <row r="248" spans="2:9" ht="13.5" customHeight="1" x14ac:dyDescent="0.2">
      <c r="B248" s="161"/>
      <c r="C248" s="161"/>
      <c r="D248" s="161"/>
      <c r="E248" s="161"/>
      <c r="F248" s="162"/>
      <c r="I248" s="126"/>
    </row>
    <row r="249" spans="2:9" ht="13.5" customHeight="1" x14ac:dyDescent="0.2">
      <c r="B249" s="161"/>
      <c r="C249" s="161"/>
      <c r="D249" s="161"/>
      <c r="E249" s="161"/>
      <c r="F249" s="162"/>
      <c r="I249" s="126"/>
    </row>
    <row r="250" spans="2:9" ht="13.5" customHeight="1" x14ac:dyDescent="0.2">
      <c r="B250" s="161"/>
      <c r="C250" s="161"/>
      <c r="D250" s="161"/>
      <c r="E250" s="161"/>
      <c r="F250" s="162"/>
      <c r="I250" s="126"/>
    </row>
    <row r="251" spans="2:9" ht="13.5" customHeight="1" x14ac:dyDescent="0.2">
      <c r="B251" s="161"/>
      <c r="C251" s="161"/>
      <c r="D251" s="161"/>
      <c r="E251" s="161"/>
      <c r="F251" s="162"/>
      <c r="I251" s="126"/>
    </row>
    <row r="252" spans="2:9" ht="13.5" customHeight="1" x14ac:dyDescent="0.2">
      <c r="B252" s="161"/>
      <c r="C252" s="161"/>
      <c r="D252" s="161"/>
      <c r="E252" s="161"/>
      <c r="F252" s="162"/>
      <c r="I252" s="126"/>
    </row>
    <row r="253" spans="2:9" ht="13.5" customHeight="1" x14ac:dyDescent="0.2">
      <c r="B253" s="161"/>
      <c r="C253" s="161"/>
      <c r="D253" s="161"/>
      <c r="E253" s="161"/>
      <c r="F253" s="162"/>
      <c r="I253" s="126"/>
    </row>
    <row r="254" spans="2:9" ht="13.5" customHeight="1" x14ac:dyDescent="0.2">
      <c r="B254" s="161"/>
      <c r="C254" s="161"/>
      <c r="D254" s="161"/>
      <c r="E254" s="161"/>
      <c r="F254" s="162"/>
      <c r="I254" s="126"/>
    </row>
    <row r="255" spans="2:9" ht="13.5" customHeight="1" x14ac:dyDescent="0.2">
      <c r="B255" s="161"/>
      <c r="C255" s="161"/>
      <c r="D255" s="161"/>
      <c r="E255" s="161"/>
      <c r="F255" s="162"/>
      <c r="I255" s="126"/>
    </row>
    <row r="256" spans="2:9" ht="13.5" customHeight="1" x14ac:dyDescent="0.2">
      <c r="B256" s="161"/>
      <c r="C256" s="161"/>
      <c r="D256" s="161"/>
      <c r="E256" s="161"/>
      <c r="F256" s="162"/>
      <c r="I256" s="126"/>
    </row>
    <row r="257" spans="2:9" ht="13.5" customHeight="1" x14ac:dyDescent="0.2">
      <c r="B257" s="161"/>
      <c r="C257" s="161"/>
      <c r="D257" s="161"/>
      <c r="E257" s="161"/>
      <c r="F257" s="162"/>
      <c r="I257" s="126"/>
    </row>
    <row r="258" spans="2:9" ht="13.5" customHeight="1" x14ac:dyDescent="0.2">
      <c r="B258" s="161"/>
      <c r="C258" s="161"/>
      <c r="D258" s="161"/>
      <c r="E258" s="161"/>
      <c r="F258" s="162"/>
      <c r="I258" s="126"/>
    </row>
    <row r="259" spans="2:9" ht="13.5" customHeight="1" x14ac:dyDescent="0.2">
      <c r="B259" s="161"/>
      <c r="C259" s="161"/>
      <c r="D259" s="161"/>
      <c r="E259" s="161"/>
      <c r="F259" s="162"/>
      <c r="I259" s="126"/>
    </row>
    <row r="260" spans="2:9" ht="13.5" customHeight="1" x14ac:dyDescent="0.2">
      <c r="B260" s="161"/>
      <c r="C260" s="161"/>
      <c r="D260" s="161"/>
      <c r="E260" s="161"/>
      <c r="F260" s="162"/>
      <c r="I260" s="126"/>
    </row>
    <row r="261" spans="2:9" ht="13.5" customHeight="1" x14ac:dyDescent="0.2">
      <c r="B261" s="161"/>
      <c r="C261" s="161"/>
      <c r="D261" s="161"/>
      <c r="E261" s="161"/>
      <c r="F261" s="162"/>
      <c r="I261" s="126"/>
    </row>
    <row r="262" spans="2:9" ht="13.5" customHeight="1" x14ac:dyDescent="0.2">
      <c r="B262" s="161"/>
      <c r="C262" s="161"/>
      <c r="D262" s="161"/>
      <c r="E262" s="161"/>
      <c r="F262" s="162"/>
      <c r="I262" s="126"/>
    </row>
    <row r="263" spans="2:9" ht="13.5" customHeight="1" x14ac:dyDescent="0.2">
      <c r="B263" s="161"/>
      <c r="C263" s="161"/>
      <c r="D263" s="161"/>
      <c r="E263" s="161"/>
      <c r="F263" s="162"/>
      <c r="I263" s="126"/>
    </row>
    <row r="264" spans="2:9" ht="13.5" customHeight="1" x14ac:dyDescent="0.2">
      <c r="B264" s="161"/>
      <c r="C264" s="161"/>
      <c r="D264" s="161"/>
      <c r="E264" s="161"/>
      <c r="F264" s="162"/>
      <c r="I264" s="126"/>
    </row>
    <row r="265" spans="2:9" ht="13.5" customHeight="1" x14ac:dyDescent="0.2">
      <c r="B265" s="161"/>
      <c r="C265" s="161"/>
      <c r="D265" s="161"/>
      <c r="E265" s="161"/>
      <c r="F265" s="162"/>
      <c r="I265" s="126"/>
    </row>
    <row r="266" spans="2:9" ht="13.5" customHeight="1" x14ac:dyDescent="0.2">
      <c r="B266" s="161"/>
      <c r="C266" s="161"/>
      <c r="D266" s="161"/>
      <c r="E266" s="161"/>
      <c r="F266" s="162"/>
      <c r="I266" s="126"/>
    </row>
    <row r="267" spans="2:9" ht="13.5" customHeight="1" x14ac:dyDescent="0.2">
      <c r="B267" s="161"/>
      <c r="C267" s="161"/>
      <c r="D267" s="161"/>
      <c r="E267" s="161"/>
      <c r="F267" s="162"/>
      <c r="I267" s="126"/>
    </row>
    <row r="268" spans="2:9" ht="13.5" customHeight="1" x14ac:dyDescent="0.2">
      <c r="B268" s="161"/>
      <c r="C268" s="161"/>
      <c r="D268" s="161"/>
      <c r="E268" s="161"/>
      <c r="F268" s="162"/>
      <c r="I268" s="126"/>
    </row>
    <row r="269" spans="2:9" ht="13.5" customHeight="1" x14ac:dyDescent="0.2">
      <c r="B269" s="161"/>
      <c r="C269" s="161"/>
      <c r="D269" s="161"/>
      <c r="E269" s="161"/>
      <c r="F269" s="162"/>
      <c r="I269" s="126"/>
    </row>
    <row r="270" spans="2:9" ht="13.5" customHeight="1" x14ac:dyDescent="0.2">
      <c r="B270" s="161"/>
      <c r="C270" s="161"/>
      <c r="D270" s="161"/>
      <c r="E270" s="161"/>
      <c r="F270" s="162"/>
      <c r="I270" s="126"/>
    </row>
    <row r="271" spans="2:9" ht="13.5" customHeight="1" x14ac:dyDescent="0.2">
      <c r="B271" s="161"/>
      <c r="C271" s="161"/>
      <c r="D271" s="161"/>
      <c r="E271" s="161"/>
      <c r="F271" s="162"/>
      <c r="I271" s="126"/>
    </row>
    <row r="272" spans="2:9" ht="13.5" customHeight="1" x14ac:dyDescent="0.2">
      <c r="B272" s="161"/>
      <c r="C272" s="161"/>
      <c r="D272" s="161"/>
      <c r="E272" s="161"/>
      <c r="F272" s="162"/>
      <c r="I272" s="126"/>
    </row>
    <row r="273" spans="2:9" ht="13.5" customHeight="1" x14ac:dyDescent="0.2">
      <c r="B273" s="161"/>
      <c r="C273" s="161"/>
      <c r="D273" s="161"/>
      <c r="E273" s="161"/>
      <c r="F273" s="162"/>
      <c r="I273" s="126"/>
    </row>
    <row r="274" spans="2:9" ht="13.5" customHeight="1" x14ac:dyDescent="0.2">
      <c r="B274" s="161"/>
      <c r="C274" s="161"/>
      <c r="D274" s="161"/>
      <c r="E274" s="161"/>
      <c r="F274" s="162"/>
      <c r="I274" s="126"/>
    </row>
    <row r="275" spans="2:9" ht="13.5" customHeight="1" x14ac:dyDescent="0.2">
      <c r="B275" s="161"/>
      <c r="C275" s="161"/>
      <c r="D275" s="161"/>
      <c r="E275" s="161"/>
      <c r="F275" s="162"/>
      <c r="I275" s="126"/>
    </row>
    <row r="276" spans="2:9" ht="13.5" customHeight="1" x14ac:dyDescent="0.2">
      <c r="B276" s="161"/>
      <c r="C276" s="161"/>
      <c r="D276" s="161"/>
      <c r="E276" s="161"/>
      <c r="F276" s="162"/>
      <c r="I276" s="126"/>
    </row>
    <row r="277" spans="2:9" ht="13.5" customHeight="1" x14ac:dyDescent="0.2">
      <c r="B277" s="161"/>
      <c r="C277" s="161"/>
      <c r="D277" s="161"/>
      <c r="E277" s="161"/>
      <c r="F277" s="162"/>
      <c r="I277" s="126"/>
    </row>
    <row r="278" spans="2:9" ht="13.5" customHeight="1" x14ac:dyDescent="0.2">
      <c r="B278" s="161"/>
      <c r="C278" s="161"/>
      <c r="D278" s="161"/>
      <c r="E278" s="161"/>
      <c r="F278" s="162"/>
      <c r="I278" s="126"/>
    </row>
    <row r="279" spans="2:9" ht="13.5" customHeight="1" x14ac:dyDescent="0.2">
      <c r="B279" s="161"/>
      <c r="C279" s="161"/>
      <c r="D279" s="161"/>
      <c r="E279" s="161"/>
      <c r="F279" s="162"/>
      <c r="I279" s="126"/>
    </row>
    <row r="280" spans="2:9" ht="13.5" customHeight="1" x14ac:dyDescent="0.2">
      <c r="B280" s="161"/>
      <c r="C280" s="161"/>
      <c r="D280" s="161"/>
      <c r="E280" s="161"/>
      <c r="F280" s="162"/>
      <c r="I280" s="126"/>
    </row>
    <row r="281" spans="2:9" ht="13.5" customHeight="1" x14ac:dyDescent="0.2">
      <c r="B281" s="161"/>
      <c r="C281" s="161"/>
      <c r="D281" s="161"/>
      <c r="E281" s="161"/>
      <c r="F281" s="162"/>
      <c r="I281" s="126"/>
    </row>
    <row r="282" spans="2:9" ht="13.5" customHeight="1" x14ac:dyDescent="0.2">
      <c r="B282" s="161"/>
      <c r="C282" s="161"/>
      <c r="D282" s="161"/>
      <c r="E282" s="161"/>
      <c r="F282" s="162"/>
      <c r="I282" s="126"/>
    </row>
    <row r="283" spans="2:9" ht="13.5" customHeight="1" x14ac:dyDescent="0.2">
      <c r="B283" s="161"/>
      <c r="C283" s="161"/>
      <c r="D283" s="161"/>
      <c r="E283" s="161"/>
      <c r="F283" s="162"/>
      <c r="I283" s="126"/>
    </row>
    <row r="284" spans="2:9" ht="13.5" customHeight="1" x14ac:dyDescent="0.2">
      <c r="B284" s="161"/>
      <c r="C284" s="161"/>
      <c r="D284" s="161"/>
      <c r="E284" s="161"/>
      <c r="F284" s="162"/>
      <c r="I284" s="126"/>
    </row>
    <row r="285" spans="2:9" ht="13.5" customHeight="1" x14ac:dyDescent="0.2">
      <c r="B285" s="161"/>
      <c r="C285" s="161"/>
      <c r="D285" s="161"/>
      <c r="E285" s="161"/>
      <c r="F285" s="162"/>
      <c r="I285" s="126"/>
    </row>
    <row r="286" spans="2:9" ht="13.5" customHeight="1" x14ac:dyDescent="0.2">
      <c r="B286" s="161"/>
      <c r="C286" s="161"/>
      <c r="D286" s="161"/>
      <c r="E286" s="161"/>
      <c r="F286" s="162"/>
      <c r="I286" s="126"/>
    </row>
    <row r="287" spans="2:9" ht="13.5" customHeight="1" x14ac:dyDescent="0.2">
      <c r="B287" s="161"/>
      <c r="C287" s="161"/>
      <c r="D287" s="161"/>
      <c r="E287" s="161"/>
      <c r="F287" s="162"/>
      <c r="I287" s="126"/>
    </row>
    <row r="288" spans="2:9" ht="13.5" customHeight="1" x14ac:dyDescent="0.2">
      <c r="B288" s="161"/>
      <c r="C288" s="161"/>
      <c r="D288" s="161"/>
      <c r="E288" s="161"/>
      <c r="F288" s="162"/>
      <c r="I288" s="126"/>
    </row>
    <row r="289" spans="2:9" ht="13.5" customHeight="1" x14ac:dyDescent="0.2">
      <c r="B289" s="161"/>
      <c r="C289" s="161"/>
      <c r="D289" s="161"/>
      <c r="E289" s="161"/>
      <c r="F289" s="162"/>
      <c r="I289" s="126"/>
    </row>
    <row r="290" spans="2:9" ht="13.5" customHeight="1" x14ac:dyDescent="0.2">
      <c r="B290" s="161"/>
      <c r="C290" s="161"/>
      <c r="D290" s="161"/>
      <c r="E290" s="161"/>
      <c r="F290" s="162"/>
      <c r="I290" s="126"/>
    </row>
    <row r="291" spans="2:9" ht="13.5" customHeight="1" x14ac:dyDescent="0.2">
      <c r="B291" s="161"/>
      <c r="C291" s="161"/>
      <c r="D291" s="161"/>
      <c r="E291" s="161"/>
      <c r="F291" s="162"/>
      <c r="I291" s="126"/>
    </row>
    <row r="292" spans="2:9" ht="13.5" customHeight="1" x14ac:dyDescent="0.2">
      <c r="B292" s="161"/>
      <c r="C292" s="161"/>
      <c r="D292" s="161"/>
      <c r="E292" s="161"/>
      <c r="F292" s="162"/>
      <c r="I292" s="126"/>
    </row>
    <row r="293" spans="2:9" ht="13.5" customHeight="1" x14ac:dyDescent="0.2">
      <c r="B293" s="161"/>
      <c r="C293" s="161"/>
      <c r="D293" s="161"/>
      <c r="E293" s="161"/>
      <c r="F293" s="162"/>
      <c r="I293" s="126"/>
    </row>
    <row r="294" spans="2:9" ht="13.5" customHeight="1" x14ac:dyDescent="0.2">
      <c r="B294" s="161"/>
      <c r="C294" s="161"/>
      <c r="D294" s="161"/>
      <c r="E294" s="161"/>
      <c r="F294" s="162"/>
      <c r="I294" s="126"/>
    </row>
    <row r="295" spans="2:9" ht="13.5" customHeight="1" x14ac:dyDescent="0.2">
      <c r="B295" s="161"/>
      <c r="C295" s="161"/>
      <c r="D295" s="161"/>
      <c r="E295" s="161"/>
      <c r="F295" s="162"/>
      <c r="I295" s="126"/>
    </row>
    <row r="296" spans="2:9" ht="13.5" customHeight="1" x14ac:dyDescent="0.2">
      <c r="B296" s="161"/>
      <c r="C296" s="161"/>
      <c r="D296" s="161"/>
      <c r="E296" s="161"/>
      <c r="F296" s="162"/>
      <c r="I296" s="126"/>
    </row>
    <row r="297" spans="2:9" ht="13.5" customHeight="1" x14ac:dyDescent="0.2">
      <c r="B297" s="161"/>
      <c r="C297" s="161"/>
      <c r="D297" s="161"/>
      <c r="E297" s="161"/>
      <c r="F297" s="162"/>
      <c r="I297" s="126"/>
    </row>
    <row r="298" spans="2:9" ht="13.5" customHeight="1" x14ac:dyDescent="0.2">
      <c r="B298" s="161"/>
      <c r="C298" s="161"/>
      <c r="D298" s="161"/>
      <c r="E298" s="161"/>
      <c r="F298" s="162"/>
      <c r="I298" s="126"/>
    </row>
    <row r="299" spans="2:9" ht="13.5" customHeight="1" x14ac:dyDescent="0.2">
      <c r="B299" s="161"/>
      <c r="C299" s="161"/>
      <c r="D299" s="161"/>
      <c r="E299" s="161"/>
      <c r="F299" s="162"/>
      <c r="I299" s="126"/>
    </row>
    <row r="300" spans="2:9" ht="13.5" customHeight="1" x14ac:dyDescent="0.2">
      <c r="B300" s="161"/>
      <c r="C300" s="161"/>
      <c r="D300" s="161"/>
      <c r="E300" s="161"/>
      <c r="F300" s="162"/>
      <c r="I300" s="126"/>
    </row>
    <row r="301" spans="2:9" ht="13.5" customHeight="1" x14ac:dyDescent="0.2">
      <c r="B301" s="161"/>
      <c r="C301" s="161"/>
      <c r="D301" s="161"/>
      <c r="E301" s="161"/>
      <c r="F301" s="162"/>
      <c r="I301" s="126"/>
    </row>
    <row r="302" spans="2:9" ht="13.5" customHeight="1" x14ac:dyDescent="0.2">
      <c r="B302" s="161"/>
      <c r="C302" s="161"/>
      <c r="D302" s="161"/>
      <c r="E302" s="161"/>
      <c r="F302" s="162"/>
      <c r="I302" s="126"/>
    </row>
    <row r="303" spans="2:9" ht="13.5" customHeight="1" x14ac:dyDescent="0.2">
      <c r="B303" s="161"/>
      <c r="C303" s="161"/>
      <c r="D303" s="161"/>
      <c r="E303" s="161"/>
      <c r="F303" s="162"/>
      <c r="I303" s="126"/>
    </row>
    <row r="304" spans="2:9" ht="13.5" customHeight="1" x14ac:dyDescent="0.2">
      <c r="B304" s="161"/>
      <c r="C304" s="161"/>
      <c r="D304" s="161"/>
      <c r="E304" s="161"/>
      <c r="F304" s="162"/>
      <c r="I304" s="126"/>
    </row>
    <row r="305" spans="2:9" ht="13.5" customHeight="1" x14ac:dyDescent="0.2">
      <c r="B305" s="161"/>
      <c r="C305" s="161"/>
      <c r="D305" s="161"/>
      <c r="E305" s="161"/>
      <c r="F305" s="162"/>
      <c r="I305" s="126"/>
    </row>
    <row r="306" spans="2:9" ht="13.5" customHeight="1" x14ac:dyDescent="0.2">
      <c r="B306" s="161"/>
      <c r="C306" s="161"/>
      <c r="D306" s="161"/>
      <c r="E306" s="161"/>
      <c r="F306" s="162"/>
      <c r="I306" s="126"/>
    </row>
    <row r="307" spans="2:9" ht="13.5" customHeight="1" x14ac:dyDescent="0.2">
      <c r="B307" s="161"/>
      <c r="C307" s="161"/>
      <c r="D307" s="161"/>
      <c r="E307" s="161"/>
      <c r="F307" s="162"/>
      <c r="I307" s="126"/>
    </row>
    <row r="308" spans="2:9" ht="13.5" customHeight="1" x14ac:dyDescent="0.2">
      <c r="B308" s="161"/>
      <c r="C308" s="161"/>
      <c r="D308" s="161"/>
      <c r="E308" s="161"/>
      <c r="F308" s="162"/>
      <c r="I308" s="126"/>
    </row>
    <row r="309" spans="2:9" ht="13.5" customHeight="1" x14ac:dyDescent="0.2">
      <c r="B309" s="161"/>
      <c r="C309" s="161"/>
      <c r="D309" s="161"/>
      <c r="E309" s="161"/>
      <c r="F309" s="162"/>
      <c r="I309" s="126"/>
    </row>
    <row r="310" spans="2:9" ht="13.5" customHeight="1" x14ac:dyDescent="0.2">
      <c r="B310" s="161"/>
      <c r="C310" s="161"/>
      <c r="D310" s="161"/>
      <c r="E310" s="161"/>
      <c r="F310" s="162"/>
      <c r="I310" s="126"/>
    </row>
    <row r="311" spans="2:9" ht="13.5" customHeight="1" x14ac:dyDescent="0.2">
      <c r="B311" s="161"/>
      <c r="C311" s="161"/>
      <c r="D311" s="161"/>
      <c r="E311" s="161"/>
      <c r="F311" s="162"/>
      <c r="I311" s="126"/>
    </row>
    <row r="312" spans="2:9" ht="13.5" customHeight="1" x14ac:dyDescent="0.2">
      <c r="B312" s="161"/>
      <c r="C312" s="161"/>
      <c r="D312" s="161"/>
      <c r="E312" s="161"/>
      <c r="F312" s="162"/>
      <c r="I312" s="126"/>
    </row>
    <row r="313" spans="2:9" ht="13.5" customHeight="1" x14ac:dyDescent="0.2">
      <c r="B313" s="161"/>
      <c r="C313" s="161"/>
      <c r="D313" s="161"/>
      <c r="E313" s="161"/>
      <c r="F313" s="162"/>
      <c r="I313" s="126"/>
    </row>
    <row r="314" spans="2:9" ht="13.5" customHeight="1" x14ac:dyDescent="0.2">
      <c r="B314" s="161"/>
      <c r="C314" s="161"/>
      <c r="D314" s="161"/>
      <c r="E314" s="161"/>
      <c r="F314" s="162"/>
      <c r="I314" s="126"/>
    </row>
    <row r="315" spans="2:9" ht="13.5" customHeight="1" x14ac:dyDescent="0.2">
      <c r="B315" s="161"/>
      <c r="C315" s="161"/>
      <c r="D315" s="161"/>
      <c r="E315" s="161"/>
      <c r="F315" s="162"/>
      <c r="I315" s="126"/>
    </row>
    <row r="316" spans="2:9" ht="13.5" customHeight="1" x14ac:dyDescent="0.2">
      <c r="B316" s="161"/>
      <c r="C316" s="161"/>
      <c r="D316" s="161"/>
      <c r="E316" s="161"/>
      <c r="F316" s="162"/>
      <c r="I316" s="126"/>
    </row>
    <row r="317" spans="2:9" ht="13.5" customHeight="1" x14ac:dyDescent="0.2">
      <c r="B317" s="161"/>
      <c r="C317" s="161"/>
      <c r="D317" s="161"/>
      <c r="E317" s="161"/>
      <c r="F317" s="162"/>
      <c r="I317" s="126"/>
    </row>
    <row r="318" spans="2:9" ht="13.5" customHeight="1" x14ac:dyDescent="0.2">
      <c r="B318" s="161"/>
      <c r="C318" s="161"/>
      <c r="D318" s="161"/>
      <c r="E318" s="161"/>
      <c r="F318" s="162"/>
      <c r="I318" s="126"/>
    </row>
    <row r="319" spans="2:9" ht="13.5" customHeight="1" x14ac:dyDescent="0.2">
      <c r="B319" s="161"/>
      <c r="C319" s="161"/>
      <c r="D319" s="161"/>
      <c r="E319" s="161"/>
      <c r="F319" s="162"/>
      <c r="I319" s="126"/>
    </row>
    <row r="320" spans="2:9" ht="13.5" customHeight="1" x14ac:dyDescent="0.2">
      <c r="B320" s="161"/>
      <c r="C320" s="161"/>
      <c r="D320" s="161"/>
      <c r="E320" s="161"/>
      <c r="F320" s="162"/>
      <c r="I320" s="126"/>
    </row>
    <row r="321" spans="2:9" ht="13.5" customHeight="1" x14ac:dyDescent="0.2">
      <c r="B321" s="161"/>
      <c r="C321" s="161"/>
      <c r="D321" s="161"/>
      <c r="E321" s="161"/>
      <c r="F321" s="162"/>
      <c r="I321" s="126"/>
    </row>
    <row r="322" spans="2:9" ht="13.5" customHeight="1" x14ac:dyDescent="0.2">
      <c r="B322" s="161"/>
      <c r="C322" s="161"/>
      <c r="D322" s="161"/>
      <c r="E322" s="161"/>
      <c r="F322" s="162"/>
      <c r="I322" s="126"/>
    </row>
    <row r="323" spans="2:9" ht="13.5" customHeight="1" x14ac:dyDescent="0.2">
      <c r="B323" s="161"/>
      <c r="C323" s="161"/>
      <c r="D323" s="161"/>
      <c r="E323" s="161"/>
      <c r="F323" s="162"/>
      <c r="I323" s="126"/>
    </row>
    <row r="324" spans="2:9" ht="13.5" customHeight="1" x14ac:dyDescent="0.2">
      <c r="B324" s="161"/>
      <c r="C324" s="161"/>
      <c r="D324" s="161"/>
      <c r="E324" s="161"/>
      <c r="F324" s="162"/>
      <c r="I324" s="126"/>
    </row>
    <row r="325" spans="2:9" ht="13.5" customHeight="1" x14ac:dyDescent="0.2">
      <c r="B325" s="161"/>
      <c r="C325" s="161"/>
      <c r="D325" s="161"/>
      <c r="E325" s="161"/>
      <c r="F325" s="162"/>
      <c r="I325" s="126"/>
    </row>
    <row r="326" spans="2:9" ht="13.5" customHeight="1" x14ac:dyDescent="0.2">
      <c r="B326" s="161"/>
      <c r="C326" s="161"/>
      <c r="D326" s="161"/>
      <c r="E326" s="161"/>
      <c r="F326" s="162"/>
      <c r="I326" s="126"/>
    </row>
    <row r="327" spans="2:9" ht="13.5" customHeight="1" x14ac:dyDescent="0.2">
      <c r="B327" s="161"/>
      <c r="C327" s="161"/>
      <c r="D327" s="161"/>
      <c r="E327" s="161"/>
      <c r="F327" s="162"/>
      <c r="I327" s="126"/>
    </row>
    <row r="328" spans="2:9" ht="13.5" customHeight="1" x14ac:dyDescent="0.2">
      <c r="B328" s="161"/>
      <c r="C328" s="161"/>
      <c r="D328" s="161"/>
      <c r="E328" s="161"/>
      <c r="F328" s="162"/>
      <c r="I328" s="126"/>
    </row>
    <row r="329" spans="2:9" ht="13.5" customHeight="1" x14ac:dyDescent="0.2">
      <c r="B329" s="161"/>
      <c r="C329" s="161"/>
      <c r="D329" s="161"/>
      <c r="E329" s="161"/>
      <c r="F329" s="162"/>
      <c r="I329" s="126"/>
    </row>
    <row r="330" spans="2:9" ht="13.5" customHeight="1" x14ac:dyDescent="0.2">
      <c r="B330" s="161"/>
      <c r="C330" s="161"/>
      <c r="D330" s="161"/>
      <c r="E330" s="161"/>
      <c r="F330" s="162"/>
      <c r="I330" s="126"/>
    </row>
    <row r="331" spans="2:9" ht="13.5" customHeight="1" x14ac:dyDescent="0.2">
      <c r="B331" s="161"/>
      <c r="C331" s="161"/>
      <c r="D331" s="161"/>
      <c r="E331" s="161"/>
      <c r="F331" s="162"/>
      <c r="I331" s="126"/>
    </row>
    <row r="332" spans="2:9" ht="13.5" customHeight="1" x14ac:dyDescent="0.2">
      <c r="B332" s="161"/>
      <c r="C332" s="161"/>
      <c r="D332" s="161"/>
      <c r="E332" s="161"/>
      <c r="F332" s="162"/>
      <c r="I332" s="126"/>
    </row>
    <row r="333" spans="2:9" ht="13.5" customHeight="1" x14ac:dyDescent="0.2">
      <c r="B333" s="161"/>
      <c r="C333" s="161"/>
      <c r="D333" s="161"/>
      <c r="E333" s="161"/>
      <c r="F333" s="162"/>
      <c r="I333" s="126"/>
    </row>
    <row r="334" spans="2:9" ht="13.5" customHeight="1" x14ac:dyDescent="0.2">
      <c r="B334" s="161"/>
      <c r="C334" s="161"/>
      <c r="D334" s="161"/>
      <c r="E334" s="161"/>
      <c r="F334" s="162"/>
      <c r="I334" s="126"/>
    </row>
    <row r="335" spans="2:9" ht="13.5" customHeight="1" x14ac:dyDescent="0.2">
      <c r="B335" s="161"/>
      <c r="C335" s="161"/>
      <c r="D335" s="161"/>
      <c r="E335" s="161"/>
      <c r="F335" s="162"/>
      <c r="I335" s="126"/>
    </row>
    <row r="336" spans="2:9" ht="13.5" customHeight="1" x14ac:dyDescent="0.2">
      <c r="B336" s="161"/>
      <c r="C336" s="161"/>
      <c r="D336" s="161"/>
      <c r="E336" s="161"/>
      <c r="F336" s="162"/>
      <c r="I336" s="126"/>
    </row>
    <row r="337" spans="2:9" ht="13.5" customHeight="1" x14ac:dyDescent="0.2">
      <c r="B337" s="161"/>
      <c r="C337" s="161"/>
      <c r="D337" s="161"/>
      <c r="E337" s="161"/>
      <c r="F337" s="162"/>
      <c r="I337" s="126"/>
    </row>
    <row r="338" spans="2:9" ht="13.5" customHeight="1" x14ac:dyDescent="0.2">
      <c r="B338" s="161"/>
      <c r="C338" s="161"/>
      <c r="D338" s="161"/>
      <c r="E338" s="161"/>
      <c r="F338" s="162"/>
      <c r="I338" s="126"/>
    </row>
    <row r="339" spans="2:9" ht="13.5" customHeight="1" x14ac:dyDescent="0.2">
      <c r="B339" s="161"/>
      <c r="C339" s="161"/>
      <c r="D339" s="161"/>
      <c r="E339" s="161"/>
      <c r="F339" s="162"/>
      <c r="I339" s="126"/>
    </row>
    <row r="340" spans="2:9" ht="13.5" customHeight="1" x14ac:dyDescent="0.2">
      <c r="B340" s="161"/>
      <c r="C340" s="161"/>
      <c r="D340" s="161"/>
      <c r="E340" s="161"/>
      <c r="F340" s="162"/>
      <c r="I340" s="126"/>
    </row>
    <row r="341" spans="2:9" ht="13.5" customHeight="1" x14ac:dyDescent="0.2">
      <c r="B341" s="161"/>
      <c r="C341" s="161"/>
      <c r="D341" s="161"/>
      <c r="E341" s="161"/>
      <c r="F341" s="162"/>
      <c r="I341" s="126"/>
    </row>
    <row r="342" spans="2:9" ht="13.5" customHeight="1" x14ac:dyDescent="0.2">
      <c r="B342" s="161"/>
      <c r="C342" s="161"/>
      <c r="D342" s="161"/>
      <c r="E342" s="161"/>
      <c r="F342" s="162"/>
      <c r="I342" s="126"/>
    </row>
    <row r="343" spans="2:9" ht="13.5" customHeight="1" x14ac:dyDescent="0.2">
      <c r="B343" s="161"/>
      <c r="C343" s="161"/>
      <c r="D343" s="161"/>
      <c r="E343" s="161"/>
      <c r="F343" s="162"/>
      <c r="I343" s="126"/>
    </row>
    <row r="344" spans="2:9" ht="13.5" customHeight="1" x14ac:dyDescent="0.2">
      <c r="B344" s="161"/>
      <c r="C344" s="161"/>
      <c r="D344" s="161"/>
      <c r="E344" s="161"/>
      <c r="F344" s="162"/>
      <c r="I344" s="126"/>
    </row>
    <row r="345" spans="2:9" ht="13.5" customHeight="1" x14ac:dyDescent="0.2">
      <c r="B345" s="161"/>
      <c r="C345" s="161"/>
      <c r="D345" s="161"/>
      <c r="E345" s="161"/>
      <c r="F345" s="162"/>
      <c r="I345" s="126"/>
    </row>
    <row r="346" spans="2:9" ht="13.5" customHeight="1" x14ac:dyDescent="0.2">
      <c r="B346" s="161"/>
      <c r="C346" s="161"/>
      <c r="D346" s="161"/>
      <c r="E346" s="161"/>
      <c r="F346" s="162"/>
      <c r="I346" s="126"/>
    </row>
    <row r="347" spans="2:9" ht="13.5" customHeight="1" x14ac:dyDescent="0.2">
      <c r="B347" s="161"/>
      <c r="C347" s="161"/>
      <c r="D347" s="161"/>
      <c r="E347" s="161"/>
      <c r="F347" s="162"/>
      <c r="I347" s="126"/>
    </row>
    <row r="348" spans="2:9" ht="13.5" customHeight="1" x14ac:dyDescent="0.2">
      <c r="B348" s="161"/>
      <c r="C348" s="161"/>
      <c r="D348" s="161"/>
      <c r="E348" s="161"/>
      <c r="F348" s="162"/>
      <c r="I348" s="126"/>
    </row>
    <row r="349" spans="2:9" ht="13.5" customHeight="1" x14ac:dyDescent="0.2">
      <c r="B349" s="161"/>
      <c r="C349" s="161"/>
      <c r="D349" s="161"/>
      <c r="E349" s="161"/>
      <c r="F349" s="162"/>
      <c r="I349" s="126"/>
    </row>
    <row r="350" spans="2:9" ht="13.5" customHeight="1" x14ac:dyDescent="0.2">
      <c r="B350" s="161"/>
      <c r="C350" s="161"/>
      <c r="D350" s="161"/>
      <c r="E350" s="161"/>
      <c r="F350" s="162"/>
      <c r="I350" s="126"/>
    </row>
    <row r="351" spans="2:9" ht="13.5" customHeight="1" x14ac:dyDescent="0.2">
      <c r="B351" s="161"/>
      <c r="C351" s="161"/>
      <c r="D351" s="161"/>
      <c r="E351" s="161"/>
      <c r="F351" s="162"/>
      <c r="I351" s="126"/>
    </row>
    <row r="352" spans="2:9" ht="13.5" customHeight="1" x14ac:dyDescent="0.2">
      <c r="B352" s="161"/>
      <c r="C352" s="161"/>
      <c r="D352" s="161"/>
      <c r="E352" s="161"/>
      <c r="F352" s="162"/>
      <c r="I352" s="126"/>
    </row>
    <row r="353" spans="2:9" ht="13.5" customHeight="1" x14ac:dyDescent="0.2">
      <c r="B353" s="161"/>
      <c r="C353" s="161"/>
      <c r="D353" s="161"/>
      <c r="E353" s="161"/>
      <c r="F353" s="162"/>
      <c r="I353" s="126"/>
    </row>
    <row r="354" spans="2:9" ht="13.5" customHeight="1" x14ac:dyDescent="0.2">
      <c r="B354" s="161"/>
      <c r="C354" s="161"/>
      <c r="D354" s="161"/>
      <c r="E354" s="161"/>
      <c r="F354" s="162"/>
      <c r="I354" s="126"/>
    </row>
    <row r="355" spans="2:9" ht="13.5" customHeight="1" x14ac:dyDescent="0.2">
      <c r="B355" s="161"/>
      <c r="C355" s="161"/>
      <c r="D355" s="161"/>
      <c r="E355" s="161"/>
      <c r="F355" s="162"/>
      <c r="I355" s="126"/>
    </row>
    <row r="356" spans="2:9" ht="13.5" customHeight="1" x14ac:dyDescent="0.2">
      <c r="B356" s="161"/>
      <c r="C356" s="161"/>
      <c r="D356" s="161"/>
      <c r="E356" s="161"/>
      <c r="F356" s="162"/>
      <c r="I356" s="126"/>
    </row>
    <row r="357" spans="2:9" ht="13.5" customHeight="1" x14ac:dyDescent="0.2">
      <c r="B357" s="161"/>
      <c r="C357" s="161"/>
      <c r="D357" s="161"/>
      <c r="E357" s="161"/>
      <c r="F357" s="162"/>
      <c r="I357" s="126"/>
    </row>
    <row r="358" spans="2:9" ht="13.5" customHeight="1" x14ac:dyDescent="0.2">
      <c r="B358" s="161"/>
      <c r="C358" s="161"/>
      <c r="D358" s="161"/>
      <c r="E358" s="161"/>
      <c r="F358" s="162"/>
      <c r="I358" s="126"/>
    </row>
    <row r="359" spans="2:9" ht="13.5" customHeight="1" x14ac:dyDescent="0.2">
      <c r="B359" s="161"/>
      <c r="C359" s="161"/>
      <c r="D359" s="161"/>
      <c r="E359" s="161"/>
      <c r="F359" s="162"/>
      <c r="I359" s="126"/>
    </row>
    <row r="360" spans="2:9" ht="13.5" customHeight="1" x14ac:dyDescent="0.2">
      <c r="B360" s="161"/>
      <c r="C360" s="161"/>
      <c r="D360" s="161"/>
      <c r="E360" s="161"/>
      <c r="F360" s="162"/>
      <c r="I360" s="126"/>
    </row>
    <row r="361" spans="2:9" ht="13.5" customHeight="1" x14ac:dyDescent="0.2">
      <c r="B361" s="161"/>
      <c r="C361" s="161"/>
      <c r="D361" s="161"/>
      <c r="E361" s="161"/>
      <c r="F361" s="162"/>
      <c r="I361" s="126"/>
    </row>
    <row r="362" spans="2:9" ht="13.5" customHeight="1" x14ac:dyDescent="0.2">
      <c r="B362" s="161"/>
      <c r="C362" s="161"/>
      <c r="D362" s="161"/>
      <c r="E362" s="161"/>
      <c r="F362" s="162"/>
      <c r="I362" s="126"/>
    </row>
    <row r="363" spans="2:9" ht="13.5" customHeight="1" x14ac:dyDescent="0.2">
      <c r="B363" s="161"/>
      <c r="C363" s="161"/>
      <c r="D363" s="161"/>
      <c r="E363" s="161"/>
      <c r="F363" s="162"/>
      <c r="I363" s="126"/>
    </row>
    <row r="364" spans="2:9" ht="13.5" customHeight="1" x14ac:dyDescent="0.2">
      <c r="B364" s="161"/>
      <c r="C364" s="161"/>
      <c r="D364" s="161"/>
      <c r="E364" s="161"/>
      <c r="F364" s="162"/>
      <c r="I364" s="126"/>
    </row>
    <row r="365" spans="2:9" ht="13.5" customHeight="1" x14ac:dyDescent="0.2">
      <c r="B365" s="161"/>
      <c r="C365" s="161"/>
      <c r="D365" s="161"/>
      <c r="E365" s="161"/>
      <c r="F365" s="162"/>
      <c r="I365" s="126"/>
    </row>
    <row r="366" spans="2:9" ht="13.5" customHeight="1" x14ac:dyDescent="0.2">
      <c r="B366" s="161"/>
      <c r="C366" s="161"/>
      <c r="D366" s="161"/>
      <c r="E366" s="161"/>
      <c r="F366" s="162"/>
      <c r="I366" s="126"/>
    </row>
    <row r="367" spans="2:9" ht="13.5" customHeight="1" x14ac:dyDescent="0.2">
      <c r="B367" s="161"/>
      <c r="C367" s="161"/>
      <c r="D367" s="161"/>
      <c r="E367" s="161"/>
      <c r="F367" s="162"/>
      <c r="I367" s="126"/>
    </row>
    <row r="368" spans="2:9" ht="13.5" customHeight="1" x14ac:dyDescent="0.2">
      <c r="B368" s="161"/>
      <c r="C368" s="161"/>
      <c r="D368" s="161"/>
      <c r="E368" s="161"/>
      <c r="F368" s="162"/>
      <c r="I368" s="126"/>
    </row>
    <row r="369" spans="2:9" ht="13.5" customHeight="1" x14ac:dyDescent="0.2">
      <c r="B369" s="161"/>
      <c r="C369" s="161"/>
      <c r="D369" s="161"/>
      <c r="E369" s="161"/>
      <c r="F369" s="162"/>
      <c r="I369" s="126"/>
    </row>
    <row r="370" spans="2:9" ht="13.5" customHeight="1" x14ac:dyDescent="0.2">
      <c r="B370" s="161"/>
      <c r="C370" s="161"/>
      <c r="D370" s="161"/>
      <c r="E370" s="161"/>
      <c r="F370" s="162"/>
      <c r="I370" s="126"/>
    </row>
    <row r="371" spans="2:9" ht="13.5" customHeight="1" x14ac:dyDescent="0.2">
      <c r="B371" s="161"/>
      <c r="C371" s="161"/>
      <c r="D371" s="161"/>
      <c r="E371" s="161"/>
      <c r="F371" s="162"/>
      <c r="I371" s="126"/>
    </row>
    <row r="372" spans="2:9" ht="13.5" customHeight="1" x14ac:dyDescent="0.2">
      <c r="B372" s="161"/>
      <c r="C372" s="161"/>
      <c r="D372" s="161"/>
      <c r="E372" s="161"/>
      <c r="F372" s="162"/>
      <c r="I372" s="126"/>
    </row>
    <row r="373" spans="2:9" ht="13.5" customHeight="1" x14ac:dyDescent="0.2">
      <c r="B373" s="161"/>
      <c r="C373" s="161"/>
      <c r="D373" s="161"/>
      <c r="E373" s="161"/>
      <c r="F373" s="162"/>
      <c r="I373" s="126"/>
    </row>
    <row r="374" spans="2:9" ht="13.5" customHeight="1" x14ac:dyDescent="0.2">
      <c r="B374" s="161"/>
      <c r="C374" s="161"/>
      <c r="D374" s="161"/>
      <c r="E374" s="161"/>
      <c r="F374" s="162"/>
      <c r="I374" s="126"/>
    </row>
    <row r="375" spans="2:9" ht="13.5" customHeight="1" x14ac:dyDescent="0.2">
      <c r="B375" s="161"/>
      <c r="C375" s="161"/>
      <c r="D375" s="161"/>
      <c r="E375" s="161"/>
      <c r="F375" s="162"/>
      <c r="I375" s="126"/>
    </row>
    <row r="376" spans="2:9" ht="13.5" customHeight="1" x14ac:dyDescent="0.2">
      <c r="B376" s="161"/>
      <c r="C376" s="161"/>
      <c r="D376" s="161"/>
      <c r="E376" s="161"/>
      <c r="F376" s="162"/>
      <c r="I376" s="126"/>
    </row>
    <row r="377" spans="2:9" ht="13.5" customHeight="1" x14ac:dyDescent="0.2">
      <c r="B377" s="161"/>
      <c r="C377" s="161"/>
      <c r="D377" s="161"/>
      <c r="E377" s="161"/>
      <c r="F377" s="162"/>
      <c r="I377" s="126"/>
    </row>
    <row r="378" spans="2:9" ht="13.5" customHeight="1" x14ac:dyDescent="0.2">
      <c r="B378" s="161"/>
      <c r="C378" s="161"/>
      <c r="D378" s="161"/>
      <c r="E378" s="161"/>
      <c r="F378" s="162"/>
      <c r="I378" s="126"/>
    </row>
    <row r="379" spans="2:9" ht="13.5" customHeight="1" x14ac:dyDescent="0.2">
      <c r="B379" s="161"/>
      <c r="C379" s="161"/>
      <c r="D379" s="161"/>
      <c r="E379" s="161"/>
      <c r="F379" s="162"/>
      <c r="I379" s="126"/>
    </row>
    <row r="380" spans="2:9" ht="13.5" customHeight="1" x14ac:dyDescent="0.2">
      <c r="B380" s="161"/>
      <c r="C380" s="161"/>
      <c r="D380" s="161"/>
      <c r="E380" s="161"/>
      <c r="F380" s="162"/>
      <c r="I380" s="126"/>
    </row>
    <row r="381" spans="2:9" ht="13.5" customHeight="1" x14ac:dyDescent="0.2">
      <c r="B381" s="161"/>
      <c r="C381" s="161"/>
      <c r="D381" s="161"/>
      <c r="E381" s="161"/>
      <c r="F381" s="162"/>
      <c r="I381" s="126"/>
    </row>
    <row r="382" spans="2:9" ht="13.5" customHeight="1" x14ac:dyDescent="0.2">
      <c r="B382" s="161"/>
      <c r="C382" s="161"/>
      <c r="D382" s="161"/>
      <c r="E382" s="161"/>
      <c r="F382" s="162"/>
      <c r="I382" s="126"/>
    </row>
    <row r="383" spans="2:9" ht="13.5" customHeight="1" x14ac:dyDescent="0.2">
      <c r="B383" s="161"/>
      <c r="C383" s="161"/>
      <c r="D383" s="161"/>
      <c r="E383" s="161"/>
      <c r="F383" s="162"/>
      <c r="I383" s="126"/>
    </row>
    <row r="384" spans="2:9" ht="13.5" customHeight="1" x14ac:dyDescent="0.2">
      <c r="B384" s="161"/>
      <c r="C384" s="161"/>
      <c r="D384" s="161"/>
      <c r="E384" s="161"/>
      <c r="F384" s="162"/>
      <c r="I384" s="126"/>
    </row>
    <row r="385" spans="2:9" ht="13.5" customHeight="1" x14ac:dyDescent="0.2">
      <c r="B385" s="161"/>
      <c r="C385" s="161"/>
      <c r="D385" s="161"/>
      <c r="E385" s="161"/>
      <c r="F385" s="162"/>
      <c r="I385" s="126"/>
    </row>
    <row r="386" spans="2:9" ht="13.5" customHeight="1" x14ac:dyDescent="0.2">
      <c r="B386" s="161"/>
      <c r="C386" s="161"/>
      <c r="D386" s="161"/>
      <c r="E386" s="161"/>
      <c r="F386" s="162"/>
      <c r="I386" s="126"/>
    </row>
    <row r="387" spans="2:9" ht="13.5" customHeight="1" x14ac:dyDescent="0.2">
      <c r="B387" s="161"/>
      <c r="C387" s="161"/>
      <c r="D387" s="161"/>
      <c r="E387" s="161"/>
      <c r="F387" s="162"/>
      <c r="I387" s="126"/>
    </row>
    <row r="388" spans="2:9" ht="13.5" customHeight="1" x14ac:dyDescent="0.2">
      <c r="B388" s="161"/>
      <c r="C388" s="161"/>
      <c r="D388" s="161"/>
      <c r="E388" s="161"/>
      <c r="F388" s="162"/>
      <c r="I388" s="126"/>
    </row>
    <row r="389" spans="2:9" ht="13.5" customHeight="1" x14ac:dyDescent="0.2">
      <c r="B389" s="161"/>
      <c r="C389" s="161"/>
      <c r="D389" s="161"/>
      <c r="E389" s="161"/>
      <c r="F389" s="162"/>
      <c r="I389" s="126"/>
    </row>
    <row r="390" spans="2:9" ht="13.5" customHeight="1" x14ac:dyDescent="0.2">
      <c r="B390" s="161"/>
      <c r="C390" s="161"/>
      <c r="D390" s="161"/>
      <c r="E390" s="161"/>
      <c r="F390" s="162"/>
      <c r="I390" s="126"/>
    </row>
    <row r="391" spans="2:9" ht="13.5" customHeight="1" x14ac:dyDescent="0.2">
      <c r="B391" s="161"/>
      <c r="C391" s="161"/>
      <c r="D391" s="161"/>
      <c r="E391" s="161"/>
      <c r="F391" s="162"/>
      <c r="I391" s="126"/>
    </row>
    <row r="392" spans="2:9" ht="13.5" customHeight="1" x14ac:dyDescent="0.2">
      <c r="B392" s="161"/>
      <c r="C392" s="161"/>
      <c r="D392" s="161"/>
      <c r="E392" s="161"/>
      <c r="F392" s="162"/>
      <c r="I392" s="126"/>
    </row>
    <row r="393" spans="2:9" ht="13.5" customHeight="1" x14ac:dyDescent="0.2">
      <c r="B393" s="161"/>
      <c r="C393" s="161"/>
      <c r="D393" s="161"/>
      <c r="E393" s="161"/>
      <c r="F393" s="162"/>
      <c r="I393" s="126"/>
    </row>
    <row r="394" spans="2:9" ht="13.5" customHeight="1" x14ac:dyDescent="0.2">
      <c r="B394" s="161"/>
      <c r="C394" s="161"/>
      <c r="D394" s="161"/>
      <c r="E394" s="161"/>
      <c r="F394" s="162"/>
      <c r="I394" s="126"/>
    </row>
    <row r="395" spans="2:9" ht="13.5" customHeight="1" x14ac:dyDescent="0.2">
      <c r="B395" s="161"/>
      <c r="C395" s="161"/>
      <c r="D395" s="161"/>
      <c r="E395" s="161"/>
      <c r="F395" s="162"/>
      <c r="I395" s="126"/>
    </row>
    <row r="396" spans="2:9" ht="13.5" customHeight="1" x14ac:dyDescent="0.2">
      <c r="B396" s="161"/>
      <c r="C396" s="161"/>
      <c r="D396" s="161"/>
      <c r="E396" s="161"/>
      <c r="F396" s="162"/>
      <c r="I396" s="126"/>
    </row>
    <row r="397" spans="2:9" ht="13.5" customHeight="1" x14ac:dyDescent="0.2">
      <c r="B397" s="161"/>
      <c r="C397" s="161"/>
      <c r="D397" s="161"/>
      <c r="E397" s="161"/>
      <c r="F397" s="162"/>
      <c r="I397" s="126"/>
    </row>
    <row r="398" spans="2:9" ht="13.5" customHeight="1" x14ac:dyDescent="0.2">
      <c r="B398" s="161"/>
      <c r="C398" s="161"/>
      <c r="D398" s="161"/>
      <c r="E398" s="161"/>
      <c r="F398" s="162"/>
      <c r="I398" s="126"/>
    </row>
    <row r="399" spans="2:9" ht="13.5" customHeight="1" x14ac:dyDescent="0.2">
      <c r="B399" s="161"/>
      <c r="C399" s="161"/>
      <c r="D399" s="161"/>
      <c r="E399" s="161"/>
      <c r="F399" s="162"/>
      <c r="I399" s="126"/>
    </row>
    <row r="400" spans="2:9" ht="13.5" customHeight="1" x14ac:dyDescent="0.2">
      <c r="B400" s="161"/>
      <c r="C400" s="161"/>
      <c r="D400" s="161"/>
      <c r="E400" s="161"/>
      <c r="F400" s="162"/>
      <c r="I400" s="126"/>
    </row>
    <row r="401" spans="2:9" ht="13.5" customHeight="1" x14ac:dyDescent="0.2">
      <c r="B401" s="161"/>
      <c r="C401" s="161"/>
      <c r="D401" s="161"/>
      <c r="E401" s="161"/>
      <c r="F401" s="162"/>
      <c r="I401" s="126"/>
    </row>
    <row r="402" spans="2:9" ht="13.5" customHeight="1" x14ac:dyDescent="0.2">
      <c r="B402" s="161"/>
      <c r="C402" s="161"/>
      <c r="D402" s="161"/>
      <c r="E402" s="161"/>
      <c r="F402" s="162"/>
      <c r="I402" s="126"/>
    </row>
    <row r="403" spans="2:9" ht="13.5" customHeight="1" x14ac:dyDescent="0.2">
      <c r="B403" s="161"/>
      <c r="C403" s="161"/>
      <c r="D403" s="161"/>
      <c r="E403" s="161"/>
      <c r="F403" s="162"/>
      <c r="I403" s="126"/>
    </row>
    <row r="404" spans="2:9" ht="13.5" customHeight="1" x14ac:dyDescent="0.2">
      <c r="B404" s="161"/>
      <c r="C404" s="161"/>
      <c r="D404" s="161"/>
      <c r="E404" s="161"/>
      <c r="F404" s="162"/>
      <c r="I404" s="126"/>
    </row>
    <row r="405" spans="2:9" ht="13.5" customHeight="1" x14ac:dyDescent="0.2">
      <c r="B405" s="161"/>
      <c r="C405" s="161"/>
      <c r="D405" s="161"/>
      <c r="E405" s="161"/>
      <c r="F405" s="162"/>
      <c r="I405" s="126"/>
    </row>
    <row r="406" spans="2:9" ht="13.5" customHeight="1" x14ac:dyDescent="0.2">
      <c r="B406" s="161"/>
      <c r="C406" s="161"/>
      <c r="D406" s="161"/>
      <c r="E406" s="161"/>
      <c r="F406" s="162"/>
      <c r="I406" s="126"/>
    </row>
    <row r="407" spans="2:9" ht="13.5" customHeight="1" x14ac:dyDescent="0.2">
      <c r="B407" s="161"/>
      <c r="C407" s="161"/>
      <c r="D407" s="161"/>
      <c r="E407" s="161"/>
      <c r="F407" s="162"/>
      <c r="I407" s="126"/>
    </row>
    <row r="408" spans="2:9" ht="13.5" customHeight="1" x14ac:dyDescent="0.2">
      <c r="B408" s="161"/>
      <c r="C408" s="161"/>
      <c r="D408" s="161"/>
      <c r="E408" s="161"/>
      <c r="F408" s="162"/>
      <c r="I408" s="126"/>
    </row>
    <row r="409" spans="2:9" ht="13.5" customHeight="1" x14ac:dyDescent="0.2">
      <c r="B409" s="161"/>
      <c r="C409" s="161"/>
      <c r="D409" s="161"/>
      <c r="E409" s="161"/>
      <c r="F409" s="162"/>
      <c r="I409" s="126"/>
    </row>
    <row r="410" spans="2:9" ht="13.5" customHeight="1" x14ac:dyDescent="0.2">
      <c r="B410" s="161"/>
      <c r="C410" s="161"/>
      <c r="D410" s="161"/>
      <c r="E410" s="161"/>
      <c r="F410" s="162"/>
      <c r="I410" s="126"/>
    </row>
    <row r="411" spans="2:9" ht="13.5" customHeight="1" x14ac:dyDescent="0.2">
      <c r="B411" s="161"/>
      <c r="C411" s="161"/>
      <c r="D411" s="161"/>
      <c r="E411" s="161"/>
      <c r="F411" s="162"/>
      <c r="I411" s="126"/>
    </row>
    <row r="412" spans="2:9" ht="13.5" customHeight="1" x14ac:dyDescent="0.2">
      <c r="B412" s="161"/>
      <c r="C412" s="161"/>
      <c r="D412" s="161"/>
      <c r="E412" s="161"/>
      <c r="F412" s="162"/>
      <c r="I412" s="126"/>
    </row>
    <row r="413" spans="2:9" ht="13.5" customHeight="1" x14ac:dyDescent="0.2">
      <c r="B413" s="161"/>
      <c r="C413" s="161"/>
      <c r="D413" s="161"/>
      <c r="E413" s="161"/>
      <c r="F413" s="162"/>
      <c r="I413" s="126"/>
    </row>
    <row r="414" spans="2:9" ht="13.5" customHeight="1" x14ac:dyDescent="0.2">
      <c r="B414" s="161"/>
      <c r="C414" s="161"/>
      <c r="D414" s="161"/>
      <c r="E414" s="161"/>
      <c r="F414" s="162"/>
      <c r="I414" s="126"/>
    </row>
    <row r="415" spans="2:9" ht="13.5" customHeight="1" x14ac:dyDescent="0.2">
      <c r="B415" s="161"/>
      <c r="C415" s="161"/>
      <c r="D415" s="161"/>
      <c r="E415" s="161"/>
      <c r="F415" s="162"/>
      <c r="I415" s="126"/>
    </row>
    <row r="416" spans="2:9" ht="13.5" customHeight="1" x14ac:dyDescent="0.2">
      <c r="B416" s="161"/>
      <c r="C416" s="161"/>
      <c r="D416" s="161"/>
      <c r="E416" s="161"/>
      <c r="F416" s="162"/>
      <c r="I416" s="126"/>
    </row>
    <row r="417" spans="2:9" ht="13.5" customHeight="1" x14ac:dyDescent="0.2">
      <c r="B417" s="161"/>
      <c r="C417" s="161"/>
      <c r="D417" s="161"/>
      <c r="E417" s="161"/>
      <c r="F417" s="162"/>
      <c r="I417" s="126"/>
    </row>
    <row r="418" spans="2:9" ht="13.5" customHeight="1" x14ac:dyDescent="0.2">
      <c r="B418" s="161"/>
      <c r="C418" s="161"/>
      <c r="D418" s="161"/>
      <c r="E418" s="161"/>
      <c r="F418" s="162"/>
      <c r="I418" s="126"/>
    </row>
    <row r="419" spans="2:9" ht="13.5" customHeight="1" x14ac:dyDescent="0.2">
      <c r="B419" s="161"/>
      <c r="C419" s="161"/>
      <c r="D419" s="161"/>
      <c r="E419" s="161"/>
      <c r="F419" s="162"/>
      <c r="I419" s="126"/>
    </row>
    <row r="420" spans="2:9" ht="13.5" customHeight="1" x14ac:dyDescent="0.2">
      <c r="B420" s="161"/>
      <c r="C420" s="161"/>
      <c r="D420" s="161"/>
      <c r="E420" s="161"/>
      <c r="F420" s="162"/>
      <c r="I420" s="126"/>
    </row>
    <row r="421" spans="2:9" ht="13.5" customHeight="1" x14ac:dyDescent="0.2">
      <c r="B421" s="161"/>
      <c r="C421" s="161"/>
      <c r="D421" s="161"/>
      <c r="E421" s="161"/>
      <c r="F421" s="162"/>
      <c r="I421" s="126"/>
    </row>
    <row r="422" spans="2:9" ht="13.5" customHeight="1" x14ac:dyDescent="0.2">
      <c r="B422" s="161"/>
      <c r="C422" s="161"/>
      <c r="D422" s="161"/>
      <c r="E422" s="161"/>
      <c r="F422" s="162"/>
      <c r="I422" s="126"/>
    </row>
    <row r="423" spans="2:9" ht="13.5" customHeight="1" x14ac:dyDescent="0.2">
      <c r="B423" s="161"/>
      <c r="C423" s="161"/>
      <c r="D423" s="161"/>
      <c r="E423" s="161"/>
      <c r="F423" s="162"/>
      <c r="I423" s="126"/>
    </row>
    <row r="424" spans="2:9" ht="13.5" customHeight="1" x14ac:dyDescent="0.2">
      <c r="B424" s="161"/>
      <c r="C424" s="161"/>
      <c r="D424" s="161"/>
      <c r="E424" s="161"/>
      <c r="F424" s="162"/>
      <c r="I424" s="126"/>
    </row>
    <row r="425" spans="2:9" ht="13.5" customHeight="1" x14ac:dyDescent="0.2">
      <c r="B425" s="161"/>
      <c r="C425" s="161"/>
      <c r="D425" s="161"/>
      <c r="E425" s="161"/>
      <c r="F425" s="162"/>
      <c r="I425" s="126"/>
    </row>
    <row r="426" spans="2:9" ht="13.5" customHeight="1" x14ac:dyDescent="0.2">
      <c r="B426" s="161"/>
      <c r="C426" s="161"/>
      <c r="D426" s="161"/>
      <c r="E426" s="161"/>
      <c r="F426" s="162"/>
      <c r="I426" s="126"/>
    </row>
    <row r="427" spans="2:9" ht="13.5" customHeight="1" x14ac:dyDescent="0.2">
      <c r="B427" s="161"/>
      <c r="C427" s="161"/>
      <c r="D427" s="161"/>
      <c r="E427" s="161"/>
      <c r="F427" s="162"/>
      <c r="I427" s="126"/>
    </row>
    <row r="428" spans="2:9" ht="13.5" customHeight="1" x14ac:dyDescent="0.2">
      <c r="B428" s="161"/>
      <c r="C428" s="161"/>
      <c r="D428" s="161"/>
      <c r="E428" s="161"/>
      <c r="F428" s="162"/>
      <c r="I428" s="126"/>
    </row>
    <row r="429" spans="2:9" ht="13.5" customHeight="1" x14ac:dyDescent="0.2">
      <c r="B429" s="161"/>
      <c r="C429" s="161"/>
      <c r="D429" s="161"/>
      <c r="E429" s="161"/>
      <c r="F429" s="162"/>
      <c r="I429" s="126"/>
    </row>
    <row r="430" spans="2:9" ht="13.5" customHeight="1" x14ac:dyDescent="0.2">
      <c r="B430" s="161"/>
      <c r="C430" s="161"/>
      <c r="D430" s="161"/>
      <c r="E430" s="161"/>
      <c r="F430" s="162"/>
      <c r="I430" s="126"/>
    </row>
    <row r="431" spans="2:9" ht="13.5" customHeight="1" x14ac:dyDescent="0.2">
      <c r="B431" s="161"/>
      <c r="C431" s="161"/>
      <c r="D431" s="161"/>
      <c r="E431" s="161"/>
      <c r="F431" s="162"/>
      <c r="I431" s="126"/>
    </row>
    <row r="432" spans="2:9" ht="13.5" customHeight="1" x14ac:dyDescent="0.2">
      <c r="B432" s="161"/>
      <c r="C432" s="161"/>
      <c r="D432" s="161"/>
      <c r="E432" s="161"/>
      <c r="F432" s="162"/>
      <c r="I432" s="126"/>
    </row>
    <row r="433" spans="2:9" ht="13.5" customHeight="1" x14ac:dyDescent="0.2">
      <c r="B433" s="161"/>
      <c r="C433" s="161"/>
      <c r="D433" s="161"/>
      <c r="E433" s="161"/>
      <c r="F433" s="162"/>
      <c r="I433" s="126"/>
    </row>
    <row r="434" spans="2:9" ht="13.5" customHeight="1" x14ac:dyDescent="0.2">
      <c r="B434" s="161"/>
      <c r="C434" s="161"/>
      <c r="D434" s="161"/>
      <c r="E434" s="161"/>
      <c r="F434" s="162"/>
      <c r="I434" s="126"/>
    </row>
    <row r="435" spans="2:9" ht="13.5" customHeight="1" x14ac:dyDescent="0.2">
      <c r="B435" s="161"/>
      <c r="C435" s="161"/>
      <c r="D435" s="161"/>
      <c r="E435" s="161"/>
      <c r="F435" s="162"/>
      <c r="I435" s="126"/>
    </row>
    <row r="436" spans="2:9" ht="13.5" customHeight="1" x14ac:dyDescent="0.2">
      <c r="B436" s="161"/>
      <c r="C436" s="161"/>
      <c r="D436" s="161"/>
      <c r="E436" s="161"/>
      <c r="F436" s="162"/>
      <c r="I436" s="126"/>
    </row>
    <row r="437" spans="2:9" ht="13.5" customHeight="1" x14ac:dyDescent="0.2">
      <c r="B437" s="161"/>
      <c r="C437" s="161"/>
      <c r="D437" s="161"/>
      <c r="E437" s="161"/>
      <c r="F437" s="162"/>
      <c r="I437" s="126"/>
    </row>
    <row r="438" spans="2:9" ht="13.5" customHeight="1" x14ac:dyDescent="0.2">
      <c r="B438" s="161"/>
      <c r="C438" s="161"/>
      <c r="D438" s="161"/>
      <c r="E438" s="161"/>
      <c r="F438" s="162"/>
      <c r="I438" s="126"/>
    </row>
    <row r="439" spans="2:9" ht="13.5" customHeight="1" x14ac:dyDescent="0.2">
      <c r="B439" s="161"/>
      <c r="C439" s="161"/>
      <c r="D439" s="161"/>
      <c r="E439" s="161"/>
      <c r="F439" s="162"/>
      <c r="I439" s="126"/>
    </row>
    <row r="440" spans="2:9" ht="13.5" customHeight="1" x14ac:dyDescent="0.2">
      <c r="B440" s="161"/>
      <c r="C440" s="161"/>
      <c r="D440" s="161"/>
      <c r="E440" s="161"/>
      <c r="F440" s="162"/>
      <c r="I440" s="126"/>
    </row>
    <row r="441" spans="2:9" ht="13.5" customHeight="1" x14ac:dyDescent="0.2">
      <c r="B441" s="161"/>
      <c r="C441" s="161"/>
      <c r="D441" s="161"/>
      <c r="E441" s="161"/>
      <c r="F441" s="162"/>
      <c r="I441" s="126"/>
    </row>
    <row r="442" spans="2:9" ht="13.5" customHeight="1" x14ac:dyDescent="0.2">
      <c r="B442" s="161"/>
      <c r="C442" s="161"/>
      <c r="D442" s="161"/>
      <c r="E442" s="161"/>
      <c r="F442" s="162"/>
      <c r="I442" s="126"/>
    </row>
    <row r="443" spans="2:9" ht="13.5" customHeight="1" x14ac:dyDescent="0.2">
      <c r="B443" s="161"/>
      <c r="C443" s="161"/>
      <c r="D443" s="161"/>
      <c r="E443" s="161"/>
      <c r="F443" s="162"/>
      <c r="I443" s="126"/>
    </row>
    <row r="444" spans="2:9" ht="13.5" customHeight="1" x14ac:dyDescent="0.2">
      <c r="B444" s="161"/>
      <c r="C444" s="161"/>
      <c r="D444" s="161"/>
      <c r="E444" s="161"/>
      <c r="F444" s="162"/>
      <c r="I444" s="126"/>
    </row>
    <row r="445" spans="2:9" ht="13.5" customHeight="1" x14ac:dyDescent="0.2">
      <c r="B445" s="161"/>
      <c r="C445" s="161"/>
      <c r="D445" s="161"/>
      <c r="E445" s="161"/>
      <c r="F445" s="162"/>
      <c r="I445" s="126"/>
    </row>
    <row r="446" spans="2:9" ht="13.5" customHeight="1" x14ac:dyDescent="0.2">
      <c r="B446" s="161"/>
      <c r="C446" s="161"/>
      <c r="D446" s="161"/>
      <c r="E446" s="161"/>
      <c r="F446" s="162"/>
      <c r="I446" s="126"/>
    </row>
    <row r="447" spans="2:9" ht="13.5" customHeight="1" x14ac:dyDescent="0.2">
      <c r="B447" s="161"/>
      <c r="C447" s="161"/>
      <c r="D447" s="161"/>
      <c r="E447" s="161"/>
      <c r="F447" s="162"/>
      <c r="I447" s="126"/>
    </row>
    <row r="448" spans="2:9" ht="13.5" customHeight="1" x14ac:dyDescent="0.2">
      <c r="B448" s="161"/>
      <c r="C448" s="161"/>
      <c r="D448" s="161"/>
      <c r="E448" s="161"/>
      <c r="F448" s="162"/>
      <c r="I448" s="126"/>
    </row>
    <row r="449" spans="2:9" ht="13.5" customHeight="1" x14ac:dyDescent="0.2">
      <c r="B449" s="161"/>
      <c r="C449" s="161"/>
      <c r="D449" s="161"/>
      <c r="E449" s="161"/>
      <c r="F449" s="162"/>
      <c r="I449" s="126"/>
    </row>
    <row r="450" spans="2:9" ht="13.5" customHeight="1" x14ac:dyDescent="0.2">
      <c r="B450" s="161"/>
      <c r="C450" s="161"/>
      <c r="D450" s="161"/>
      <c r="E450" s="161"/>
      <c r="F450" s="162"/>
      <c r="I450" s="126"/>
    </row>
    <row r="451" spans="2:9" ht="13.5" customHeight="1" x14ac:dyDescent="0.2">
      <c r="B451" s="161"/>
      <c r="C451" s="161"/>
      <c r="D451" s="161"/>
      <c r="E451" s="161"/>
      <c r="F451" s="162"/>
      <c r="I451" s="126"/>
    </row>
    <row r="452" spans="2:9" ht="13.5" customHeight="1" x14ac:dyDescent="0.2">
      <c r="B452" s="161"/>
      <c r="C452" s="161"/>
      <c r="D452" s="161"/>
      <c r="E452" s="161"/>
      <c r="F452" s="162"/>
      <c r="I452" s="126"/>
    </row>
    <row r="453" spans="2:9" ht="13.5" customHeight="1" x14ac:dyDescent="0.2">
      <c r="B453" s="161"/>
      <c r="C453" s="161"/>
      <c r="D453" s="161"/>
      <c r="E453" s="161"/>
      <c r="F453" s="162"/>
      <c r="I453" s="126"/>
    </row>
    <row r="454" spans="2:9" ht="13.5" customHeight="1" x14ac:dyDescent="0.2">
      <c r="B454" s="161"/>
      <c r="C454" s="161"/>
      <c r="D454" s="161"/>
      <c r="E454" s="161"/>
      <c r="F454" s="162"/>
      <c r="I454" s="126"/>
    </row>
    <row r="455" spans="2:9" ht="13.5" customHeight="1" x14ac:dyDescent="0.2">
      <c r="B455" s="161"/>
      <c r="C455" s="161"/>
      <c r="D455" s="161"/>
      <c r="E455" s="161"/>
      <c r="F455" s="162"/>
      <c r="I455" s="126"/>
    </row>
    <row r="456" spans="2:9" ht="13.5" customHeight="1" x14ac:dyDescent="0.2">
      <c r="B456" s="161"/>
      <c r="C456" s="161"/>
      <c r="D456" s="161"/>
      <c r="E456" s="161"/>
      <c r="F456" s="162"/>
      <c r="I456" s="126"/>
    </row>
    <row r="457" spans="2:9" ht="13.5" customHeight="1" x14ac:dyDescent="0.2">
      <c r="B457" s="161"/>
      <c r="C457" s="161"/>
      <c r="D457" s="161"/>
      <c r="E457" s="161"/>
      <c r="F457" s="162"/>
      <c r="I457" s="126"/>
    </row>
    <row r="458" spans="2:9" ht="13.5" customHeight="1" x14ac:dyDescent="0.2">
      <c r="B458" s="161"/>
      <c r="C458" s="161"/>
      <c r="D458" s="161"/>
      <c r="E458" s="161"/>
      <c r="F458" s="162"/>
      <c r="I458" s="126"/>
    </row>
    <row r="459" spans="2:9" ht="13.5" customHeight="1" x14ac:dyDescent="0.2">
      <c r="B459" s="161"/>
      <c r="C459" s="161"/>
      <c r="D459" s="161"/>
      <c r="E459" s="161"/>
      <c r="F459" s="162"/>
      <c r="I459" s="126"/>
    </row>
    <row r="460" spans="2:9" ht="13.5" customHeight="1" x14ac:dyDescent="0.2">
      <c r="B460" s="161"/>
      <c r="C460" s="161"/>
      <c r="D460" s="161"/>
      <c r="E460" s="161"/>
      <c r="F460" s="162"/>
      <c r="I460" s="126"/>
    </row>
    <row r="461" spans="2:9" ht="13.5" customHeight="1" x14ac:dyDescent="0.2">
      <c r="B461" s="161"/>
      <c r="C461" s="161"/>
      <c r="D461" s="161"/>
      <c r="E461" s="161"/>
      <c r="F461" s="162"/>
      <c r="I461" s="126"/>
    </row>
    <row r="462" spans="2:9" ht="13.5" customHeight="1" x14ac:dyDescent="0.2">
      <c r="B462" s="161"/>
      <c r="C462" s="161"/>
      <c r="D462" s="161"/>
      <c r="E462" s="161"/>
      <c r="F462" s="162"/>
      <c r="I462" s="126"/>
    </row>
    <row r="463" spans="2:9" ht="13.5" customHeight="1" x14ac:dyDescent="0.2">
      <c r="B463" s="161"/>
      <c r="C463" s="161"/>
      <c r="D463" s="161"/>
      <c r="E463" s="161"/>
      <c r="F463" s="162"/>
      <c r="I463" s="126"/>
    </row>
    <row r="464" spans="2:9" ht="13.5" customHeight="1" x14ac:dyDescent="0.2">
      <c r="B464" s="161"/>
      <c r="C464" s="161"/>
      <c r="D464" s="161"/>
      <c r="E464" s="161"/>
      <c r="F464" s="162"/>
      <c r="I464" s="126"/>
    </row>
    <row r="465" spans="2:9" ht="13.5" customHeight="1" x14ac:dyDescent="0.2">
      <c r="B465" s="161"/>
      <c r="C465" s="161"/>
      <c r="D465" s="161"/>
      <c r="E465" s="161"/>
      <c r="F465" s="162"/>
      <c r="I465" s="126"/>
    </row>
    <row r="466" spans="2:9" ht="13.5" customHeight="1" x14ac:dyDescent="0.2">
      <c r="B466" s="161"/>
      <c r="C466" s="161"/>
      <c r="D466" s="161"/>
      <c r="E466" s="161"/>
      <c r="F466" s="162"/>
      <c r="I466" s="126"/>
    </row>
    <row r="467" spans="2:9" ht="13.5" customHeight="1" x14ac:dyDescent="0.2">
      <c r="B467" s="161"/>
      <c r="C467" s="161"/>
      <c r="D467" s="161"/>
      <c r="E467" s="161"/>
      <c r="F467" s="162"/>
      <c r="I467" s="126"/>
    </row>
    <row r="468" spans="2:9" ht="13.5" customHeight="1" x14ac:dyDescent="0.2">
      <c r="B468" s="161"/>
      <c r="C468" s="161"/>
      <c r="D468" s="161"/>
      <c r="E468" s="161"/>
      <c r="F468" s="162"/>
      <c r="I468" s="126"/>
    </row>
    <row r="469" spans="2:9" ht="13.5" customHeight="1" x14ac:dyDescent="0.2">
      <c r="B469" s="161"/>
      <c r="C469" s="161"/>
      <c r="D469" s="161"/>
      <c r="E469" s="161"/>
      <c r="F469" s="162"/>
      <c r="I469" s="126"/>
    </row>
    <row r="470" spans="2:9" ht="13.5" customHeight="1" x14ac:dyDescent="0.2">
      <c r="B470" s="161"/>
      <c r="C470" s="161"/>
      <c r="D470" s="161"/>
      <c r="E470" s="161"/>
      <c r="F470" s="162"/>
      <c r="I470" s="126"/>
    </row>
    <row r="471" spans="2:9" ht="13.5" customHeight="1" x14ac:dyDescent="0.2">
      <c r="B471" s="161"/>
      <c r="C471" s="161"/>
      <c r="D471" s="161"/>
      <c r="E471" s="161"/>
      <c r="F471" s="162"/>
      <c r="I471" s="126"/>
    </row>
    <row r="472" spans="2:9" ht="13.5" customHeight="1" x14ac:dyDescent="0.2">
      <c r="B472" s="161"/>
      <c r="C472" s="161"/>
      <c r="D472" s="161"/>
      <c r="E472" s="161"/>
      <c r="F472" s="162"/>
      <c r="I472" s="126"/>
    </row>
    <row r="473" spans="2:9" ht="13.5" customHeight="1" x14ac:dyDescent="0.2">
      <c r="B473" s="161"/>
      <c r="C473" s="161"/>
      <c r="D473" s="161"/>
      <c r="E473" s="161"/>
      <c r="F473" s="162"/>
      <c r="I473" s="126"/>
    </row>
    <row r="474" spans="2:9" ht="13.5" customHeight="1" x14ac:dyDescent="0.2">
      <c r="B474" s="161"/>
      <c r="C474" s="161"/>
      <c r="D474" s="161"/>
      <c r="E474" s="161"/>
      <c r="F474" s="162"/>
      <c r="I474" s="126"/>
    </row>
    <row r="475" spans="2:9" ht="13.5" customHeight="1" x14ac:dyDescent="0.2">
      <c r="B475" s="161"/>
      <c r="C475" s="161"/>
      <c r="D475" s="161"/>
      <c r="E475" s="161"/>
      <c r="F475" s="162"/>
      <c r="I475" s="126"/>
    </row>
    <row r="476" spans="2:9" ht="13.5" customHeight="1" x14ac:dyDescent="0.2">
      <c r="B476" s="161"/>
      <c r="C476" s="161"/>
      <c r="D476" s="161"/>
      <c r="E476" s="161"/>
      <c r="F476" s="162"/>
      <c r="I476" s="126"/>
    </row>
    <row r="477" spans="2:9" ht="13.5" customHeight="1" x14ac:dyDescent="0.2">
      <c r="B477" s="161"/>
      <c r="C477" s="161"/>
      <c r="D477" s="161"/>
      <c r="E477" s="161"/>
      <c r="F477" s="162"/>
      <c r="I477" s="126"/>
    </row>
    <row r="478" spans="2:9" ht="13.5" customHeight="1" x14ac:dyDescent="0.2">
      <c r="B478" s="161"/>
      <c r="C478" s="161"/>
      <c r="D478" s="161"/>
      <c r="E478" s="161"/>
      <c r="F478" s="162"/>
      <c r="I478" s="126"/>
    </row>
    <row r="479" spans="2:9" ht="13.5" customHeight="1" x14ac:dyDescent="0.2">
      <c r="B479" s="161"/>
      <c r="C479" s="161"/>
      <c r="D479" s="161"/>
      <c r="E479" s="161"/>
      <c r="F479" s="162"/>
      <c r="I479" s="126"/>
    </row>
    <row r="480" spans="2:9" ht="13.5" customHeight="1" x14ac:dyDescent="0.2">
      <c r="B480" s="161"/>
      <c r="C480" s="161"/>
      <c r="D480" s="161"/>
      <c r="E480" s="161"/>
      <c r="F480" s="162"/>
      <c r="I480" s="126"/>
    </row>
    <row r="481" spans="2:9" ht="13.5" customHeight="1" x14ac:dyDescent="0.2">
      <c r="B481" s="161"/>
      <c r="C481" s="161"/>
      <c r="D481" s="161"/>
      <c r="E481" s="161"/>
      <c r="F481" s="162"/>
      <c r="I481" s="126"/>
    </row>
    <row r="482" spans="2:9" ht="13.5" customHeight="1" x14ac:dyDescent="0.2">
      <c r="B482" s="161"/>
      <c r="C482" s="161"/>
      <c r="D482" s="161"/>
      <c r="E482" s="161"/>
      <c r="F482" s="162"/>
      <c r="I482" s="126"/>
    </row>
    <row r="483" spans="2:9" ht="13.5" customHeight="1" x14ac:dyDescent="0.2">
      <c r="B483" s="161"/>
      <c r="C483" s="161"/>
      <c r="D483" s="161"/>
      <c r="E483" s="161"/>
      <c r="F483" s="162"/>
      <c r="I483" s="126"/>
    </row>
    <row r="484" spans="2:9" ht="13.5" customHeight="1" x14ac:dyDescent="0.2">
      <c r="B484" s="161"/>
      <c r="C484" s="161"/>
      <c r="D484" s="161"/>
      <c r="E484" s="161"/>
      <c r="F484" s="162"/>
      <c r="I484" s="126"/>
    </row>
    <row r="485" spans="2:9" ht="13.5" customHeight="1" x14ac:dyDescent="0.2">
      <c r="B485" s="161"/>
      <c r="C485" s="161"/>
      <c r="D485" s="161"/>
      <c r="E485" s="161"/>
      <c r="F485" s="162"/>
      <c r="I485" s="126"/>
    </row>
    <row r="486" spans="2:9" ht="13.5" customHeight="1" x14ac:dyDescent="0.2">
      <c r="B486" s="161"/>
      <c r="C486" s="161"/>
      <c r="D486" s="161"/>
      <c r="E486" s="161"/>
      <c r="F486" s="162"/>
      <c r="I486" s="126"/>
    </row>
    <row r="487" spans="2:9" ht="13.5" customHeight="1" x14ac:dyDescent="0.2">
      <c r="B487" s="161"/>
      <c r="C487" s="161"/>
      <c r="D487" s="161"/>
      <c r="E487" s="161"/>
      <c r="F487" s="162"/>
      <c r="I487" s="126"/>
    </row>
    <row r="488" spans="2:9" ht="13.5" customHeight="1" x14ac:dyDescent="0.2">
      <c r="B488" s="161"/>
      <c r="C488" s="161"/>
      <c r="D488" s="161"/>
      <c r="E488" s="161"/>
      <c r="F488" s="162"/>
      <c r="I488" s="126"/>
    </row>
    <row r="489" spans="2:9" ht="13.5" customHeight="1" x14ac:dyDescent="0.2">
      <c r="B489" s="161"/>
      <c r="C489" s="161"/>
      <c r="D489" s="161"/>
      <c r="E489" s="161"/>
      <c r="F489" s="162"/>
      <c r="I489" s="126"/>
    </row>
    <row r="490" spans="2:9" ht="13.5" customHeight="1" x14ac:dyDescent="0.2">
      <c r="B490" s="161"/>
      <c r="C490" s="161"/>
      <c r="D490" s="161"/>
      <c r="E490" s="161"/>
      <c r="F490" s="162"/>
      <c r="I490" s="126"/>
    </row>
    <row r="491" spans="2:9" ht="13.5" customHeight="1" x14ac:dyDescent="0.2">
      <c r="B491" s="161"/>
      <c r="C491" s="161"/>
      <c r="D491" s="161"/>
      <c r="E491" s="161"/>
      <c r="F491" s="162"/>
      <c r="I491" s="126"/>
    </row>
    <row r="492" spans="2:9" ht="13.5" customHeight="1" x14ac:dyDescent="0.2">
      <c r="B492" s="161"/>
      <c r="C492" s="161"/>
      <c r="D492" s="161"/>
      <c r="E492" s="161"/>
      <c r="F492" s="162"/>
      <c r="I492" s="126"/>
    </row>
    <row r="493" spans="2:9" ht="13.5" customHeight="1" x14ac:dyDescent="0.2">
      <c r="B493" s="161"/>
      <c r="C493" s="161"/>
      <c r="D493" s="161"/>
      <c r="E493" s="161"/>
      <c r="F493" s="162"/>
      <c r="I493" s="126"/>
    </row>
    <row r="494" spans="2:9" ht="13.5" customHeight="1" x14ac:dyDescent="0.2">
      <c r="B494" s="161"/>
      <c r="C494" s="161"/>
      <c r="D494" s="161"/>
      <c r="E494" s="161"/>
      <c r="F494" s="162"/>
      <c r="I494" s="126"/>
    </row>
    <row r="495" spans="2:9" ht="13.5" customHeight="1" x14ac:dyDescent="0.2">
      <c r="B495" s="161"/>
      <c r="C495" s="161"/>
      <c r="D495" s="161"/>
      <c r="E495" s="161"/>
      <c r="F495" s="162"/>
      <c r="I495" s="126"/>
    </row>
    <row r="496" spans="2:9" ht="13.5" customHeight="1" x14ac:dyDescent="0.2">
      <c r="B496" s="161"/>
      <c r="C496" s="161"/>
      <c r="D496" s="161"/>
      <c r="E496" s="161"/>
      <c r="F496" s="162"/>
      <c r="I496" s="126"/>
    </row>
    <row r="497" spans="2:9" ht="13.5" customHeight="1" x14ac:dyDescent="0.2">
      <c r="B497" s="161"/>
      <c r="C497" s="161"/>
      <c r="D497" s="161"/>
      <c r="E497" s="161"/>
      <c r="F497" s="162"/>
      <c r="I497" s="126"/>
    </row>
    <row r="498" spans="2:9" ht="13.5" customHeight="1" x14ac:dyDescent="0.2">
      <c r="B498" s="161"/>
      <c r="C498" s="161"/>
      <c r="D498" s="161"/>
      <c r="E498" s="161"/>
      <c r="F498" s="162"/>
      <c r="I498" s="126"/>
    </row>
    <row r="499" spans="2:9" ht="13.5" customHeight="1" x14ac:dyDescent="0.2">
      <c r="B499" s="161"/>
      <c r="C499" s="161"/>
      <c r="D499" s="161"/>
      <c r="E499" s="161"/>
      <c r="F499" s="162"/>
      <c r="I499" s="126"/>
    </row>
    <row r="500" spans="2:9" ht="13.5" customHeight="1" x14ac:dyDescent="0.2">
      <c r="B500" s="161"/>
      <c r="C500" s="161"/>
      <c r="D500" s="161"/>
      <c r="E500" s="161"/>
      <c r="F500" s="162"/>
      <c r="I500" s="126"/>
    </row>
    <row r="501" spans="2:9" ht="13.5" customHeight="1" x14ac:dyDescent="0.2">
      <c r="B501" s="161"/>
      <c r="C501" s="161"/>
      <c r="D501" s="161"/>
      <c r="E501" s="161"/>
      <c r="F501" s="162"/>
      <c r="I501" s="126"/>
    </row>
    <row r="502" spans="2:9" ht="13.5" customHeight="1" x14ac:dyDescent="0.2">
      <c r="B502" s="161"/>
      <c r="C502" s="161"/>
      <c r="D502" s="161"/>
      <c r="E502" s="161"/>
      <c r="F502" s="162"/>
      <c r="I502" s="126"/>
    </row>
    <row r="503" spans="2:9" ht="13.5" customHeight="1" x14ac:dyDescent="0.2">
      <c r="B503" s="161"/>
      <c r="C503" s="161"/>
      <c r="D503" s="161"/>
      <c r="E503" s="161"/>
      <c r="F503" s="162"/>
      <c r="I503" s="126"/>
    </row>
    <row r="504" spans="2:9" ht="13.5" customHeight="1" x14ac:dyDescent="0.2">
      <c r="B504" s="161"/>
      <c r="C504" s="161"/>
      <c r="D504" s="161"/>
      <c r="E504" s="161"/>
      <c r="F504" s="162"/>
      <c r="I504" s="126"/>
    </row>
    <row r="505" spans="2:9" ht="13.5" customHeight="1" x14ac:dyDescent="0.2">
      <c r="B505" s="161"/>
      <c r="C505" s="161"/>
      <c r="D505" s="161"/>
      <c r="E505" s="161"/>
      <c r="F505" s="162"/>
      <c r="I505" s="126"/>
    </row>
    <row r="506" spans="2:9" ht="13.5" customHeight="1" x14ac:dyDescent="0.2">
      <c r="B506" s="161"/>
      <c r="C506" s="161"/>
      <c r="D506" s="161"/>
      <c r="E506" s="161"/>
      <c r="F506" s="162"/>
      <c r="I506" s="126"/>
    </row>
    <row r="507" spans="2:9" ht="13.5" customHeight="1" x14ac:dyDescent="0.2">
      <c r="B507" s="161"/>
      <c r="C507" s="161"/>
      <c r="D507" s="161"/>
      <c r="E507" s="161"/>
      <c r="F507" s="162"/>
      <c r="I507" s="126"/>
    </row>
    <row r="508" spans="2:9" ht="13.5" customHeight="1" x14ac:dyDescent="0.2">
      <c r="B508" s="161"/>
      <c r="C508" s="161"/>
      <c r="D508" s="161"/>
      <c r="E508" s="161"/>
      <c r="F508" s="162"/>
      <c r="I508" s="126"/>
    </row>
    <row r="509" spans="2:9" ht="13.5" customHeight="1" x14ac:dyDescent="0.2">
      <c r="B509" s="161"/>
      <c r="C509" s="161"/>
      <c r="D509" s="161"/>
      <c r="E509" s="161"/>
      <c r="F509" s="162"/>
      <c r="I509" s="126"/>
    </row>
    <row r="510" spans="2:9" ht="13.5" customHeight="1" x14ac:dyDescent="0.2">
      <c r="B510" s="161"/>
      <c r="C510" s="161"/>
      <c r="D510" s="161"/>
      <c r="E510" s="161"/>
      <c r="F510" s="162"/>
      <c r="I510" s="126"/>
    </row>
    <row r="511" spans="2:9" ht="13.5" customHeight="1" x14ac:dyDescent="0.2">
      <c r="B511" s="161"/>
      <c r="C511" s="161"/>
      <c r="D511" s="161"/>
      <c r="E511" s="161"/>
      <c r="F511" s="162"/>
      <c r="I511" s="126"/>
    </row>
    <row r="512" spans="2:9" ht="13.5" customHeight="1" x14ac:dyDescent="0.2">
      <c r="B512" s="161"/>
      <c r="C512" s="161"/>
      <c r="D512" s="161"/>
      <c r="E512" s="161"/>
      <c r="F512" s="162"/>
      <c r="I512" s="126"/>
    </row>
    <row r="513" spans="2:9" ht="13.5" customHeight="1" x14ac:dyDescent="0.2">
      <c r="B513" s="161"/>
      <c r="C513" s="161"/>
      <c r="D513" s="161"/>
      <c r="E513" s="161"/>
      <c r="F513" s="162"/>
      <c r="I513" s="126"/>
    </row>
    <row r="514" spans="2:9" ht="13.5" customHeight="1" x14ac:dyDescent="0.2">
      <c r="B514" s="161"/>
      <c r="C514" s="161"/>
      <c r="D514" s="161"/>
      <c r="E514" s="161"/>
      <c r="F514" s="162"/>
      <c r="I514" s="126"/>
    </row>
    <row r="515" spans="2:9" ht="13.5" customHeight="1" x14ac:dyDescent="0.2">
      <c r="B515" s="161"/>
      <c r="C515" s="161"/>
      <c r="D515" s="161"/>
      <c r="E515" s="161"/>
      <c r="F515" s="162"/>
      <c r="I515" s="126"/>
    </row>
    <row r="516" spans="2:9" ht="13.5" customHeight="1" x14ac:dyDescent="0.2">
      <c r="B516" s="161"/>
      <c r="C516" s="161"/>
      <c r="D516" s="161"/>
      <c r="E516" s="161"/>
      <c r="F516" s="162"/>
      <c r="I516" s="126"/>
    </row>
    <row r="517" spans="2:9" ht="13.5" customHeight="1" x14ac:dyDescent="0.2">
      <c r="B517" s="161"/>
      <c r="C517" s="161"/>
      <c r="D517" s="161"/>
      <c r="E517" s="161"/>
      <c r="F517" s="162"/>
      <c r="I517" s="126"/>
    </row>
    <row r="518" spans="2:9" ht="13.5" customHeight="1" x14ac:dyDescent="0.2">
      <c r="B518" s="161"/>
      <c r="C518" s="161"/>
      <c r="D518" s="161"/>
      <c r="E518" s="161"/>
      <c r="F518" s="162"/>
      <c r="I518" s="126"/>
    </row>
    <row r="519" spans="2:9" ht="13.5" customHeight="1" x14ac:dyDescent="0.2">
      <c r="B519" s="161"/>
      <c r="C519" s="161"/>
      <c r="D519" s="161"/>
      <c r="E519" s="161"/>
      <c r="F519" s="162"/>
      <c r="I519" s="126"/>
    </row>
    <row r="520" spans="2:9" ht="13.5" customHeight="1" x14ac:dyDescent="0.2">
      <c r="B520" s="161"/>
      <c r="C520" s="161"/>
      <c r="D520" s="161"/>
      <c r="E520" s="161"/>
      <c r="F520" s="162"/>
      <c r="I520" s="126"/>
    </row>
    <row r="521" spans="2:9" ht="13.5" customHeight="1" x14ac:dyDescent="0.2">
      <c r="B521" s="161"/>
      <c r="C521" s="161"/>
      <c r="D521" s="161"/>
      <c r="E521" s="161"/>
      <c r="F521" s="162"/>
      <c r="I521" s="126"/>
    </row>
    <row r="522" spans="2:9" ht="13.5" customHeight="1" x14ac:dyDescent="0.2">
      <c r="B522" s="161"/>
      <c r="C522" s="161"/>
      <c r="D522" s="161"/>
      <c r="E522" s="161"/>
      <c r="F522" s="162"/>
      <c r="I522" s="126"/>
    </row>
    <row r="523" spans="2:9" ht="13.5" customHeight="1" x14ac:dyDescent="0.2">
      <c r="B523" s="161"/>
      <c r="C523" s="161"/>
      <c r="D523" s="161"/>
      <c r="E523" s="161"/>
      <c r="F523" s="162"/>
      <c r="I523" s="126"/>
    </row>
    <row r="524" spans="2:9" ht="13.5" customHeight="1" x14ac:dyDescent="0.2">
      <c r="B524" s="161"/>
      <c r="C524" s="161"/>
      <c r="D524" s="161"/>
      <c r="E524" s="161"/>
      <c r="F524" s="162"/>
      <c r="I524" s="126"/>
    </row>
    <row r="525" spans="2:9" ht="13.5" customHeight="1" x14ac:dyDescent="0.2">
      <c r="B525" s="161"/>
      <c r="C525" s="161"/>
      <c r="D525" s="161"/>
      <c r="E525" s="161"/>
      <c r="F525" s="162"/>
      <c r="I525" s="126"/>
    </row>
    <row r="526" spans="2:9" ht="13.5" customHeight="1" x14ac:dyDescent="0.2">
      <c r="B526" s="161"/>
      <c r="C526" s="161"/>
      <c r="D526" s="161"/>
      <c r="E526" s="161"/>
      <c r="F526" s="162"/>
      <c r="I526" s="126"/>
    </row>
    <row r="527" spans="2:9" ht="13.5" customHeight="1" x14ac:dyDescent="0.2">
      <c r="B527" s="161"/>
      <c r="C527" s="161"/>
      <c r="D527" s="161"/>
      <c r="E527" s="161"/>
      <c r="F527" s="162"/>
      <c r="I527" s="126"/>
    </row>
    <row r="528" spans="2:9" ht="13.5" customHeight="1" x14ac:dyDescent="0.2">
      <c r="B528" s="161"/>
      <c r="C528" s="161"/>
      <c r="D528" s="161"/>
      <c r="E528" s="161"/>
      <c r="F528" s="162"/>
      <c r="I528" s="126"/>
    </row>
    <row r="529" spans="2:9" ht="13.5" customHeight="1" x14ac:dyDescent="0.2">
      <c r="B529" s="161"/>
      <c r="C529" s="161"/>
      <c r="D529" s="161"/>
      <c r="E529" s="161"/>
      <c r="F529" s="162"/>
      <c r="I529" s="126"/>
    </row>
    <row r="530" spans="2:9" ht="13.5" customHeight="1" x14ac:dyDescent="0.2">
      <c r="B530" s="161"/>
      <c r="C530" s="161"/>
      <c r="D530" s="161"/>
      <c r="E530" s="161"/>
      <c r="F530" s="162"/>
      <c r="I530" s="126"/>
    </row>
    <row r="531" spans="2:9" ht="13.5" customHeight="1" x14ac:dyDescent="0.2">
      <c r="B531" s="161"/>
      <c r="C531" s="161"/>
      <c r="D531" s="161"/>
      <c r="E531" s="161"/>
      <c r="F531" s="162"/>
      <c r="I531" s="126"/>
    </row>
    <row r="532" spans="2:9" ht="13.5" customHeight="1" x14ac:dyDescent="0.2">
      <c r="B532" s="161"/>
      <c r="C532" s="161"/>
      <c r="D532" s="161"/>
      <c r="E532" s="161"/>
      <c r="F532" s="162"/>
      <c r="I532" s="126"/>
    </row>
    <row r="533" spans="2:9" ht="13.5" customHeight="1" x14ac:dyDescent="0.2">
      <c r="B533" s="161"/>
      <c r="C533" s="161"/>
      <c r="D533" s="161"/>
      <c r="E533" s="161"/>
      <c r="F533" s="162"/>
      <c r="I533" s="126"/>
    </row>
    <row r="534" spans="2:9" ht="13.5" customHeight="1" x14ac:dyDescent="0.2">
      <c r="B534" s="161"/>
      <c r="C534" s="161"/>
      <c r="D534" s="161"/>
      <c r="E534" s="161"/>
      <c r="F534" s="162"/>
      <c r="I534" s="126"/>
    </row>
    <row r="535" spans="2:9" ht="13.5" customHeight="1" x14ac:dyDescent="0.2">
      <c r="B535" s="161"/>
      <c r="C535" s="161"/>
      <c r="D535" s="161"/>
      <c r="E535" s="161"/>
      <c r="F535" s="162"/>
      <c r="I535" s="126"/>
    </row>
    <row r="536" spans="2:9" ht="13.5" customHeight="1" x14ac:dyDescent="0.2">
      <c r="B536" s="161"/>
      <c r="C536" s="161"/>
      <c r="D536" s="161"/>
      <c r="E536" s="161"/>
      <c r="F536" s="162"/>
      <c r="I536" s="126"/>
    </row>
    <row r="537" spans="2:9" ht="13.5" customHeight="1" x14ac:dyDescent="0.2">
      <c r="B537" s="161"/>
      <c r="C537" s="161"/>
      <c r="D537" s="161"/>
      <c r="E537" s="161"/>
      <c r="F537" s="162"/>
      <c r="I537" s="126"/>
    </row>
    <row r="538" spans="2:9" ht="13.5" customHeight="1" x14ac:dyDescent="0.2">
      <c r="B538" s="161"/>
      <c r="C538" s="161"/>
      <c r="D538" s="161"/>
      <c r="E538" s="161"/>
      <c r="F538" s="162"/>
      <c r="I538" s="126"/>
    </row>
    <row r="539" spans="2:9" ht="13.5" customHeight="1" x14ac:dyDescent="0.2">
      <c r="B539" s="161"/>
      <c r="C539" s="161"/>
      <c r="D539" s="161"/>
      <c r="E539" s="161"/>
      <c r="F539" s="162"/>
      <c r="I539" s="126"/>
    </row>
    <row r="540" spans="2:9" ht="13.5" customHeight="1" x14ac:dyDescent="0.2">
      <c r="B540" s="161"/>
      <c r="C540" s="161"/>
      <c r="D540" s="161"/>
      <c r="E540" s="161"/>
      <c r="F540" s="162"/>
      <c r="I540" s="126"/>
    </row>
    <row r="541" spans="2:9" ht="13.5" customHeight="1" x14ac:dyDescent="0.2">
      <c r="B541" s="161"/>
      <c r="C541" s="161"/>
      <c r="D541" s="161"/>
      <c r="E541" s="161"/>
      <c r="F541" s="162"/>
      <c r="I541" s="126"/>
    </row>
    <row r="542" spans="2:9" ht="13.5" customHeight="1" x14ac:dyDescent="0.2">
      <c r="B542" s="161"/>
      <c r="C542" s="161"/>
      <c r="D542" s="161"/>
      <c r="E542" s="161"/>
      <c r="F542" s="162"/>
      <c r="I542" s="126"/>
    </row>
    <row r="543" spans="2:9" ht="13.5" customHeight="1" x14ac:dyDescent="0.2">
      <c r="B543" s="161"/>
      <c r="C543" s="161"/>
      <c r="D543" s="161"/>
      <c r="E543" s="161"/>
      <c r="F543" s="162"/>
      <c r="I543" s="126"/>
    </row>
    <row r="544" spans="2:9" ht="13.5" customHeight="1" x14ac:dyDescent="0.2">
      <c r="B544" s="161"/>
      <c r="C544" s="161"/>
      <c r="D544" s="161"/>
      <c r="E544" s="161"/>
      <c r="F544" s="162"/>
      <c r="I544" s="126"/>
    </row>
    <row r="545" spans="2:9" ht="13.5" customHeight="1" x14ac:dyDescent="0.2">
      <c r="B545" s="161"/>
      <c r="C545" s="161"/>
      <c r="D545" s="161"/>
      <c r="E545" s="161"/>
      <c r="F545" s="162"/>
      <c r="I545" s="126"/>
    </row>
    <row r="546" spans="2:9" ht="13.5" customHeight="1" x14ac:dyDescent="0.2">
      <c r="B546" s="161"/>
      <c r="C546" s="161"/>
      <c r="D546" s="161"/>
      <c r="E546" s="161"/>
      <c r="F546" s="162"/>
      <c r="I546" s="126"/>
    </row>
    <row r="547" spans="2:9" ht="13.5" customHeight="1" x14ac:dyDescent="0.2">
      <c r="B547" s="161"/>
      <c r="C547" s="161"/>
      <c r="D547" s="161"/>
      <c r="E547" s="161"/>
      <c r="F547" s="162"/>
      <c r="I547" s="126"/>
    </row>
    <row r="548" spans="2:9" ht="13.5" customHeight="1" x14ac:dyDescent="0.2">
      <c r="B548" s="161"/>
      <c r="C548" s="161"/>
      <c r="D548" s="161"/>
      <c r="E548" s="161"/>
      <c r="F548" s="162"/>
      <c r="I548" s="126"/>
    </row>
    <row r="549" spans="2:9" ht="13.5" customHeight="1" x14ac:dyDescent="0.2">
      <c r="B549" s="161"/>
      <c r="C549" s="161"/>
      <c r="D549" s="161"/>
      <c r="E549" s="161"/>
      <c r="F549" s="162"/>
      <c r="I549" s="126"/>
    </row>
    <row r="550" spans="2:9" ht="13.5" customHeight="1" x14ac:dyDescent="0.2">
      <c r="B550" s="161"/>
      <c r="C550" s="161"/>
      <c r="D550" s="161"/>
      <c r="E550" s="161"/>
      <c r="F550" s="162"/>
      <c r="I550" s="126"/>
    </row>
    <row r="551" spans="2:9" ht="13.5" customHeight="1" x14ac:dyDescent="0.2">
      <c r="B551" s="161"/>
      <c r="C551" s="161"/>
      <c r="D551" s="161"/>
      <c r="E551" s="161"/>
      <c r="F551" s="162"/>
      <c r="I551" s="126"/>
    </row>
    <row r="552" spans="2:9" ht="13.5" customHeight="1" x14ac:dyDescent="0.2">
      <c r="B552" s="161"/>
      <c r="C552" s="161"/>
      <c r="D552" s="161"/>
      <c r="E552" s="161"/>
      <c r="F552" s="162"/>
      <c r="I552" s="126"/>
    </row>
    <row r="553" spans="2:9" ht="13.5" customHeight="1" x14ac:dyDescent="0.2">
      <c r="B553" s="161"/>
      <c r="C553" s="161"/>
      <c r="D553" s="161"/>
      <c r="E553" s="161"/>
      <c r="F553" s="162"/>
      <c r="I553" s="126"/>
    </row>
    <row r="554" spans="2:9" ht="13.5" customHeight="1" x14ac:dyDescent="0.2">
      <c r="B554" s="161"/>
      <c r="C554" s="161"/>
      <c r="D554" s="161"/>
      <c r="E554" s="161"/>
      <c r="F554" s="162"/>
      <c r="I554" s="126"/>
    </row>
    <row r="555" spans="2:9" ht="13.5" customHeight="1" x14ac:dyDescent="0.2">
      <c r="B555" s="161"/>
      <c r="C555" s="161"/>
      <c r="D555" s="161"/>
      <c r="E555" s="161"/>
      <c r="F555" s="162"/>
      <c r="I555" s="126"/>
    </row>
    <row r="556" spans="2:9" ht="13.5" customHeight="1" x14ac:dyDescent="0.2">
      <c r="B556" s="161"/>
      <c r="C556" s="161"/>
      <c r="D556" s="161"/>
      <c r="E556" s="161"/>
      <c r="F556" s="162"/>
      <c r="I556" s="126"/>
    </row>
    <row r="557" spans="2:9" ht="13.5" customHeight="1" x14ac:dyDescent="0.2">
      <c r="B557" s="161"/>
      <c r="C557" s="161"/>
      <c r="D557" s="161"/>
      <c r="E557" s="161"/>
      <c r="F557" s="162"/>
      <c r="I557" s="126"/>
    </row>
    <row r="558" spans="2:9" ht="13.5" customHeight="1" x14ac:dyDescent="0.2">
      <c r="B558" s="161"/>
      <c r="C558" s="161"/>
      <c r="D558" s="161"/>
      <c r="E558" s="161"/>
      <c r="F558" s="162"/>
      <c r="I558" s="126"/>
    </row>
    <row r="559" spans="2:9" ht="13.5" customHeight="1" x14ac:dyDescent="0.2">
      <c r="B559" s="161"/>
      <c r="C559" s="161"/>
      <c r="D559" s="161"/>
      <c r="E559" s="161"/>
      <c r="F559" s="162"/>
      <c r="I559" s="126"/>
    </row>
    <row r="560" spans="2:9" ht="13.5" customHeight="1" x14ac:dyDescent="0.2">
      <c r="B560" s="161"/>
      <c r="C560" s="161"/>
      <c r="D560" s="161"/>
      <c r="E560" s="161"/>
      <c r="F560" s="162"/>
      <c r="I560" s="126"/>
    </row>
    <row r="561" spans="2:9" ht="13.5" customHeight="1" x14ac:dyDescent="0.2">
      <c r="B561" s="161"/>
      <c r="C561" s="161"/>
      <c r="D561" s="161"/>
      <c r="E561" s="161"/>
      <c r="F561" s="162"/>
      <c r="I561" s="126"/>
    </row>
    <row r="562" spans="2:9" ht="13.5" customHeight="1" x14ac:dyDescent="0.2">
      <c r="B562" s="161"/>
      <c r="C562" s="161"/>
      <c r="D562" s="161"/>
      <c r="E562" s="161"/>
      <c r="F562" s="162"/>
      <c r="I562" s="126"/>
    </row>
    <row r="563" spans="2:9" ht="13.5" customHeight="1" x14ac:dyDescent="0.2">
      <c r="B563" s="161"/>
      <c r="C563" s="161"/>
      <c r="D563" s="161"/>
      <c r="E563" s="161"/>
      <c r="F563" s="162"/>
      <c r="I563" s="126"/>
    </row>
    <row r="564" spans="2:9" ht="13.5" customHeight="1" x14ac:dyDescent="0.2">
      <c r="B564" s="161"/>
      <c r="C564" s="161"/>
      <c r="D564" s="161"/>
      <c r="E564" s="161"/>
      <c r="F564" s="162"/>
      <c r="I564" s="126"/>
    </row>
    <row r="565" spans="2:9" ht="13.5" customHeight="1" x14ac:dyDescent="0.2">
      <c r="B565" s="161"/>
      <c r="C565" s="161"/>
      <c r="D565" s="161"/>
      <c r="E565" s="161"/>
      <c r="F565" s="162"/>
      <c r="I565" s="126"/>
    </row>
    <row r="566" spans="2:9" ht="13.5" customHeight="1" x14ac:dyDescent="0.2">
      <c r="B566" s="161"/>
      <c r="C566" s="161"/>
      <c r="D566" s="161"/>
      <c r="E566" s="161"/>
      <c r="F566" s="162"/>
      <c r="I566" s="126"/>
    </row>
    <row r="567" spans="2:9" ht="13.5" customHeight="1" x14ac:dyDescent="0.2">
      <c r="B567" s="161"/>
      <c r="C567" s="161"/>
      <c r="D567" s="161"/>
      <c r="E567" s="161"/>
      <c r="F567" s="162"/>
      <c r="I567" s="126"/>
    </row>
    <row r="568" spans="2:9" ht="13.5" customHeight="1" x14ac:dyDescent="0.2">
      <c r="B568" s="161"/>
      <c r="C568" s="161"/>
      <c r="D568" s="161"/>
      <c r="E568" s="161"/>
      <c r="F568" s="162"/>
      <c r="I568" s="126"/>
    </row>
    <row r="569" spans="2:9" ht="13.5" customHeight="1" x14ac:dyDescent="0.2">
      <c r="B569" s="161"/>
      <c r="C569" s="161"/>
      <c r="D569" s="161"/>
      <c r="E569" s="161"/>
      <c r="F569" s="162"/>
      <c r="I569" s="126"/>
    </row>
    <row r="570" spans="2:9" ht="13.5" customHeight="1" x14ac:dyDescent="0.2">
      <c r="B570" s="161"/>
      <c r="C570" s="161"/>
      <c r="D570" s="161"/>
      <c r="E570" s="161"/>
      <c r="F570" s="162"/>
      <c r="I570" s="126"/>
    </row>
    <row r="571" spans="2:9" ht="13.5" customHeight="1" x14ac:dyDescent="0.2">
      <c r="B571" s="161"/>
      <c r="C571" s="161"/>
      <c r="D571" s="161"/>
      <c r="E571" s="161"/>
      <c r="F571" s="162"/>
      <c r="I571" s="126"/>
    </row>
    <row r="572" spans="2:9" ht="13.5" customHeight="1" x14ac:dyDescent="0.2">
      <c r="B572" s="161"/>
      <c r="C572" s="161"/>
      <c r="D572" s="161"/>
      <c r="E572" s="161"/>
      <c r="F572" s="162"/>
      <c r="I572" s="126"/>
    </row>
    <row r="573" spans="2:9" ht="13.5" customHeight="1" x14ac:dyDescent="0.2">
      <c r="B573" s="161"/>
      <c r="C573" s="161"/>
      <c r="D573" s="161"/>
      <c r="E573" s="161"/>
      <c r="F573" s="162"/>
      <c r="I573" s="126"/>
    </row>
    <row r="574" spans="2:9" ht="13.5" customHeight="1" x14ac:dyDescent="0.2">
      <c r="B574" s="161"/>
      <c r="C574" s="161"/>
      <c r="D574" s="161"/>
      <c r="E574" s="161"/>
      <c r="F574" s="162"/>
      <c r="I574" s="126"/>
    </row>
    <row r="575" spans="2:9" ht="13.5" customHeight="1" x14ac:dyDescent="0.2">
      <c r="B575" s="161"/>
      <c r="C575" s="161"/>
      <c r="D575" s="161"/>
      <c r="E575" s="161"/>
      <c r="F575" s="162"/>
      <c r="I575" s="126"/>
    </row>
    <row r="576" spans="2:9" ht="13.5" customHeight="1" x14ac:dyDescent="0.2">
      <c r="B576" s="161"/>
      <c r="C576" s="161"/>
      <c r="D576" s="161"/>
      <c r="E576" s="161"/>
      <c r="F576" s="162"/>
      <c r="I576" s="126"/>
    </row>
    <row r="577" spans="2:9" ht="13.5" customHeight="1" x14ac:dyDescent="0.2">
      <c r="B577" s="161"/>
      <c r="C577" s="161"/>
      <c r="D577" s="161"/>
      <c r="E577" s="161"/>
      <c r="F577" s="162"/>
      <c r="I577" s="126"/>
    </row>
    <row r="578" spans="2:9" ht="13.5" customHeight="1" x14ac:dyDescent="0.2">
      <c r="B578" s="161"/>
      <c r="C578" s="161"/>
      <c r="D578" s="161"/>
      <c r="E578" s="161"/>
      <c r="F578" s="162"/>
      <c r="I578" s="126"/>
    </row>
    <row r="579" spans="2:9" ht="13.5" customHeight="1" x14ac:dyDescent="0.2">
      <c r="B579" s="161"/>
      <c r="C579" s="161"/>
      <c r="D579" s="161"/>
      <c r="E579" s="161"/>
      <c r="F579" s="162"/>
      <c r="I579" s="126"/>
    </row>
    <row r="580" spans="2:9" ht="13.5" customHeight="1" x14ac:dyDescent="0.2">
      <c r="B580" s="161"/>
      <c r="C580" s="161"/>
      <c r="D580" s="161"/>
      <c r="E580" s="161"/>
      <c r="F580" s="162"/>
      <c r="I580" s="126"/>
    </row>
    <row r="581" spans="2:9" ht="13.5" customHeight="1" x14ac:dyDescent="0.2">
      <c r="B581" s="161"/>
      <c r="C581" s="161"/>
      <c r="D581" s="161"/>
      <c r="E581" s="161"/>
      <c r="F581" s="162"/>
      <c r="I581" s="126"/>
    </row>
    <row r="582" spans="2:9" ht="13.5" customHeight="1" x14ac:dyDescent="0.2">
      <c r="B582" s="161"/>
      <c r="C582" s="161"/>
      <c r="D582" s="161"/>
      <c r="E582" s="161"/>
      <c r="F582" s="162"/>
      <c r="I582" s="126"/>
    </row>
    <row r="583" spans="2:9" ht="13.5" customHeight="1" x14ac:dyDescent="0.2">
      <c r="B583" s="161"/>
      <c r="C583" s="161"/>
      <c r="D583" s="161"/>
      <c r="E583" s="161"/>
      <c r="F583" s="162"/>
      <c r="I583" s="126"/>
    </row>
    <row r="584" spans="2:9" ht="13.5" customHeight="1" x14ac:dyDescent="0.2">
      <c r="B584" s="161"/>
      <c r="C584" s="161"/>
      <c r="D584" s="161"/>
      <c r="E584" s="161"/>
      <c r="F584" s="162"/>
      <c r="I584" s="126"/>
    </row>
    <row r="585" spans="2:9" ht="13.5" customHeight="1" x14ac:dyDescent="0.2">
      <c r="B585" s="161"/>
      <c r="C585" s="161"/>
      <c r="D585" s="161"/>
      <c r="E585" s="161"/>
      <c r="F585" s="162"/>
      <c r="I585" s="126"/>
    </row>
    <row r="586" spans="2:9" ht="13.5" customHeight="1" x14ac:dyDescent="0.2">
      <c r="B586" s="161"/>
      <c r="C586" s="161"/>
      <c r="D586" s="161"/>
      <c r="E586" s="161"/>
      <c r="F586" s="162"/>
      <c r="I586" s="126"/>
    </row>
    <row r="587" spans="2:9" ht="13.5" customHeight="1" x14ac:dyDescent="0.2">
      <c r="B587" s="161"/>
      <c r="C587" s="161"/>
      <c r="D587" s="161"/>
      <c r="E587" s="161"/>
      <c r="F587" s="162"/>
      <c r="I587" s="126"/>
    </row>
    <row r="588" spans="2:9" ht="13.5" customHeight="1" x14ac:dyDescent="0.2">
      <c r="B588" s="161"/>
      <c r="C588" s="161"/>
      <c r="D588" s="161"/>
      <c r="E588" s="161"/>
      <c r="F588" s="162"/>
      <c r="I588" s="126"/>
    </row>
    <row r="589" spans="2:9" ht="13.5" customHeight="1" x14ac:dyDescent="0.2">
      <c r="B589" s="161"/>
      <c r="C589" s="161"/>
      <c r="D589" s="161"/>
      <c r="E589" s="161"/>
      <c r="F589" s="162"/>
      <c r="I589" s="126"/>
    </row>
    <row r="590" spans="2:9" ht="13.5" customHeight="1" x14ac:dyDescent="0.2">
      <c r="B590" s="161"/>
      <c r="C590" s="161"/>
      <c r="D590" s="161"/>
      <c r="E590" s="161"/>
      <c r="F590" s="162"/>
      <c r="I590" s="126"/>
    </row>
    <row r="591" spans="2:9" ht="13.5" customHeight="1" x14ac:dyDescent="0.2">
      <c r="B591" s="161"/>
      <c r="C591" s="161"/>
      <c r="D591" s="161"/>
      <c r="E591" s="161"/>
      <c r="F591" s="162"/>
      <c r="I591" s="126"/>
    </row>
    <row r="592" spans="2:9" ht="13.5" customHeight="1" x14ac:dyDescent="0.2">
      <c r="B592" s="161"/>
      <c r="C592" s="161"/>
      <c r="D592" s="161"/>
      <c r="E592" s="161"/>
      <c r="F592" s="162"/>
      <c r="I592" s="126"/>
    </row>
    <row r="593" spans="2:9" ht="13.5" customHeight="1" x14ac:dyDescent="0.2">
      <c r="B593" s="161"/>
      <c r="C593" s="161"/>
      <c r="D593" s="161"/>
      <c r="E593" s="161"/>
      <c r="F593" s="162"/>
      <c r="I593" s="126"/>
    </row>
    <row r="594" spans="2:9" ht="13.5" customHeight="1" x14ac:dyDescent="0.2">
      <c r="B594" s="161"/>
      <c r="C594" s="161"/>
      <c r="D594" s="161"/>
      <c r="E594" s="161"/>
      <c r="F594" s="162"/>
      <c r="I594" s="126"/>
    </row>
    <row r="595" spans="2:9" ht="13.5" customHeight="1" x14ac:dyDescent="0.2">
      <c r="B595" s="161"/>
      <c r="C595" s="161"/>
      <c r="D595" s="161"/>
      <c r="E595" s="161"/>
      <c r="F595" s="162"/>
      <c r="I595" s="126"/>
    </row>
    <row r="596" spans="2:9" ht="13.5" customHeight="1" x14ac:dyDescent="0.2">
      <c r="B596" s="161"/>
      <c r="C596" s="161"/>
      <c r="D596" s="161"/>
      <c r="E596" s="161"/>
      <c r="F596" s="162"/>
      <c r="I596" s="126"/>
    </row>
    <row r="597" spans="2:9" ht="13.5" customHeight="1" x14ac:dyDescent="0.2">
      <c r="B597" s="161"/>
      <c r="C597" s="161"/>
      <c r="D597" s="161"/>
      <c r="E597" s="161"/>
      <c r="F597" s="162"/>
      <c r="I597" s="126"/>
    </row>
    <row r="598" spans="2:9" ht="13.5" customHeight="1" x14ac:dyDescent="0.2">
      <c r="B598" s="161"/>
      <c r="C598" s="161"/>
      <c r="D598" s="161"/>
      <c r="E598" s="161"/>
      <c r="F598" s="162"/>
      <c r="I598" s="126"/>
    </row>
    <row r="599" spans="2:9" ht="13.5" customHeight="1" x14ac:dyDescent="0.2">
      <c r="B599" s="161"/>
      <c r="C599" s="161"/>
      <c r="D599" s="161"/>
      <c r="E599" s="161"/>
      <c r="F599" s="162"/>
      <c r="I599" s="126"/>
    </row>
    <row r="600" spans="2:9" ht="13.5" customHeight="1" x14ac:dyDescent="0.2">
      <c r="B600" s="161"/>
      <c r="C600" s="161"/>
      <c r="D600" s="161"/>
      <c r="E600" s="161"/>
      <c r="F600" s="162"/>
      <c r="I600" s="126"/>
    </row>
    <row r="601" spans="2:9" ht="13.5" customHeight="1" x14ac:dyDescent="0.2">
      <c r="B601" s="161"/>
      <c r="C601" s="161"/>
      <c r="D601" s="161"/>
      <c r="E601" s="161"/>
      <c r="F601" s="162"/>
      <c r="I601" s="126"/>
    </row>
    <row r="602" spans="2:9" ht="13.5" customHeight="1" x14ac:dyDescent="0.2">
      <c r="B602" s="161"/>
      <c r="C602" s="161"/>
      <c r="D602" s="161"/>
      <c r="E602" s="161"/>
      <c r="F602" s="162"/>
      <c r="I602" s="126"/>
    </row>
    <row r="603" spans="2:9" ht="13.5" customHeight="1" x14ac:dyDescent="0.2">
      <c r="B603" s="161"/>
      <c r="C603" s="161"/>
      <c r="D603" s="161"/>
      <c r="E603" s="161"/>
      <c r="F603" s="162"/>
      <c r="I603" s="126"/>
    </row>
    <row r="604" spans="2:9" ht="13.5" customHeight="1" x14ac:dyDescent="0.2">
      <c r="B604" s="161"/>
      <c r="C604" s="161"/>
      <c r="D604" s="161"/>
      <c r="E604" s="161"/>
      <c r="F604" s="162"/>
      <c r="I604" s="126"/>
    </row>
    <row r="605" spans="2:9" ht="13.5" customHeight="1" x14ac:dyDescent="0.2">
      <c r="B605" s="161"/>
      <c r="C605" s="161"/>
      <c r="D605" s="161"/>
      <c r="E605" s="161"/>
      <c r="F605" s="162"/>
      <c r="I605" s="126"/>
    </row>
    <row r="606" spans="2:9" ht="13.5" customHeight="1" x14ac:dyDescent="0.2">
      <c r="B606" s="161"/>
      <c r="C606" s="161"/>
      <c r="D606" s="161"/>
      <c r="E606" s="161"/>
      <c r="F606" s="162"/>
      <c r="I606" s="126"/>
    </row>
    <row r="607" spans="2:9" ht="13.5" customHeight="1" x14ac:dyDescent="0.2">
      <c r="B607" s="161"/>
      <c r="C607" s="161"/>
      <c r="D607" s="161"/>
      <c r="E607" s="161"/>
      <c r="F607" s="162"/>
      <c r="I607" s="126"/>
    </row>
    <row r="608" spans="2:9" ht="13.5" customHeight="1" x14ac:dyDescent="0.2">
      <c r="B608" s="161"/>
      <c r="C608" s="161"/>
      <c r="D608" s="161"/>
      <c r="E608" s="161"/>
      <c r="F608" s="162"/>
      <c r="I608" s="126"/>
    </row>
    <row r="609" spans="2:9" ht="13.5" customHeight="1" x14ac:dyDescent="0.2">
      <c r="B609" s="161"/>
      <c r="C609" s="161"/>
      <c r="D609" s="161"/>
      <c r="E609" s="161"/>
      <c r="F609" s="162"/>
      <c r="I609" s="126"/>
    </row>
    <row r="610" spans="2:9" ht="13.5" customHeight="1" x14ac:dyDescent="0.2">
      <c r="B610" s="161"/>
      <c r="C610" s="161"/>
      <c r="D610" s="161"/>
      <c r="E610" s="161"/>
      <c r="F610" s="162"/>
      <c r="I610" s="126"/>
    </row>
    <row r="611" spans="2:9" ht="13.5" customHeight="1" x14ac:dyDescent="0.2">
      <c r="B611" s="161"/>
      <c r="C611" s="161"/>
      <c r="D611" s="161"/>
      <c r="E611" s="161"/>
      <c r="F611" s="162"/>
      <c r="I611" s="126"/>
    </row>
    <row r="612" spans="2:9" ht="13.5" customHeight="1" x14ac:dyDescent="0.2">
      <c r="B612" s="161"/>
      <c r="C612" s="161"/>
      <c r="D612" s="161"/>
      <c r="E612" s="161"/>
      <c r="F612" s="162"/>
      <c r="I612" s="126"/>
    </row>
    <row r="613" spans="2:9" ht="13.5" customHeight="1" x14ac:dyDescent="0.2">
      <c r="B613" s="161"/>
      <c r="C613" s="161"/>
      <c r="D613" s="161"/>
      <c r="E613" s="161"/>
      <c r="F613" s="162"/>
      <c r="I613" s="126"/>
    </row>
    <row r="614" spans="2:9" ht="13.5" customHeight="1" x14ac:dyDescent="0.2">
      <c r="B614" s="161"/>
      <c r="C614" s="161"/>
      <c r="D614" s="161"/>
      <c r="E614" s="161"/>
      <c r="F614" s="162"/>
      <c r="I614" s="126"/>
    </row>
    <row r="615" spans="2:9" ht="13.5" customHeight="1" x14ac:dyDescent="0.2">
      <c r="B615" s="161"/>
      <c r="C615" s="161"/>
      <c r="D615" s="161"/>
      <c r="E615" s="161"/>
      <c r="F615" s="162"/>
      <c r="I615" s="126"/>
    </row>
    <row r="616" spans="2:9" ht="13.5" customHeight="1" x14ac:dyDescent="0.2">
      <c r="B616" s="161"/>
      <c r="C616" s="161"/>
      <c r="D616" s="161"/>
      <c r="E616" s="161"/>
      <c r="F616" s="162"/>
      <c r="I616" s="126"/>
    </row>
    <row r="617" spans="2:9" ht="13.5" customHeight="1" x14ac:dyDescent="0.2">
      <c r="B617" s="161"/>
      <c r="C617" s="161"/>
      <c r="D617" s="161"/>
      <c r="E617" s="161"/>
      <c r="F617" s="162"/>
      <c r="I617" s="126"/>
    </row>
    <row r="618" spans="2:9" ht="13.5" customHeight="1" x14ac:dyDescent="0.2">
      <c r="B618" s="161"/>
      <c r="C618" s="161"/>
      <c r="D618" s="161"/>
      <c r="E618" s="161"/>
      <c r="F618" s="162"/>
      <c r="I618" s="126"/>
    </row>
    <row r="619" spans="2:9" ht="13.5" customHeight="1" x14ac:dyDescent="0.2">
      <c r="B619" s="161"/>
      <c r="C619" s="161"/>
      <c r="D619" s="161"/>
      <c r="E619" s="161"/>
      <c r="F619" s="162"/>
      <c r="I619" s="126"/>
    </row>
    <row r="620" spans="2:9" ht="13.5" customHeight="1" x14ac:dyDescent="0.2">
      <c r="B620" s="161"/>
      <c r="C620" s="161"/>
      <c r="D620" s="161"/>
      <c r="E620" s="161"/>
      <c r="F620" s="162"/>
      <c r="I620" s="126"/>
    </row>
    <row r="621" spans="2:9" ht="13.5" customHeight="1" x14ac:dyDescent="0.2">
      <c r="B621" s="161"/>
      <c r="C621" s="161"/>
      <c r="D621" s="161"/>
      <c r="E621" s="161"/>
      <c r="F621" s="162"/>
      <c r="I621" s="126"/>
    </row>
    <row r="622" spans="2:9" ht="13.5" customHeight="1" x14ac:dyDescent="0.2">
      <c r="B622" s="161"/>
      <c r="C622" s="161"/>
      <c r="D622" s="161"/>
      <c r="E622" s="161"/>
      <c r="F622" s="162"/>
      <c r="I622" s="126"/>
    </row>
    <row r="623" spans="2:9" ht="13.5" customHeight="1" x14ac:dyDescent="0.2">
      <c r="B623" s="161"/>
      <c r="C623" s="161"/>
      <c r="D623" s="161"/>
      <c r="E623" s="161"/>
      <c r="F623" s="162"/>
      <c r="I623" s="126"/>
    </row>
    <row r="624" spans="2:9" ht="13.5" customHeight="1" x14ac:dyDescent="0.2">
      <c r="B624" s="161"/>
      <c r="C624" s="161"/>
      <c r="D624" s="161"/>
      <c r="E624" s="161"/>
      <c r="F624" s="162"/>
      <c r="I624" s="126"/>
    </row>
    <row r="625" spans="2:9" ht="13.5" customHeight="1" x14ac:dyDescent="0.2">
      <c r="B625" s="161"/>
      <c r="C625" s="161"/>
      <c r="D625" s="161"/>
      <c r="E625" s="161"/>
      <c r="F625" s="162"/>
      <c r="I625" s="126"/>
    </row>
    <row r="626" spans="2:9" ht="13.5" customHeight="1" x14ac:dyDescent="0.2">
      <c r="B626" s="161"/>
      <c r="C626" s="161"/>
      <c r="D626" s="161"/>
      <c r="E626" s="161"/>
      <c r="F626" s="162"/>
      <c r="I626" s="126"/>
    </row>
    <row r="627" spans="2:9" ht="13.5" customHeight="1" x14ac:dyDescent="0.2">
      <c r="B627" s="161"/>
      <c r="C627" s="161"/>
      <c r="D627" s="161"/>
      <c r="E627" s="161"/>
      <c r="F627" s="162"/>
      <c r="I627" s="126"/>
    </row>
    <row r="628" spans="2:9" ht="13.5" customHeight="1" x14ac:dyDescent="0.2">
      <c r="B628" s="161"/>
      <c r="C628" s="161"/>
      <c r="D628" s="161"/>
      <c r="E628" s="161"/>
      <c r="F628" s="162"/>
      <c r="I628" s="126"/>
    </row>
    <row r="629" spans="2:9" ht="13.5" customHeight="1" x14ac:dyDescent="0.2">
      <c r="B629" s="161"/>
      <c r="C629" s="161"/>
      <c r="D629" s="161"/>
      <c r="E629" s="161"/>
      <c r="F629" s="162"/>
      <c r="I629" s="126"/>
    </row>
    <row r="630" spans="2:9" ht="13.5" customHeight="1" x14ac:dyDescent="0.2">
      <c r="B630" s="161"/>
      <c r="C630" s="161"/>
      <c r="D630" s="161"/>
      <c r="E630" s="161"/>
      <c r="F630" s="162"/>
      <c r="I630" s="126"/>
    </row>
    <row r="631" spans="2:9" ht="13.5" customHeight="1" x14ac:dyDescent="0.2">
      <c r="B631" s="161"/>
      <c r="C631" s="161"/>
      <c r="D631" s="161"/>
      <c r="E631" s="161"/>
      <c r="F631" s="162"/>
      <c r="I631" s="126"/>
    </row>
    <row r="632" spans="2:9" ht="13.5" customHeight="1" x14ac:dyDescent="0.2">
      <c r="B632" s="161"/>
      <c r="C632" s="161"/>
      <c r="D632" s="161"/>
      <c r="E632" s="161"/>
      <c r="F632" s="162"/>
      <c r="I632" s="126"/>
    </row>
    <row r="633" spans="2:9" ht="13.5" customHeight="1" x14ac:dyDescent="0.2">
      <c r="B633" s="161"/>
      <c r="C633" s="161"/>
      <c r="D633" s="161"/>
      <c r="E633" s="161"/>
      <c r="F633" s="162"/>
      <c r="I633" s="126"/>
    </row>
    <row r="634" spans="2:9" ht="13.5" customHeight="1" x14ac:dyDescent="0.2">
      <c r="B634" s="161"/>
      <c r="C634" s="161"/>
      <c r="D634" s="161"/>
      <c r="E634" s="161"/>
      <c r="F634" s="162"/>
      <c r="I634" s="126"/>
    </row>
    <row r="635" spans="2:9" ht="13.5" customHeight="1" x14ac:dyDescent="0.2">
      <c r="B635" s="161"/>
      <c r="C635" s="161"/>
      <c r="D635" s="161"/>
      <c r="E635" s="161"/>
      <c r="F635" s="162"/>
      <c r="I635" s="126"/>
    </row>
    <row r="636" spans="2:9" ht="13.5" customHeight="1" x14ac:dyDescent="0.2">
      <c r="B636" s="161"/>
      <c r="C636" s="161"/>
      <c r="D636" s="161"/>
      <c r="E636" s="161"/>
      <c r="F636" s="162"/>
      <c r="I636" s="126"/>
    </row>
    <row r="637" spans="2:9" ht="13.5" customHeight="1" x14ac:dyDescent="0.2">
      <c r="B637" s="161"/>
      <c r="C637" s="161"/>
      <c r="D637" s="161"/>
      <c r="E637" s="161"/>
      <c r="F637" s="162"/>
      <c r="I637" s="126"/>
    </row>
    <row r="638" spans="2:9" ht="13.5" customHeight="1" x14ac:dyDescent="0.2">
      <c r="B638" s="161"/>
      <c r="C638" s="161"/>
      <c r="D638" s="161"/>
      <c r="E638" s="161"/>
      <c r="F638" s="162"/>
      <c r="I638" s="126"/>
    </row>
    <row r="639" spans="2:9" ht="13.5" customHeight="1" x14ac:dyDescent="0.2">
      <c r="B639" s="161"/>
      <c r="C639" s="161"/>
      <c r="D639" s="161"/>
      <c r="E639" s="161"/>
      <c r="F639" s="162"/>
      <c r="I639" s="126"/>
    </row>
    <row r="640" spans="2:9" ht="13.5" customHeight="1" x14ac:dyDescent="0.2">
      <c r="B640" s="161"/>
      <c r="C640" s="161"/>
      <c r="D640" s="161"/>
      <c r="E640" s="161"/>
      <c r="F640" s="162"/>
      <c r="I640" s="126"/>
    </row>
    <row r="641" spans="2:9" ht="13.5" customHeight="1" x14ac:dyDescent="0.2">
      <c r="B641" s="161"/>
      <c r="C641" s="161"/>
      <c r="D641" s="161"/>
      <c r="E641" s="161"/>
      <c r="F641" s="162"/>
      <c r="I641" s="126"/>
    </row>
    <row r="642" spans="2:9" ht="13.5" customHeight="1" x14ac:dyDescent="0.2">
      <c r="B642" s="161"/>
      <c r="C642" s="161"/>
      <c r="D642" s="161"/>
      <c r="E642" s="161"/>
      <c r="F642" s="162"/>
      <c r="I642" s="126"/>
    </row>
    <row r="643" spans="2:9" ht="13.5" customHeight="1" x14ac:dyDescent="0.2">
      <c r="B643" s="161"/>
      <c r="C643" s="161"/>
      <c r="D643" s="161"/>
      <c r="E643" s="161"/>
      <c r="F643" s="162"/>
      <c r="I643" s="126"/>
    </row>
    <row r="644" spans="2:9" ht="13.5" customHeight="1" x14ac:dyDescent="0.2">
      <c r="B644" s="161"/>
      <c r="C644" s="161"/>
      <c r="D644" s="161"/>
      <c r="E644" s="161"/>
      <c r="F644" s="162"/>
      <c r="I644" s="126"/>
    </row>
    <row r="645" spans="2:9" ht="13.5" customHeight="1" x14ac:dyDescent="0.2">
      <c r="B645" s="161"/>
      <c r="C645" s="161"/>
      <c r="D645" s="161"/>
      <c r="E645" s="161"/>
      <c r="F645" s="162"/>
      <c r="I645" s="126"/>
    </row>
    <row r="646" spans="2:9" ht="13.5" customHeight="1" x14ac:dyDescent="0.2">
      <c r="B646" s="161"/>
      <c r="C646" s="161"/>
      <c r="D646" s="161"/>
      <c r="E646" s="161"/>
      <c r="F646" s="162"/>
      <c r="I646" s="126"/>
    </row>
    <row r="647" spans="2:9" ht="13.5" customHeight="1" x14ac:dyDescent="0.2">
      <c r="B647" s="161"/>
      <c r="C647" s="161"/>
      <c r="D647" s="161"/>
      <c r="E647" s="161"/>
      <c r="F647" s="162"/>
      <c r="I647" s="126"/>
    </row>
    <row r="648" spans="2:9" ht="13.5" customHeight="1" x14ac:dyDescent="0.2">
      <c r="B648" s="161"/>
      <c r="C648" s="161"/>
      <c r="D648" s="161"/>
      <c r="E648" s="161"/>
      <c r="F648" s="162"/>
      <c r="I648" s="126"/>
    </row>
    <row r="649" spans="2:9" ht="13.5" customHeight="1" x14ac:dyDescent="0.2">
      <c r="B649" s="161"/>
      <c r="C649" s="161"/>
      <c r="D649" s="161"/>
      <c r="E649" s="161"/>
      <c r="F649" s="162"/>
      <c r="I649" s="126"/>
    </row>
    <row r="650" spans="2:9" ht="13.5" customHeight="1" x14ac:dyDescent="0.2">
      <c r="B650" s="161"/>
      <c r="C650" s="161"/>
      <c r="D650" s="161"/>
      <c r="E650" s="161"/>
      <c r="F650" s="162"/>
      <c r="I650" s="126"/>
    </row>
    <row r="651" spans="2:9" ht="13.5" customHeight="1" x14ac:dyDescent="0.2">
      <c r="B651" s="161"/>
      <c r="C651" s="161"/>
      <c r="D651" s="161"/>
      <c r="E651" s="161"/>
      <c r="F651" s="162"/>
      <c r="I651" s="126"/>
    </row>
    <row r="652" spans="2:9" ht="13.5" customHeight="1" x14ac:dyDescent="0.2">
      <c r="B652" s="161"/>
      <c r="C652" s="161"/>
      <c r="D652" s="161"/>
      <c r="E652" s="161"/>
      <c r="F652" s="162"/>
      <c r="I652" s="126"/>
    </row>
    <row r="653" spans="2:9" ht="13.5" customHeight="1" x14ac:dyDescent="0.2">
      <c r="B653" s="161"/>
      <c r="C653" s="161"/>
      <c r="D653" s="161"/>
      <c r="E653" s="161"/>
      <c r="F653" s="162"/>
      <c r="I653" s="126"/>
    </row>
    <row r="654" spans="2:9" ht="13.5" customHeight="1" x14ac:dyDescent="0.2">
      <c r="B654" s="161"/>
      <c r="C654" s="161"/>
      <c r="D654" s="161"/>
      <c r="E654" s="161"/>
      <c r="F654" s="162"/>
      <c r="I654" s="126"/>
    </row>
    <row r="655" spans="2:9" ht="13.5" customHeight="1" x14ac:dyDescent="0.2">
      <c r="B655" s="161"/>
      <c r="C655" s="161"/>
      <c r="D655" s="161"/>
      <c r="E655" s="161"/>
      <c r="F655" s="162"/>
      <c r="I655" s="126"/>
    </row>
    <row r="656" spans="2:9" ht="13.5" customHeight="1" x14ac:dyDescent="0.2">
      <c r="B656" s="161"/>
      <c r="C656" s="161"/>
      <c r="D656" s="161"/>
      <c r="E656" s="161"/>
      <c r="F656" s="162"/>
      <c r="I656" s="126"/>
    </row>
    <row r="657" spans="2:9" ht="13.5" customHeight="1" x14ac:dyDescent="0.2">
      <c r="B657" s="161"/>
      <c r="C657" s="161"/>
      <c r="D657" s="161"/>
      <c r="E657" s="161"/>
      <c r="F657" s="162"/>
      <c r="I657" s="126"/>
    </row>
    <row r="658" spans="2:9" ht="13.5" customHeight="1" x14ac:dyDescent="0.2">
      <c r="B658" s="161"/>
      <c r="C658" s="161"/>
      <c r="D658" s="161"/>
      <c r="E658" s="161"/>
      <c r="F658" s="162"/>
      <c r="I658" s="126"/>
    </row>
    <row r="659" spans="2:9" ht="13.5" customHeight="1" x14ac:dyDescent="0.2">
      <c r="B659" s="161"/>
      <c r="C659" s="161"/>
      <c r="D659" s="161"/>
      <c r="E659" s="161"/>
      <c r="F659" s="162"/>
      <c r="I659" s="126"/>
    </row>
    <row r="660" spans="2:9" ht="13.5" customHeight="1" x14ac:dyDescent="0.2">
      <c r="B660" s="161"/>
      <c r="C660" s="161"/>
      <c r="D660" s="161"/>
      <c r="E660" s="161"/>
      <c r="F660" s="162"/>
      <c r="I660" s="126"/>
    </row>
    <row r="661" spans="2:9" ht="13.5" customHeight="1" x14ac:dyDescent="0.2">
      <c r="B661" s="161"/>
      <c r="C661" s="161"/>
      <c r="D661" s="161"/>
      <c r="E661" s="161"/>
      <c r="F661" s="162"/>
      <c r="I661" s="126"/>
    </row>
    <row r="662" spans="2:9" ht="13.5" customHeight="1" x14ac:dyDescent="0.2">
      <c r="B662" s="161"/>
      <c r="C662" s="161"/>
      <c r="D662" s="161"/>
      <c r="E662" s="161"/>
      <c r="F662" s="162"/>
      <c r="I662" s="126"/>
    </row>
    <row r="663" spans="2:9" ht="13.5" customHeight="1" x14ac:dyDescent="0.2">
      <c r="B663" s="161"/>
      <c r="C663" s="161"/>
      <c r="D663" s="161"/>
      <c r="E663" s="161"/>
      <c r="F663" s="162"/>
      <c r="I663" s="126"/>
    </row>
    <row r="664" spans="2:9" ht="13.5" customHeight="1" x14ac:dyDescent="0.2">
      <c r="B664" s="161"/>
      <c r="C664" s="161"/>
      <c r="D664" s="161"/>
      <c r="E664" s="161"/>
      <c r="F664" s="162"/>
      <c r="I664" s="126"/>
    </row>
    <row r="665" spans="2:9" ht="13.5" customHeight="1" x14ac:dyDescent="0.2">
      <c r="B665" s="161"/>
      <c r="C665" s="161"/>
      <c r="D665" s="161"/>
      <c r="E665" s="161"/>
      <c r="F665" s="162"/>
      <c r="I665" s="126"/>
    </row>
    <row r="666" spans="2:9" ht="13.5" customHeight="1" x14ac:dyDescent="0.2">
      <c r="B666" s="161"/>
      <c r="C666" s="161"/>
      <c r="D666" s="161"/>
      <c r="E666" s="161"/>
      <c r="F666" s="162"/>
      <c r="I666" s="126"/>
    </row>
    <row r="667" spans="2:9" ht="13.5" customHeight="1" x14ac:dyDescent="0.2">
      <c r="B667" s="161"/>
      <c r="C667" s="161"/>
      <c r="D667" s="161"/>
      <c r="E667" s="161"/>
      <c r="F667" s="162"/>
      <c r="I667" s="126"/>
    </row>
    <row r="668" spans="2:9" ht="13.5" customHeight="1" x14ac:dyDescent="0.2">
      <c r="B668" s="161"/>
      <c r="C668" s="161"/>
      <c r="D668" s="161"/>
      <c r="E668" s="161"/>
      <c r="F668" s="162"/>
      <c r="I668" s="126"/>
    </row>
    <row r="669" spans="2:9" ht="13.5" customHeight="1" x14ac:dyDescent="0.2">
      <c r="B669" s="161"/>
      <c r="C669" s="161"/>
      <c r="D669" s="161"/>
      <c r="E669" s="161"/>
      <c r="F669" s="162"/>
      <c r="I669" s="126"/>
    </row>
    <row r="670" spans="2:9" ht="13.5" customHeight="1" x14ac:dyDescent="0.2">
      <c r="B670" s="161"/>
      <c r="C670" s="161"/>
      <c r="D670" s="161"/>
      <c r="E670" s="161"/>
      <c r="F670" s="162"/>
      <c r="I670" s="126"/>
    </row>
    <row r="671" spans="2:9" ht="13.5" customHeight="1" x14ac:dyDescent="0.2">
      <c r="B671" s="161"/>
      <c r="C671" s="161"/>
      <c r="D671" s="161"/>
      <c r="E671" s="161"/>
      <c r="F671" s="162"/>
      <c r="I671" s="126"/>
    </row>
    <row r="672" spans="2:9" ht="13.5" customHeight="1" x14ac:dyDescent="0.2">
      <c r="B672" s="161"/>
      <c r="C672" s="161"/>
      <c r="D672" s="161"/>
      <c r="E672" s="161"/>
      <c r="F672" s="162"/>
      <c r="I672" s="126"/>
    </row>
    <row r="673" spans="2:9" ht="13.5" customHeight="1" x14ac:dyDescent="0.2">
      <c r="B673" s="161"/>
      <c r="C673" s="161"/>
      <c r="D673" s="161"/>
      <c r="E673" s="161"/>
      <c r="F673" s="162"/>
      <c r="I673" s="126"/>
    </row>
    <row r="674" spans="2:9" ht="13.5" customHeight="1" x14ac:dyDescent="0.2">
      <c r="B674" s="161"/>
      <c r="C674" s="161"/>
      <c r="D674" s="161"/>
      <c r="E674" s="161"/>
      <c r="F674" s="162"/>
      <c r="I674" s="126"/>
    </row>
    <row r="675" spans="2:9" ht="13.5" customHeight="1" x14ac:dyDescent="0.2">
      <c r="B675" s="161"/>
      <c r="C675" s="161"/>
      <c r="D675" s="161"/>
      <c r="E675" s="161"/>
      <c r="F675" s="162"/>
      <c r="I675" s="126"/>
    </row>
    <row r="676" spans="2:9" ht="13.5" customHeight="1" x14ac:dyDescent="0.2">
      <c r="B676" s="161"/>
      <c r="C676" s="161"/>
      <c r="D676" s="161"/>
      <c r="E676" s="161"/>
      <c r="F676" s="162"/>
      <c r="I676" s="126"/>
    </row>
    <row r="677" spans="2:9" ht="13.5" customHeight="1" x14ac:dyDescent="0.2">
      <c r="B677" s="161"/>
      <c r="C677" s="161"/>
      <c r="D677" s="161"/>
      <c r="E677" s="161"/>
      <c r="F677" s="162"/>
      <c r="I677" s="126"/>
    </row>
    <row r="678" spans="2:9" ht="13.5" customHeight="1" x14ac:dyDescent="0.2">
      <c r="B678" s="161"/>
      <c r="C678" s="161"/>
      <c r="D678" s="161"/>
      <c r="E678" s="161"/>
      <c r="F678" s="162"/>
      <c r="I678" s="126"/>
    </row>
    <row r="679" spans="2:9" ht="13.5" customHeight="1" x14ac:dyDescent="0.2">
      <c r="B679" s="161"/>
      <c r="C679" s="161"/>
      <c r="D679" s="161"/>
      <c r="E679" s="161"/>
      <c r="F679" s="162"/>
      <c r="I679" s="126"/>
    </row>
    <row r="680" spans="2:9" ht="13.5" customHeight="1" x14ac:dyDescent="0.2">
      <c r="B680" s="161"/>
      <c r="C680" s="161"/>
      <c r="D680" s="161"/>
      <c r="E680" s="161"/>
      <c r="F680" s="162"/>
      <c r="I680" s="126"/>
    </row>
    <row r="681" spans="2:9" ht="13.5" customHeight="1" x14ac:dyDescent="0.2">
      <c r="B681" s="161"/>
      <c r="C681" s="161"/>
      <c r="D681" s="161"/>
      <c r="E681" s="161"/>
      <c r="F681" s="162"/>
      <c r="I681" s="126"/>
    </row>
    <row r="682" spans="2:9" ht="13.5" customHeight="1" x14ac:dyDescent="0.2">
      <c r="B682" s="161"/>
      <c r="C682" s="161"/>
      <c r="D682" s="161"/>
      <c r="E682" s="161"/>
      <c r="F682" s="162"/>
      <c r="I682" s="126"/>
    </row>
    <row r="683" spans="2:9" ht="13.5" customHeight="1" x14ac:dyDescent="0.2">
      <c r="B683" s="161"/>
      <c r="C683" s="161"/>
      <c r="D683" s="161"/>
      <c r="E683" s="161"/>
      <c r="F683" s="162"/>
      <c r="I683" s="126"/>
    </row>
    <row r="684" spans="2:9" ht="13.5" customHeight="1" x14ac:dyDescent="0.2">
      <c r="B684" s="161"/>
      <c r="C684" s="161"/>
      <c r="D684" s="161"/>
      <c r="E684" s="161"/>
      <c r="F684" s="162"/>
      <c r="I684" s="126"/>
    </row>
    <row r="685" spans="2:9" ht="13.5" customHeight="1" x14ac:dyDescent="0.2">
      <c r="B685" s="161"/>
      <c r="C685" s="161"/>
      <c r="D685" s="161"/>
      <c r="E685" s="161"/>
      <c r="F685" s="162"/>
      <c r="I685" s="126"/>
    </row>
    <row r="686" spans="2:9" ht="13.5" customHeight="1" x14ac:dyDescent="0.2">
      <c r="B686" s="161"/>
      <c r="C686" s="161"/>
      <c r="D686" s="161"/>
      <c r="E686" s="161"/>
      <c r="F686" s="162"/>
      <c r="I686" s="126"/>
    </row>
    <row r="687" spans="2:9" ht="13.5" customHeight="1" x14ac:dyDescent="0.2">
      <c r="B687" s="161"/>
      <c r="C687" s="161"/>
      <c r="D687" s="161"/>
      <c r="E687" s="161"/>
      <c r="F687" s="162"/>
      <c r="I687" s="126"/>
    </row>
    <row r="688" spans="2:9" ht="13.5" customHeight="1" x14ac:dyDescent="0.2">
      <c r="B688" s="161"/>
      <c r="C688" s="161"/>
      <c r="D688" s="161"/>
      <c r="E688" s="161"/>
      <c r="F688" s="162"/>
      <c r="I688" s="126"/>
    </row>
    <row r="689" spans="2:9" ht="13.5" customHeight="1" x14ac:dyDescent="0.2">
      <c r="B689" s="161"/>
      <c r="C689" s="161"/>
      <c r="D689" s="161"/>
      <c r="E689" s="161"/>
      <c r="F689" s="162"/>
      <c r="I689" s="126"/>
    </row>
    <row r="690" spans="2:9" ht="13.5" customHeight="1" x14ac:dyDescent="0.2">
      <c r="B690" s="161"/>
      <c r="C690" s="161"/>
      <c r="D690" s="161"/>
      <c r="E690" s="161"/>
      <c r="F690" s="162"/>
      <c r="I690" s="126"/>
    </row>
    <row r="691" spans="2:9" ht="13.5" customHeight="1" x14ac:dyDescent="0.2">
      <c r="B691" s="161"/>
      <c r="C691" s="161"/>
      <c r="D691" s="161"/>
      <c r="E691" s="161"/>
      <c r="F691" s="162"/>
      <c r="I691" s="126"/>
    </row>
    <row r="692" spans="2:9" ht="13.5" customHeight="1" x14ac:dyDescent="0.2">
      <c r="B692" s="161"/>
      <c r="C692" s="161"/>
      <c r="D692" s="161"/>
      <c r="E692" s="161"/>
      <c r="F692" s="162"/>
      <c r="I692" s="126"/>
    </row>
    <row r="693" spans="2:9" ht="13.5" customHeight="1" x14ac:dyDescent="0.2">
      <c r="B693" s="161"/>
      <c r="C693" s="161"/>
      <c r="D693" s="161"/>
      <c r="E693" s="161"/>
      <c r="F693" s="162"/>
      <c r="I693" s="126"/>
    </row>
    <row r="694" spans="2:9" ht="13.5" customHeight="1" x14ac:dyDescent="0.2">
      <c r="B694" s="161"/>
      <c r="C694" s="161"/>
      <c r="D694" s="161"/>
      <c r="E694" s="161"/>
      <c r="F694" s="162"/>
      <c r="I694" s="126"/>
    </row>
    <row r="695" spans="2:9" ht="13.5" customHeight="1" x14ac:dyDescent="0.2">
      <c r="B695" s="161"/>
      <c r="C695" s="161"/>
      <c r="D695" s="161"/>
      <c r="E695" s="161"/>
      <c r="F695" s="162"/>
      <c r="I695" s="126"/>
    </row>
    <row r="696" spans="2:9" ht="13.5" customHeight="1" x14ac:dyDescent="0.2">
      <c r="B696" s="161"/>
      <c r="C696" s="161"/>
      <c r="D696" s="161"/>
      <c r="E696" s="161"/>
      <c r="F696" s="162"/>
      <c r="I696" s="126"/>
    </row>
    <row r="697" spans="2:9" ht="13.5" customHeight="1" x14ac:dyDescent="0.2">
      <c r="B697" s="161"/>
      <c r="C697" s="161"/>
      <c r="D697" s="161"/>
      <c r="E697" s="161"/>
      <c r="F697" s="162"/>
      <c r="I697" s="126"/>
    </row>
    <row r="698" spans="2:9" ht="13.5" customHeight="1" x14ac:dyDescent="0.2">
      <c r="B698" s="161"/>
      <c r="C698" s="161"/>
      <c r="D698" s="161"/>
      <c r="E698" s="161"/>
      <c r="F698" s="162"/>
      <c r="I698" s="126"/>
    </row>
    <row r="699" spans="2:9" ht="13.5" customHeight="1" x14ac:dyDescent="0.2">
      <c r="B699" s="161"/>
      <c r="C699" s="161"/>
      <c r="D699" s="161"/>
      <c r="E699" s="161"/>
      <c r="F699" s="162"/>
      <c r="I699" s="126"/>
    </row>
    <row r="700" spans="2:9" ht="13.5" customHeight="1" x14ac:dyDescent="0.2">
      <c r="B700" s="161"/>
      <c r="C700" s="161"/>
      <c r="D700" s="161"/>
      <c r="E700" s="161"/>
      <c r="F700" s="162"/>
      <c r="I700" s="126"/>
    </row>
    <row r="701" spans="2:9" ht="13.5" customHeight="1" x14ac:dyDescent="0.2">
      <c r="B701" s="161"/>
      <c r="C701" s="161"/>
      <c r="D701" s="161"/>
      <c r="E701" s="161"/>
      <c r="F701" s="162"/>
      <c r="I701" s="126"/>
    </row>
    <row r="702" spans="2:9" ht="13.5" customHeight="1" x14ac:dyDescent="0.2">
      <c r="B702" s="161"/>
      <c r="C702" s="161"/>
      <c r="D702" s="161"/>
      <c r="E702" s="161"/>
      <c r="F702" s="162"/>
      <c r="I702" s="126"/>
    </row>
    <row r="703" spans="2:9" ht="13.5" customHeight="1" x14ac:dyDescent="0.2">
      <c r="B703" s="161"/>
      <c r="C703" s="161"/>
      <c r="D703" s="161"/>
      <c r="E703" s="161"/>
      <c r="F703" s="162"/>
      <c r="I703" s="126"/>
    </row>
    <row r="704" spans="2:9" ht="13.5" customHeight="1" x14ac:dyDescent="0.2">
      <c r="B704" s="161"/>
      <c r="C704" s="161"/>
      <c r="D704" s="161"/>
      <c r="E704" s="161"/>
      <c r="F704" s="162"/>
      <c r="I704" s="126"/>
    </row>
    <row r="705" spans="2:9" ht="13.5" customHeight="1" x14ac:dyDescent="0.2">
      <c r="B705" s="161"/>
      <c r="C705" s="161"/>
      <c r="D705" s="161"/>
      <c r="E705" s="161"/>
      <c r="F705" s="162"/>
      <c r="I705" s="126"/>
    </row>
    <row r="706" spans="2:9" ht="13.5" customHeight="1" x14ac:dyDescent="0.2">
      <c r="B706" s="161"/>
      <c r="C706" s="161"/>
      <c r="D706" s="161"/>
      <c r="E706" s="161"/>
      <c r="F706" s="162"/>
      <c r="I706" s="126"/>
    </row>
    <row r="707" spans="2:9" ht="13.5" customHeight="1" x14ac:dyDescent="0.2">
      <c r="B707" s="161"/>
      <c r="C707" s="161"/>
      <c r="D707" s="161"/>
      <c r="E707" s="161"/>
      <c r="F707" s="162"/>
      <c r="I707" s="126"/>
    </row>
    <row r="708" spans="2:9" ht="13.5" customHeight="1" x14ac:dyDescent="0.2">
      <c r="B708" s="161"/>
      <c r="C708" s="161"/>
      <c r="D708" s="161"/>
      <c r="E708" s="161"/>
      <c r="F708" s="162"/>
      <c r="I708" s="126"/>
    </row>
    <row r="709" spans="2:9" ht="13.5" customHeight="1" x14ac:dyDescent="0.2">
      <c r="B709" s="161"/>
      <c r="C709" s="161"/>
      <c r="D709" s="161"/>
      <c r="E709" s="161"/>
      <c r="F709" s="162"/>
      <c r="I709" s="126"/>
    </row>
    <row r="710" spans="2:9" ht="13.5" customHeight="1" x14ac:dyDescent="0.2">
      <c r="B710" s="161"/>
      <c r="C710" s="161"/>
      <c r="D710" s="161"/>
      <c r="E710" s="161"/>
      <c r="F710" s="162"/>
      <c r="I710" s="126"/>
    </row>
    <row r="711" spans="2:9" ht="13.5" customHeight="1" x14ac:dyDescent="0.2">
      <c r="B711" s="161"/>
      <c r="C711" s="161"/>
      <c r="D711" s="161"/>
      <c r="E711" s="161"/>
      <c r="F711" s="162"/>
      <c r="I711" s="126"/>
    </row>
    <row r="712" spans="2:9" ht="13.5" customHeight="1" x14ac:dyDescent="0.2">
      <c r="B712" s="161"/>
      <c r="C712" s="161"/>
      <c r="D712" s="161"/>
      <c r="E712" s="161"/>
      <c r="F712" s="162"/>
      <c r="I712" s="126"/>
    </row>
    <row r="713" spans="2:9" ht="13.5" customHeight="1" x14ac:dyDescent="0.2">
      <c r="B713" s="161"/>
      <c r="C713" s="161"/>
      <c r="D713" s="161"/>
      <c r="E713" s="161"/>
      <c r="F713" s="162"/>
      <c r="I713" s="126"/>
    </row>
    <row r="714" spans="2:9" ht="13.5" customHeight="1" x14ac:dyDescent="0.2">
      <c r="B714" s="161"/>
      <c r="C714" s="161"/>
      <c r="D714" s="161"/>
      <c r="E714" s="161"/>
      <c r="F714" s="162"/>
      <c r="I714" s="126"/>
    </row>
    <row r="715" spans="2:9" ht="13.5" customHeight="1" x14ac:dyDescent="0.2">
      <c r="B715" s="161"/>
      <c r="C715" s="161"/>
      <c r="D715" s="161"/>
      <c r="E715" s="161"/>
      <c r="F715" s="162"/>
      <c r="I715" s="126"/>
    </row>
    <row r="716" spans="2:9" ht="13.5" customHeight="1" x14ac:dyDescent="0.2">
      <c r="B716" s="161"/>
      <c r="C716" s="161"/>
      <c r="D716" s="161"/>
      <c r="E716" s="161"/>
      <c r="F716" s="162"/>
      <c r="I716" s="126"/>
    </row>
    <row r="717" spans="2:9" ht="13.5" customHeight="1" x14ac:dyDescent="0.2">
      <c r="B717" s="161"/>
      <c r="C717" s="161"/>
      <c r="D717" s="161"/>
      <c r="E717" s="161"/>
      <c r="F717" s="162"/>
      <c r="I717" s="126"/>
    </row>
    <row r="718" spans="2:9" ht="13.5" customHeight="1" x14ac:dyDescent="0.2">
      <c r="B718" s="161"/>
      <c r="C718" s="161"/>
      <c r="D718" s="161"/>
      <c r="E718" s="161"/>
      <c r="F718" s="162"/>
      <c r="I718" s="126"/>
    </row>
    <row r="719" spans="2:9" ht="13.5" customHeight="1" x14ac:dyDescent="0.2">
      <c r="B719" s="161"/>
      <c r="C719" s="161"/>
      <c r="D719" s="161"/>
      <c r="E719" s="161"/>
      <c r="F719" s="162"/>
      <c r="I719" s="126"/>
    </row>
    <row r="720" spans="2:9" ht="13.5" customHeight="1" x14ac:dyDescent="0.2">
      <c r="B720" s="161"/>
      <c r="C720" s="161"/>
      <c r="D720" s="161"/>
      <c r="E720" s="161"/>
      <c r="F720" s="162"/>
      <c r="I720" s="126"/>
    </row>
    <row r="721" spans="2:9" ht="13.5" customHeight="1" x14ac:dyDescent="0.2">
      <c r="B721" s="161"/>
      <c r="C721" s="161"/>
      <c r="D721" s="161"/>
      <c r="E721" s="161"/>
      <c r="F721" s="162"/>
      <c r="I721" s="126"/>
    </row>
    <row r="722" spans="2:9" ht="13.5" customHeight="1" x14ac:dyDescent="0.2">
      <c r="B722" s="161"/>
      <c r="C722" s="161"/>
      <c r="D722" s="161"/>
      <c r="E722" s="161"/>
      <c r="F722" s="162"/>
      <c r="I722" s="126"/>
    </row>
    <row r="723" spans="2:9" ht="13.5" customHeight="1" x14ac:dyDescent="0.2">
      <c r="B723" s="161"/>
      <c r="C723" s="161"/>
      <c r="D723" s="161"/>
      <c r="E723" s="161"/>
      <c r="F723" s="162"/>
      <c r="I723" s="126"/>
    </row>
    <row r="724" spans="2:9" ht="13.5" customHeight="1" x14ac:dyDescent="0.2">
      <c r="B724" s="161"/>
      <c r="C724" s="161"/>
      <c r="D724" s="161"/>
      <c r="E724" s="161"/>
      <c r="F724" s="162"/>
      <c r="I724" s="126"/>
    </row>
    <row r="725" spans="2:9" ht="13.5" customHeight="1" x14ac:dyDescent="0.2">
      <c r="B725" s="161"/>
      <c r="C725" s="161"/>
      <c r="D725" s="161"/>
      <c r="E725" s="161"/>
      <c r="F725" s="162"/>
      <c r="I725" s="126"/>
    </row>
    <row r="726" spans="2:9" ht="13.5" customHeight="1" x14ac:dyDescent="0.2">
      <c r="B726" s="161"/>
      <c r="C726" s="161"/>
      <c r="D726" s="161"/>
      <c r="E726" s="161"/>
      <c r="F726" s="162"/>
      <c r="I726" s="126"/>
    </row>
    <row r="727" spans="2:9" ht="13.5" customHeight="1" x14ac:dyDescent="0.2">
      <c r="B727" s="161"/>
      <c r="C727" s="161"/>
      <c r="D727" s="161"/>
      <c r="E727" s="161"/>
      <c r="F727" s="162"/>
      <c r="I727" s="126"/>
    </row>
    <row r="728" spans="2:9" ht="13.5" customHeight="1" x14ac:dyDescent="0.2">
      <c r="B728" s="161"/>
      <c r="C728" s="161"/>
      <c r="D728" s="161"/>
      <c r="E728" s="161"/>
      <c r="F728" s="162"/>
      <c r="I728" s="126"/>
    </row>
    <row r="729" spans="2:9" ht="13.5" customHeight="1" x14ac:dyDescent="0.2">
      <c r="B729" s="161"/>
      <c r="C729" s="161"/>
      <c r="D729" s="161"/>
      <c r="E729" s="161"/>
      <c r="F729" s="162"/>
      <c r="I729" s="126"/>
    </row>
    <row r="730" spans="2:9" ht="13.5" customHeight="1" x14ac:dyDescent="0.2">
      <c r="B730" s="161"/>
      <c r="C730" s="161"/>
      <c r="D730" s="161"/>
      <c r="E730" s="161"/>
      <c r="F730" s="162"/>
      <c r="I730" s="126"/>
    </row>
    <row r="731" spans="2:9" ht="13.5" customHeight="1" x14ac:dyDescent="0.2">
      <c r="B731" s="161"/>
      <c r="C731" s="161"/>
      <c r="D731" s="161"/>
      <c r="E731" s="161"/>
      <c r="F731" s="162"/>
      <c r="I731" s="126"/>
    </row>
    <row r="732" spans="2:9" ht="13.5" customHeight="1" x14ac:dyDescent="0.2">
      <c r="B732" s="161"/>
      <c r="C732" s="161"/>
      <c r="D732" s="161"/>
      <c r="E732" s="161"/>
      <c r="F732" s="162"/>
      <c r="I732" s="126"/>
    </row>
    <row r="733" spans="2:9" ht="13.5" customHeight="1" x14ac:dyDescent="0.2">
      <c r="B733" s="161"/>
      <c r="C733" s="161"/>
      <c r="D733" s="161"/>
      <c r="E733" s="161"/>
      <c r="F733" s="162"/>
      <c r="I733" s="126"/>
    </row>
    <row r="734" spans="2:9" ht="13.5" customHeight="1" x14ac:dyDescent="0.2">
      <c r="B734" s="161"/>
      <c r="C734" s="161"/>
      <c r="D734" s="161"/>
      <c r="E734" s="161"/>
      <c r="F734" s="162"/>
      <c r="I734" s="126"/>
    </row>
    <row r="735" spans="2:9" ht="13.5" customHeight="1" x14ac:dyDescent="0.2">
      <c r="B735" s="161"/>
      <c r="C735" s="161"/>
      <c r="D735" s="161"/>
      <c r="E735" s="161"/>
      <c r="F735" s="162"/>
      <c r="I735" s="126"/>
    </row>
    <row r="736" spans="2:9" ht="13.5" customHeight="1" x14ac:dyDescent="0.2">
      <c r="B736" s="161"/>
      <c r="C736" s="161"/>
      <c r="D736" s="161"/>
      <c r="E736" s="161"/>
      <c r="F736" s="162"/>
      <c r="I736" s="126"/>
    </row>
    <row r="737" spans="2:9" ht="13.5" customHeight="1" x14ac:dyDescent="0.2">
      <c r="B737" s="161"/>
      <c r="C737" s="161"/>
      <c r="D737" s="161"/>
      <c r="E737" s="161"/>
      <c r="F737" s="162"/>
      <c r="I737" s="126"/>
    </row>
    <row r="738" spans="2:9" ht="13.5" customHeight="1" x14ac:dyDescent="0.2">
      <c r="B738" s="161"/>
      <c r="C738" s="161"/>
      <c r="D738" s="161"/>
      <c r="E738" s="161"/>
      <c r="F738" s="162"/>
      <c r="I738" s="126"/>
    </row>
    <row r="739" spans="2:9" ht="13.5" customHeight="1" x14ac:dyDescent="0.2">
      <c r="B739" s="161"/>
      <c r="C739" s="161"/>
      <c r="D739" s="161"/>
      <c r="E739" s="161"/>
      <c r="F739" s="162"/>
      <c r="I739" s="126"/>
    </row>
    <row r="740" spans="2:9" ht="13.5" customHeight="1" x14ac:dyDescent="0.2">
      <c r="B740" s="161"/>
      <c r="C740" s="161"/>
      <c r="D740" s="161"/>
      <c r="E740" s="161"/>
      <c r="F740" s="162"/>
      <c r="I740" s="126"/>
    </row>
    <row r="741" spans="2:9" ht="13.5" customHeight="1" x14ac:dyDescent="0.2">
      <c r="B741" s="161"/>
      <c r="C741" s="161"/>
      <c r="D741" s="161"/>
      <c r="E741" s="161"/>
      <c r="F741" s="162"/>
      <c r="I741" s="126"/>
    </row>
    <row r="742" spans="2:9" ht="13.5" customHeight="1" x14ac:dyDescent="0.2">
      <c r="B742" s="161"/>
      <c r="C742" s="161"/>
      <c r="D742" s="161"/>
      <c r="E742" s="161"/>
      <c r="F742" s="162"/>
      <c r="I742" s="126"/>
    </row>
    <row r="743" spans="2:9" ht="13.5" customHeight="1" x14ac:dyDescent="0.2">
      <c r="B743" s="161"/>
      <c r="C743" s="161"/>
      <c r="D743" s="161"/>
      <c r="E743" s="161"/>
      <c r="F743" s="162"/>
      <c r="I743" s="126"/>
    </row>
    <row r="744" spans="2:9" ht="13.5" customHeight="1" x14ac:dyDescent="0.2">
      <c r="B744" s="161"/>
      <c r="C744" s="161"/>
      <c r="D744" s="161"/>
      <c r="E744" s="161"/>
      <c r="F744" s="162"/>
      <c r="I744" s="126"/>
    </row>
    <row r="745" spans="2:9" ht="13.5" customHeight="1" x14ac:dyDescent="0.2">
      <c r="B745" s="161"/>
      <c r="C745" s="161"/>
      <c r="D745" s="161"/>
      <c r="E745" s="161"/>
      <c r="F745" s="162"/>
      <c r="I745" s="126"/>
    </row>
    <row r="746" spans="2:9" ht="13.5" customHeight="1" x14ac:dyDescent="0.2">
      <c r="B746" s="161"/>
      <c r="C746" s="161"/>
      <c r="D746" s="161"/>
      <c r="E746" s="161"/>
      <c r="F746" s="162"/>
      <c r="I746" s="126"/>
    </row>
    <row r="747" spans="2:9" ht="13.5" customHeight="1" x14ac:dyDescent="0.2">
      <c r="B747" s="161"/>
      <c r="C747" s="161"/>
      <c r="D747" s="161"/>
      <c r="E747" s="161"/>
      <c r="F747" s="162"/>
      <c r="I747" s="126"/>
    </row>
    <row r="748" spans="2:9" ht="13.5" customHeight="1" x14ac:dyDescent="0.2">
      <c r="B748" s="161"/>
      <c r="C748" s="161"/>
      <c r="D748" s="161"/>
      <c r="E748" s="161"/>
      <c r="F748" s="162"/>
      <c r="I748" s="126"/>
    </row>
    <row r="749" spans="2:9" ht="13.5" customHeight="1" x14ac:dyDescent="0.2">
      <c r="B749" s="161"/>
      <c r="C749" s="161"/>
      <c r="D749" s="161"/>
      <c r="E749" s="161"/>
      <c r="F749" s="162"/>
      <c r="I749" s="126"/>
    </row>
    <row r="750" spans="2:9" ht="13.5" customHeight="1" x14ac:dyDescent="0.2">
      <c r="B750" s="161"/>
      <c r="C750" s="161"/>
      <c r="D750" s="161"/>
      <c r="E750" s="161"/>
      <c r="F750" s="162"/>
      <c r="I750" s="126"/>
    </row>
    <row r="751" spans="2:9" ht="13.5" customHeight="1" x14ac:dyDescent="0.2">
      <c r="B751" s="161"/>
      <c r="C751" s="161"/>
      <c r="D751" s="161"/>
      <c r="E751" s="161"/>
      <c r="F751" s="162"/>
      <c r="I751" s="126"/>
    </row>
    <row r="752" spans="2:9" ht="13.5" customHeight="1" x14ac:dyDescent="0.2">
      <c r="B752" s="161"/>
      <c r="C752" s="161"/>
      <c r="D752" s="161"/>
      <c r="E752" s="161"/>
      <c r="F752" s="162"/>
      <c r="I752" s="126"/>
    </row>
    <row r="753" spans="2:9" ht="13.5" customHeight="1" x14ac:dyDescent="0.2">
      <c r="B753" s="161"/>
      <c r="C753" s="161"/>
      <c r="D753" s="161"/>
      <c r="E753" s="161"/>
      <c r="F753" s="162"/>
      <c r="I753" s="126"/>
    </row>
    <row r="754" spans="2:9" ht="13.5" customHeight="1" x14ac:dyDescent="0.2">
      <c r="B754" s="161"/>
      <c r="C754" s="161"/>
      <c r="D754" s="161"/>
      <c r="E754" s="161"/>
      <c r="F754" s="162"/>
      <c r="I754" s="126"/>
    </row>
    <row r="755" spans="2:9" ht="13.5" customHeight="1" x14ac:dyDescent="0.2">
      <c r="B755" s="161"/>
      <c r="C755" s="161"/>
      <c r="D755" s="161"/>
      <c r="E755" s="161"/>
      <c r="F755" s="162"/>
      <c r="I755" s="126"/>
    </row>
    <row r="756" spans="2:9" ht="13.5" customHeight="1" x14ac:dyDescent="0.2">
      <c r="B756" s="161"/>
      <c r="C756" s="161"/>
      <c r="D756" s="161"/>
      <c r="E756" s="161"/>
      <c r="F756" s="162"/>
      <c r="I756" s="126"/>
    </row>
    <row r="757" spans="2:9" ht="13.5" customHeight="1" x14ac:dyDescent="0.2">
      <c r="B757" s="161"/>
      <c r="C757" s="161"/>
      <c r="D757" s="161"/>
      <c r="E757" s="161"/>
      <c r="F757" s="162"/>
      <c r="I757" s="126"/>
    </row>
    <row r="758" spans="2:9" ht="13.5" customHeight="1" x14ac:dyDescent="0.2">
      <c r="B758" s="161"/>
      <c r="C758" s="161"/>
      <c r="D758" s="161"/>
      <c r="E758" s="161"/>
      <c r="F758" s="162"/>
      <c r="I758" s="126"/>
    </row>
    <row r="759" spans="2:9" ht="13.5" customHeight="1" x14ac:dyDescent="0.2">
      <c r="B759" s="161"/>
      <c r="C759" s="161"/>
      <c r="D759" s="161"/>
      <c r="E759" s="161"/>
      <c r="F759" s="162"/>
      <c r="I759" s="126"/>
    </row>
    <row r="760" spans="2:9" ht="13.5" customHeight="1" x14ac:dyDescent="0.2">
      <c r="B760" s="161"/>
      <c r="C760" s="161"/>
      <c r="D760" s="161"/>
      <c r="E760" s="161"/>
      <c r="F760" s="162"/>
      <c r="I760" s="126"/>
    </row>
    <row r="761" spans="2:9" ht="13.5" customHeight="1" x14ac:dyDescent="0.2">
      <c r="B761" s="161"/>
      <c r="C761" s="161"/>
      <c r="D761" s="161"/>
      <c r="E761" s="161"/>
      <c r="F761" s="162"/>
      <c r="I761" s="126"/>
    </row>
    <row r="762" spans="2:9" ht="13.5" customHeight="1" x14ac:dyDescent="0.2">
      <c r="B762" s="161"/>
      <c r="C762" s="161"/>
      <c r="D762" s="161"/>
      <c r="E762" s="161"/>
      <c r="F762" s="162"/>
      <c r="I762" s="126"/>
    </row>
    <row r="763" spans="2:9" ht="13.5" customHeight="1" x14ac:dyDescent="0.2">
      <c r="B763" s="161"/>
      <c r="C763" s="161"/>
      <c r="D763" s="161"/>
      <c r="E763" s="161"/>
      <c r="F763" s="162"/>
      <c r="I763" s="126"/>
    </row>
    <row r="764" spans="2:9" ht="13.5" customHeight="1" x14ac:dyDescent="0.2">
      <c r="B764" s="161"/>
      <c r="C764" s="161"/>
      <c r="D764" s="161"/>
      <c r="E764" s="161"/>
      <c r="F764" s="162"/>
      <c r="I764" s="126"/>
    </row>
    <row r="765" spans="2:9" ht="13.5" customHeight="1" x14ac:dyDescent="0.2">
      <c r="B765" s="161"/>
      <c r="C765" s="161"/>
      <c r="D765" s="161"/>
      <c r="E765" s="161"/>
      <c r="F765" s="162"/>
      <c r="I765" s="126"/>
    </row>
    <row r="766" spans="2:9" ht="13.5" customHeight="1" x14ac:dyDescent="0.2">
      <c r="B766" s="161"/>
      <c r="C766" s="161"/>
      <c r="D766" s="161"/>
      <c r="E766" s="161"/>
      <c r="F766" s="162"/>
      <c r="I766" s="126"/>
    </row>
    <row r="767" spans="2:9" ht="13.5" customHeight="1" x14ac:dyDescent="0.2">
      <c r="B767" s="161"/>
      <c r="C767" s="161"/>
      <c r="D767" s="161"/>
      <c r="E767" s="161"/>
      <c r="F767" s="162"/>
      <c r="I767" s="126"/>
    </row>
    <row r="768" spans="2:9" ht="13.5" customHeight="1" x14ac:dyDescent="0.2">
      <c r="B768" s="161"/>
      <c r="C768" s="161"/>
      <c r="D768" s="161"/>
      <c r="E768" s="161"/>
      <c r="F768" s="162"/>
      <c r="I768" s="126"/>
    </row>
    <row r="769" spans="2:9" ht="13.5" customHeight="1" x14ac:dyDescent="0.2">
      <c r="B769" s="161"/>
      <c r="C769" s="161"/>
      <c r="D769" s="161"/>
      <c r="E769" s="161"/>
      <c r="F769" s="162"/>
      <c r="I769" s="126"/>
    </row>
    <row r="770" spans="2:9" ht="13.5" customHeight="1" x14ac:dyDescent="0.2">
      <c r="B770" s="161"/>
      <c r="C770" s="161"/>
      <c r="D770" s="161"/>
      <c r="E770" s="161"/>
      <c r="F770" s="162"/>
      <c r="I770" s="126"/>
    </row>
    <row r="771" spans="2:9" ht="13.5" customHeight="1" x14ac:dyDescent="0.2">
      <c r="B771" s="161"/>
      <c r="C771" s="161"/>
      <c r="D771" s="161"/>
      <c r="E771" s="161"/>
      <c r="F771" s="162"/>
      <c r="I771" s="126"/>
    </row>
    <row r="772" spans="2:9" ht="13.5" customHeight="1" x14ac:dyDescent="0.2">
      <c r="B772" s="161"/>
      <c r="C772" s="161"/>
      <c r="D772" s="161"/>
      <c r="E772" s="161"/>
      <c r="F772" s="162"/>
      <c r="I772" s="126"/>
    </row>
    <row r="773" spans="2:9" ht="13.5" customHeight="1" x14ac:dyDescent="0.2">
      <c r="B773" s="161"/>
      <c r="C773" s="161"/>
      <c r="D773" s="161"/>
      <c r="E773" s="161"/>
      <c r="F773" s="162"/>
      <c r="I773" s="126"/>
    </row>
    <row r="774" spans="2:9" ht="13.5" customHeight="1" x14ac:dyDescent="0.2">
      <c r="B774" s="161"/>
      <c r="C774" s="161"/>
      <c r="D774" s="161"/>
      <c r="E774" s="161"/>
      <c r="F774" s="162"/>
      <c r="I774" s="126"/>
    </row>
    <row r="775" spans="2:9" ht="13.5" customHeight="1" x14ac:dyDescent="0.2">
      <c r="B775" s="161"/>
      <c r="C775" s="161"/>
      <c r="D775" s="161"/>
      <c r="E775" s="161"/>
      <c r="F775" s="162"/>
      <c r="I775" s="126"/>
    </row>
    <row r="776" spans="2:9" ht="13.5" customHeight="1" x14ac:dyDescent="0.2">
      <c r="B776" s="161"/>
      <c r="C776" s="161"/>
      <c r="D776" s="161"/>
      <c r="E776" s="161"/>
      <c r="F776" s="162"/>
      <c r="I776" s="126"/>
    </row>
    <row r="777" spans="2:9" ht="13.5" customHeight="1" x14ac:dyDescent="0.2">
      <c r="B777" s="161"/>
      <c r="C777" s="161"/>
      <c r="D777" s="161"/>
      <c r="E777" s="161"/>
      <c r="F777" s="162"/>
      <c r="I777" s="126"/>
    </row>
    <row r="778" spans="2:9" ht="13.5" customHeight="1" x14ac:dyDescent="0.2">
      <c r="B778" s="161"/>
      <c r="C778" s="161"/>
      <c r="D778" s="161"/>
      <c r="E778" s="161"/>
      <c r="F778" s="162"/>
      <c r="I778" s="126"/>
    </row>
    <row r="779" spans="2:9" ht="13.5" customHeight="1" x14ac:dyDescent="0.2">
      <c r="B779" s="161"/>
      <c r="C779" s="161"/>
      <c r="D779" s="161"/>
      <c r="E779" s="161"/>
      <c r="F779" s="162"/>
      <c r="I779" s="126"/>
    </row>
    <row r="780" spans="2:9" ht="13.5" customHeight="1" x14ac:dyDescent="0.2">
      <c r="B780" s="161"/>
      <c r="C780" s="161"/>
      <c r="D780" s="161"/>
      <c r="E780" s="161"/>
      <c r="F780" s="162"/>
      <c r="I780" s="126"/>
    </row>
    <row r="781" spans="2:9" ht="13.5" customHeight="1" x14ac:dyDescent="0.2">
      <c r="B781" s="161"/>
      <c r="C781" s="161"/>
      <c r="D781" s="161"/>
      <c r="E781" s="161"/>
      <c r="F781" s="162"/>
      <c r="I781" s="126"/>
    </row>
    <row r="782" spans="2:9" ht="13.5" customHeight="1" x14ac:dyDescent="0.2">
      <c r="B782" s="161"/>
      <c r="C782" s="161"/>
      <c r="D782" s="161"/>
      <c r="E782" s="161"/>
      <c r="F782" s="162"/>
      <c r="I782" s="126"/>
    </row>
    <row r="783" spans="2:9" ht="13.5" customHeight="1" x14ac:dyDescent="0.2">
      <c r="B783" s="161"/>
      <c r="C783" s="161"/>
      <c r="D783" s="161"/>
      <c r="E783" s="161"/>
      <c r="F783" s="162"/>
      <c r="I783" s="126"/>
    </row>
    <row r="784" spans="2:9" ht="13.5" customHeight="1" x14ac:dyDescent="0.2">
      <c r="B784" s="161"/>
      <c r="C784" s="161"/>
      <c r="D784" s="161"/>
      <c r="E784" s="161"/>
      <c r="F784" s="162"/>
      <c r="I784" s="126"/>
    </row>
    <row r="785" spans="2:9" ht="13.5" customHeight="1" x14ac:dyDescent="0.2">
      <c r="B785" s="161"/>
      <c r="C785" s="161"/>
      <c r="D785" s="161"/>
      <c r="E785" s="161"/>
      <c r="F785" s="162"/>
      <c r="I785" s="126"/>
    </row>
    <row r="786" spans="2:9" ht="13.5" customHeight="1" x14ac:dyDescent="0.2">
      <c r="B786" s="161"/>
      <c r="C786" s="161"/>
      <c r="D786" s="161"/>
      <c r="E786" s="161"/>
      <c r="F786" s="162"/>
      <c r="I786" s="126"/>
    </row>
    <row r="787" spans="2:9" ht="13.5" customHeight="1" x14ac:dyDescent="0.2">
      <c r="B787" s="161"/>
      <c r="C787" s="161"/>
      <c r="D787" s="161"/>
      <c r="E787" s="161"/>
      <c r="F787" s="162"/>
      <c r="I787" s="126"/>
    </row>
    <row r="788" spans="2:9" ht="13.5" customHeight="1" x14ac:dyDescent="0.2">
      <c r="B788" s="161"/>
      <c r="C788" s="161"/>
      <c r="D788" s="161"/>
      <c r="E788" s="161"/>
      <c r="F788" s="162"/>
      <c r="I788" s="126"/>
    </row>
    <row r="789" spans="2:9" ht="13.5" customHeight="1" x14ac:dyDescent="0.2">
      <c r="B789" s="161"/>
      <c r="C789" s="161"/>
      <c r="D789" s="161"/>
      <c r="E789" s="161"/>
      <c r="F789" s="162"/>
      <c r="I789" s="126"/>
    </row>
    <row r="790" spans="2:9" ht="13.5" customHeight="1" x14ac:dyDescent="0.2">
      <c r="B790" s="161"/>
      <c r="C790" s="161"/>
      <c r="D790" s="161"/>
      <c r="E790" s="161"/>
      <c r="F790" s="162"/>
      <c r="I790" s="126"/>
    </row>
    <row r="791" spans="2:9" ht="13.5" customHeight="1" x14ac:dyDescent="0.2">
      <c r="B791" s="161"/>
      <c r="C791" s="161"/>
      <c r="D791" s="161"/>
      <c r="E791" s="161"/>
      <c r="F791" s="162"/>
      <c r="I791" s="126"/>
    </row>
    <row r="792" spans="2:9" ht="13.5" customHeight="1" x14ac:dyDescent="0.2">
      <c r="B792" s="161"/>
      <c r="C792" s="161"/>
      <c r="D792" s="161"/>
      <c r="E792" s="161"/>
      <c r="F792" s="162"/>
      <c r="I792" s="126"/>
    </row>
    <row r="793" spans="2:9" ht="13.5" customHeight="1" x14ac:dyDescent="0.2">
      <c r="B793" s="161"/>
      <c r="C793" s="161"/>
      <c r="D793" s="161"/>
      <c r="E793" s="161"/>
      <c r="F793" s="162"/>
      <c r="I793" s="126"/>
    </row>
    <row r="794" spans="2:9" ht="13.5" customHeight="1" x14ac:dyDescent="0.2">
      <c r="B794" s="161"/>
      <c r="C794" s="161"/>
      <c r="D794" s="161"/>
      <c r="E794" s="161"/>
      <c r="F794" s="162"/>
      <c r="I794" s="126"/>
    </row>
    <row r="795" spans="2:9" ht="13.5" customHeight="1" x14ac:dyDescent="0.2">
      <c r="B795" s="161"/>
      <c r="C795" s="161"/>
      <c r="D795" s="161"/>
      <c r="E795" s="161"/>
      <c r="F795" s="162"/>
      <c r="I795" s="126"/>
    </row>
    <row r="796" spans="2:9" ht="13.5" customHeight="1" x14ac:dyDescent="0.2">
      <c r="B796" s="161"/>
      <c r="C796" s="161"/>
      <c r="D796" s="161"/>
      <c r="E796" s="161"/>
      <c r="F796" s="162"/>
      <c r="I796" s="126"/>
    </row>
    <row r="797" spans="2:9" ht="13.5" customHeight="1" x14ac:dyDescent="0.2">
      <c r="B797" s="161"/>
      <c r="C797" s="161"/>
      <c r="D797" s="161"/>
      <c r="E797" s="161"/>
      <c r="F797" s="162"/>
      <c r="I797" s="126"/>
    </row>
    <row r="798" spans="2:9" ht="13.5" customHeight="1" x14ac:dyDescent="0.2">
      <c r="B798" s="161"/>
      <c r="C798" s="161"/>
      <c r="D798" s="161"/>
      <c r="E798" s="161"/>
      <c r="F798" s="162"/>
      <c r="I798" s="126"/>
    </row>
    <row r="799" spans="2:9" ht="13.5" customHeight="1" x14ac:dyDescent="0.2">
      <c r="B799" s="161"/>
      <c r="C799" s="161"/>
      <c r="D799" s="161"/>
      <c r="E799" s="161"/>
      <c r="F799" s="162"/>
      <c r="I799" s="126"/>
    </row>
    <row r="800" spans="2:9" ht="13.5" customHeight="1" x14ac:dyDescent="0.2">
      <c r="B800" s="161"/>
      <c r="C800" s="161"/>
      <c r="D800" s="161"/>
      <c r="E800" s="161"/>
      <c r="F800" s="162"/>
      <c r="I800" s="126"/>
    </row>
    <row r="801" spans="2:9" ht="13.5" customHeight="1" x14ac:dyDescent="0.2">
      <c r="B801" s="161"/>
      <c r="C801" s="161"/>
      <c r="D801" s="161"/>
      <c r="E801" s="161"/>
      <c r="F801" s="162"/>
      <c r="I801" s="126"/>
    </row>
    <row r="802" spans="2:9" ht="13.5" customHeight="1" x14ac:dyDescent="0.2">
      <c r="B802" s="161"/>
      <c r="C802" s="161"/>
      <c r="D802" s="161"/>
      <c r="E802" s="161"/>
      <c r="F802" s="162"/>
      <c r="I802" s="126"/>
    </row>
    <row r="803" spans="2:9" ht="13.5" customHeight="1" x14ac:dyDescent="0.2">
      <c r="B803" s="161"/>
      <c r="C803" s="161"/>
      <c r="D803" s="161"/>
      <c r="E803" s="161"/>
      <c r="F803" s="162"/>
      <c r="I803" s="126"/>
    </row>
    <row r="804" spans="2:9" ht="13.5" customHeight="1" x14ac:dyDescent="0.2">
      <c r="B804" s="161"/>
      <c r="C804" s="161"/>
      <c r="D804" s="161"/>
      <c r="E804" s="161"/>
      <c r="F804" s="162"/>
      <c r="I804" s="126"/>
    </row>
    <row r="805" spans="2:9" ht="13.5" customHeight="1" x14ac:dyDescent="0.2">
      <c r="B805" s="161"/>
      <c r="C805" s="161"/>
      <c r="D805" s="161"/>
      <c r="E805" s="161"/>
      <c r="F805" s="162"/>
      <c r="I805" s="126"/>
    </row>
    <row r="806" spans="2:9" ht="13.5" customHeight="1" x14ac:dyDescent="0.2">
      <c r="B806" s="161"/>
      <c r="C806" s="161"/>
      <c r="D806" s="161"/>
      <c r="E806" s="161"/>
      <c r="F806" s="162"/>
      <c r="I806" s="126"/>
    </row>
    <row r="807" spans="2:9" ht="13.5" customHeight="1" x14ac:dyDescent="0.2">
      <c r="B807" s="161"/>
      <c r="C807" s="161"/>
      <c r="D807" s="161"/>
      <c r="E807" s="161"/>
      <c r="F807" s="162"/>
      <c r="I807" s="126"/>
    </row>
    <row r="808" spans="2:9" ht="13.5" customHeight="1" x14ac:dyDescent="0.2">
      <c r="B808" s="161"/>
      <c r="C808" s="161"/>
      <c r="D808" s="161"/>
      <c r="E808" s="161"/>
      <c r="F808" s="162"/>
      <c r="I808" s="126"/>
    </row>
    <row r="809" spans="2:9" ht="13.5" customHeight="1" x14ac:dyDescent="0.2">
      <c r="B809" s="161"/>
      <c r="C809" s="161"/>
      <c r="D809" s="161"/>
      <c r="E809" s="161"/>
      <c r="F809" s="162"/>
      <c r="I809" s="126"/>
    </row>
    <row r="810" spans="2:9" ht="13.5" customHeight="1" x14ac:dyDescent="0.2">
      <c r="B810" s="161"/>
      <c r="C810" s="161"/>
      <c r="D810" s="161"/>
      <c r="E810" s="161"/>
      <c r="F810" s="162"/>
      <c r="I810" s="126"/>
    </row>
    <row r="811" spans="2:9" ht="13.5" customHeight="1" x14ac:dyDescent="0.2">
      <c r="B811" s="161"/>
      <c r="C811" s="161"/>
      <c r="D811" s="161"/>
      <c r="E811" s="161"/>
      <c r="F811" s="162"/>
      <c r="I811" s="126"/>
    </row>
    <row r="812" spans="2:9" ht="13.5" customHeight="1" x14ac:dyDescent="0.2">
      <c r="B812" s="161"/>
      <c r="C812" s="161"/>
      <c r="D812" s="161"/>
      <c r="E812" s="161"/>
      <c r="F812" s="162"/>
      <c r="I812" s="126"/>
    </row>
    <row r="813" spans="2:9" ht="13.5" customHeight="1" x14ac:dyDescent="0.2">
      <c r="B813" s="161"/>
      <c r="C813" s="161"/>
      <c r="D813" s="161"/>
      <c r="E813" s="161"/>
      <c r="F813" s="162"/>
      <c r="I813" s="126"/>
    </row>
    <row r="814" spans="2:9" ht="13.5" customHeight="1" x14ac:dyDescent="0.2">
      <c r="B814" s="161"/>
      <c r="C814" s="161"/>
      <c r="D814" s="161"/>
      <c r="E814" s="161"/>
      <c r="F814" s="162"/>
      <c r="I814" s="126"/>
    </row>
    <row r="815" spans="2:9" ht="13.5" customHeight="1" x14ac:dyDescent="0.2">
      <c r="B815" s="161"/>
      <c r="C815" s="161"/>
      <c r="D815" s="161"/>
      <c r="E815" s="161"/>
      <c r="F815" s="162"/>
      <c r="I815" s="126"/>
    </row>
    <row r="816" spans="2:9" ht="13.5" customHeight="1" x14ac:dyDescent="0.2">
      <c r="B816" s="161"/>
      <c r="C816" s="161"/>
      <c r="D816" s="161"/>
      <c r="E816" s="161"/>
      <c r="F816" s="162"/>
      <c r="I816" s="126"/>
    </row>
    <row r="817" spans="2:9" ht="13.5" customHeight="1" x14ac:dyDescent="0.2">
      <c r="B817" s="161"/>
      <c r="C817" s="161"/>
      <c r="D817" s="161"/>
      <c r="E817" s="161"/>
      <c r="F817" s="162"/>
      <c r="I817" s="126"/>
    </row>
    <row r="818" spans="2:9" ht="13.5" customHeight="1" x14ac:dyDescent="0.2">
      <c r="B818" s="161"/>
      <c r="C818" s="161"/>
      <c r="D818" s="161"/>
      <c r="E818" s="161"/>
      <c r="F818" s="162"/>
      <c r="I818" s="126"/>
    </row>
    <row r="819" spans="2:9" ht="13.5" customHeight="1" x14ac:dyDescent="0.2">
      <c r="B819" s="161"/>
      <c r="C819" s="161"/>
      <c r="D819" s="161"/>
      <c r="E819" s="161"/>
      <c r="F819" s="162"/>
      <c r="I819" s="126"/>
    </row>
    <row r="820" spans="2:9" ht="13.5" customHeight="1" x14ac:dyDescent="0.2">
      <c r="B820" s="161"/>
      <c r="C820" s="161"/>
      <c r="D820" s="161"/>
      <c r="E820" s="161"/>
      <c r="F820" s="162"/>
      <c r="I820" s="126"/>
    </row>
    <row r="821" spans="2:9" ht="13.5" customHeight="1" x14ac:dyDescent="0.2">
      <c r="B821" s="161"/>
      <c r="C821" s="161"/>
      <c r="D821" s="161"/>
      <c r="E821" s="161"/>
      <c r="F821" s="162"/>
      <c r="I821" s="126"/>
    </row>
    <row r="822" spans="2:9" ht="13.5" customHeight="1" x14ac:dyDescent="0.2">
      <c r="B822" s="161"/>
      <c r="C822" s="161"/>
      <c r="D822" s="161"/>
      <c r="E822" s="161"/>
      <c r="F822" s="162"/>
      <c r="I822" s="126"/>
    </row>
    <row r="823" spans="2:9" ht="13.5" customHeight="1" x14ac:dyDescent="0.2">
      <c r="B823" s="161"/>
      <c r="C823" s="161"/>
      <c r="D823" s="161"/>
      <c r="E823" s="161"/>
      <c r="F823" s="162"/>
      <c r="I823" s="126"/>
    </row>
    <row r="824" spans="2:9" ht="13.5" customHeight="1" x14ac:dyDescent="0.2">
      <c r="B824" s="161"/>
      <c r="C824" s="161"/>
      <c r="D824" s="161"/>
      <c r="E824" s="161"/>
      <c r="F824" s="162"/>
      <c r="I824" s="126"/>
    </row>
    <row r="825" spans="2:9" ht="13.5" customHeight="1" x14ac:dyDescent="0.2">
      <c r="B825" s="161"/>
      <c r="C825" s="161"/>
      <c r="D825" s="161"/>
      <c r="E825" s="161"/>
      <c r="F825" s="162"/>
      <c r="I825" s="126"/>
    </row>
    <row r="826" spans="2:9" ht="13.5" customHeight="1" x14ac:dyDescent="0.2">
      <c r="B826" s="161"/>
      <c r="C826" s="161"/>
      <c r="D826" s="161"/>
      <c r="E826" s="161"/>
      <c r="F826" s="162"/>
      <c r="I826" s="126"/>
    </row>
    <row r="827" spans="2:9" ht="13.5" customHeight="1" x14ac:dyDescent="0.2">
      <c r="B827" s="161"/>
      <c r="C827" s="161"/>
      <c r="D827" s="161"/>
      <c r="E827" s="161"/>
      <c r="F827" s="162"/>
      <c r="I827" s="126"/>
    </row>
    <row r="828" spans="2:9" ht="13.5" customHeight="1" x14ac:dyDescent="0.2">
      <c r="B828" s="161"/>
      <c r="C828" s="161"/>
      <c r="D828" s="161"/>
      <c r="E828" s="161"/>
      <c r="F828" s="162"/>
      <c r="I828" s="126"/>
    </row>
    <row r="829" spans="2:9" ht="13.5" customHeight="1" x14ac:dyDescent="0.2">
      <c r="B829" s="161"/>
      <c r="C829" s="161"/>
      <c r="D829" s="161"/>
      <c r="E829" s="161"/>
      <c r="F829" s="162"/>
      <c r="I829" s="126"/>
    </row>
    <row r="830" spans="2:9" ht="13.5" customHeight="1" x14ac:dyDescent="0.2">
      <c r="B830" s="161"/>
      <c r="C830" s="161"/>
      <c r="D830" s="161"/>
      <c r="E830" s="161"/>
      <c r="F830" s="162"/>
      <c r="I830" s="126"/>
    </row>
    <row r="831" spans="2:9" ht="13.5" customHeight="1" x14ac:dyDescent="0.2">
      <c r="B831" s="161"/>
      <c r="C831" s="161"/>
      <c r="D831" s="161"/>
      <c r="E831" s="161"/>
      <c r="F831" s="162"/>
      <c r="I831" s="126"/>
    </row>
    <row r="832" spans="2:9" ht="13.5" customHeight="1" x14ac:dyDescent="0.2">
      <c r="B832" s="161"/>
      <c r="C832" s="161"/>
      <c r="D832" s="161"/>
      <c r="E832" s="161"/>
      <c r="F832" s="162"/>
      <c r="I832" s="126"/>
    </row>
    <row r="833" spans="2:9" ht="13.5" customHeight="1" x14ac:dyDescent="0.2">
      <c r="B833" s="161"/>
      <c r="C833" s="161"/>
      <c r="D833" s="161"/>
      <c r="E833" s="161"/>
      <c r="F833" s="162"/>
      <c r="I833" s="126"/>
    </row>
    <row r="834" spans="2:9" ht="13.5" customHeight="1" x14ac:dyDescent="0.2">
      <c r="B834" s="161"/>
      <c r="C834" s="161"/>
      <c r="D834" s="161"/>
      <c r="E834" s="161"/>
      <c r="F834" s="162"/>
      <c r="I834" s="126"/>
    </row>
    <row r="835" spans="2:9" ht="13.5" customHeight="1" x14ac:dyDescent="0.2">
      <c r="B835" s="161"/>
      <c r="C835" s="161"/>
      <c r="D835" s="161"/>
      <c r="E835" s="161"/>
      <c r="F835" s="162"/>
      <c r="I835" s="126"/>
    </row>
    <row r="836" spans="2:9" ht="13.5" customHeight="1" x14ac:dyDescent="0.2">
      <c r="B836" s="161"/>
      <c r="C836" s="161"/>
      <c r="D836" s="161"/>
      <c r="E836" s="161"/>
      <c r="F836" s="162"/>
      <c r="I836" s="126"/>
    </row>
    <row r="837" spans="2:9" ht="13.5" customHeight="1" x14ac:dyDescent="0.2">
      <c r="B837" s="161"/>
      <c r="C837" s="161"/>
      <c r="D837" s="161"/>
      <c r="E837" s="161"/>
      <c r="F837" s="162"/>
      <c r="I837" s="126"/>
    </row>
    <row r="838" spans="2:9" ht="13.5" customHeight="1" x14ac:dyDescent="0.2">
      <c r="B838" s="161"/>
      <c r="C838" s="161"/>
      <c r="D838" s="161"/>
      <c r="E838" s="161"/>
      <c r="F838" s="162"/>
      <c r="I838" s="126"/>
    </row>
    <row r="839" spans="2:9" ht="13.5" customHeight="1" x14ac:dyDescent="0.2">
      <c r="B839" s="161"/>
      <c r="C839" s="161"/>
      <c r="D839" s="161"/>
      <c r="E839" s="161"/>
      <c r="F839" s="162"/>
      <c r="I839" s="126"/>
    </row>
    <row r="840" spans="2:9" ht="13.5" customHeight="1" x14ac:dyDescent="0.2">
      <c r="B840" s="161"/>
      <c r="C840" s="161"/>
      <c r="D840" s="161"/>
      <c r="E840" s="161"/>
      <c r="F840" s="162"/>
      <c r="I840" s="126"/>
    </row>
    <row r="841" spans="2:9" ht="13.5" customHeight="1" x14ac:dyDescent="0.2">
      <c r="B841" s="161"/>
      <c r="C841" s="161"/>
      <c r="D841" s="161"/>
      <c r="E841" s="161"/>
      <c r="F841" s="162"/>
      <c r="I841" s="126"/>
    </row>
    <row r="842" spans="2:9" ht="13.5" customHeight="1" x14ac:dyDescent="0.2">
      <c r="B842" s="161"/>
      <c r="C842" s="161"/>
      <c r="D842" s="161"/>
      <c r="E842" s="161"/>
      <c r="F842" s="162"/>
      <c r="I842" s="126"/>
    </row>
    <row r="843" spans="2:9" ht="13.5" customHeight="1" x14ac:dyDescent="0.2">
      <c r="B843" s="161"/>
      <c r="C843" s="161"/>
      <c r="D843" s="161"/>
      <c r="E843" s="161"/>
      <c r="F843" s="162"/>
      <c r="I843" s="126"/>
    </row>
    <row r="844" spans="2:9" ht="13.5" customHeight="1" x14ac:dyDescent="0.2">
      <c r="B844" s="161"/>
      <c r="C844" s="161"/>
      <c r="D844" s="161"/>
      <c r="E844" s="161"/>
      <c r="F844" s="162"/>
      <c r="I844" s="126"/>
    </row>
    <row r="845" spans="2:9" ht="13.5" customHeight="1" x14ac:dyDescent="0.2">
      <c r="B845" s="161"/>
      <c r="C845" s="161"/>
      <c r="D845" s="161"/>
      <c r="E845" s="161"/>
      <c r="F845" s="162"/>
      <c r="I845" s="126"/>
    </row>
    <row r="846" spans="2:9" ht="13.5" customHeight="1" x14ac:dyDescent="0.2">
      <c r="B846" s="161"/>
      <c r="C846" s="161"/>
      <c r="D846" s="161"/>
      <c r="E846" s="161"/>
      <c r="F846" s="162"/>
      <c r="I846" s="126"/>
    </row>
    <row r="847" spans="2:9" ht="13.5" customHeight="1" x14ac:dyDescent="0.2">
      <c r="B847" s="161"/>
      <c r="C847" s="161"/>
      <c r="D847" s="161"/>
      <c r="E847" s="161"/>
      <c r="F847" s="162"/>
      <c r="I847" s="126"/>
    </row>
    <row r="848" spans="2:9" ht="13.5" customHeight="1" x14ac:dyDescent="0.2">
      <c r="B848" s="161"/>
      <c r="C848" s="161"/>
      <c r="D848" s="161"/>
      <c r="E848" s="161"/>
      <c r="F848" s="162"/>
      <c r="I848" s="126"/>
    </row>
    <row r="849" spans="2:9" ht="13.5" customHeight="1" x14ac:dyDescent="0.2">
      <c r="B849" s="161"/>
      <c r="C849" s="161"/>
      <c r="D849" s="161"/>
      <c r="E849" s="161"/>
      <c r="F849" s="162"/>
      <c r="I849" s="126"/>
    </row>
    <row r="850" spans="2:9" ht="13.5" customHeight="1" x14ac:dyDescent="0.2">
      <c r="B850" s="161"/>
      <c r="C850" s="161"/>
      <c r="D850" s="161"/>
      <c r="E850" s="161"/>
      <c r="F850" s="162"/>
      <c r="I850" s="126"/>
    </row>
    <row r="851" spans="2:9" ht="13.5" customHeight="1" x14ac:dyDescent="0.2">
      <c r="B851" s="161"/>
      <c r="C851" s="161"/>
      <c r="D851" s="161"/>
      <c r="E851" s="161"/>
      <c r="F851" s="162"/>
      <c r="I851" s="126"/>
    </row>
    <row r="852" spans="2:9" ht="13.5" customHeight="1" x14ac:dyDescent="0.2">
      <c r="B852" s="161"/>
      <c r="C852" s="161"/>
      <c r="D852" s="161"/>
      <c r="E852" s="161"/>
      <c r="F852" s="162"/>
      <c r="I852" s="126"/>
    </row>
    <row r="853" spans="2:9" ht="13.5" customHeight="1" x14ac:dyDescent="0.2">
      <c r="B853" s="161"/>
      <c r="C853" s="161"/>
      <c r="D853" s="161"/>
      <c r="E853" s="161"/>
      <c r="F853" s="162"/>
      <c r="I853" s="126"/>
    </row>
    <row r="854" spans="2:9" ht="13.5" customHeight="1" x14ac:dyDescent="0.2">
      <c r="B854" s="161"/>
      <c r="C854" s="161"/>
      <c r="D854" s="161"/>
      <c r="E854" s="161"/>
      <c r="F854" s="162"/>
      <c r="I854" s="126"/>
    </row>
    <row r="855" spans="2:9" ht="13.5" customHeight="1" x14ac:dyDescent="0.2">
      <c r="B855" s="161"/>
      <c r="C855" s="161"/>
      <c r="D855" s="161"/>
      <c r="E855" s="161"/>
      <c r="F855" s="162"/>
      <c r="I855" s="126"/>
    </row>
    <row r="856" spans="2:9" ht="13.5" customHeight="1" x14ac:dyDescent="0.2">
      <c r="B856" s="161"/>
      <c r="C856" s="161"/>
      <c r="D856" s="161"/>
      <c r="E856" s="161"/>
      <c r="F856" s="162"/>
      <c r="I856" s="126"/>
    </row>
    <row r="857" spans="2:9" ht="13.5" customHeight="1" x14ac:dyDescent="0.2">
      <c r="B857" s="161"/>
      <c r="C857" s="161"/>
      <c r="D857" s="161"/>
      <c r="E857" s="161"/>
      <c r="F857" s="162"/>
      <c r="I857" s="126"/>
    </row>
    <row r="858" spans="2:9" ht="13.5" customHeight="1" x14ac:dyDescent="0.2">
      <c r="B858" s="161"/>
      <c r="C858" s="161"/>
      <c r="D858" s="161"/>
      <c r="E858" s="161"/>
      <c r="F858" s="162"/>
      <c r="I858" s="126"/>
    </row>
    <row r="859" spans="2:9" ht="13.5" customHeight="1" x14ac:dyDescent="0.2">
      <c r="B859" s="161"/>
      <c r="C859" s="161"/>
      <c r="D859" s="161"/>
      <c r="E859" s="161"/>
      <c r="F859" s="162"/>
      <c r="I859" s="126"/>
    </row>
    <row r="860" spans="2:9" ht="13.5" customHeight="1" x14ac:dyDescent="0.2">
      <c r="B860" s="161"/>
      <c r="C860" s="161"/>
      <c r="D860" s="161"/>
      <c r="E860" s="161"/>
      <c r="F860" s="162"/>
      <c r="I860" s="126"/>
    </row>
    <row r="861" spans="2:9" ht="13.5" customHeight="1" x14ac:dyDescent="0.2">
      <c r="B861" s="161"/>
      <c r="C861" s="161"/>
      <c r="D861" s="161"/>
      <c r="E861" s="161"/>
      <c r="F861" s="162"/>
      <c r="I861" s="126"/>
    </row>
    <row r="862" spans="2:9" ht="13.5" customHeight="1" x14ac:dyDescent="0.2">
      <c r="B862" s="161"/>
      <c r="C862" s="161"/>
      <c r="D862" s="161"/>
      <c r="E862" s="161"/>
      <c r="F862" s="162"/>
      <c r="I862" s="126"/>
    </row>
    <row r="863" spans="2:9" ht="13.5" customHeight="1" x14ac:dyDescent="0.2">
      <c r="B863" s="161"/>
      <c r="C863" s="161"/>
      <c r="D863" s="161"/>
      <c r="E863" s="161"/>
      <c r="F863" s="162"/>
      <c r="I863" s="126"/>
    </row>
    <row r="864" spans="2:9" ht="13.5" customHeight="1" x14ac:dyDescent="0.2">
      <c r="B864" s="161"/>
      <c r="C864" s="161"/>
      <c r="D864" s="161"/>
      <c r="E864" s="161"/>
      <c r="F864" s="162"/>
      <c r="I864" s="126"/>
    </row>
    <row r="865" spans="2:9" ht="13.5" customHeight="1" x14ac:dyDescent="0.2">
      <c r="B865" s="161"/>
      <c r="C865" s="161"/>
      <c r="D865" s="161"/>
      <c r="E865" s="161"/>
      <c r="F865" s="162"/>
      <c r="I865" s="126"/>
    </row>
    <row r="866" spans="2:9" ht="13.5" customHeight="1" x14ac:dyDescent="0.2">
      <c r="B866" s="161"/>
      <c r="C866" s="161"/>
      <c r="D866" s="161"/>
      <c r="E866" s="161"/>
      <c r="F866" s="162"/>
      <c r="I866" s="126"/>
    </row>
    <row r="867" spans="2:9" ht="13.5" customHeight="1" x14ac:dyDescent="0.2">
      <c r="B867" s="161"/>
      <c r="C867" s="161"/>
      <c r="D867" s="161"/>
      <c r="E867" s="161"/>
      <c r="F867" s="162"/>
      <c r="I867" s="126"/>
    </row>
    <row r="868" spans="2:9" ht="13.5" customHeight="1" x14ac:dyDescent="0.2">
      <c r="B868" s="161"/>
      <c r="C868" s="161"/>
      <c r="D868" s="161"/>
      <c r="E868" s="161"/>
      <c r="F868" s="162"/>
      <c r="I868" s="126"/>
    </row>
    <row r="869" spans="2:9" ht="13.5" customHeight="1" x14ac:dyDescent="0.2">
      <c r="B869" s="161"/>
      <c r="C869" s="161"/>
      <c r="D869" s="161"/>
      <c r="E869" s="161"/>
      <c r="F869" s="162"/>
      <c r="I869" s="126"/>
    </row>
    <row r="870" spans="2:9" ht="13.5" customHeight="1" x14ac:dyDescent="0.2">
      <c r="B870" s="161"/>
      <c r="C870" s="161"/>
      <c r="D870" s="161"/>
      <c r="E870" s="161"/>
      <c r="F870" s="162"/>
      <c r="I870" s="126"/>
    </row>
    <row r="871" spans="2:9" ht="13.5" customHeight="1" x14ac:dyDescent="0.2">
      <c r="B871" s="161"/>
      <c r="C871" s="161"/>
      <c r="D871" s="161"/>
      <c r="E871" s="161"/>
      <c r="F871" s="162"/>
      <c r="I871" s="126"/>
    </row>
    <row r="872" spans="2:9" ht="13.5" customHeight="1" x14ac:dyDescent="0.2">
      <c r="B872" s="161"/>
      <c r="C872" s="161"/>
      <c r="D872" s="161"/>
      <c r="E872" s="161"/>
      <c r="F872" s="162"/>
      <c r="I872" s="126"/>
    </row>
    <row r="873" spans="2:9" ht="13.5" customHeight="1" x14ac:dyDescent="0.2">
      <c r="B873" s="161"/>
      <c r="C873" s="161"/>
      <c r="D873" s="161"/>
      <c r="E873" s="161"/>
      <c r="F873" s="162"/>
      <c r="I873" s="126"/>
    </row>
    <row r="874" spans="2:9" ht="13.5" customHeight="1" x14ac:dyDescent="0.2">
      <c r="B874" s="161"/>
      <c r="C874" s="161"/>
      <c r="D874" s="161"/>
      <c r="E874" s="161"/>
      <c r="F874" s="162"/>
      <c r="I874" s="126"/>
    </row>
    <row r="875" spans="2:9" ht="13.5" customHeight="1" x14ac:dyDescent="0.2">
      <c r="B875" s="161"/>
      <c r="C875" s="161"/>
      <c r="D875" s="161"/>
      <c r="E875" s="161"/>
      <c r="F875" s="162"/>
      <c r="I875" s="126"/>
    </row>
    <row r="876" spans="2:9" ht="13.5" customHeight="1" x14ac:dyDescent="0.2">
      <c r="B876" s="161"/>
      <c r="C876" s="161"/>
      <c r="D876" s="161"/>
      <c r="E876" s="161"/>
      <c r="F876" s="162"/>
      <c r="I876" s="126"/>
    </row>
    <row r="877" spans="2:9" ht="13.5" customHeight="1" x14ac:dyDescent="0.2">
      <c r="B877" s="161"/>
      <c r="C877" s="161"/>
      <c r="D877" s="161"/>
      <c r="E877" s="161"/>
      <c r="F877" s="162"/>
      <c r="I877" s="126"/>
    </row>
    <row r="878" spans="2:9" ht="13.5" customHeight="1" x14ac:dyDescent="0.2">
      <c r="B878" s="161"/>
      <c r="C878" s="161"/>
      <c r="D878" s="161"/>
      <c r="E878" s="161"/>
      <c r="F878" s="162"/>
      <c r="I878" s="126"/>
    </row>
    <row r="879" spans="2:9" ht="13.5" customHeight="1" x14ac:dyDescent="0.2">
      <c r="B879" s="161"/>
      <c r="C879" s="161"/>
      <c r="D879" s="161"/>
      <c r="E879" s="161"/>
      <c r="F879" s="162"/>
      <c r="I879" s="126"/>
    </row>
    <row r="880" spans="2:9" ht="13.5" customHeight="1" x14ac:dyDescent="0.2">
      <c r="B880" s="161"/>
      <c r="C880" s="161"/>
      <c r="D880" s="161"/>
      <c r="E880" s="161"/>
      <c r="F880" s="162"/>
      <c r="I880" s="126"/>
    </row>
    <row r="881" spans="2:9" ht="13.5" customHeight="1" x14ac:dyDescent="0.2">
      <c r="B881" s="161"/>
      <c r="C881" s="161"/>
      <c r="D881" s="161"/>
      <c r="E881" s="161"/>
      <c r="F881" s="162"/>
      <c r="I881" s="126"/>
    </row>
    <row r="882" spans="2:9" ht="13.5" customHeight="1" x14ac:dyDescent="0.2">
      <c r="B882" s="161"/>
      <c r="C882" s="161"/>
      <c r="D882" s="161"/>
      <c r="E882" s="161"/>
      <c r="F882" s="162"/>
      <c r="I882" s="126"/>
    </row>
    <row r="883" spans="2:9" ht="13.5" customHeight="1" x14ac:dyDescent="0.2">
      <c r="B883" s="161"/>
      <c r="C883" s="161"/>
      <c r="D883" s="161"/>
      <c r="E883" s="161"/>
      <c r="F883" s="162"/>
      <c r="I883" s="126"/>
    </row>
    <row r="884" spans="2:9" ht="13.5" customHeight="1" x14ac:dyDescent="0.2">
      <c r="B884" s="161"/>
      <c r="C884" s="161"/>
      <c r="D884" s="161"/>
      <c r="E884" s="161"/>
      <c r="F884" s="162"/>
      <c r="I884" s="126"/>
    </row>
    <row r="885" spans="2:9" ht="13.5" customHeight="1" x14ac:dyDescent="0.2">
      <c r="B885" s="161"/>
      <c r="C885" s="161"/>
      <c r="D885" s="161"/>
      <c r="E885" s="161"/>
      <c r="F885" s="162"/>
      <c r="I885" s="126"/>
    </row>
    <row r="886" spans="2:9" ht="13.5" customHeight="1" x14ac:dyDescent="0.2">
      <c r="B886" s="161"/>
      <c r="C886" s="161"/>
      <c r="D886" s="161"/>
      <c r="E886" s="161"/>
      <c r="F886" s="162"/>
      <c r="I886" s="126"/>
    </row>
    <row r="887" spans="2:9" ht="13.5" customHeight="1" x14ac:dyDescent="0.2">
      <c r="B887" s="161"/>
      <c r="C887" s="161"/>
      <c r="D887" s="161"/>
      <c r="E887" s="161"/>
      <c r="F887" s="162"/>
      <c r="I887" s="126"/>
    </row>
    <row r="888" spans="2:9" ht="13.5" customHeight="1" x14ac:dyDescent="0.2">
      <c r="B888" s="161"/>
      <c r="C888" s="161"/>
      <c r="D888" s="161"/>
      <c r="E888" s="161"/>
      <c r="F888" s="162"/>
      <c r="I888" s="126"/>
    </row>
    <row r="889" spans="2:9" ht="13.5" customHeight="1" x14ac:dyDescent="0.2">
      <c r="B889" s="161"/>
      <c r="C889" s="161"/>
      <c r="D889" s="161"/>
      <c r="E889" s="161"/>
      <c r="F889" s="162"/>
      <c r="I889" s="126"/>
    </row>
    <row r="890" spans="2:9" ht="13.5" customHeight="1" x14ac:dyDescent="0.2">
      <c r="B890" s="161"/>
      <c r="C890" s="161"/>
      <c r="D890" s="161"/>
      <c r="E890" s="161"/>
      <c r="F890" s="162"/>
      <c r="I890" s="126"/>
    </row>
    <row r="891" spans="2:9" ht="13.5" customHeight="1" x14ac:dyDescent="0.2">
      <c r="B891" s="161"/>
      <c r="C891" s="161"/>
      <c r="D891" s="161"/>
      <c r="E891" s="161"/>
      <c r="F891" s="162"/>
      <c r="I891" s="126"/>
    </row>
    <row r="892" spans="2:9" ht="13.5" customHeight="1" x14ac:dyDescent="0.2">
      <c r="B892" s="161"/>
      <c r="C892" s="161"/>
      <c r="D892" s="161"/>
      <c r="E892" s="161"/>
      <c r="F892" s="162"/>
      <c r="I892" s="126"/>
    </row>
    <row r="893" spans="2:9" ht="13.5" customHeight="1" x14ac:dyDescent="0.2">
      <c r="B893" s="161"/>
      <c r="C893" s="161"/>
      <c r="D893" s="161"/>
      <c r="E893" s="161"/>
      <c r="F893" s="162"/>
      <c r="I893" s="126"/>
    </row>
    <row r="894" spans="2:9" ht="13.5" customHeight="1" x14ac:dyDescent="0.2">
      <c r="B894" s="161"/>
      <c r="C894" s="161"/>
      <c r="D894" s="161"/>
      <c r="E894" s="161"/>
      <c r="F894" s="162"/>
      <c r="I894" s="126"/>
    </row>
    <row r="895" spans="2:9" ht="13.5" customHeight="1" x14ac:dyDescent="0.2">
      <c r="B895" s="161"/>
      <c r="C895" s="161"/>
      <c r="D895" s="161"/>
      <c r="E895" s="161"/>
      <c r="F895" s="162"/>
      <c r="I895" s="126"/>
    </row>
    <row r="896" spans="2:9" ht="13.5" customHeight="1" x14ac:dyDescent="0.2">
      <c r="B896" s="161"/>
      <c r="C896" s="161"/>
      <c r="D896" s="161"/>
      <c r="E896" s="161"/>
      <c r="F896" s="162"/>
      <c r="I896" s="126"/>
    </row>
    <row r="897" spans="2:9" ht="13.5" customHeight="1" x14ac:dyDescent="0.2">
      <c r="B897" s="161"/>
      <c r="C897" s="161"/>
      <c r="D897" s="161"/>
      <c r="E897" s="161"/>
      <c r="F897" s="162"/>
      <c r="I897" s="126"/>
    </row>
    <row r="898" spans="2:9" ht="13.5" customHeight="1" x14ac:dyDescent="0.2">
      <c r="B898" s="161"/>
      <c r="C898" s="161"/>
      <c r="D898" s="161"/>
      <c r="E898" s="161"/>
      <c r="F898" s="162"/>
      <c r="I898" s="126"/>
    </row>
    <row r="899" spans="2:9" ht="13.5" customHeight="1" x14ac:dyDescent="0.2">
      <c r="B899" s="161"/>
      <c r="C899" s="161"/>
      <c r="D899" s="161"/>
      <c r="E899" s="161"/>
      <c r="F899" s="162"/>
      <c r="I899" s="126"/>
    </row>
    <row r="900" spans="2:9" ht="13.5" customHeight="1" x14ac:dyDescent="0.2">
      <c r="B900" s="161"/>
      <c r="C900" s="161"/>
      <c r="D900" s="161"/>
      <c r="E900" s="161"/>
      <c r="F900" s="162"/>
      <c r="I900" s="126"/>
    </row>
    <row r="901" spans="2:9" ht="13.5" customHeight="1" x14ac:dyDescent="0.2">
      <c r="B901" s="161"/>
      <c r="C901" s="161"/>
      <c r="D901" s="161"/>
      <c r="E901" s="161"/>
      <c r="F901" s="162"/>
      <c r="I901" s="126"/>
    </row>
    <row r="902" spans="2:9" ht="13.5" customHeight="1" x14ac:dyDescent="0.2">
      <c r="B902" s="161"/>
      <c r="C902" s="161"/>
      <c r="D902" s="161"/>
      <c r="E902" s="161"/>
      <c r="F902" s="162"/>
      <c r="I902" s="126"/>
    </row>
    <row r="903" spans="2:9" ht="13.5" customHeight="1" x14ac:dyDescent="0.2">
      <c r="B903" s="161"/>
      <c r="C903" s="161"/>
      <c r="D903" s="161"/>
      <c r="E903" s="161"/>
      <c r="F903" s="162"/>
      <c r="I903" s="126"/>
    </row>
    <row r="904" spans="2:9" ht="13.5" customHeight="1" x14ac:dyDescent="0.2">
      <c r="B904" s="161"/>
      <c r="C904" s="161"/>
      <c r="D904" s="161"/>
      <c r="E904" s="161"/>
      <c r="F904" s="162"/>
      <c r="I904" s="126"/>
    </row>
    <row r="905" spans="2:9" ht="13.5" customHeight="1" x14ac:dyDescent="0.2">
      <c r="B905" s="161"/>
      <c r="C905" s="161"/>
      <c r="D905" s="161"/>
      <c r="E905" s="161"/>
      <c r="F905" s="162"/>
      <c r="I905" s="126"/>
    </row>
    <row r="906" spans="2:9" ht="13.5" customHeight="1" x14ac:dyDescent="0.2">
      <c r="B906" s="161"/>
      <c r="C906" s="161"/>
      <c r="D906" s="161"/>
      <c r="E906" s="161"/>
      <c r="F906" s="162"/>
      <c r="I906" s="126"/>
    </row>
    <row r="907" spans="2:9" ht="13.5" customHeight="1" x14ac:dyDescent="0.2">
      <c r="B907" s="161"/>
      <c r="C907" s="161"/>
      <c r="D907" s="161"/>
      <c r="E907" s="161"/>
      <c r="F907" s="162"/>
      <c r="I907" s="126"/>
    </row>
    <row r="908" spans="2:9" ht="13.5" customHeight="1" x14ac:dyDescent="0.2">
      <c r="B908" s="161"/>
      <c r="C908" s="161"/>
      <c r="D908" s="161"/>
      <c r="E908" s="161"/>
      <c r="F908" s="162"/>
      <c r="I908" s="126"/>
    </row>
    <row r="909" spans="2:9" ht="13.5" customHeight="1" x14ac:dyDescent="0.2">
      <c r="B909" s="161"/>
      <c r="C909" s="161"/>
      <c r="D909" s="161"/>
      <c r="E909" s="161"/>
      <c r="F909" s="162"/>
      <c r="I909" s="126"/>
    </row>
    <row r="910" spans="2:9" ht="13.5" customHeight="1" x14ac:dyDescent="0.2">
      <c r="B910" s="161"/>
      <c r="C910" s="161"/>
      <c r="D910" s="161"/>
      <c r="E910" s="161"/>
      <c r="F910" s="162"/>
      <c r="I910" s="126"/>
    </row>
    <row r="911" spans="2:9" ht="13.5" customHeight="1" x14ac:dyDescent="0.2">
      <c r="B911" s="161"/>
      <c r="C911" s="161"/>
      <c r="D911" s="161"/>
      <c r="E911" s="161"/>
      <c r="F911" s="162"/>
      <c r="I911" s="126"/>
    </row>
    <row r="912" spans="2:9" ht="13.5" customHeight="1" x14ac:dyDescent="0.2">
      <c r="B912" s="161"/>
      <c r="C912" s="161"/>
      <c r="D912" s="161"/>
      <c r="E912" s="161"/>
      <c r="F912" s="162"/>
      <c r="I912" s="126"/>
    </row>
    <row r="913" spans="2:9" ht="13.5" customHeight="1" x14ac:dyDescent="0.2">
      <c r="B913" s="161"/>
      <c r="C913" s="161"/>
      <c r="D913" s="161"/>
      <c r="E913" s="161"/>
      <c r="F913" s="162"/>
      <c r="I913" s="126"/>
    </row>
    <row r="914" spans="2:9" ht="13.5" customHeight="1" x14ac:dyDescent="0.2">
      <c r="B914" s="161"/>
      <c r="C914" s="161"/>
      <c r="D914" s="161"/>
      <c r="E914" s="161"/>
      <c r="F914" s="162"/>
      <c r="I914" s="126"/>
    </row>
    <row r="915" spans="2:9" ht="13.5" customHeight="1" x14ac:dyDescent="0.2">
      <c r="B915" s="161"/>
      <c r="C915" s="161"/>
      <c r="D915" s="161"/>
      <c r="E915" s="161"/>
      <c r="F915" s="162"/>
      <c r="I915" s="126"/>
    </row>
    <row r="916" spans="2:9" ht="13.5" customHeight="1" x14ac:dyDescent="0.2">
      <c r="B916" s="161"/>
      <c r="C916" s="161"/>
      <c r="D916" s="161"/>
      <c r="E916" s="161"/>
      <c r="F916" s="162"/>
      <c r="I916" s="126"/>
    </row>
    <row r="917" spans="2:9" ht="13.5" customHeight="1" x14ac:dyDescent="0.2">
      <c r="B917" s="161"/>
      <c r="C917" s="161"/>
      <c r="D917" s="161"/>
      <c r="E917" s="161"/>
      <c r="F917" s="162"/>
      <c r="I917" s="126"/>
    </row>
    <row r="918" spans="2:9" ht="13.5" customHeight="1" x14ac:dyDescent="0.2">
      <c r="B918" s="161"/>
      <c r="C918" s="161"/>
      <c r="D918" s="161"/>
      <c r="E918" s="161"/>
      <c r="F918" s="162"/>
      <c r="I918" s="126"/>
    </row>
    <row r="919" spans="2:9" ht="13.5" customHeight="1" x14ac:dyDescent="0.2">
      <c r="B919" s="161"/>
      <c r="C919" s="161"/>
      <c r="D919" s="161"/>
      <c r="E919" s="161"/>
      <c r="F919" s="162"/>
      <c r="I919" s="126"/>
    </row>
    <row r="920" spans="2:9" ht="13.5" customHeight="1" x14ac:dyDescent="0.2">
      <c r="B920" s="161"/>
      <c r="C920" s="161"/>
      <c r="D920" s="161"/>
      <c r="E920" s="161"/>
      <c r="F920" s="162"/>
      <c r="I920" s="126"/>
    </row>
    <row r="921" spans="2:9" ht="13.5" customHeight="1" x14ac:dyDescent="0.2">
      <c r="B921" s="161"/>
      <c r="C921" s="161"/>
      <c r="D921" s="161"/>
      <c r="E921" s="161"/>
      <c r="F921" s="162"/>
      <c r="I921" s="126"/>
    </row>
    <row r="922" spans="2:9" ht="13.5" customHeight="1" x14ac:dyDescent="0.2">
      <c r="B922" s="161"/>
      <c r="C922" s="161"/>
      <c r="D922" s="161"/>
      <c r="E922" s="161"/>
      <c r="F922" s="162"/>
      <c r="I922" s="126"/>
    </row>
    <row r="923" spans="2:9" ht="13.5" customHeight="1" x14ac:dyDescent="0.2">
      <c r="B923" s="161"/>
      <c r="C923" s="161"/>
      <c r="D923" s="161"/>
      <c r="E923" s="161"/>
      <c r="F923" s="162"/>
      <c r="I923" s="126"/>
    </row>
    <row r="924" spans="2:9" ht="13.5" customHeight="1" x14ac:dyDescent="0.2">
      <c r="B924" s="161"/>
      <c r="C924" s="161"/>
      <c r="D924" s="161"/>
      <c r="E924" s="161"/>
      <c r="F924" s="162"/>
      <c r="I924" s="126"/>
    </row>
    <row r="925" spans="2:9" ht="13.5" customHeight="1" x14ac:dyDescent="0.2">
      <c r="B925" s="161"/>
      <c r="C925" s="161"/>
      <c r="D925" s="161"/>
      <c r="E925" s="161"/>
      <c r="F925" s="162"/>
      <c r="I925" s="126"/>
    </row>
    <row r="926" spans="2:9" ht="13.5" customHeight="1" x14ac:dyDescent="0.2">
      <c r="B926" s="161"/>
      <c r="C926" s="161"/>
      <c r="D926" s="161"/>
      <c r="E926" s="161"/>
      <c r="F926" s="162"/>
      <c r="I926" s="126"/>
    </row>
    <row r="927" spans="2:9" ht="13.5" customHeight="1" x14ac:dyDescent="0.2">
      <c r="B927" s="161"/>
      <c r="C927" s="161"/>
      <c r="D927" s="161"/>
      <c r="E927" s="161"/>
      <c r="F927" s="162"/>
      <c r="I927" s="126"/>
    </row>
    <row r="928" spans="2:9" ht="13.5" customHeight="1" x14ac:dyDescent="0.2">
      <c r="B928" s="161"/>
      <c r="C928" s="161"/>
      <c r="D928" s="161"/>
      <c r="E928" s="161"/>
      <c r="F928" s="162"/>
      <c r="I928" s="126"/>
    </row>
    <row r="929" spans="2:9" ht="13.5" customHeight="1" x14ac:dyDescent="0.2">
      <c r="B929" s="161"/>
      <c r="C929" s="161"/>
      <c r="D929" s="161"/>
      <c r="E929" s="161"/>
      <c r="F929" s="162"/>
      <c r="I929" s="126"/>
    </row>
    <row r="930" spans="2:9" ht="13.5" customHeight="1" x14ac:dyDescent="0.2">
      <c r="B930" s="161"/>
      <c r="C930" s="161"/>
      <c r="D930" s="161"/>
      <c r="E930" s="161"/>
      <c r="F930" s="162"/>
      <c r="I930" s="126"/>
    </row>
    <row r="931" spans="2:9" ht="13.5" customHeight="1" x14ac:dyDescent="0.2">
      <c r="B931" s="161"/>
      <c r="C931" s="161"/>
      <c r="D931" s="161"/>
      <c r="E931" s="161"/>
      <c r="F931" s="162"/>
      <c r="I931" s="126"/>
    </row>
    <row r="932" spans="2:9" ht="13.5" customHeight="1" x14ac:dyDescent="0.2">
      <c r="B932" s="161"/>
      <c r="C932" s="161"/>
      <c r="D932" s="161"/>
      <c r="E932" s="161"/>
      <c r="F932" s="162"/>
      <c r="I932" s="126"/>
    </row>
    <row r="933" spans="2:9" ht="13.5" customHeight="1" x14ac:dyDescent="0.2">
      <c r="B933" s="161"/>
      <c r="C933" s="161"/>
      <c r="D933" s="161"/>
      <c r="E933" s="161"/>
      <c r="F933" s="162"/>
      <c r="I933" s="126"/>
    </row>
    <row r="934" spans="2:9" ht="13.5" customHeight="1" x14ac:dyDescent="0.2">
      <c r="B934" s="161"/>
      <c r="C934" s="161"/>
      <c r="D934" s="161"/>
      <c r="E934" s="161"/>
      <c r="F934" s="162"/>
      <c r="I934" s="126"/>
    </row>
    <row r="935" spans="2:9" ht="13.5" customHeight="1" x14ac:dyDescent="0.2">
      <c r="B935" s="161"/>
      <c r="C935" s="161"/>
      <c r="D935" s="161"/>
      <c r="E935" s="161"/>
      <c r="F935" s="162"/>
      <c r="I935" s="126"/>
    </row>
    <row r="936" spans="2:9" ht="13.5" customHeight="1" x14ac:dyDescent="0.2">
      <c r="B936" s="161"/>
      <c r="C936" s="161"/>
      <c r="D936" s="161"/>
      <c r="E936" s="161"/>
      <c r="F936" s="162"/>
      <c r="I936" s="126"/>
    </row>
    <row r="937" spans="2:9" ht="13.5" customHeight="1" x14ac:dyDescent="0.2">
      <c r="B937" s="161"/>
      <c r="C937" s="161"/>
      <c r="D937" s="161"/>
      <c r="E937" s="161"/>
      <c r="F937" s="162"/>
      <c r="I937" s="126"/>
    </row>
    <row r="938" spans="2:9" ht="13.5" customHeight="1" x14ac:dyDescent="0.2">
      <c r="B938" s="161"/>
      <c r="C938" s="161"/>
      <c r="D938" s="161"/>
      <c r="E938" s="161"/>
      <c r="F938" s="162"/>
      <c r="I938" s="126"/>
    </row>
    <row r="939" spans="2:9" ht="13.5" customHeight="1" x14ac:dyDescent="0.2">
      <c r="B939" s="161"/>
      <c r="C939" s="161"/>
      <c r="D939" s="161"/>
      <c r="E939" s="161"/>
      <c r="F939" s="162"/>
      <c r="I939" s="126"/>
    </row>
    <row r="940" spans="2:9" ht="13.5" customHeight="1" x14ac:dyDescent="0.2">
      <c r="B940" s="161"/>
      <c r="C940" s="161"/>
      <c r="D940" s="161"/>
      <c r="E940" s="161"/>
      <c r="F940" s="162"/>
      <c r="I940" s="126"/>
    </row>
    <row r="941" spans="2:9" ht="13.5" customHeight="1" x14ac:dyDescent="0.2">
      <c r="B941" s="161"/>
      <c r="C941" s="161"/>
      <c r="D941" s="161"/>
      <c r="E941" s="161"/>
      <c r="F941" s="162"/>
      <c r="I941" s="126"/>
    </row>
    <row r="942" spans="2:9" ht="13.5" customHeight="1" x14ac:dyDescent="0.2">
      <c r="B942" s="161"/>
      <c r="C942" s="161"/>
      <c r="D942" s="161"/>
      <c r="E942" s="161"/>
      <c r="F942" s="162"/>
      <c r="I942" s="126"/>
    </row>
    <row r="943" spans="2:9" ht="13.5" customHeight="1" x14ac:dyDescent="0.2">
      <c r="B943" s="161"/>
      <c r="C943" s="161"/>
      <c r="D943" s="161"/>
      <c r="E943" s="161"/>
      <c r="F943" s="162"/>
      <c r="I943" s="126"/>
    </row>
    <row r="944" spans="2:9" ht="13.5" customHeight="1" x14ac:dyDescent="0.2">
      <c r="B944" s="161"/>
      <c r="C944" s="161"/>
      <c r="D944" s="161"/>
      <c r="E944" s="161"/>
      <c r="F944" s="162"/>
      <c r="I944" s="126"/>
    </row>
    <row r="945" spans="2:9" ht="13.5" customHeight="1" x14ac:dyDescent="0.2">
      <c r="B945" s="161"/>
      <c r="C945" s="161"/>
      <c r="D945" s="161"/>
      <c r="E945" s="161"/>
      <c r="F945" s="162"/>
      <c r="I945" s="126"/>
    </row>
    <row r="946" spans="2:9" ht="13.5" customHeight="1" x14ac:dyDescent="0.2">
      <c r="B946" s="161"/>
      <c r="C946" s="161"/>
      <c r="D946" s="161"/>
      <c r="E946" s="161"/>
      <c r="F946" s="162"/>
      <c r="I946" s="126"/>
    </row>
    <row r="947" spans="2:9" ht="13.5" customHeight="1" x14ac:dyDescent="0.2">
      <c r="B947" s="161"/>
      <c r="C947" s="161"/>
      <c r="D947" s="161"/>
      <c r="E947" s="161"/>
      <c r="F947" s="162"/>
      <c r="I947" s="126"/>
    </row>
    <row r="948" spans="2:9" ht="13.5" customHeight="1" x14ac:dyDescent="0.2">
      <c r="B948" s="161"/>
      <c r="C948" s="161"/>
      <c r="D948" s="161"/>
      <c r="E948" s="161"/>
      <c r="F948" s="162"/>
      <c r="I948" s="126"/>
    </row>
    <row r="949" spans="2:9" ht="13.5" customHeight="1" x14ac:dyDescent="0.2">
      <c r="B949" s="161"/>
      <c r="C949" s="161"/>
      <c r="D949" s="161"/>
      <c r="E949" s="161"/>
      <c r="F949" s="162"/>
      <c r="I949" s="126"/>
    </row>
    <row r="950" spans="2:9" ht="13.5" customHeight="1" x14ac:dyDescent="0.2">
      <c r="B950" s="161"/>
      <c r="C950" s="161"/>
      <c r="D950" s="161"/>
      <c r="E950" s="161"/>
      <c r="F950" s="162"/>
      <c r="I950" s="126"/>
    </row>
    <row r="951" spans="2:9" ht="13.5" customHeight="1" x14ac:dyDescent="0.2">
      <c r="B951" s="161"/>
      <c r="C951" s="161"/>
      <c r="D951" s="161"/>
      <c r="E951" s="161"/>
      <c r="F951" s="162"/>
      <c r="I951" s="126"/>
    </row>
    <row r="952" spans="2:9" ht="13.5" customHeight="1" x14ac:dyDescent="0.2">
      <c r="B952" s="161"/>
      <c r="C952" s="161"/>
      <c r="D952" s="161"/>
      <c r="E952" s="161"/>
      <c r="F952" s="162"/>
      <c r="I952" s="126"/>
    </row>
    <row r="953" spans="2:9" ht="13.5" customHeight="1" x14ac:dyDescent="0.2">
      <c r="B953" s="161"/>
      <c r="C953" s="161"/>
      <c r="D953" s="161"/>
      <c r="E953" s="161"/>
      <c r="F953" s="162"/>
      <c r="I953" s="126"/>
    </row>
    <row r="954" spans="2:9" ht="13.5" customHeight="1" x14ac:dyDescent="0.2">
      <c r="B954" s="161"/>
      <c r="C954" s="161"/>
      <c r="D954" s="161"/>
      <c r="E954" s="161"/>
      <c r="F954" s="162"/>
      <c r="I954" s="126"/>
    </row>
    <row r="955" spans="2:9" ht="13.5" customHeight="1" x14ac:dyDescent="0.2">
      <c r="B955" s="161"/>
      <c r="C955" s="161"/>
      <c r="D955" s="161"/>
      <c r="E955" s="161"/>
      <c r="F955" s="162"/>
      <c r="I955" s="126"/>
    </row>
    <row r="956" spans="2:9" ht="13.5" customHeight="1" x14ac:dyDescent="0.2">
      <c r="B956" s="161"/>
      <c r="C956" s="161"/>
      <c r="D956" s="161"/>
      <c r="E956" s="161"/>
      <c r="F956" s="162"/>
      <c r="I956" s="126"/>
    </row>
    <row r="957" spans="2:9" ht="13.5" customHeight="1" x14ac:dyDescent="0.2">
      <c r="B957" s="161"/>
      <c r="C957" s="161"/>
      <c r="D957" s="161"/>
      <c r="E957" s="161"/>
      <c r="F957" s="162"/>
      <c r="I957" s="126"/>
    </row>
    <row r="958" spans="2:9" ht="13.5" customHeight="1" x14ac:dyDescent="0.2">
      <c r="B958" s="161"/>
      <c r="C958" s="161"/>
      <c r="D958" s="161"/>
      <c r="E958" s="161"/>
      <c r="F958" s="162"/>
      <c r="I958" s="126"/>
    </row>
    <row r="959" spans="2:9" ht="13.5" customHeight="1" x14ac:dyDescent="0.2">
      <c r="B959" s="161"/>
      <c r="C959" s="161"/>
      <c r="D959" s="161"/>
      <c r="E959" s="161"/>
      <c r="F959" s="162"/>
      <c r="I959" s="126"/>
    </row>
    <row r="960" spans="2:9" ht="13.5" customHeight="1" x14ac:dyDescent="0.2">
      <c r="B960" s="161"/>
      <c r="C960" s="161"/>
      <c r="D960" s="161"/>
      <c r="E960" s="161"/>
      <c r="F960" s="162"/>
      <c r="I960" s="126"/>
    </row>
  </sheetData>
  <mergeCells count="779">
    <mergeCell ref="A218:A220"/>
    <mergeCell ref="B180:B183"/>
    <mergeCell ref="B184:B187"/>
    <mergeCell ref="B218:B220"/>
    <mergeCell ref="C218:C220"/>
    <mergeCell ref="D218:D220"/>
    <mergeCell ref="E218:E220"/>
    <mergeCell ref="G218:G220"/>
    <mergeCell ref="H218:H220"/>
    <mergeCell ref="A216:A217"/>
    <mergeCell ref="B216:B217"/>
    <mergeCell ref="C216:C217"/>
    <mergeCell ref="D216:D217"/>
    <mergeCell ref="E216:E217"/>
    <mergeCell ref="B202:B207"/>
    <mergeCell ref="C202:C207"/>
    <mergeCell ref="A208:A215"/>
    <mergeCell ref="B208:B210"/>
    <mergeCell ref="C208:C210"/>
    <mergeCell ref="D208:D210"/>
    <mergeCell ref="E208:E210"/>
    <mergeCell ref="D211:D215"/>
    <mergeCell ref="E211:E215"/>
    <mergeCell ref="B211:B215"/>
    <mergeCell ref="N218:N220"/>
    <mergeCell ref="O116:O121"/>
    <mergeCell ref="P116:P121"/>
    <mergeCell ref="Q116:Q121"/>
    <mergeCell ref="AG116:AG118"/>
    <mergeCell ref="B122:B127"/>
    <mergeCell ref="C122:C127"/>
    <mergeCell ref="D122:D127"/>
    <mergeCell ref="E122:E127"/>
    <mergeCell ref="G122:G127"/>
    <mergeCell ref="H122:H127"/>
    <mergeCell ref="I122:I127"/>
    <mergeCell ref="J122:J127"/>
    <mergeCell ref="K122:K127"/>
    <mergeCell ref="L122:L127"/>
    <mergeCell ref="M122:M127"/>
    <mergeCell ref="N122:N127"/>
    <mergeCell ref="O122:O127"/>
    <mergeCell ref="P122:P127"/>
    <mergeCell ref="Q122:Q127"/>
    <mergeCell ref="C134:C139"/>
    <mergeCell ref="D134:D139"/>
    <mergeCell ref="G134:G139"/>
    <mergeCell ref="H134:H139"/>
    <mergeCell ref="G116:G121"/>
    <mergeCell ref="H116:H121"/>
    <mergeCell ref="I116:I121"/>
    <mergeCell ref="J116:J121"/>
    <mergeCell ref="K116:K121"/>
    <mergeCell ref="L116:L121"/>
    <mergeCell ref="M116:M121"/>
    <mergeCell ref="N116:N121"/>
    <mergeCell ref="M67:M69"/>
    <mergeCell ref="O67:O69"/>
    <mergeCell ref="P67:P69"/>
    <mergeCell ref="Q67:Q69"/>
    <mergeCell ref="R67:R69"/>
    <mergeCell ref="S67:S69"/>
    <mergeCell ref="T67:T69"/>
    <mergeCell ref="U67:U69"/>
    <mergeCell ref="F68:F69"/>
    <mergeCell ref="F66:F67"/>
    <mergeCell ref="M64:M66"/>
    <mergeCell ref="O64:O66"/>
    <mergeCell ref="P64:P66"/>
    <mergeCell ref="Q64:Q66"/>
    <mergeCell ref="R64:R66"/>
    <mergeCell ref="S64:S66"/>
    <mergeCell ref="T64:T66"/>
    <mergeCell ref="U64:U66"/>
    <mergeCell ref="G64:G67"/>
    <mergeCell ref="G68:G69"/>
    <mergeCell ref="AA51:AA53"/>
    <mergeCell ref="AA48:AA50"/>
    <mergeCell ref="H34:H38"/>
    <mergeCell ref="I34:I38"/>
    <mergeCell ref="J34:J38"/>
    <mergeCell ref="K34:K38"/>
    <mergeCell ref="L34:L38"/>
    <mergeCell ref="M34:M38"/>
    <mergeCell ref="L43:L46"/>
    <mergeCell ref="M43:M46"/>
    <mergeCell ref="N43:N46"/>
    <mergeCell ref="H43:H46"/>
    <mergeCell ref="I43:I46"/>
    <mergeCell ref="J43:J46"/>
    <mergeCell ref="K43:K46"/>
    <mergeCell ref="W51:W53"/>
    <mergeCell ref="B39:B42"/>
    <mergeCell ref="C39:C42"/>
    <mergeCell ref="L39:L42"/>
    <mergeCell ref="M39:M42"/>
    <mergeCell ref="N39:N42"/>
    <mergeCell ref="O39:O42"/>
    <mergeCell ref="P39:P42"/>
    <mergeCell ref="Q39:Q42"/>
    <mergeCell ref="D39:D42"/>
    <mergeCell ref="E39:E42"/>
    <mergeCell ref="G39:G42"/>
    <mergeCell ref="H39:H42"/>
    <mergeCell ref="I39:I42"/>
    <mergeCell ref="J39:J42"/>
    <mergeCell ref="K39:K42"/>
    <mergeCell ref="B43:B46"/>
    <mergeCell ref="C43:C46"/>
    <mergeCell ref="N47:N50"/>
    <mergeCell ref="O47:O50"/>
    <mergeCell ref="P47:P50"/>
    <mergeCell ref="Q47:Q50"/>
    <mergeCell ref="G47:G50"/>
    <mergeCell ref="H47:H50"/>
    <mergeCell ref="I47:I50"/>
    <mergeCell ref="J47:J50"/>
    <mergeCell ref="K47:K50"/>
    <mergeCell ref="L47:L50"/>
    <mergeCell ref="M47:M50"/>
    <mergeCell ref="F48:F49"/>
    <mergeCell ref="E47:E50"/>
    <mergeCell ref="O43:O46"/>
    <mergeCell ref="P43:P46"/>
    <mergeCell ref="Q43:Q46"/>
    <mergeCell ref="D43:D46"/>
    <mergeCell ref="E43:E46"/>
    <mergeCell ref="G43:G46"/>
    <mergeCell ref="D47:D50"/>
    <mergeCell ref="N8:N9"/>
    <mergeCell ref="O8:O9"/>
    <mergeCell ref="AB8:AB9"/>
    <mergeCell ref="AC8:AC9"/>
    <mergeCell ref="K7:Q7"/>
    <mergeCell ref="R7:Z7"/>
    <mergeCell ref="A1:AG2"/>
    <mergeCell ref="A4:C5"/>
    <mergeCell ref="D4:AG5"/>
    <mergeCell ref="A6:C6"/>
    <mergeCell ref="D6:AG6"/>
    <mergeCell ref="B7:J7"/>
    <mergeCell ref="AA7:AG7"/>
    <mergeCell ref="A7:A9"/>
    <mergeCell ref="AD8:AD9"/>
    <mergeCell ref="AE8:AE9"/>
    <mergeCell ref="AF8:AF9"/>
    <mergeCell ref="AG8:AG9"/>
    <mergeCell ref="P8:P9"/>
    <mergeCell ref="Q8:Q9"/>
    <mergeCell ref="R8:R9"/>
    <mergeCell ref="S8:S9"/>
    <mergeCell ref="T8:T9"/>
    <mergeCell ref="U8:Z8"/>
    <mergeCell ref="AA8:AA9"/>
    <mergeCell ref="B8:B9"/>
    <mergeCell ref="B10:B15"/>
    <mergeCell ref="N10:N15"/>
    <mergeCell ref="O10:O15"/>
    <mergeCell ref="P10:P15"/>
    <mergeCell ref="Q10:Q15"/>
    <mergeCell ref="G8:G9"/>
    <mergeCell ref="G10:G15"/>
    <mergeCell ref="I10:I15"/>
    <mergeCell ref="J10:J15"/>
    <mergeCell ref="K10:K15"/>
    <mergeCell ref="L10:L15"/>
    <mergeCell ref="M10:M15"/>
    <mergeCell ref="C10:C15"/>
    <mergeCell ref="D10:D15"/>
    <mergeCell ref="C8:C9"/>
    <mergeCell ref="D8:D9"/>
    <mergeCell ref="E8:E9"/>
    <mergeCell ref="F8:F9"/>
    <mergeCell ref="I8:I9"/>
    <mergeCell ref="J8:J9"/>
    <mergeCell ref="K8:K9"/>
    <mergeCell ref="L8:L9"/>
    <mergeCell ref="M8:M9"/>
    <mergeCell ref="Y51:Y53"/>
    <mergeCell ref="Z51:Z53"/>
    <mergeCell ref="AB51:AB53"/>
    <mergeCell ref="AC51:AC53"/>
    <mergeCell ref="K28:K31"/>
    <mergeCell ref="L28:L31"/>
    <mergeCell ref="AG28:AG31"/>
    <mergeCell ref="C28:C31"/>
    <mergeCell ref="D28:D31"/>
    <mergeCell ref="F28:F29"/>
    <mergeCell ref="G28:G31"/>
    <mergeCell ref="H28:H31"/>
    <mergeCell ref="I28:I31"/>
    <mergeCell ref="J28:J31"/>
    <mergeCell ref="P28:P31"/>
    <mergeCell ref="Q28:Q31"/>
    <mergeCell ref="M28:M31"/>
    <mergeCell ref="N28:N31"/>
    <mergeCell ref="O28:O31"/>
    <mergeCell ref="N34:N38"/>
    <mergeCell ref="O34:O38"/>
    <mergeCell ref="P34:P38"/>
    <mergeCell ref="Q34:Q38"/>
    <mergeCell ref="G34:G38"/>
    <mergeCell ref="AF54:AF56"/>
    <mergeCell ref="AG54:AG56"/>
    <mergeCell ref="V54:V56"/>
    <mergeCell ref="W54:W56"/>
    <mergeCell ref="X54:X56"/>
    <mergeCell ref="Y54:Y56"/>
    <mergeCell ref="Z54:Z56"/>
    <mergeCell ref="AB54:AB56"/>
    <mergeCell ref="AC54:AC56"/>
    <mergeCell ref="AD54:AD56"/>
    <mergeCell ref="AE54:AE56"/>
    <mergeCell ref="AA54:AA56"/>
    <mergeCell ref="V48:V50"/>
    <mergeCell ref="W48:W50"/>
    <mergeCell ref="X48:X50"/>
    <mergeCell ref="O51:O53"/>
    <mergeCell ref="P51:P53"/>
    <mergeCell ref="Q51:Q53"/>
    <mergeCell ref="R51:R53"/>
    <mergeCell ref="S51:S53"/>
    <mergeCell ref="T51:T53"/>
    <mergeCell ref="U51:U53"/>
    <mergeCell ref="V51:V53"/>
    <mergeCell ref="I32:I33"/>
    <mergeCell ref="J32:J33"/>
    <mergeCell ref="K32:K33"/>
    <mergeCell ref="L32:L33"/>
    <mergeCell ref="M32:M33"/>
    <mergeCell ref="N32:N33"/>
    <mergeCell ref="O32:O33"/>
    <mergeCell ref="AE32:AE33"/>
    <mergeCell ref="AF32:AF33"/>
    <mergeCell ref="P32:P33"/>
    <mergeCell ref="Q32:Q33"/>
    <mergeCell ref="S32:S33"/>
    <mergeCell ref="T32:T33"/>
    <mergeCell ref="U32:U33"/>
    <mergeCell ref="V32:V33"/>
    <mergeCell ref="W32:W33"/>
    <mergeCell ref="AG32:AG33"/>
    <mergeCell ref="AG34:AG38"/>
    <mergeCell ref="AG39:AG42"/>
    <mergeCell ref="AG43:AG46"/>
    <mergeCell ref="AF51:AF53"/>
    <mergeCell ref="AG51:AG53"/>
    <mergeCell ref="X32:X33"/>
    <mergeCell ref="Y32:Y33"/>
    <mergeCell ref="Z32:Z33"/>
    <mergeCell ref="AA32:AA33"/>
    <mergeCell ref="AB32:AB33"/>
    <mergeCell ref="AC32:AC33"/>
    <mergeCell ref="AD32:AD33"/>
    <mergeCell ref="Y48:Y50"/>
    <mergeCell ref="Z48:Z50"/>
    <mergeCell ref="AB48:AB50"/>
    <mergeCell ref="AC48:AC50"/>
    <mergeCell ref="AD48:AD50"/>
    <mergeCell ref="AE48:AE50"/>
    <mergeCell ref="AF48:AF50"/>
    <mergeCell ref="AG48:AG50"/>
    <mergeCell ref="AD51:AD53"/>
    <mergeCell ref="AE51:AE53"/>
    <mergeCell ref="X51:X53"/>
    <mergeCell ref="B51:B56"/>
    <mergeCell ref="C51:C56"/>
    <mergeCell ref="D51:D53"/>
    <mergeCell ref="D55:D56"/>
    <mergeCell ref="R48:R50"/>
    <mergeCell ref="S48:S50"/>
    <mergeCell ref="T48:T50"/>
    <mergeCell ref="U48:U50"/>
    <mergeCell ref="O54:O56"/>
    <mergeCell ref="P54:P56"/>
    <mergeCell ref="Q54:Q56"/>
    <mergeCell ref="R54:R56"/>
    <mergeCell ref="S54:S56"/>
    <mergeCell ref="T54:T56"/>
    <mergeCell ref="U54:U56"/>
    <mergeCell ref="M51:M53"/>
    <mergeCell ref="K54:K56"/>
    <mergeCell ref="L54:L56"/>
    <mergeCell ref="M54:M56"/>
    <mergeCell ref="I51:I53"/>
    <mergeCell ref="I54:I56"/>
    <mergeCell ref="A10:A15"/>
    <mergeCell ref="E10:E15"/>
    <mergeCell ref="J16:J21"/>
    <mergeCell ref="K16:K21"/>
    <mergeCell ref="L16:L21"/>
    <mergeCell ref="M16:M21"/>
    <mergeCell ref="N16:N21"/>
    <mergeCell ref="O16:O21"/>
    <mergeCell ref="P16:P21"/>
    <mergeCell ref="A16:A27"/>
    <mergeCell ref="B16:B21"/>
    <mergeCell ref="C16:C21"/>
    <mergeCell ref="C22:C27"/>
    <mergeCell ref="B22:B27"/>
    <mergeCell ref="G51:G56"/>
    <mergeCell ref="H51:H56"/>
    <mergeCell ref="J51:J53"/>
    <mergeCell ref="J54:J56"/>
    <mergeCell ref="B47:B50"/>
    <mergeCell ref="C47:C50"/>
    <mergeCell ref="Q16:Q21"/>
    <mergeCell ref="D16:D21"/>
    <mergeCell ref="E16:E21"/>
    <mergeCell ref="G16:G21"/>
    <mergeCell ref="H16:H21"/>
    <mergeCell ref="I16:I21"/>
    <mergeCell ref="G22:G27"/>
    <mergeCell ref="I22:I27"/>
    <mergeCell ref="J22:J27"/>
    <mergeCell ref="K22:K27"/>
    <mergeCell ref="L22:L27"/>
    <mergeCell ref="M22:M27"/>
    <mergeCell ref="N22:N27"/>
    <mergeCell ref="O22:O27"/>
    <mergeCell ref="P22:P27"/>
    <mergeCell ref="Q22:Q27"/>
    <mergeCell ref="D22:D27"/>
    <mergeCell ref="E22:E27"/>
    <mergeCell ref="Q57:Q59"/>
    <mergeCell ref="Q60:Q63"/>
    <mergeCell ref="R61:R63"/>
    <mergeCell ref="S61:S63"/>
    <mergeCell ref="T61:T63"/>
    <mergeCell ref="U61:U63"/>
    <mergeCell ref="A28:A33"/>
    <mergeCell ref="B32:B33"/>
    <mergeCell ref="C32:C33"/>
    <mergeCell ref="D32:D33"/>
    <mergeCell ref="E32:E33"/>
    <mergeCell ref="G32:G33"/>
    <mergeCell ref="H32:H33"/>
    <mergeCell ref="K51:K53"/>
    <mergeCell ref="L51:L53"/>
    <mergeCell ref="E28:E31"/>
    <mergeCell ref="B28:B31"/>
    <mergeCell ref="A34:A46"/>
    <mergeCell ref="B34:B38"/>
    <mergeCell ref="C34:C38"/>
    <mergeCell ref="D34:D38"/>
    <mergeCell ref="E34:E38"/>
    <mergeCell ref="E51:E56"/>
    <mergeCell ref="F51:F52"/>
    <mergeCell ref="AD61:AD63"/>
    <mergeCell ref="AE61:AE63"/>
    <mergeCell ref="AF61:AF63"/>
    <mergeCell ref="AG61:AG63"/>
    <mergeCell ref="V61:V63"/>
    <mergeCell ref="W61:W63"/>
    <mergeCell ref="X61:X63"/>
    <mergeCell ref="Y61:Y63"/>
    <mergeCell ref="Z61:Z63"/>
    <mergeCell ref="AB61:AB63"/>
    <mergeCell ref="AC61:AC63"/>
    <mergeCell ref="AD64:AD66"/>
    <mergeCell ref="AE64:AE66"/>
    <mergeCell ref="AF64:AF66"/>
    <mergeCell ref="AG64:AG66"/>
    <mergeCell ref="AG140:AG142"/>
    <mergeCell ref="V64:V66"/>
    <mergeCell ref="W64:W66"/>
    <mergeCell ref="X64:X66"/>
    <mergeCell ref="Y64:Y66"/>
    <mergeCell ref="Z64:Z66"/>
    <mergeCell ref="AB64:AB66"/>
    <mergeCell ref="AC64:AC66"/>
    <mergeCell ref="AD67:AD69"/>
    <mergeCell ref="AE67:AE69"/>
    <mergeCell ref="AF67:AF69"/>
    <mergeCell ref="AG67:AG69"/>
    <mergeCell ref="V67:V69"/>
    <mergeCell ref="W67:W69"/>
    <mergeCell ref="X67:X69"/>
    <mergeCell ref="Y67:Y69"/>
    <mergeCell ref="Z67:Z69"/>
    <mergeCell ref="AB67:AB69"/>
    <mergeCell ref="AC67:AC69"/>
    <mergeCell ref="I64:I66"/>
    <mergeCell ref="J64:J66"/>
    <mergeCell ref="K64:K66"/>
    <mergeCell ref="L64:L66"/>
    <mergeCell ref="D68:D69"/>
    <mergeCell ref="F64:F65"/>
    <mergeCell ref="L67:L69"/>
    <mergeCell ref="K67:K69"/>
    <mergeCell ref="J67:J69"/>
    <mergeCell ref="I67:I69"/>
    <mergeCell ref="D64:D67"/>
    <mergeCell ref="E64:E67"/>
    <mergeCell ref="E68:E69"/>
    <mergeCell ref="C57:C59"/>
    <mergeCell ref="D57:D59"/>
    <mergeCell ref="E57:E59"/>
    <mergeCell ref="G57:G59"/>
    <mergeCell ref="H57:H59"/>
    <mergeCell ref="I57:I59"/>
    <mergeCell ref="O60:O63"/>
    <mergeCell ref="P60:P63"/>
    <mergeCell ref="D60:D63"/>
    <mergeCell ref="J57:J59"/>
    <mergeCell ref="K57:K59"/>
    <mergeCell ref="L57:L59"/>
    <mergeCell ref="M57:M59"/>
    <mergeCell ref="N57:N59"/>
    <mergeCell ref="O57:O59"/>
    <mergeCell ref="P57:P59"/>
    <mergeCell ref="N60:N63"/>
    <mergeCell ref="I60:I63"/>
    <mergeCell ref="J60:J63"/>
    <mergeCell ref="K60:K63"/>
    <mergeCell ref="L60:L63"/>
    <mergeCell ref="M60:M63"/>
    <mergeCell ref="A70:A72"/>
    <mergeCell ref="B70:B72"/>
    <mergeCell ref="C70:C72"/>
    <mergeCell ref="D70:D72"/>
    <mergeCell ref="E70:E72"/>
    <mergeCell ref="G70:G72"/>
    <mergeCell ref="H70:H72"/>
    <mergeCell ref="N70:N72"/>
    <mergeCell ref="A47:A56"/>
    <mergeCell ref="A57:A59"/>
    <mergeCell ref="A60:A69"/>
    <mergeCell ref="B60:B63"/>
    <mergeCell ref="C60:C63"/>
    <mergeCell ref="B64:B69"/>
    <mergeCell ref="C64:C69"/>
    <mergeCell ref="G60:G63"/>
    <mergeCell ref="H64:H69"/>
    <mergeCell ref="F53:F54"/>
    <mergeCell ref="F55:F56"/>
    <mergeCell ref="F57:F58"/>
    <mergeCell ref="E60:E63"/>
    <mergeCell ref="H60:H63"/>
    <mergeCell ref="F61:F62"/>
    <mergeCell ref="B57:B59"/>
    <mergeCell ref="I134:I139"/>
    <mergeCell ref="J134:J139"/>
    <mergeCell ref="K134:K139"/>
    <mergeCell ref="E134:E139"/>
    <mergeCell ref="F140:F141"/>
    <mergeCell ref="G140:G145"/>
    <mergeCell ref="H140:H145"/>
    <mergeCell ref="J140:J145"/>
    <mergeCell ref="K140:K145"/>
    <mergeCell ref="L180:L183"/>
    <mergeCell ref="M180:M183"/>
    <mergeCell ref="O180:O183"/>
    <mergeCell ref="P180:P183"/>
    <mergeCell ref="Q180:Q183"/>
    <mergeCell ref="R180:R181"/>
    <mergeCell ref="R182:R183"/>
    <mergeCell ref="N180:N181"/>
    <mergeCell ref="N146:N151"/>
    <mergeCell ref="O146:O151"/>
    <mergeCell ref="P146:P151"/>
    <mergeCell ref="Q146:Q151"/>
    <mergeCell ref="P152:P157"/>
    <mergeCell ref="Q152:Q157"/>
    <mergeCell ref="N158:N163"/>
    <mergeCell ref="O158:O163"/>
    <mergeCell ref="P158:P163"/>
    <mergeCell ref="Q158:Q163"/>
    <mergeCell ref="M158:M163"/>
    <mergeCell ref="M173:M175"/>
    <mergeCell ref="N184:N187"/>
    <mergeCell ref="O184:O187"/>
    <mergeCell ref="P184:P187"/>
    <mergeCell ref="Q184:Q187"/>
    <mergeCell ref="S184:S187"/>
    <mergeCell ref="T184:T187"/>
    <mergeCell ref="C176:C179"/>
    <mergeCell ref="C180:C183"/>
    <mergeCell ref="D180:D183"/>
    <mergeCell ref="E180:E183"/>
    <mergeCell ref="G180:G183"/>
    <mergeCell ref="H180:H183"/>
    <mergeCell ref="I180:I183"/>
    <mergeCell ref="J180:J183"/>
    <mergeCell ref="K180:K183"/>
    <mergeCell ref="D176:D179"/>
    <mergeCell ref="C184:C187"/>
    <mergeCell ref="D184:D187"/>
    <mergeCell ref="M176:M179"/>
    <mergeCell ref="N176:N179"/>
    <mergeCell ref="O176:O179"/>
    <mergeCell ref="P176:P179"/>
    <mergeCell ref="Q176:Q179"/>
    <mergeCell ref="R177:R179"/>
    <mergeCell ref="Z181:Z183"/>
    <mergeCell ref="AA181:AA183"/>
    <mergeCell ref="AB181:AB183"/>
    <mergeCell ref="AC181:AC183"/>
    <mergeCell ref="AD181:AD183"/>
    <mergeCell ref="AE181:AE183"/>
    <mergeCell ref="AF181:AF183"/>
    <mergeCell ref="AG181:AG183"/>
    <mergeCell ref="S180:S181"/>
    <mergeCell ref="T181:T183"/>
    <mergeCell ref="U181:U183"/>
    <mergeCell ref="V181:V183"/>
    <mergeCell ref="W181:W183"/>
    <mergeCell ref="X181:X183"/>
    <mergeCell ref="Y181:Y183"/>
    <mergeCell ref="S182:S183"/>
    <mergeCell ref="A173:A175"/>
    <mergeCell ref="A176:A187"/>
    <mergeCell ref="B176:B179"/>
    <mergeCell ref="E176:E179"/>
    <mergeCell ref="F176:F177"/>
    <mergeCell ref="F178:F179"/>
    <mergeCell ref="F181:F183"/>
    <mergeCell ref="AB184:AB187"/>
    <mergeCell ref="AC184:AC187"/>
    <mergeCell ref="L184:L187"/>
    <mergeCell ref="M184:M187"/>
    <mergeCell ref="E184:E187"/>
    <mergeCell ref="F184:F187"/>
    <mergeCell ref="G184:G187"/>
    <mergeCell ref="H184:H187"/>
    <mergeCell ref="I184:I187"/>
    <mergeCell ref="J184:J187"/>
    <mergeCell ref="K184:K187"/>
    <mergeCell ref="G176:G179"/>
    <mergeCell ref="H176:H179"/>
    <mergeCell ref="I176:I179"/>
    <mergeCell ref="J176:J179"/>
    <mergeCell ref="K176:K179"/>
    <mergeCell ref="L176:L179"/>
    <mergeCell ref="AD184:AD187"/>
    <mergeCell ref="AE184:AE187"/>
    <mergeCell ref="AF184:AF187"/>
    <mergeCell ref="AG184:AG187"/>
    <mergeCell ref="U184:U187"/>
    <mergeCell ref="V184:V187"/>
    <mergeCell ref="W184:W187"/>
    <mergeCell ref="X184:X187"/>
    <mergeCell ref="Y184:Y187"/>
    <mergeCell ref="Z184:Z187"/>
    <mergeCell ref="AA184:AA187"/>
    <mergeCell ref="O188:O191"/>
    <mergeCell ref="P188:P191"/>
    <mergeCell ref="Q188:Q191"/>
    <mergeCell ref="H188:H191"/>
    <mergeCell ref="I188:I191"/>
    <mergeCell ref="J188:J191"/>
    <mergeCell ref="K188:K191"/>
    <mergeCell ref="L188:L191"/>
    <mergeCell ref="M188:M191"/>
    <mergeCell ref="N188:N191"/>
    <mergeCell ref="C211:C215"/>
    <mergeCell ref="G211:G215"/>
    <mergeCell ref="I211:I215"/>
    <mergeCell ref="J211:J215"/>
    <mergeCell ref="K211:K215"/>
    <mergeCell ref="L211:L215"/>
    <mergeCell ref="M211:M215"/>
    <mergeCell ref="N211:N215"/>
    <mergeCell ref="O211:O215"/>
    <mergeCell ref="P211:P215"/>
    <mergeCell ref="Q211:Q215"/>
    <mergeCell ref="S216:S217"/>
    <mergeCell ref="T216:T217"/>
    <mergeCell ref="AB216:AB217"/>
    <mergeCell ref="AC216:AC217"/>
    <mergeCell ref="AD216:AD217"/>
    <mergeCell ref="AE216:AE217"/>
    <mergeCell ref="AF216:AF217"/>
    <mergeCell ref="AG216:AG217"/>
    <mergeCell ref="U216:U217"/>
    <mergeCell ref="V216:V217"/>
    <mergeCell ref="W216:W217"/>
    <mergeCell ref="X216:X217"/>
    <mergeCell ref="Y216:Y217"/>
    <mergeCell ref="Z216:Z217"/>
    <mergeCell ref="AA216:AA217"/>
    <mergeCell ref="A188:A195"/>
    <mergeCell ref="B188:B191"/>
    <mergeCell ref="C188:C191"/>
    <mergeCell ref="D188:D191"/>
    <mergeCell ref="E188:E191"/>
    <mergeCell ref="F188:F189"/>
    <mergeCell ref="G188:G189"/>
    <mergeCell ref="F194:F195"/>
    <mergeCell ref="N196:N201"/>
    <mergeCell ref="A196:A207"/>
    <mergeCell ref="B196:B201"/>
    <mergeCell ref="C196:C201"/>
    <mergeCell ref="D196:D201"/>
    <mergeCell ref="E196:E201"/>
    <mergeCell ref="F190:F191"/>
    <mergeCell ref="G190:G191"/>
    <mergeCell ref="C192:C195"/>
    <mergeCell ref="N192:N195"/>
    <mergeCell ref="D192:D195"/>
    <mergeCell ref="E192:E195"/>
    <mergeCell ref="P196:P201"/>
    <mergeCell ref="Q196:Q201"/>
    <mergeCell ref="G196:G201"/>
    <mergeCell ref="H196:H201"/>
    <mergeCell ref="I196:I201"/>
    <mergeCell ref="J196:J201"/>
    <mergeCell ref="K196:K201"/>
    <mergeCell ref="L196:L201"/>
    <mergeCell ref="M196:M201"/>
    <mergeCell ref="O192:O195"/>
    <mergeCell ref="P192:P195"/>
    <mergeCell ref="Q192:Q195"/>
    <mergeCell ref="G192:G195"/>
    <mergeCell ref="H192:H195"/>
    <mergeCell ref="I192:I195"/>
    <mergeCell ref="J192:J195"/>
    <mergeCell ref="K192:K195"/>
    <mergeCell ref="L192:L195"/>
    <mergeCell ref="M192:M195"/>
    <mergeCell ref="P202:P207"/>
    <mergeCell ref="Q202:Q207"/>
    <mergeCell ref="P208:P210"/>
    <mergeCell ref="Q208:Q210"/>
    <mergeCell ref="D202:D207"/>
    <mergeCell ref="E202:E207"/>
    <mergeCell ref="G202:G207"/>
    <mergeCell ref="I202:I207"/>
    <mergeCell ref="J202:J207"/>
    <mergeCell ref="K202:K207"/>
    <mergeCell ref="L202:L207"/>
    <mergeCell ref="N216:N217"/>
    <mergeCell ref="O216:O217"/>
    <mergeCell ref="P216:P217"/>
    <mergeCell ref="Q216:Q217"/>
    <mergeCell ref="G216:G217"/>
    <mergeCell ref="H216:H217"/>
    <mergeCell ref="I216:I217"/>
    <mergeCell ref="J216:J217"/>
    <mergeCell ref="K216:K217"/>
    <mergeCell ref="L216:L217"/>
    <mergeCell ref="M216:M217"/>
    <mergeCell ref="G146:G151"/>
    <mergeCell ref="H146:H151"/>
    <mergeCell ref="I146:I151"/>
    <mergeCell ref="J146:J151"/>
    <mergeCell ref="K146:K151"/>
    <mergeCell ref="L146:L151"/>
    <mergeCell ref="M146:M151"/>
    <mergeCell ref="N152:N157"/>
    <mergeCell ref="O152:O157"/>
    <mergeCell ref="G152:G157"/>
    <mergeCell ref="H152:H157"/>
    <mergeCell ref="I152:I157"/>
    <mergeCell ref="J152:J157"/>
    <mergeCell ref="K152:K157"/>
    <mergeCell ref="L152:L157"/>
    <mergeCell ref="M152:M157"/>
    <mergeCell ref="L128:L133"/>
    <mergeCell ref="M128:M133"/>
    <mergeCell ref="N128:N133"/>
    <mergeCell ref="O128:O133"/>
    <mergeCell ref="P128:P133"/>
    <mergeCell ref="Q128:Q133"/>
    <mergeCell ref="C128:C133"/>
    <mergeCell ref="D128:D133"/>
    <mergeCell ref="G128:G133"/>
    <mergeCell ref="H128:H133"/>
    <mergeCell ref="I128:I133"/>
    <mergeCell ref="J128:J133"/>
    <mergeCell ref="K128:K133"/>
    <mergeCell ref="T177:T179"/>
    <mergeCell ref="L134:L139"/>
    <mergeCell ref="M134:M139"/>
    <mergeCell ref="N134:N139"/>
    <mergeCell ref="O134:O139"/>
    <mergeCell ref="P134:P139"/>
    <mergeCell ref="Q134:Q139"/>
    <mergeCell ref="M140:M145"/>
    <mergeCell ref="N140:N145"/>
    <mergeCell ref="O140:O145"/>
    <mergeCell ref="P140:P145"/>
    <mergeCell ref="Q140:Q145"/>
    <mergeCell ref="L140:L145"/>
    <mergeCell ref="N164:N169"/>
    <mergeCell ref="O164:O169"/>
    <mergeCell ref="P164:P169"/>
    <mergeCell ref="Q164:Q169"/>
    <mergeCell ref="N173:N175"/>
    <mergeCell ref="O173:O175"/>
    <mergeCell ref="P173:P175"/>
    <mergeCell ref="Q173:Q175"/>
    <mergeCell ref="S177:S179"/>
    <mergeCell ref="AD177:AD179"/>
    <mergeCell ref="AE177:AE179"/>
    <mergeCell ref="AF177:AF179"/>
    <mergeCell ref="AG177:AG179"/>
    <mergeCell ref="U177:U179"/>
    <mergeCell ref="V177:V179"/>
    <mergeCell ref="W177:W179"/>
    <mergeCell ref="X177:X179"/>
    <mergeCell ref="Y177:Y179"/>
    <mergeCell ref="Z177:Z179"/>
    <mergeCell ref="AA177:AA179"/>
    <mergeCell ref="AB177:AB179"/>
    <mergeCell ref="AC177:AC179"/>
    <mergeCell ref="A146:A151"/>
    <mergeCell ref="B146:B151"/>
    <mergeCell ref="C146:C151"/>
    <mergeCell ref="D146:D151"/>
    <mergeCell ref="E146:E151"/>
    <mergeCell ref="F146:F147"/>
    <mergeCell ref="A152:A169"/>
    <mergeCell ref="L164:L169"/>
    <mergeCell ref="M164:M169"/>
    <mergeCell ref="D164:D169"/>
    <mergeCell ref="E164:E169"/>
    <mergeCell ref="G164:G169"/>
    <mergeCell ref="H164:H169"/>
    <mergeCell ref="I164:I169"/>
    <mergeCell ref="J164:J169"/>
    <mergeCell ref="K164:K169"/>
    <mergeCell ref="B164:B169"/>
    <mergeCell ref="C164:C169"/>
    <mergeCell ref="G158:G163"/>
    <mergeCell ref="H158:H163"/>
    <mergeCell ref="I158:I163"/>
    <mergeCell ref="J158:J163"/>
    <mergeCell ref="K158:K163"/>
    <mergeCell ref="L158:L163"/>
    <mergeCell ref="A73:A92"/>
    <mergeCell ref="A93:A115"/>
    <mergeCell ref="A116:A127"/>
    <mergeCell ref="A128:A139"/>
    <mergeCell ref="E128:E133"/>
    <mergeCell ref="B128:B133"/>
    <mergeCell ref="B134:B139"/>
    <mergeCell ref="A140:A145"/>
    <mergeCell ref="B140:B145"/>
    <mergeCell ref="C140:C145"/>
    <mergeCell ref="D140:D145"/>
    <mergeCell ref="E140:E145"/>
    <mergeCell ref="B116:B121"/>
    <mergeCell ref="C116:C121"/>
    <mergeCell ref="D116:D121"/>
    <mergeCell ref="E116:E121"/>
    <mergeCell ref="B152:B157"/>
    <mergeCell ref="C152:C157"/>
    <mergeCell ref="D152:D157"/>
    <mergeCell ref="E152:E157"/>
    <mergeCell ref="B158:B163"/>
    <mergeCell ref="C158:C163"/>
    <mergeCell ref="D158:D163"/>
    <mergeCell ref="E158:E163"/>
    <mergeCell ref="A170:A172"/>
    <mergeCell ref="B173:B175"/>
    <mergeCell ref="C173:C175"/>
    <mergeCell ref="D173:D175"/>
    <mergeCell ref="E173:E175"/>
    <mergeCell ref="N208:N210"/>
    <mergeCell ref="O208:O210"/>
    <mergeCell ref="G208:G210"/>
    <mergeCell ref="H208:H210"/>
    <mergeCell ref="I208:I210"/>
    <mergeCell ref="J208:J210"/>
    <mergeCell ref="K208:K210"/>
    <mergeCell ref="L208:L210"/>
    <mergeCell ref="M208:M210"/>
    <mergeCell ref="G173:G175"/>
    <mergeCell ref="H173:H175"/>
    <mergeCell ref="I173:I175"/>
    <mergeCell ref="J173:J175"/>
    <mergeCell ref="K173:K175"/>
    <mergeCell ref="L173:L175"/>
    <mergeCell ref="M202:M207"/>
    <mergeCell ref="N202:N207"/>
    <mergeCell ref="O202:O207"/>
    <mergeCell ref="O196:O201"/>
    <mergeCell ref="B192:B195"/>
  </mergeCells>
  <conditionalFormatting sqref="N10:N15">
    <cfRule type="containsText" dxfId="1230" priority="1236" operator="containsText" text="❌">
      <formula>NOT(ISERROR(SEARCH(("❌"),(N10))))</formula>
    </cfRule>
  </conditionalFormatting>
  <conditionalFormatting sqref="K10">
    <cfRule type="cellIs" dxfId="1229" priority="1377" operator="equal">
      <formula>"Muy Alta"</formula>
    </cfRule>
  </conditionalFormatting>
  <conditionalFormatting sqref="K10">
    <cfRule type="cellIs" dxfId="1228" priority="1378" operator="equal">
      <formula>"Alta"</formula>
    </cfRule>
  </conditionalFormatting>
  <conditionalFormatting sqref="K10">
    <cfRule type="cellIs" dxfId="1227" priority="1379" operator="equal">
      <formula>"Media"</formula>
    </cfRule>
  </conditionalFormatting>
  <conditionalFormatting sqref="K10">
    <cfRule type="cellIs" dxfId="1226" priority="1380" operator="equal">
      <formula>"Baja"</formula>
    </cfRule>
  </conditionalFormatting>
  <conditionalFormatting sqref="K10">
    <cfRule type="cellIs" dxfId="1225" priority="1381" operator="equal">
      <formula>"Muy Baja"</formula>
    </cfRule>
  </conditionalFormatting>
  <conditionalFormatting sqref="O10">
    <cfRule type="cellIs" dxfId="1224" priority="1382" operator="equal">
      <formula>"Catastrófico"</formula>
    </cfRule>
  </conditionalFormatting>
  <conditionalFormatting sqref="O10">
    <cfRule type="cellIs" dxfId="1223" priority="1383" operator="equal">
      <formula>"Mayor"</formula>
    </cfRule>
  </conditionalFormatting>
  <conditionalFormatting sqref="O10">
    <cfRule type="cellIs" dxfId="1222" priority="1384" operator="equal">
      <formula>"Moderado"</formula>
    </cfRule>
  </conditionalFormatting>
  <conditionalFormatting sqref="O10">
    <cfRule type="cellIs" dxfId="1221" priority="1385" operator="equal">
      <formula>"Menor"</formula>
    </cfRule>
  </conditionalFormatting>
  <conditionalFormatting sqref="O10">
    <cfRule type="cellIs" dxfId="1220" priority="1386" operator="equal">
      <formula>"Leve"</formula>
    </cfRule>
  </conditionalFormatting>
  <conditionalFormatting sqref="Q10">
    <cfRule type="cellIs" dxfId="1219" priority="1387" operator="equal">
      <formula>"Extremo"</formula>
    </cfRule>
  </conditionalFormatting>
  <conditionalFormatting sqref="Q10">
    <cfRule type="cellIs" dxfId="1218" priority="1388" operator="equal">
      <formula>"Alto"</formula>
    </cfRule>
  </conditionalFormatting>
  <conditionalFormatting sqref="Q10">
    <cfRule type="cellIs" dxfId="1217" priority="1389" operator="equal">
      <formula>"Moderado"</formula>
    </cfRule>
  </conditionalFormatting>
  <conditionalFormatting sqref="Q10">
    <cfRule type="cellIs" dxfId="1216" priority="1390" operator="equal">
      <formula>"Bajo"</formula>
    </cfRule>
  </conditionalFormatting>
  <conditionalFormatting sqref="AB10">
    <cfRule type="cellIs" dxfId="1215" priority="1391" operator="equal">
      <formula>"Muy Alta"</formula>
    </cfRule>
  </conditionalFormatting>
  <conditionalFormatting sqref="AB10">
    <cfRule type="cellIs" dxfId="1214" priority="1392" operator="equal">
      <formula>"Alta"</formula>
    </cfRule>
  </conditionalFormatting>
  <conditionalFormatting sqref="AB10">
    <cfRule type="cellIs" dxfId="1213" priority="1393" operator="equal">
      <formula>"Media"</formula>
    </cfRule>
  </conditionalFormatting>
  <conditionalFormatting sqref="AB10">
    <cfRule type="cellIs" dxfId="1212" priority="1394" operator="equal">
      <formula>"Baja"</formula>
    </cfRule>
  </conditionalFormatting>
  <conditionalFormatting sqref="AB10">
    <cfRule type="cellIs" dxfId="1211" priority="1395" operator="equal">
      <formula>"Muy Baja"</formula>
    </cfRule>
  </conditionalFormatting>
  <conditionalFormatting sqref="AD10">
    <cfRule type="cellIs" dxfId="1210" priority="1396" operator="equal">
      <formula>"Catastrófico"</formula>
    </cfRule>
  </conditionalFormatting>
  <conditionalFormatting sqref="AD10">
    <cfRule type="cellIs" dxfId="1209" priority="1397" operator="equal">
      <formula>"Mayor"</formula>
    </cfRule>
  </conditionalFormatting>
  <conditionalFormatting sqref="AD10">
    <cfRule type="cellIs" dxfId="1208" priority="1398" operator="equal">
      <formula>"Moderado"</formula>
    </cfRule>
  </conditionalFormatting>
  <conditionalFormatting sqref="AD10">
    <cfRule type="cellIs" dxfId="1207" priority="1399" operator="equal">
      <formula>"Menor"</formula>
    </cfRule>
  </conditionalFormatting>
  <conditionalFormatting sqref="AD10">
    <cfRule type="cellIs" dxfId="1206" priority="1400" operator="equal">
      <formula>"Leve"</formula>
    </cfRule>
  </conditionalFormatting>
  <conditionalFormatting sqref="AF10">
    <cfRule type="cellIs" dxfId="1205" priority="1401" operator="equal">
      <formula>"Extremo"</formula>
    </cfRule>
  </conditionalFormatting>
  <conditionalFormatting sqref="AF10">
    <cfRule type="cellIs" dxfId="1204" priority="1402" operator="equal">
      <formula>"Alto"</formula>
    </cfRule>
  </conditionalFormatting>
  <conditionalFormatting sqref="AF10">
    <cfRule type="cellIs" dxfId="1203" priority="1403" operator="equal">
      <formula>"Moderado"</formula>
    </cfRule>
  </conditionalFormatting>
  <conditionalFormatting sqref="AF10">
    <cfRule type="cellIs" dxfId="1202" priority="1404" operator="equal">
      <formula>"Bajo"</formula>
    </cfRule>
  </conditionalFormatting>
  <conditionalFormatting sqref="AB11:AB15">
    <cfRule type="cellIs" dxfId="1201" priority="1405" operator="equal">
      <formula>"Muy Alta"</formula>
    </cfRule>
  </conditionalFormatting>
  <conditionalFormatting sqref="AB11:AB15">
    <cfRule type="cellIs" dxfId="1200" priority="1406" operator="equal">
      <formula>"Alta"</formula>
    </cfRule>
  </conditionalFormatting>
  <conditionalFormatting sqref="AB11:AB15">
    <cfRule type="cellIs" dxfId="1199" priority="1407" operator="equal">
      <formula>"Media"</formula>
    </cfRule>
  </conditionalFormatting>
  <conditionalFormatting sqref="AB11:AB15">
    <cfRule type="cellIs" dxfId="1198" priority="1408" operator="equal">
      <formula>"Baja"</formula>
    </cfRule>
  </conditionalFormatting>
  <conditionalFormatting sqref="AB11:AB15">
    <cfRule type="cellIs" dxfId="1197" priority="1409" operator="equal">
      <formula>"Muy Baja"</formula>
    </cfRule>
  </conditionalFormatting>
  <conditionalFormatting sqref="AD11:AD15">
    <cfRule type="cellIs" dxfId="1196" priority="1410" operator="equal">
      <formula>"Catastrófico"</formula>
    </cfRule>
  </conditionalFormatting>
  <conditionalFormatting sqref="AD11:AD15">
    <cfRule type="cellIs" dxfId="1195" priority="1411" operator="equal">
      <formula>"Mayor"</formula>
    </cfRule>
  </conditionalFormatting>
  <conditionalFormatting sqref="AD11:AD15">
    <cfRule type="cellIs" dxfId="1194" priority="1412" operator="equal">
      <formula>"Moderado"</formula>
    </cfRule>
  </conditionalFormatting>
  <conditionalFormatting sqref="AD11:AD15">
    <cfRule type="cellIs" dxfId="1193" priority="1413" operator="equal">
      <formula>"Menor"</formula>
    </cfRule>
  </conditionalFormatting>
  <conditionalFormatting sqref="AD11:AD15">
    <cfRule type="cellIs" dxfId="1192" priority="1414" operator="equal">
      <formula>"Leve"</formula>
    </cfRule>
  </conditionalFormatting>
  <conditionalFormatting sqref="AF11:AF15">
    <cfRule type="cellIs" dxfId="1191" priority="1415" operator="equal">
      <formula>"Extremo"</formula>
    </cfRule>
  </conditionalFormatting>
  <conditionalFormatting sqref="AF11:AF15">
    <cfRule type="cellIs" dxfId="1190" priority="1416" operator="equal">
      <formula>"Alto"</formula>
    </cfRule>
  </conditionalFormatting>
  <conditionalFormatting sqref="AF11:AF15">
    <cfRule type="cellIs" dxfId="1189" priority="1417" operator="equal">
      <formula>"Moderado"</formula>
    </cfRule>
  </conditionalFormatting>
  <conditionalFormatting sqref="AF11:AF15">
    <cfRule type="cellIs" dxfId="1188" priority="1418" operator="equal">
      <formula>"Bajo"</formula>
    </cfRule>
  </conditionalFormatting>
  <conditionalFormatting sqref="K16 K22">
    <cfRule type="cellIs" dxfId="1187" priority="1198" operator="equal">
      <formula>"Muy Alta"</formula>
    </cfRule>
    <cfRule type="cellIs" dxfId="1186" priority="1199" operator="equal">
      <formula>"Alta"</formula>
    </cfRule>
    <cfRule type="cellIs" dxfId="1185" priority="1200" operator="equal">
      <formula>"Media"</formula>
    </cfRule>
    <cfRule type="cellIs" dxfId="1184" priority="1201" operator="equal">
      <formula>"Baja"</formula>
    </cfRule>
    <cfRule type="cellIs" dxfId="1183" priority="1202" operator="equal">
      <formula>"Muy Baja"</formula>
    </cfRule>
  </conditionalFormatting>
  <conditionalFormatting sqref="O16 O22">
    <cfRule type="cellIs" dxfId="1182" priority="1193" operator="equal">
      <formula>"Catastrófico"</formula>
    </cfRule>
    <cfRule type="cellIs" dxfId="1181" priority="1194" operator="equal">
      <formula>"Mayor"</formula>
    </cfRule>
    <cfRule type="cellIs" dxfId="1180" priority="1195" operator="equal">
      <formula>"Moderado"</formula>
    </cfRule>
    <cfRule type="cellIs" dxfId="1179" priority="1196" operator="equal">
      <formula>"Menor"</formula>
    </cfRule>
    <cfRule type="cellIs" dxfId="1178" priority="1197" operator="equal">
      <formula>"Leve"</formula>
    </cfRule>
  </conditionalFormatting>
  <conditionalFormatting sqref="Q16">
    <cfRule type="cellIs" dxfId="1177" priority="1189" operator="equal">
      <formula>"Extremo"</formula>
    </cfRule>
    <cfRule type="cellIs" dxfId="1176" priority="1190" operator="equal">
      <formula>"Alto"</formula>
    </cfRule>
    <cfRule type="cellIs" dxfId="1175" priority="1191" operator="equal">
      <formula>"Moderado"</formula>
    </cfRule>
    <cfRule type="cellIs" dxfId="1174" priority="1192" operator="equal">
      <formula>"Bajo"</formula>
    </cfRule>
  </conditionalFormatting>
  <conditionalFormatting sqref="AB16">
    <cfRule type="cellIs" dxfId="1173" priority="1184" operator="equal">
      <formula>"Muy Alta"</formula>
    </cfRule>
    <cfRule type="cellIs" dxfId="1172" priority="1185" operator="equal">
      <formula>"Alta"</formula>
    </cfRule>
    <cfRule type="cellIs" dxfId="1171" priority="1186" operator="equal">
      <formula>"Media"</formula>
    </cfRule>
    <cfRule type="cellIs" dxfId="1170" priority="1187" operator="equal">
      <formula>"Baja"</formula>
    </cfRule>
    <cfRule type="cellIs" dxfId="1169" priority="1188" operator="equal">
      <formula>"Muy Baja"</formula>
    </cfRule>
  </conditionalFormatting>
  <conditionalFormatting sqref="AD16">
    <cfRule type="cellIs" dxfId="1168" priority="1179" operator="equal">
      <formula>"Catastrófico"</formula>
    </cfRule>
    <cfRule type="cellIs" dxfId="1167" priority="1180" operator="equal">
      <formula>"Mayor"</formula>
    </cfRule>
    <cfRule type="cellIs" dxfId="1166" priority="1181" operator="equal">
      <formula>"Moderado"</formula>
    </cfRule>
    <cfRule type="cellIs" dxfId="1165" priority="1182" operator="equal">
      <formula>"Menor"</formula>
    </cfRule>
    <cfRule type="cellIs" dxfId="1164" priority="1183" operator="equal">
      <formula>"Leve"</formula>
    </cfRule>
  </conditionalFormatting>
  <conditionalFormatting sqref="AF16">
    <cfRule type="cellIs" dxfId="1163" priority="1175" operator="equal">
      <formula>"Extremo"</formula>
    </cfRule>
    <cfRule type="cellIs" dxfId="1162" priority="1176" operator="equal">
      <formula>"Alto"</formula>
    </cfRule>
    <cfRule type="cellIs" dxfId="1161" priority="1177" operator="equal">
      <formula>"Moderado"</formula>
    </cfRule>
    <cfRule type="cellIs" dxfId="1160" priority="1178" operator="equal">
      <formula>"Bajo"</formula>
    </cfRule>
  </conditionalFormatting>
  <conditionalFormatting sqref="Q22">
    <cfRule type="cellIs" dxfId="1159" priority="1171" operator="equal">
      <formula>"Extremo"</formula>
    </cfRule>
    <cfRule type="cellIs" dxfId="1158" priority="1172" operator="equal">
      <formula>"Alto"</formula>
    </cfRule>
    <cfRule type="cellIs" dxfId="1157" priority="1173" operator="equal">
      <formula>"Moderado"</formula>
    </cfRule>
    <cfRule type="cellIs" dxfId="1156" priority="1174" operator="equal">
      <formula>"Bajo"</formula>
    </cfRule>
  </conditionalFormatting>
  <conditionalFormatting sqref="N16:N27">
    <cfRule type="containsText" dxfId="1155" priority="1170" operator="containsText" text="❌">
      <formula>NOT(ISERROR(SEARCH("❌",N16)))</formula>
    </cfRule>
  </conditionalFormatting>
  <conditionalFormatting sqref="AB17:AB21">
    <cfRule type="cellIs" dxfId="1154" priority="1165" operator="equal">
      <formula>"Muy Alta"</formula>
    </cfRule>
    <cfRule type="cellIs" dxfId="1153" priority="1166" operator="equal">
      <formula>"Alta"</formula>
    </cfRule>
    <cfRule type="cellIs" dxfId="1152" priority="1167" operator="equal">
      <formula>"Media"</formula>
    </cfRule>
    <cfRule type="cellIs" dxfId="1151" priority="1168" operator="equal">
      <formula>"Baja"</formula>
    </cfRule>
    <cfRule type="cellIs" dxfId="1150" priority="1169" operator="equal">
      <formula>"Muy Baja"</formula>
    </cfRule>
  </conditionalFormatting>
  <conditionalFormatting sqref="AD17:AD21">
    <cfRule type="cellIs" dxfId="1149" priority="1160" operator="equal">
      <formula>"Catastrófico"</formula>
    </cfRule>
    <cfRule type="cellIs" dxfId="1148" priority="1161" operator="equal">
      <formula>"Mayor"</formula>
    </cfRule>
    <cfRule type="cellIs" dxfId="1147" priority="1162" operator="equal">
      <formula>"Moderado"</formula>
    </cfRule>
    <cfRule type="cellIs" dxfId="1146" priority="1163" operator="equal">
      <formula>"Menor"</formula>
    </cfRule>
    <cfRule type="cellIs" dxfId="1145" priority="1164" operator="equal">
      <formula>"Leve"</formula>
    </cfRule>
  </conditionalFormatting>
  <conditionalFormatting sqref="AF17:AF21">
    <cfRule type="cellIs" dxfId="1144" priority="1156" operator="equal">
      <formula>"Extremo"</formula>
    </cfRule>
    <cfRule type="cellIs" dxfId="1143" priority="1157" operator="equal">
      <formula>"Alto"</formula>
    </cfRule>
    <cfRule type="cellIs" dxfId="1142" priority="1158" operator="equal">
      <formula>"Moderado"</formula>
    </cfRule>
    <cfRule type="cellIs" dxfId="1141" priority="1159" operator="equal">
      <formula>"Bajo"</formula>
    </cfRule>
  </conditionalFormatting>
  <conditionalFormatting sqref="AB22">
    <cfRule type="cellIs" dxfId="1140" priority="1151" operator="equal">
      <formula>"Muy Alta"</formula>
    </cfRule>
    <cfRule type="cellIs" dxfId="1139" priority="1152" operator="equal">
      <formula>"Alta"</formula>
    </cfRule>
    <cfRule type="cellIs" dxfId="1138" priority="1153" operator="equal">
      <formula>"Media"</formula>
    </cfRule>
    <cfRule type="cellIs" dxfId="1137" priority="1154" operator="equal">
      <formula>"Baja"</formula>
    </cfRule>
    <cfRule type="cellIs" dxfId="1136" priority="1155" operator="equal">
      <formula>"Muy Baja"</formula>
    </cfRule>
  </conditionalFormatting>
  <conditionalFormatting sqref="AD22">
    <cfRule type="cellIs" dxfId="1135" priority="1146" operator="equal">
      <formula>"Catastrófico"</formula>
    </cfRule>
    <cfRule type="cellIs" dxfId="1134" priority="1147" operator="equal">
      <formula>"Mayor"</formula>
    </cfRule>
    <cfRule type="cellIs" dxfId="1133" priority="1148" operator="equal">
      <formula>"Moderado"</formula>
    </cfRule>
    <cfRule type="cellIs" dxfId="1132" priority="1149" operator="equal">
      <formula>"Menor"</formula>
    </cfRule>
    <cfRule type="cellIs" dxfId="1131" priority="1150" operator="equal">
      <formula>"Leve"</formula>
    </cfRule>
  </conditionalFormatting>
  <conditionalFormatting sqref="AF22">
    <cfRule type="cellIs" dxfId="1130" priority="1142" operator="equal">
      <formula>"Extremo"</formula>
    </cfRule>
    <cfRule type="cellIs" dxfId="1129" priority="1143" operator="equal">
      <formula>"Alto"</formula>
    </cfRule>
    <cfRule type="cellIs" dxfId="1128" priority="1144" operator="equal">
      <formula>"Moderado"</formula>
    </cfRule>
    <cfRule type="cellIs" dxfId="1127" priority="1145" operator="equal">
      <formula>"Bajo"</formula>
    </cfRule>
  </conditionalFormatting>
  <conditionalFormatting sqref="AB23:AB27">
    <cfRule type="cellIs" dxfId="1126" priority="1137" operator="equal">
      <formula>"Muy Alta"</formula>
    </cfRule>
    <cfRule type="cellIs" dxfId="1125" priority="1138" operator="equal">
      <formula>"Alta"</formula>
    </cfRule>
    <cfRule type="cellIs" dxfId="1124" priority="1139" operator="equal">
      <formula>"Media"</formula>
    </cfRule>
    <cfRule type="cellIs" dxfId="1123" priority="1140" operator="equal">
      <formula>"Baja"</formula>
    </cfRule>
    <cfRule type="cellIs" dxfId="1122" priority="1141" operator="equal">
      <formula>"Muy Baja"</formula>
    </cfRule>
  </conditionalFormatting>
  <conditionalFormatting sqref="AD23:AD27">
    <cfRule type="cellIs" dxfId="1121" priority="1132" operator="equal">
      <formula>"Catastrófico"</formula>
    </cfRule>
    <cfRule type="cellIs" dxfId="1120" priority="1133" operator="equal">
      <formula>"Mayor"</formula>
    </cfRule>
    <cfRule type="cellIs" dxfId="1119" priority="1134" operator="equal">
      <formula>"Moderado"</formula>
    </cfRule>
    <cfRule type="cellIs" dxfId="1118" priority="1135" operator="equal">
      <formula>"Menor"</formula>
    </cfRule>
    <cfRule type="cellIs" dxfId="1117" priority="1136" operator="equal">
      <formula>"Leve"</formula>
    </cfRule>
  </conditionalFormatting>
  <conditionalFormatting sqref="AF23:AF27">
    <cfRule type="cellIs" dxfId="1116" priority="1128" operator="equal">
      <formula>"Extremo"</formula>
    </cfRule>
    <cfRule type="cellIs" dxfId="1115" priority="1129" operator="equal">
      <formula>"Alto"</formula>
    </cfRule>
    <cfRule type="cellIs" dxfId="1114" priority="1130" operator="equal">
      <formula>"Moderado"</formula>
    </cfRule>
    <cfRule type="cellIs" dxfId="1113" priority="1131" operator="equal">
      <formula>"Bajo"</formula>
    </cfRule>
  </conditionalFormatting>
  <conditionalFormatting sqref="K28 K32">
    <cfRule type="cellIs" dxfId="1112" priority="1081" operator="equal">
      <formula>"Muy Alta"</formula>
    </cfRule>
  </conditionalFormatting>
  <conditionalFormatting sqref="K28 K32">
    <cfRule type="cellIs" dxfId="1111" priority="1082" operator="equal">
      <formula>"Alta"</formula>
    </cfRule>
  </conditionalFormatting>
  <conditionalFormatting sqref="K28 K32">
    <cfRule type="cellIs" dxfId="1110" priority="1083" operator="equal">
      <formula>"Media"</formula>
    </cfRule>
  </conditionalFormatting>
  <conditionalFormatting sqref="K28 K32">
    <cfRule type="cellIs" dxfId="1109" priority="1084" operator="equal">
      <formula>"Baja"</formula>
    </cfRule>
  </conditionalFormatting>
  <conditionalFormatting sqref="K28 K32">
    <cfRule type="cellIs" dxfId="1108" priority="1085" operator="equal">
      <formula>"Muy Baja"</formula>
    </cfRule>
  </conditionalFormatting>
  <conditionalFormatting sqref="O28 O32">
    <cfRule type="cellIs" dxfId="1107" priority="1086" operator="equal">
      <formula>"Catastrófico"</formula>
    </cfRule>
  </conditionalFormatting>
  <conditionalFormatting sqref="O28 O32">
    <cfRule type="cellIs" dxfId="1106" priority="1087" operator="equal">
      <formula>"Mayor"</formula>
    </cfRule>
  </conditionalFormatting>
  <conditionalFormatting sqref="O28 O32">
    <cfRule type="cellIs" dxfId="1105" priority="1088" operator="equal">
      <formula>"Moderado"</formula>
    </cfRule>
  </conditionalFormatting>
  <conditionalFormatting sqref="O28 O32">
    <cfRule type="cellIs" dxfId="1104" priority="1089" operator="equal">
      <formula>"Menor"</formula>
    </cfRule>
  </conditionalFormatting>
  <conditionalFormatting sqref="O28 O32">
    <cfRule type="cellIs" dxfId="1103" priority="1090" operator="equal">
      <formula>"Leve"</formula>
    </cfRule>
  </conditionalFormatting>
  <conditionalFormatting sqref="Q28">
    <cfRule type="cellIs" dxfId="1102" priority="1091" operator="equal">
      <formula>"Extremo"</formula>
    </cfRule>
  </conditionalFormatting>
  <conditionalFormatting sqref="Q28">
    <cfRule type="cellIs" dxfId="1101" priority="1092" operator="equal">
      <formula>"Alto"</formula>
    </cfRule>
  </conditionalFormatting>
  <conditionalFormatting sqref="Q28">
    <cfRule type="cellIs" dxfId="1100" priority="1093" operator="equal">
      <formula>"Moderado"</formula>
    </cfRule>
  </conditionalFormatting>
  <conditionalFormatting sqref="Q28">
    <cfRule type="cellIs" dxfId="1099" priority="1094" operator="equal">
      <formula>"Bajo"</formula>
    </cfRule>
  </conditionalFormatting>
  <conditionalFormatting sqref="AB28:AB31">
    <cfRule type="cellIs" dxfId="1098" priority="1095" operator="equal">
      <formula>"Muy Alta"</formula>
    </cfRule>
  </conditionalFormatting>
  <conditionalFormatting sqref="AB28:AB31">
    <cfRule type="cellIs" dxfId="1097" priority="1096" operator="equal">
      <formula>"Alta"</formula>
    </cfRule>
  </conditionalFormatting>
  <conditionalFormatting sqref="AB28:AB31">
    <cfRule type="cellIs" dxfId="1096" priority="1097" operator="equal">
      <formula>"Media"</formula>
    </cfRule>
  </conditionalFormatting>
  <conditionalFormatting sqref="AB28:AB31">
    <cfRule type="cellIs" dxfId="1095" priority="1098" operator="equal">
      <formula>"Baja"</formula>
    </cfRule>
  </conditionalFormatting>
  <conditionalFormatting sqref="AB28:AB31">
    <cfRule type="cellIs" dxfId="1094" priority="1099" operator="equal">
      <formula>"Muy Baja"</formula>
    </cfRule>
  </conditionalFormatting>
  <conditionalFormatting sqref="AD28:AD31">
    <cfRule type="cellIs" dxfId="1093" priority="1100" operator="equal">
      <formula>"Catastrófico"</formula>
    </cfRule>
  </conditionalFormatting>
  <conditionalFormatting sqref="AD28:AD31">
    <cfRule type="cellIs" dxfId="1092" priority="1101" operator="equal">
      <formula>"Mayor"</formula>
    </cfRule>
  </conditionalFormatting>
  <conditionalFormatting sqref="AD28:AD31">
    <cfRule type="cellIs" dxfId="1091" priority="1102" operator="equal">
      <formula>"Moderado"</formula>
    </cfRule>
  </conditionalFormatting>
  <conditionalFormatting sqref="AD28:AD31">
    <cfRule type="cellIs" dxfId="1090" priority="1103" operator="equal">
      <formula>"Menor"</formula>
    </cfRule>
  </conditionalFormatting>
  <conditionalFormatting sqref="AD28:AD31">
    <cfRule type="cellIs" dxfId="1089" priority="1104" operator="equal">
      <formula>"Leve"</formula>
    </cfRule>
  </conditionalFormatting>
  <conditionalFormatting sqref="AF28:AF31">
    <cfRule type="cellIs" dxfId="1088" priority="1105" operator="equal">
      <formula>"Extremo"</formula>
    </cfRule>
  </conditionalFormatting>
  <conditionalFormatting sqref="AF28:AF31">
    <cfRule type="cellIs" dxfId="1087" priority="1106" operator="equal">
      <formula>"Alto"</formula>
    </cfRule>
  </conditionalFormatting>
  <conditionalFormatting sqref="AF28:AF31">
    <cfRule type="cellIs" dxfId="1086" priority="1107" operator="equal">
      <formula>"Moderado"</formula>
    </cfRule>
  </conditionalFormatting>
  <conditionalFormatting sqref="AF28:AF31">
    <cfRule type="cellIs" dxfId="1085" priority="1108" operator="equal">
      <formula>"Bajo"</formula>
    </cfRule>
  </conditionalFormatting>
  <conditionalFormatting sqref="Q32">
    <cfRule type="cellIs" dxfId="1084" priority="1109" operator="equal">
      <formula>"Extremo"</formula>
    </cfRule>
  </conditionalFormatting>
  <conditionalFormatting sqref="Q32">
    <cfRule type="cellIs" dxfId="1083" priority="1110" operator="equal">
      <formula>"Alto"</formula>
    </cfRule>
  </conditionalFormatting>
  <conditionalFormatting sqref="Q32">
    <cfRule type="cellIs" dxfId="1082" priority="1111" operator="equal">
      <formula>"Moderado"</formula>
    </cfRule>
  </conditionalFormatting>
  <conditionalFormatting sqref="Q32">
    <cfRule type="cellIs" dxfId="1081" priority="1112" operator="equal">
      <formula>"Bajo"</formula>
    </cfRule>
  </conditionalFormatting>
  <conditionalFormatting sqref="AB32">
    <cfRule type="cellIs" dxfId="1080" priority="1113" operator="equal">
      <formula>"Muy Alta"</formula>
    </cfRule>
  </conditionalFormatting>
  <conditionalFormatting sqref="AB32">
    <cfRule type="cellIs" dxfId="1079" priority="1114" operator="equal">
      <formula>"Alta"</formula>
    </cfRule>
  </conditionalFormatting>
  <conditionalFormatting sqref="AB32">
    <cfRule type="cellIs" dxfId="1078" priority="1115" operator="equal">
      <formula>"Media"</formula>
    </cfRule>
  </conditionalFormatting>
  <conditionalFormatting sqref="AB32">
    <cfRule type="cellIs" dxfId="1077" priority="1116" operator="equal">
      <formula>"Baja"</formula>
    </cfRule>
  </conditionalFormatting>
  <conditionalFormatting sqref="AB32">
    <cfRule type="cellIs" dxfId="1076" priority="1117" operator="equal">
      <formula>"Muy Baja"</formula>
    </cfRule>
  </conditionalFormatting>
  <conditionalFormatting sqref="AD32">
    <cfRule type="cellIs" dxfId="1075" priority="1118" operator="equal">
      <formula>"Catastrófico"</formula>
    </cfRule>
  </conditionalFormatting>
  <conditionalFormatting sqref="AD32">
    <cfRule type="cellIs" dxfId="1074" priority="1119" operator="equal">
      <formula>"Mayor"</formula>
    </cfRule>
  </conditionalFormatting>
  <conditionalFormatting sqref="AD32">
    <cfRule type="cellIs" dxfId="1073" priority="1120" operator="equal">
      <formula>"Moderado"</formula>
    </cfRule>
  </conditionalFormatting>
  <conditionalFormatting sqref="AD32">
    <cfRule type="cellIs" dxfId="1072" priority="1121" operator="equal">
      <formula>"Menor"</formula>
    </cfRule>
  </conditionalFormatting>
  <conditionalFormatting sqref="AD32">
    <cfRule type="cellIs" dxfId="1071" priority="1122" operator="equal">
      <formula>"Leve"</formula>
    </cfRule>
  </conditionalFormatting>
  <conditionalFormatting sqref="AF32">
    <cfRule type="cellIs" dxfId="1070" priority="1123" operator="equal">
      <formula>"Extremo"</formula>
    </cfRule>
  </conditionalFormatting>
  <conditionalFormatting sqref="AF32">
    <cfRule type="cellIs" dxfId="1069" priority="1124" operator="equal">
      <formula>"Alto"</formula>
    </cfRule>
  </conditionalFormatting>
  <conditionalFormatting sqref="AF32">
    <cfRule type="cellIs" dxfId="1068" priority="1125" operator="equal">
      <formula>"Moderado"</formula>
    </cfRule>
  </conditionalFormatting>
  <conditionalFormatting sqref="AF32">
    <cfRule type="cellIs" dxfId="1067" priority="1126" operator="equal">
      <formula>"Bajo"</formula>
    </cfRule>
  </conditionalFormatting>
  <conditionalFormatting sqref="N28:N33">
    <cfRule type="containsText" dxfId="1066" priority="1127" operator="containsText" text="❌">
      <formula>NOT(ISERROR(SEARCH(("❌"),(N28))))</formula>
    </cfRule>
  </conditionalFormatting>
  <conditionalFormatting sqref="K34 K39 K43">
    <cfRule type="cellIs" dxfId="1065" priority="1076" operator="equal">
      <formula>"Muy Alta"</formula>
    </cfRule>
    <cfRule type="cellIs" dxfId="1064" priority="1077" operator="equal">
      <formula>"Alta"</formula>
    </cfRule>
    <cfRule type="cellIs" dxfId="1063" priority="1078" operator="equal">
      <formula>"Media"</formula>
    </cfRule>
    <cfRule type="cellIs" dxfId="1062" priority="1079" operator="equal">
      <formula>"Baja"</formula>
    </cfRule>
    <cfRule type="cellIs" dxfId="1061" priority="1080" operator="equal">
      <formula>"Muy Baja"</formula>
    </cfRule>
  </conditionalFormatting>
  <conditionalFormatting sqref="O34 O39 O43">
    <cfRule type="cellIs" dxfId="1060" priority="1071" operator="equal">
      <formula>"Catastrófico"</formula>
    </cfRule>
    <cfRule type="cellIs" dxfId="1059" priority="1072" operator="equal">
      <formula>"Mayor"</formula>
    </cfRule>
    <cfRule type="cellIs" dxfId="1058" priority="1073" operator="equal">
      <formula>"Moderado"</formula>
    </cfRule>
    <cfRule type="cellIs" dxfId="1057" priority="1074" operator="equal">
      <formula>"Menor"</formula>
    </cfRule>
    <cfRule type="cellIs" dxfId="1056" priority="1075" operator="equal">
      <formula>"Leve"</formula>
    </cfRule>
  </conditionalFormatting>
  <conditionalFormatting sqref="Q34">
    <cfRule type="cellIs" dxfId="1055" priority="1067" operator="equal">
      <formula>"Extremo"</formula>
    </cfRule>
    <cfRule type="cellIs" dxfId="1054" priority="1068" operator="equal">
      <formula>"Alto"</formula>
    </cfRule>
    <cfRule type="cellIs" dxfId="1053" priority="1069" operator="equal">
      <formula>"Moderado"</formula>
    </cfRule>
    <cfRule type="cellIs" dxfId="1052" priority="1070" operator="equal">
      <formula>"Bajo"</formula>
    </cfRule>
  </conditionalFormatting>
  <conditionalFormatting sqref="AB34">
    <cfRule type="cellIs" dxfId="1051" priority="1062" operator="equal">
      <formula>"Muy Alta"</formula>
    </cfRule>
    <cfRule type="cellIs" dxfId="1050" priority="1063" operator="equal">
      <formula>"Alta"</formula>
    </cfRule>
    <cfRule type="cellIs" dxfId="1049" priority="1064" operator="equal">
      <formula>"Media"</formula>
    </cfRule>
    <cfRule type="cellIs" dxfId="1048" priority="1065" operator="equal">
      <formula>"Baja"</formula>
    </cfRule>
    <cfRule type="cellIs" dxfId="1047" priority="1066" operator="equal">
      <formula>"Muy Baja"</formula>
    </cfRule>
  </conditionalFormatting>
  <conditionalFormatting sqref="AD34">
    <cfRule type="cellIs" dxfId="1046" priority="1057" operator="equal">
      <formula>"Catastrófico"</formula>
    </cfRule>
    <cfRule type="cellIs" dxfId="1045" priority="1058" operator="equal">
      <formula>"Mayor"</formula>
    </cfRule>
    <cfRule type="cellIs" dxfId="1044" priority="1059" operator="equal">
      <formula>"Moderado"</formula>
    </cfRule>
    <cfRule type="cellIs" dxfId="1043" priority="1060" operator="equal">
      <formula>"Menor"</formula>
    </cfRule>
    <cfRule type="cellIs" dxfId="1042" priority="1061" operator="equal">
      <formula>"Leve"</formula>
    </cfRule>
  </conditionalFormatting>
  <conditionalFormatting sqref="AF34">
    <cfRule type="cellIs" dxfId="1041" priority="1053" operator="equal">
      <formula>"Extremo"</formula>
    </cfRule>
    <cfRule type="cellIs" dxfId="1040" priority="1054" operator="equal">
      <formula>"Alto"</formula>
    </cfRule>
    <cfRule type="cellIs" dxfId="1039" priority="1055" operator="equal">
      <formula>"Moderado"</formula>
    </cfRule>
    <cfRule type="cellIs" dxfId="1038" priority="1056" operator="equal">
      <formula>"Bajo"</formula>
    </cfRule>
  </conditionalFormatting>
  <conditionalFormatting sqref="Q39 Q43">
    <cfRule type="cellIs" dxfId="1037" priority="1049" operator="equal">
      <formula>"Extremo"</formula>
    </cfRule>
    <cfRule type="cellIs" dxfId="1036" priority="1050" operator="equal">
      <formula>"Alto"</formula>
    </cfRule>
    <cfRule type="cellIs" dxfId="1035" priority="1051" operator="equal">
      <formula>"Moderado"</formula>
    </cfRule>
    <cfRule type="cellIs" dxfId="1034" priority="1052" operator="equal">
      <formula>"Bajo"</formula>
    </cfRule>
  </conditionalFormatting>
  <conditionalFormatting sqref="N34:N46">
    <cfRule type="containsText" dxfId="1033" priority="1048" operator="containsText" text="❌">
      <formula>NOT(ISERROR(SEARCH("❌",N34)))</formula>
    </cfRule>
  </conditionalFormatting>
  <conditionalFormatting sqref="AB35:AB38">
    <cfRule type="cellIs" dxfId="1032" priority="1043" operator="equal">
      <formula>"Muy Alta"</formula>
    </cfRule>
    <cfRule type="cellIs" dxfId="1031" priority="1044" operator="equal">
      <formula>"Alta"</formula>
    </cfRule>
    <cfRule type="cellIs" dxfId="1030" priority="1045" operator="equal">
      <formula>"Media"</formula>
    </cfRule>
    <cfRule type="cellIs" dxfId="1029" priority="1046" operator="equal">
      <formula>"Baja"</formula>
    </cfRule>
    <cfRule type="cellIs" dxfId="1028" priority="1047" operator="equal">
      <formula>"Muy Baja"</formula>
    </cfRule>
  </conditionalFormatting>
  <conditionalFormatting sqref="AD35:AD38">
    <cfRule type="cellIs" dxfId="1027" priority="1038" operator="equal">
      <formula>"Catastrófico"</formula>
    </cfRule>
    <cfRule type="cellIs" dxfId="1026" priority="1039" operator="equal">
      <formula>"Mayor"</formula>
    </cfRule>
    <cfRule type="cellIs" dxfId="1025" priority="1040" operator="equal">
      <formula>"Moderado"</formula>
    </cfRule>
    <cfRule type="cellIs" dxfId="1024" priority="1041" operator="equal">
      <formula>"Menor"</formula>
    </cfRule>
    <cfRule type="cellIs" dxfId="1023" priority="1042" operator="equal">
      <formula>"Leve"</formula>
    </cfRule>
  </conditionalFormatting>
  <conditionalFormatting sqref="AF35:AF38">
    <cfRule type="cellIs" dxfId="1022" priority="1034" operator="equal">
      <formula>"Extremo"</formula>
    </cfRule>
    <cfRule type="cellIs" dxfId="1021" priority="1035" operator="equal">
      <formula>"Alto"</formula>
    </cfRule>
    <cfRule type="cellIs" dxfId="1020" priority="1036" operator="equal">
      <formula>"Moderado"</formula>
    </cfRule>
    <cfRule type="cellIs" dxfId="1019" priority="1037" operator="equal">
      <formula>"Bajo"</formula>
    </cfRule>
  </conditionalFormatting>
  <conditionalFormatting sqref="AB39">
    <cfRule type="cellIs" dxfId="1018" priority="1029" operator="equal">
      <formula>"Muy Alta"</formula>
    </cfRule>
    <cfRule type="cellIs" dxfId="1017" priority="1030" operator="equal">
      <formula>"Alta"</formula>
    </cfRule>
    <cfRule type="cellIs" dxfId="1016" priority="1031" operator="equal">
      <formula>"Media"</formula>
    </cfRule>
    <cfRule type="cellIs" dxfId="1015" priority="1032" operator="equal">
      <formula>"Baja"</formula>
    </cfRule>
    <cfRule type="cellIs" dxfId="1014" priority="1033" operator="equal">
      <formula>"Muy Baja"</formula>
    </cfRule>
  </conditionalFormatting>
  <conditionalFormatting sqref="AD39">
    <cfRule type="cellIs" dxfId="1013" priority="1024" operator="equal">
      <formula>"Catastrófico"</formula>
    </cfRule>
    <cfRule type="cellIs" dxfId="1012" priority="1025" operator="equal">
      <formula>"Mayor"</formula>
    </cfRule>
    <cfRule type="cellIs" dxfId="1011" priority="1026" operator="equal">
      <formula>"Moderado"</formula>
    </cfRule>
    <cfRule type="cellIs" dxfId="1010" priority="1027" operator="equal">
      <formula>"Menor"</formula>
    </cfRule>
    <cfRule type="cellIs" dxfId="1009" priority="1028" operator="equal">
      <formula>"Leve"</formula>
    </cfRule>
  </conditionalFormatting>
  <conditionalFormatting sqref="AF39">
    <cfRule type="cellIs" dxfId="1008" priority="1020" operator="equal">
      <formula>"Extremo"</formula>
    </cfRule>
    <cfRule type="cellIs" dxfId="1007" priority="1021" operator="equal">
      <formula>"Alto"</formula>
    </cfRule>
    <cfRule type="cellIs" dxfId="1006" priority="1022" operator="equal">
      <formula>"Moderado"</formula>
    </cfRule>
    <cfRule type="cellIs" dxfId="1005" priority="1023" operator="equal">
      <formula>"Bajo"</formula>
    </cfRule>
  </conditionalFormatting>
  <conditionalFormatting sqref="AB40">
    <cfRule type="cellIs" dxfId="1004" priority="1015" operator="equal">
      <formula>"Muy Alta"</formula>
    </cfRule>
    <cfRule type="cellIs" dxfId="1003" priority="1016" operator="equal">
      <formula>"Alta"</formula>
    </cfRule>
    <cfRule type="cellIs" dxfId="1002" priority="1017" operator="equal">
      <formula>"Media"</formula>
    </cfRule>
    <cfRule type="cellIs" dxfId="1001" priority="1018" operator="equal">
      <formula>"Baja"</formula>
    </cfRule>
    <cfRule type="cellIs" dxfId="1000" priority="1019" operator="equal">
      <formula>"Muy Baja"</formula>
    </cfRule>
  </conditionalFormatting>
  <conditionalFormatting sqref="AD40">
    <cfRule type="cellIs" dxfId="999" priority="1010" operator="equal">
      <formula>"Catastrófico"</formula>
    </cfRule>
    <cfRule type="cellIs" dxfId="998" priority="1011" operator="equal">
      <formula>"Mayor"</formula>
    </cfRule>
    <cfRule type="cellIs" dxfId="997" priority="1012" operator="equal">
      <formula>"Moderado"</formula>
    </cfRule>
    <cfRule type="cellIs" dxfId="996" priority="1013" operator="equal">
      <formula>"Menor"</formula>
    </cfRule>
    <cfRule type="cellIs" dxfId="995" priority="1014" operator="equal">
      <formula>"Leve"</formula>
    </cfRule>
  </conditionalFormatting>
  <conditionalFormatting sqref="AF40">
    <cfRule type="cellIs" dxfId="994" priority="1006" operator="equal">
      <formula>"Extremo"</formula>
    </cfRule>
    <cfRule type="cellIs" dxfId="993" priority="1007" operator="equal">
      <formula>"Alto"</formula>
    </cfRule>
    <cfRule type="cellIs" dxfId="992" priority="1008" operator="equal">
      <formula>"Moderado"</formula>
    </cfRule>
    <cfRule type="cellIs" dxfId="991" priority="1009" operator="equal">
      <formula>"Bajo"</formula>
    </cfRule>
  </conditionalFormatting>
  <conditionalFormatting sqref="AB43">
    <cfRule type="cellIs" dxfId="990" priority="1001" operator="equal">
      <formula>"Muy Alta"</formula>
    </cfRule>
    <cfRule type="cellIs" dxfId="989" priority="1002" operator="equal">
      <formula>"Alta"</formula>
    </cfRule>
    <cfRule type="cellIs" dxfId="988" priority="1003" operator="equal">
      <formula>"Media"</formula>
    </cfRule>
    <cfRule type="cellIs" dxfId="987" priority="1004" operator="equal">
      <formula>"Baja"</formula>
    </cfRule>
    <cfRule type="cellIs" dxfId="986" priority="1005" operator="equal">
      <formula>"Muy Baja"</formula>
    </cfRule>
  </conditionalFormatting>
  <conditionalFormatting sqref="AD43">
    <cfRule type="cellIs" dxfId="985" priority="996" operator="equal">
      <formula>"Catastrófico"</formula>
    </cfRule>
    <cfRule type="cellIs" dxfId="984" priority="997" operator="equal">
      <formula>"Mayor"</formula>
    </cfRule>
    <cfRule type="cellIs" dxfId="983" priority="998" operator="equal">
      <formula>"Moderado"</formula>
    </cfRule>
    <cfRule type="cellIs" dxfId="982" priority="999" operator="equal">
      <formula>"Menor"</formula>
    </cfRule>
    <cfRule type="cellIs" dxfId="981" priority="1000" operator="equal">
      <formula>"Leve"</formula>
    </cfRule>
  </conditionalFormatting>
  <conditionalFormatting sqref="AF43">
    <cfRule type="cellIs" dxfId="980" priority="992" operator="equal">
      <formula>"Extremo"</formula>
    </cfRule>
    <cfRule type="cellIs" dxfId="979" priority="993" operator="equal">
      <formula>"Alto"</formula>
    </cfRule>
    <cfRule type="cellIs" dxfId="978" priority="994" operator="equal">
      <formula>"Moderado"</formula>
    </cfRule>
    <cfRule type="cellIs" dxfId="977" priority="995" operator="equal">
      <formula>"Bajo"</formula>
    </cfRule>
  </conditionalFormatting>
  <conditionalFormatting sqref="AB44:AB46">
    <cfRule type="cellIs" dxfId="976" priority="987" operator="equal">
      <formula>"Muy Alta"</formula>
    </cfRule>
    <cfRule type="cellIs" dxfId="975" priority="988" operator="equal">
      <formula>"Alta"</formula>
    </cfRule>
    <cfRule type="cellIs" dxfId="974" priority="989" operator="equal">
      <formula>"Media"</formula>
    </cfRule>
    <cfRule type="cellIs" dxfId="973" priority="990" operator="equal">
      <formula>"Baja"</formula>
    </cfRule>
    <cfRule type="cellIs" dxfId="972" priority="991" operator="equal">
      <formula>"Muy Baja"</formula>
    </cfRule>
  </conditionalFormatting>
  <conditionalFormatting sqref="AD44:AD46">
    <cfRule type="cellIs" dxfId="971" priority="982" operator="equal">
      <formula>"Catastrófico"</formula>
    </cfRule>
    <cfRule type="cellIs" dxfId="970" priority="983" operator="equal">
      <formula>"Mayor"</formula>
    </cfRule>
    <cfRule type="cellIs" dxfId="969" priority="984" operator="equal">
      <formula>"Moderado"</formula>
    </cfRule>
    <cfRule type="cellIs" dxfId="968" priority="985" operator="equal">
      <formula>"Menor"</formula>
    </cfRule>
    <cfRule type="cellIs" dxfId="967" priority="986" operator="equal">
      <formula>"Leve"</formula>
    </cfRule>
  </conditionalFormatting>
  <conditionalFormatting sqref="AF44:AF46">
    <cfRule type="cellIs" dxfId="966" priority="978" operator="equal">
      <formula>"Extremo"</formula>
    </cfRule>
    <cfRule type="cellIs" dxfId="965" priority="979" operator="equal">
      <formula>"Alto"</formula>
    </cfRule>
    <cfRule type="cellIs" dxfId="964" priority="980" operator="equal">
      <formula>"Moderado"</formula>
    </cfRule>
    <cfRule type="cellIs" dxfId="963" priority="981" operator="equal">
      <formula>"Bajo"</formula>
    </cfRule>
  </conditionalFormatting>
  <conditionalFormatting sqref="AB41">
    <cfRule type="cellIs" dxfId="962" priority="973" operator="equal">
      <formula>"Muy Alta"</formula>
    </cfRule>
    <cfRule type="cellIs" dxfId="961" priority="974" operator="equal">
      <formula>"Alta"</formula>
    </cfRule>
    <cfRule type="cellIs" dxfId="960" priority="975" operator="equal">
      <formula>"Media"</formula>
    </cfRule>
    <cfRule type="cellIs" dxfId="959" priority="976" operator="equal">
      <formula>"Baja"</formula>
    </cfRule>
    <cfRule type="cellIs" dxfId="958" priority="977" operator="equal">
      <formula>"Muy Baja"</formula>
    </cfRule>
  </conditionalFormatting>
  <conditionalFormatting sqref="AD41">
    <cfRule type="cellIs" dxfId="957" priority="968" operator="equal">
      <formula>"Catastrófico"</formula>
    </cfRule>
    <cfRule type="cellIs" dxfId="956" priority="969" operator="equal">
      <formula>"Mayor"</formula>
    </cfRule>
    <cfRule type="cellIs" dxfId="955" priority="970" operator="equal">
      <formula>"Moderado"</formula>
    </cfRule>
    <cfRule type="cellIs" dxfId="954" priority="971" operator="equal">
      <formula>"Menor"</formula>
    </cfRule>
    <cfRule type="cellIs" dxfId="953" priority="972" operator="equal">
      <formula>"Leve"</formula>
    </cfRule>
  </conditionalFormatting>
  <conditionalFormatting sqref="AF41">
    <cfRule type="cellIs" dxfId="952" priority="964" operator="equal">
      <formula>"Extremo"</formula>
    </cfRule>
    <cfRule type="cellIs" dxfId="951" priority="965" operator="equal">
      <formula>"Alto"</formula>
    </cfRule>
    <cfRule type="cellIs" dxfId="950" priority="966" operator="equal">
      <formula>"Moderado"</formula>
    </cfRule>
    <cfRule type="cellIs" dxfId="949" priority="967" operator="equal">
      <formula>"Bajo"</formula>
    </cfRule>
  </conditionalFormatting>
  <conditionalFormatting sqref="AB42">
    <cfRule type="cellIs" dxfId="948" priority="959" operator="equal">
      <formula>"Muy Alta"</formula>
    </cfRule>
    <cfRule type="cellIs" dxfId="947" priority="960" operator="equal">
      <formula>"Alta"</formula>
    </cfRule>
    <cfRule type="cellIs" dxfId="946" priority="961" operator="equal">
      <formula>"Media"</formula>
    </cfRule>
    <cfRule type="cellIs" dxfId="945" priority="962" operator="equal">
      <formula>"Baja"</formula>
    </cfRule>
    <cfRule type="cellIs" dxfId="944" priority="963" operator="equal">
      <formula>"Muy Baja"</formula>
    </cfRule>
  </conditionalFormatting>
  <conditionalFormatting sqref="AD42">
    <cfRule type="cellIs" dxfId="943" priority="954" operator="equal">
      <formula>"Catastrófico"</formula>
    </cfRule>
    <cfRule type="cellIs" dxfId="942" priority="955" operator="equal">
      <formula>"Mayor"</formula>
    </cfRule>
    <cfRule type="cellIs" dxfId="941" priority="956" operator="equal">
      <formula>"Moderado"</formula>
    </cfRule>
    <cfRule type="cellIs" dxfId="940" priority="957" operator="equal">
      <formula>"Menor"</formula>
    </cfRule>
    <cfRule type="cellIs" dxfId="939" priority="958" operator="equal">
      <formula>"Leve"</formula>
    </cfRule>
  </conditionalFormatting>
  <conditionalFormatting sqref="AF42">
    <cfRule type="cellIs" dxfId="938" priority="950" operator="equal">
      <formula>"Extremo"</formula>
    </cfRule>
    <cfRule type="cellIs" dxfId="937" priority="951" operator="equal">
      <formula>"Alto"</formula>
    </cfRule>
    <cfRule type="cellIs" dxfId="936" priority="952" operator="equal">
      <formula>"Moderado"</formula>
    </cfRule>
    <cfRule type="cellIs" dxfId="935" priority="953" operator="equal">
      <formula>"Bajo"</formula>
    </cfRule>
  </conditionalFormatting>
  <conditionalFormatting sqref="K47 K51">
    <cfRule type="cellIs" dxfId="934" priority="945" operator="equal">
      <formula>"Muy Alta"</formula>
    </cfRule>
    <cfRule type="cellIs" dxfId="933" priority="946" operator="equal">
      <formula>"Alta"</formula>
    </cfRule>
    <cfRule type="cellIs" dxfId="932" priority="947" operator="equal">
      <formula>"Media"</formula>
    </cfRule>
    <cfRule type="cellIs" dxfId="931" priority="948" operator="equal">
      <formula>"Baja"</formula>
    </cfRule>
    <cfRule type="cellIs" dxfId="930" priority="949" operator="equal">
      <formula>"Muy Baja"</formula>
    </cfRule>
  </conditionalFormatting>
  <conditionalFormatting sqref="O47 O51">
    <cfRule type="cellIs" dxfId="929" priority="940" operator="equal">
      <formula>"Catastrófico"</formula>
    </cfRule>
    <cfRule type="cellIs" dxfId="928" priority="941" operator="equal">
      <formula>"Mayor"</formula>
    </cfRule>
    <cfRule type="cellIs" dxfId="927" priority="942" operator="equal">
      <formula>"Moderado"</formula>
    </cfRule>
    <cfRule type="cellIs" dxfId="926" priority="943" operator="equal">
      <formula>"Menor"</formula>
    </cfRule>
    <cfRule type="cellIs" dxfId="925" priority="944" operator="equal">
      <formula>"Leve"</formula>
    </cfRule>
  </conditionalFormatting>
  <conditionalFormatting sqref="Q47">
    <cfRule type="cellIs" dxfId="924" priority="936" operator="equal">
      <formula>"Extremo"</formula>
    </cfRule>
    <cfRule type="cellIs" dxfId="923" priority="937" operator="equal">
      <formula>"Alto"</formula>
    </cfRule>
    <cfRule type="cellIs" dxfId="922" priority="938" operator="equal">
      <formula>"Moderado"</formula>
    </cfRule>
    <cfRule type="cellIs" dxfId="921" priority="939" operator="equal">
      <formula>"Bajo"</formula>
    </cfRule>
  </conditionalFormatting>
  <conditionalFormatting sqref="AB47:AB48">
    <cfRule type="cellIs" dxfId="920" priority="931" operator="equal">
      <formula>"Muy Alta"</formula>
    </cfRule>
    <cfRule type="cellIs" dxfId="919" priority="932" operator="equal">
      <formula>"Alta"</formula>
    </cfRule>
    <cfRule type="cellIs" dxfId="918" priority="933" operator="equal">
      <formula>"Media"</formula>
    </cfRule>
    <cfRule type="cellIs" dxfId="917" priority="934" operator="equal">
      <formula>"Baja"</formula>
    </cfRule>
    <cfRule type="cellIs" dxfId="916" priority="935" operator="equal">
      <formula>"Muy Baja"</formula>
    </cfRule>
  </conditionalFormatting>
  <conditionalFormatting sqref="AD47:AD48">
    <cfRule type="cellIs" dxfId="915" priority="926" operator="equal">
      <formula>"Catastrófico"</formula>
    </cfRule>
    <cfRule type="cellIs" dxfId="914" priority="927" operator="equal">
      <formula>"Mayor"</formula>
    </cfRule>
    <cfRule type="cellIs" dxfId="913" priority="928" operator="equal">
      <formula>"Moderado"</formula>
    </cfRule>
    <cfRule type="cellIs" dxfId="912" priority="929" operator="equal">
      <formula>"Menor"</formula>
    </cfRule>
    <cfRule type="cellIs" dxfId="911" priority="930" operator="equal">
      <formula>"Leve"</formula>
    </cfRule>
  </conditionalFormatting>
  <conditionalFormatting sqref="AF47:AF48">
    <cfRule type="cellIs" dxfId="910" priority="922" operator="equal">
      <formula>"Extremo"</formula>
    </cfRule>
    <cfRule type="cellIs" dxfId="909" priority="923" operator="equal">
      <formula>"Alto"</formula>
    </cfRule>
    <cfRule type="cellIs" dxfId="908" priority="924" operator="equal">
      <formula>"Moderado"</formula>
    </cfRule>
    <cfRule type="cellIs" dxfId="907" priority="925" operator="equal">
      <formula>"Bajo"</formula>
    </cfRule>
  </conditionalFormatting>
  <conditionalFormatting sqref="Q51">
    <cfRule type="cellIs" dxfId="906" priority="918" operator="equal">
      <formula>"Extremo"</formula>
    </cfRule>
    <cfRule type="cellIs" dxfId="905" priority="919" operator="equal">
      <formula>"Alto"</formula>
    </cfRule>
    <cfRule type="cellIs" dxfId="904" priority="920" operator="equal">
      <formula>"Moderado"</formula>
    </cfRule>
    <cfRule type="cellIs" dxfId="903" priority="921" operator="equal">
      <formula>"Bajo"</formula>
    </cfRule>
  </conditionalFormatting>
  <conditionalFormatting sqref="AB51">
    <cfRule type="cellIs" dxfId="902" priority="913" operator="equal">
      <formula>"Muy Alta"</formula>
    </cfRule>
    <cfRule type="cellIs" dxfId="901" priority="914" operator="equal">
      <formula>"Alta"</formula>
    </cfRule>
    <cfRule type="cellIs" dxfId="900" priority="915" operator="equal">
      <formula>"Media"</formula>
    </cfRule>
    <cfRule type="cellIs" dxfId="899" priority="916" operator="equal">
      <formula>"Baja"</formula>
    </cfRule>
    <cfRule type="cellIs" dxfId="898" priority="917" operator="equal">
      <formula>"Muy Baja"</formula>
    </cfRule>
  </conditionalFormatting>
  <conditionalFormatting sqref="AD51">
    <cfRule type="cellIs" dxfId="897" priority="908" operator="equal">
      <formula>"Catastrófico"</formula>
    </cfRule>
    <cfRule type="cellIs" dxfId="896" priority="909" operator="equal">
      <formula>"Mayor"</formula>
    </cfRule>
    <cfRule type="cellIs" dxfId="895" priority="910" operator="equal">
      <formula>"Moderado"</formula>
    </cfRule>
    <cfRule type="cellIs" dxfId="894" priority="911" operator="equal">
      <formula>"Menor"</formula>
    </cfRule>
    <cfRule type="cellIs" dxfId="893" priority="912" operator="equal">
      <formula>"Leve"</formula>
    </cfRule>
  </conditionalFormatting>
  <conditionalFormatting sqref="AF51">
    <cfRule type="cellIs" dxfId="892" priority="904" operator="equal">
      <formula>"Extremo"</formula>
    </cfRule>
    <cfRule type="cellIs" dxfId="891" priority="905" operator="equal">
      <formula>"Alto"</formula>
    </cfRule>
    <cfRule type="cellIs" dxfId="890" priority="906" operator="equal">
      <formula>"Moderado"</formula>
    </cfRule>
    <cfRule type="cellIs" dxfId="889" priority="907" operator="equal">
      <formula>"Bajo"</formula>
    </cfRule>
  </conditionalFormatting>
  <conditionalFormatting sqref="N47:N56">
    <cfRule type="containsText" dxfId="888" priority="903" operator="containsText" text="❌">
      <formula>NOT(ISERROR(SEARCH("❌",N47)))</formula>
    </cfRule>
  </conditionalFormatting>
  <conditionalFormatting sqref="K54">
    <cfRule type="cellIs" dxfId="887" priority="898" operator="equal">
      <formula>"Muy Alta"</formula>
    </cfRule>
    <cfRule type="cellIs" dxfId="886" priority="899" operator="equal">
      <formula>"Alta"</formula>
    </cfRule>
    <cfRule type="cellIs" dxfId="885" priority="900" operator="equal">
      <formula>"Media"</formula>
    </cfRule>
    <cfRule type="cellIs" dxfId="884" priority="901" operator="equal">
      <formula>"Baja"</formula>
    </cfRule>
    <cfRule type="cellIs" dxfId="883" priority="902" operator="equal">
      <formula>"Muy Baja"</formula>
    </cfRule>
  </conditionalFormatting>
  <conditionalFormatting sqref="AD54">
    <cfRule type="cellIs" dxfId="882" priority="879" operator="equal">
      <formula>"Catastrófico"</formula>
    </cfRule>
    <cfRule type="cellIs" dxfId="881" priority="880" operator="equal">
      <formula>"Mayor"</formula>
    </cfRule>
    <cfRule type="cellIs" dxfId="880" priority="881" operator="equal">
      <formula>"Moderado"</formula>
    </cfRule>
    <cfRule type="cellIs" dxfId="879" priority="882" operator="equal">
      <formula>"Menor"</formula>
    </cfRule>
    <cfRule type="cellIs" dxfId="878" priority="883" operator="equal">
      <formula>"Leve"</formula>
    </cfRule>
  </conditionalFormatting>
  <conditionalFormatting sqref="Q54">
    <cfRule type="cellIs" dxfId="877" priority="894" operator="equal">
      <formula>"Extremo"</formula>
    </cfRule>
    <cfRule type="cellIs" dxfId="876" priority="895" operator="equal">
      <formula>"Alto"</formula>
    </cfRule>
    <cfRule type="cellIs" dxfId="875" priority="896" operator="equal">
      <formula>"Moderado"</formula>
    </cfRule>
    <cfRule type="cellIs" dxfId="874" priority="897" operator="equal">
      <formula>"Bajo"</formula>
    </cfRule>
  </conditionalFormatting>
  <conditionalFormatting sqref="O54">
    <cfRule type="cellIs" dxfId="873" priority="889" operator="equal">
      <formula>"Catastrófico"</formula>
    </cfRule>
    <cfRule type="cellIs" dxfId="872" priority="890" operator="equal">
      <formula>"Mayor"</formula>
    </cfRule>
    <cfRule type="cellIs" dxfId="871" priority="891" operator="equal">
      <formula>"Moderado"</formula>
    </cfRule>
    <cfRule type="cellIs" dxfId="870" priority="892" operator="equal">
      <formula>"Menor"</formula>
    </cfRule>
    <cfRule type="cellIs" dxfId="869" priority="893" operator="equal">
      <formula>"Leve"</formula>
    </cfRule>
  </conditionalFormatting>
  <conditionalFormatting sqref="AB54">
    <cfRule type="cellIs" dxfId="868" priority="884" operator="equal">
      <formula>"Muy Alta"</formula>
    </cfRule>
    <cfRule type="cellIs" dxfId="867" priority="885" operator="equal">
      <formula>"Alta"</formula>
    </cfRule>
    <cfRule type="cellIs" dxfId="866" priority="886" operator="equal">
      <formula>"Media"</formula>
    </cfRule>
    <cfRule type="cellIs" dxfId="865" priority="887" operator="equal">
      <formula>"Baja"</formula>
    </cfRule>
    <cfRule type="cellIs" dxfId="864" priority="888" operator="equal">
      <formula>"Muy Baja"</formula>
    </cfRule>
  </conditionalFormatting>
  <conditionalFormatting sqref="AF54">
    <cfRule type="cellIs" dxfId="863" priority="875" operator="equal">
      <formula>"Extremo"</formula>
    </cfRule>
    <cfRule type="cellIs" dxfId="862" priority="876" operator="equal">
      <formula>"Alto"</formula>
    </cfRule>
    <cfRule type="cellIs" dxfId="861" priority="877" operator="equal">
      <formula>"Moderado"</formula>
    </cfRule>
    <cfRule type="cellIs" dxfId="860" priority="878" operator="equal">
      <formula>"Bajo"</formula>
    </cfRule>
  </conditionalFormatting>
  <conditionalFormatting sqref="AB57:AB59 K57">
    <cfRule type="cellIs" dxfId="859" priority="870" operator="equal">
      <formula>"Muy Alta"</formula>
    </cfRule>
    <cfRule type="cellIs" dxfId="858" priority="871" operator="equal">
      <formula>"Alta"</formula>
    </cfRule>
    <cfRule type="cellIs" dxfId="857" priority="872" operator="equal">
      <formula>"Media"</formula>
    </cfRule>
    <cfRule type="cellIs" dxfId="856" priority="873" operator="equal">
      <formula>"Baja"</formula>
    </cfRule>
    <cfRule type="cellIs" dxfId="855" priority="874" operator="equal">
      <formula>"Muy Baja"</formula>
    </cfRule>
  </conditionalFormatting>
  <conditionalFormatting sqref="AD57:AD59 O57">
    <cfRule type="cellIs" dxfId="854" priority="865" operator="equal">
      <formula>"Catastrófico"</formula>
    </cfRule>
    <cfRule type="cellIs" dxfId="853" priority="866" operator="equal">
      <formula>"Mayor"</formula>
    </cfRule>
    <cfRule type="cellIs" dxfId="852" priority="867" operator="equal">
      <formula>"Moderado"</formula>
    </cfRule>
    <cfRule type="cellIs" dxfId="851" priority="868" operator="equal">
      <formula>"Menor"</formula>
    </cfRule>
    <cfRule type="cellIs" dxfId="850" priority="869" operator="equal">
      <formula>"Leve"</formula>
    </cfRule>
  </conditionalFormatting>
  <conditionalFormatting sqref="AF57:AF59 Q57">
    <cfRule type="cellIs" dxfId="849" priority="861" operator="equal">
      <formula>"Extremo"</formula>
    </cfRule>
    <cfRule type="cellIs" dxfId="848" priority="862" operator="equal">
      <formula>"Alto"</formula>
    </cfRule>
    <cfRule type="cellIs" dxfId="847" priority="863" operator="equal">
      <formula>"Moderado"</formula>
    </cfRule>
    <cfRule type="cellIs" dxfId="846" priority="864" operator="equal">
      <formula>"Bajo"</formula>
    </cfRule>
  </conditionalFormatting>
  <conditionalFormatting sqref="N57:N59">
    <cfRule type="containsText" dxfId="845" priority="860" operator="containsText" text="❌">
      <formula>NOT(ISERROR(SEARCH("❌",N57)))</formula>
    </cfRule>
  </conditionalFormatting>
  <conditionalFormatting sqref="K60 K64">
    <cfRule type="cellIs" dxfId="844" priority="855" operator="equal">
      <formula>"Muy Alta"</formula>
    </cfRule>
    <cfRule type="cellIs" dxfId="843" priority="856" operator="equal">
      <formula>"Alta"</formula>
    </cfRule>
    <cfRule type="cellIs" dxfId="842" priority="857" operator="equal">
      <formula>"Media"</formula>
    </cfRule>
    <cfRule type="cellIs" dxfId="841" priority="858" operator="equal">
      <formula>"Baja"</formula>
    </cfRule>
    <cfRule type="cellIs" dxfId="840" priority="859" operator="equal">
      <formula>"Muy Baja"</formula>
    </cfRule>
  </conditionalFormatting>
  <conditionalFormatting sqref="O60 O64">
    <cfRule type="cellIs" dxfId="839" priority="850" operator="equal">
      <formula>"Catastrófico"</formula>
    </cfRule>
    <cfRule type="cellIs" dxfId="838" priority="851" operator="equal">
      <formula>"Mayor"</formula>
    </cfRule>
    <cfRule type="cellIs" dxfId="837" priority="852" operator="equal">
      <formula>"Moderado"</formula>
    </cfRule>
    <cfRule type="cellIs" dxfId="836" priority="853" operator="equal">
      <formula>"Menor"</formula>
    </cfRule>
    <cfRule type="cellIs" dxfId="835" priority="854" operator="equal">
      <formula>"Leve"</formula>
    </cfRule>
  </conditionalFormatting>
  <conditionalFormatting sqref="Q60">
    <cfRule type="cellIs" dxfId="834" priority="846" operator="equal">
      <formula>"Extremo"</formula>
    </cfRule>
    <cfRule type="cellIs" dxfId="833" priority="847" operator="equal">
      <formula>"Alto"</formula>
    </cfRule>
    <cfRule type="cellIs" dxfId="832" priority="848" operator="equal">
      <formula>"Moderado"</formula>
    </cfRule>
    <cfRule type="cellIs" dxfId="831" priority="849" operator="equal">
      <formula>"Bajo"</formula>
    </cfRule>
  </conditionalFormatting>
  <conditionalFormatting sqref="AB60:AB61">
    <cfRule type="cellIs" dxfId="830" priority="841" operator="equal">
      <formula>"Muy Alta"</formula>
    </cfRule>
    <cfRule type="cellIs" dxfId="829" priority="842" operator="equal">
      <formula>"Alta"</formula>
    </cfRule>
    <cfRule type="cellIs" dxfId="828" priority="843" operator="equal">
      <formula>"Media"</formula>
    </cfRule>
    <cfRule type="cellIs" dxfId="827" priority="844" operator="equal">
      <formula>"Baja"</formula>
    </cfRule>
    <cfRule type="cellIs" dxfId="826" priority="845" operator="equal">
      <formula>"Muy Baja"</formula>
    </cfRule>
  </conditionalFormatting>
  <conditionalFormatting sqref="AD60:AD61">
    <cfRule type="cellIs" dxfId="825" priority="836" operator="equal">
      <formula>"Catastrófico"</formula>
    </cfRule>
    <cfRule type="cellIs" dxfId="824" priority="837" operator="equal">
      <formula>"Mayor"</formula>
    </cfRule>
    <cfRule type="cellIs" dxfId="823" priority="838" operator="equal">
      <formula>"Moderado"</formula>
    </cfRule>
    <cfRule type="cellIs" dxfId="822" priority="839" operator="equal">
      <formula>"Menor"</formula>
    </cfRule>
    <cfRule type="cellIs" dxfId="821" priority="840" operator="equal">
      <formula>"Leve"</formula>
    </cfRule>
  </conditionalFormatting>
  <conditionalFormatting sqref="AF60:AF61">
    <cfRule type="cellIs" dxfId="820" priority="832" operator="equal">
      <formula>"Extremo"</formula>
    </cfRule>
    <cfRule type="cellIs" dxfId="819" priority="833" operator="equal">
      <formula>"Alto"</formula>
    </cfRule>
    <cfRule type="cellIs" dxfId="818" priority="834" operator="equal">
      <formula>"Moderado"</formula>
    </cfRule>
    <cfRule type="cellIs" dxfId="817" priority="835" operator="equal">
      <formula>"Bajo"</formula>
    </cfRule>
  </conditionalFormatting>
  <conditionalFormatting sqref="Q64">
    <cfRule type="cellIs" dxfId="816" priority="828" operator="equal">
      <formula>"Extremo"</formula>
    </cfRule>
    <cfRule type="cellIs" dxfId="815" priority="829" operator="equal">
      <formula>"Alto"</formula>
    </cfRule>
    <cfRule type="cellIs" dxfId="814" priority="830" operator="equal">
      <formula>"Moderado"</formula>
    </cfRule>
    <cfRule type="cellIs" dxfId="813" priority="831" operator="equal">
      <formula>"Bajo"</formula>
    </cfRule>
  </conditionalFormatting>
  <conditionalFormatting sqref="AB64">
    <cfRule type="cellIs" dxfId="812" priority="823" operator="equal">
      <formula>"Muy Alta"</formula>
    </cfRule>
    <cfRule type="cellIs" dxfId="811" priority="824" operator="equal">
      <formula>"Alta"</formula>
    </cfRule>
    <cfRule type="cellIs" dxfId="810" priority="825" operator="equal">
      <formula>"Media"</formula>
    </cfRule>
    <cfRule type="cellIs" dxfId="809" priority="826" operator="equal">
      <formula>"Baja"</formula>
    </cfRule>
    <cfRule type="cellIs" dxfId="808" priority="827" operator="equal">
      <formula>"Muy Baja"</formula>
    </cfRule>
  </conditionalFormatting>
  <conditionalFormatting sqref="AD64">
    <cfRule type="cellIs" dxfId="807" priority="818" operator="equal">
      <formula>"Catastrófico"</formula>
    </cfRule>
    <cfRule type="cellIs" dxfId="806" priority="819" operator="equal">
      <formula>"Mayor"</formula>
    </cfRule>
    <cfRule type="cellIs" dxfId="805" priority="820" operator="equal">
      <formula>"Moderado"</formula>
    </cfRule>
    <cfRule type="cellIs" dxfId="804" priority="821" operator="equal">
      <formula>"Menor"</formula>
    </cfRule>
    <cfRule type="cellIs" dxfId="803" priority="822" operator="equal">
      <formula>"Leve"</formula>
    </cfRule>
  </conditionalFormatting>
  <conditionalFormatting sqref="AF64">
    <cfRule type="cellIs" dxfId="802" priority="814" operator="equal">
      <formula>"Extremo"</formula>
    </cfRule>
    <cfRule type="cellIs" dxfId="801" priority="815" operator="equal">
      <formula>"Alto"</formula>
    </cfRule>
    <cfRule type="cellIs" dxfId="800" priority="816" operator="equal">
      <formula>"Moderado"</formula>
    </cfRule>
    <cfRule type="cellIs" dxfId="799" priority="817" operator="equal">
      <formula>"Bajo"</formula>
    </cfRule>
  </conditionalFormatting>
  <conditionalFormatting sqref="N60:N69">
    <cfRule type="containsText" dxfId="798" priority="813" operator="containsText" text="❌">
      <formula>NOT(ISERROR(SEARCH("❌",N60)))</formula>
    </cfRule>
  </conditionalFormatting>
  <conditionalFormatting sqref="K67">
    <cfRule type="cellIs" dxfId="797" priority="808" operator="equal">
      <formula>"Muy Alta"</formula>
    </cfRule>
    <cfRule type="cellIs" dxfId="796" priority="809" operator="equal">
      <formula>"Alta"</formula>
    </cfRule>
    <cfRule type="cellIs" dxfId="795" priority="810" operator="equal">
      <formula>"Media"</formula>
    </cfRule>
    <cfRule type="cellIs" dxfId="794" priority="811" operator="equal">
      <formula>"Baja"</formula>
    </cfRule>
    <cfRule type="cellIs" dxfId="793" priority="812" operator="equal">
      <formula>"Muy Baja"</formula>
    </cfRule>
  </conditionalFormatting>
  <conditionalFormatting sqref="AD67">
    <cfRule type="cellIs" dxfId="792" priority="789" operator="equal">
      <formula>"Catastrófico"</formula>
    </cfRule>
    <cfRule type="cellIs" dxfId="791" priority="790" operator="equal">
      <formula>"Mayor"</formula>
    </cfRule>
    <cfRule type="cellIs" dxfId="790" priority="791" operator="equal">
      <formula>"Moderado"</formula>
    </cfRule>
    <cfRule type="cellIs" dxfId="789" priority="792" operator="equal">
      <formula>"Menor"</formula>
    </cfRule>
    <cfRule type="cellIs" dxfId="788" priority="793" operator="equal">
      <formula>"Leve"</formula>
    </cfRule>
  </conditionalFormatting>
  <conditionalFormatting sqref="Q67">
    <cfRule type="cellIs" dxfId="787" priority="804" operator="equal">
      <formula>"Extremo"</formula>
    </cfRule>
    <cfRule type="cellIs" dxfId="786" priority="805" operator="equal">
      <formula>"Alto"</formula>
    </cfRule>
    <cfRule type="cellIs" dxfId="785" priority="806" operator="equal">
      <formula>"Moderado"</formula>
    </cfRule>
    <cfRule type="cellIs" dxfId="784" priority="807" operator="equal">
      <formula>"Bajo"</formula>
    </cfRule>
  </conditionalFormatting>
  <conditionalFormatting sqref="O67">
    <cfRule type="cellIs" dxfId="783" priority="799" operator="equal">
      <formula>"Catastrófico"</formula>
    </cfRule>
    <cfRule type="cellIs" dxfId="782" priority="800" operator="equal">
      <formula>"Mayor"</formula>
    </cfRule>
    <cfRule type="cellIs" dxfId="781" priority="801" operator="equal">
      <formula>"Moderado"</formula>
    </cfRule>
    <cfRule type="cellIs" dxfId="780" priority="802" operator="equal">
      <formula>"Menor"</formula>
    </cfRule>
    <cfRule type="cellIs" dxfId="779" priority="803" operator="equal">
      <formula>"Leve"</formula>
    </cfRule>
  </conditionalFormatting>
  <conditionalFormatting sqref="AB67">
    <cfRule type="cellIs" dxfId="778" priority="794" operator="equal">
      <formula>"Muy Alta"</formula>
    </cfRule>
    <cfRule type="cellIs" dxfId="777" priority="795" operator="equal">
      <formula>"Alta"</formula>
    </cfRule>
    <cfRule type="cellIs" dxfId="776" priority="796" operator="equal">
      <formula>"Media"</formula>
    </cfRule>
    <cfRule type="cellIs" dxfId="775" priority="797" operator="equal">
      <formula>"Baja"</formula>
    </cfRule>
    <cfRule type="cellIs" dxfId="774" priority="798" operator="equal">
      <formula>"Muy Baja"</formula>
    </cfRule>
  </conditionalFormatting>
  <conditionalFormatting sqref="AF67">
    <cfRule type="cellIs" dxfId="773" priority="785" operator="equal">
      <formula>"Extremo"</formula>
    </cfRule>
    <cfRule type="cellIs" dxfId="772" priority="786" operator="equal">
      <formula>"Alto"</formula>
    </cfRule>
    <cfRule type="cellIs" dxfId="771" priority="787" operator="equal">
      <formula>"Moderado"</formula>
    </cfRule>
    <cfRule type="cellIs" dxfId="770" priority="788" operator="equal">
      <formula>"Bajo"</formula>
    </cfRule>
  </conditionalFormatting>
  <conditionalFormatting sqref="AB70:AB72 K70:K72">
    <cfRule type="cellIs" dxfId="769" priority="780" operator="equal">
      <formula>"Muy Alta"</formula>
    </cfRule>
    <cfRule type="cellIs" dxfId="768" priority="781" operator="equal">
      <formula>"Alta"</formula>
    </cfRule>
    <cfRule type="cellIs" dxfId="767" priority="782" operator="equal">
      <formula>"Media"</formula>
    </cfRule>
    <cfRule type="cellIs" dxfId="766" priority="783" operator="equal">
      <formula>"Baja"</formula>
    </cfRule>
    <cfRule type="cellIs" dxfId="765" priority="784" operator="equal">
      <formula>"Muy Baja"</formula>
    </cfRule>
  </conditionalFormatting>
  <conditionalFormatting sqref="AD70:AD72 O70:O72">
    <cfRule type="cellIs" dxfId="764" priority="775" operator="equal">
      <formula>"Catastrófico"</formula>
    </cfRule>
    <cfRule type="cellIs" dxfId="763" priority="776" operator="equal">
      <formula>"Mayor"</formula>
    </cfRule>
    <cfRule type="cellIs" dxfId="762" priority="777" operator="equal">
      <formula>"Moderado"</formula>
    </cfRule>
    <cfRule type="cellIs" dxfId="761" priority="778" operator="equal">
      <formula>"Menor"</formula>
    </cfRule>
    <cfRule type="cellIs" dxfId="760" priority="779" operator="equal">
      <formula>"Leve"</formula>
    </cfRule>
  </conditionalFormatting>
  <conditionalFormatting sqref="AF70:AF72 Q70:Q72">
    <cfRule type="cellIs" dxfId="759" priority="771" operator="equal">
      <formula>"Extremo"</formula>
    </cfRule>
    <cfRule type="cellIs" dxfId="758" priority="772" operator="equal">
      <formula>"Alto"</formula>
    </cfRule>
    <cfRule type="cellIs" dxfId="757" priority="773" operator="equal">
      <formula>"Moderado"</formula>
    </cfRule>
    <cfRule type="cellIs" dxfId="756" priority="774" operator="equal">
      <formula>"Bajo"</formula>
    </cfRule>
  </conditionalFormatting>
  <conditionalFormatting sqref="N70:N72">
    <cfRule type="containsText" dxfId="755" priority="770" operator="containsText" text="❌">
      <formula>NOT(ISERROR(SEARCH("❌",N70)))</formula>
    </cfRule>
  </conditionalFormatting>
  <conditionalFormatting sqref="K116 K122">
    <cfRule type="cellIs" dxfId="754" priority="765" operator="equal">
      <formula>"Muy Alta"</formula>
    </cfRule>
    <cfRule type="cellIs" dxfId="753" priority="766" operator="equal">
      <formula>"Alta"</formula>
    </cfRule>
    <cfRule type="cellIs" dxfId="752" priority="767" operator="equal">
      <formula>"Media"</formula>
    </cfRule>
    <cfRule type="cellIs" dxfId="751" priority="768" operator="equal">
      <formula>"Baja"</formula>
    </cfRule>
    <cfRule type="cellIs" dxfId="750" priority="769" operator="equal">
      <formula>"Muy Baja"</formula>
    </cfRule>
  </conditionalFormatting>
  <conditionalFormatting sqref="O116 O122">
    <cfRule type="cellIs" dxfId="749" priority="760" operator="equal">
      <formula>"Catastrófico"</formula>
    </cfRule>
    <cfRule type="cellIs" dxfId="748" priority="761" operator="equal">
      <formula>"Mayor"</formula>
    </cfRule>
    <cfRule type="cellIs" dxfId="747" priority="762" operator="equal">
      <formula>"Moderado"</formula>
    </cfRule>
    <cfRule type="cellIs" dxfId="746" priority="763" operator="equal">
      <formula>"Menor"</formula>
    </cfRule>
    <cfRule type="cellIs" dxfId="745" priority="764" operator="equal">
      <formula>"Leve"</formula>
    </cfRule>
  </conditionalFormatting>
  <conditionalFormatting sqref="Q116">
    <cfRule type="cellIs" dxfId="744" priority="756" operator="equal">
      <formula>"Extremo"</formula>
    </cfRule>
    <cfRule type="cellIs" dxfId="743" priority="757" operator="equal">
      <formula>"Alto"</formula>
    </cfRule>
    <cfRule type="cellIs" dxfId="742" priority="758" operator="equal">
      <formula>"Moderado"</formula>
    </cfRule>
    <cfRule type="cellIs" dxfId="741" priority="759" operator="equal">
      <formula>"Bajo"</formula>
    </cfRule>
  </conditionalFormatting>
  <conditionalFormatting sqref="AB116">
    <cfRule type="cellIs" dxfId="740" priority="751" operator="equal">
      <formula>"Muy Alta"</formula>
    </cfRule>
    <cfRule type="cellIs" dxfId="739" priority="752" operator="equal">
      <formula>"Alta"</formula>
    </cfRule>
    <cfRule type="cellIs" dxfId="738" priority="753" operator="equal">
      <formula>"Media"</formula>
    </cfRule>
    <cfRule type="cellIs" dxfId="737" priority="754" operator="equal">
      <formula>"Baja"</formula>
    </cfRule>
    <cfRule type="cellIs" dxfId="736" priority="755" operator="equal">
      <formula>"Muy Baja"</formula>
    </cfRule>
  </conditionalFormatting>
  <conditionalFormatting sqref="AD116">
    <cfRule type="cellIs" dxfId="735" priority="746" operator="equal">
      <formula>"Catastrófico"</formula>
    </cfRule>
    <cfRule type="cellIs" dxfId="734" priority="747" operator="equal">
      <formula>"Mayor"</formula>
    </cfRule>
    <cfRule type="cellIs" dxfId="733" priority="748" operator="equal">
      <formula>"Moderado"</formula>
    </cfRule>
    <cfRule type="cellIs" dxfId="732" priority="749" operator="equal">
      <formula>"Menor"</formula>
    </cfRule>
    <cfRule type="cellIs" dxfId="731" priority="750" operator="equal">
      <formula>"Leve"</formula>
    </cfRule>
  </conditionalFormatting>
  <conditionalFormatting sqref="AF116">
    <cfRule type="cellIs" dxfId="730" priority="742" operator="equal">
      <formula>"Extremo"</formula>
    </cfRule>
    <cfRule type="cellIs" dxfId="729" priority="743" operator="equal">
      <formula>"Alto"</formula>
    </cfRule>
    <cfRule type="cellIs" dxfId="728" priority="744" operator="equal">
      <formula>"Moderado"</formula>
    </cfRule>
    <cfRule type="cellIs" dxfId="727" priority="745" operator="equal">
      <formula>"Bajo"</formula>
    </cfRule>
  </conditionalFormatting>
  <conditionalFormatting sqref="Q122">
    <cfRule type="cellIs" dxfId="726" priority="738" operator="equal">
      <formula>"Extremo"</formula>
    </cfRule>
    <cfRule type="cellIs" dxfId="725" priority="739" operator="equal">
      <formula>"Alto"</formula>
    </cfRule>
    <cfRule type="cellIs" dxfId="724" priority="740" operator="equal">
      <formula>"Moderado"</formula>
    </cfRule>
    <cfRule type="cellIs" dxfId="723" priority="741" operator="equal">
      <formula>"Bajo"</formula>
    </cfRule>
  </conditionalFormatting>
  <conditionalFormatting sqref="N116:N127">
    <cfRule type="containsText" dxfId="722" priority="737" operator="containsText" text="❌">
      <formula>NOT(ISERROR(SEARCH("❌",N116)))</formula>
    </cfRule>
  </conditionalFormatting>
  <conditionalFormatting sqref="AB117:AB121">
    <cfRule type="cellIs" dxfId="721" priority="732" operator="equal">
      <formula>"Muy Alta"</formula>
    </cfRule>
    <cfRule type="cellIs" dxfId="720" priority="733" operator="equal">
      <formula>"Alta"</formula>
    </cfRule>
    <cfRule type="cellIs" dxfId="719" priority="734" operator="equal">
      <formula>"Media"</formula>
    </cfRule>
    <cfRule type="cellIs" dxfId="718" priority="735" operator="equal">
      <formula>"Baja"</formula>
    </cfRule>
    <cfRule type="cellIs" dxfId="717" priority="736" operator="equal">
      <formula>"Muy Baja"</formula>
    </cfRule>
  </conditionalFormatting>
  <conditionalFormatting sqref="AD117:AD121">
    <cfRule type="cellIs" dxfId="716" priority="727" operator="equal">
      <formula>"Catastrófico"</formula>
    </cfRule>
    <cfRule type="cellIs" dxfId="715" priority="728" operator="equal">
      <formula>"Mayor"</formula>
    </cfRule>
    <cfRule type="cellIs" dxfId="714" priority="729" operator="equal">
      <formula>"Moderado"</formula>
    </cfRule>
    <cfRule type="cellIs" dxfId="713" priority="730" operator="equal">
      <formula>"Menor"</formula>
    </cfRule>
    <cfRule type="cellIs" dxfId="712" priority="731" operator="equal">
      <formula>"Leve"</formula>
    </cfRule>
  </conditionalFormatting>
  <conditionalFormatting sqref="AF117:AF121">
    <cfRule type="cellIs" dxfId="711" priority="723" operator="equal">
      <formula>"Extremo"</formula>
    </cfRule>
    <cfRule type="cellIs" dxfId="710" priority="724" operator="equal">
      <formula>"Alto"</formula>
    </cfRule>
    <cfRule type="cellIs" dxfId="709" priority="725" operator="equal">
      <formula>"Moderado"</formula>
    </cfRule>
    <cfRule type="cellIs" dxfId="708" priority="726" operator="equal">
      <formula>"Bajo"</formula>
    </cfRule>
  </conditionalFormatting>
  <conditionalFormatting sqref="AB122">
    <cfRule type="cellIs" dxfId="707" priority="718" operator="equal">
      <formula>"Muy Alta"</formula>
    </cfRule>
    <cfRule type="cellIs" dxfId="706" priority="719" operator="equal">
      <formula>"Alta"</formula>
    </cfRule>
    <cfRule type="cellIs" dxfId="705" priority="720" operator="equal">
      <formula>"Media"</formula>
    </cfRule>
    <cfRule type="cellIs" dxfId="704" priority="721" operator="equal">
      <formula>"Baja"</formula>
    </cfRule>
    <cfRule type="cellIs" dxfId="703" priority="722" operator="equal">
      <formula>"Muy Baja"</formula>
    </cfRule>
  </conditionalFormatting>
  <conditionalFormatting sqref="AD122">
    <cfRule type="cellIs" dxfId="702" priority="713" operator="equal">
      <formula>"Catastrófico"</formula>
    </cfRule>
    <cfRule type="cellIs" dxfId="701" priority="714" operator="equal">
      <formula>"Mayor"</formula>
    </cfRule>
    <cfRule type="cellIs" dxfId="700" priority="715" operator="equal">
      <formula>"Moderado"</formula>
    </cfRule>
    <cfRule type="cellIs" dxfId="699" priority="716" operator="equal">
      <formula>"Menor"</formula>
    </cfRule>
    <cfRule type="cellIs" dxfId="698" priority="717" operator="equal">
      <formula>"Leve"</formula>
    </cfRule>
  </conditionalFormatting>
  <conditionalFormatting sqref="AF122">
    <cfRule type="cellIs" dxfId="697" priority="709" operator="equal">
      <formula>"Extremo"</formula>
    </cfRule>
    <cfRule type="cellIs" dxfId="696" priority="710" operator="equal">
      <formula>"Alto"</formula>
    </cfRule>
    <cfRule type="cellIs" dxfId="695" priority="711" operator="equal">
      <formula>"Moderado"</formula>
    </cfRule>
    <cfRule type="cellIs" dxfId="694" priority="712" operator="equal">
      <formula>"Bajo"</formula>
    </cfRule>
  </conditionalFormatting>
  <conditionalFormatting sqref="AB123:AB127">
    <cfRule type="cellIs" dxfId="693" priority="704" operator="equal">
      <formula>"Muy Alta"</formula>
    </cfRule>
    <cfRule type="cellIs" dxfId="692" priority="705" operator="equal">
      <formula>"Alta"</formula>
    </cfRule>
    <cfRule type="cellIs" dxfId="691" priority="706" operator="equal">
      <formula>"Media"</formula>
    </cfRule>
    <cfRule type="cellIs" dxfId="690" priority="707" operator="equal">
      <formula>"Baja"</formula>
    </cfRule>
    <cfRule type="cellIs" dxfId="689" priority="708" operator="equal">
      <formula>"Muy Baja"</formula>
    </cfRule>
  </conditionalFormatting>
  <conditionalFormatting sqref="AD123:AD127">
    <cfRule type="cellIs" dxfId="688" priority="699" operator="equal">
      <formula>"Catastrófico"</formula>
    </cfRule>
    <cfRule type="cellIs" dxfId="687" priority="700" operator="equal">
      <formula>"Mayor"</formula>
    </cfRule>
    <cfRule type="cellIs" dxfId="686" priority="701" operator="equal">
      <formula>"Moderado"</formula>
    </cfRule>
    <cfRule type="cellIs" dxfId="685" priority="702" operator="equal">
      <formula>"Menor"</formula>
    </cfRule>
    <cfRule type="cellIs" dxfId="684" priority="703" operator="equal">
      <formula>"Leve"</formula>
    </cfRule>
  </conditionalFormatting>
  <conditionalFormatting sqref="AF123:AF127">
    <cfRule type="cellIs" dxfId="683" priority="695" operator="equal">
      <formula>"Extremo"</formula>
    </cfRule>
    <cfRule type="cellIs" dxfId="682" priority="696" operator="equal">
      <formula>"Alto"</formula>
    </cfRule>
    <cfRule type="cellIs" dxfId="681" priority="697" operator="equal">
      <formula>"Moderado"</formula>
    </cfRule>
    <cfRule type="cellIs" dxfId="680" priority="698" operator="equal">
      <formula>"Bajo"</formula>
    </cfRule>
  </conditionalFormatting>
  <conditionalFormatting sqref="K128 K134">
    <cfRule type="cellIs" dxfId="679" priority="690" operator="equal">
      <formula>"Muy Alta"</formula>
    </cfRule>
    <cfRule type="cellIs" dxfId="678" priority="691" operator="equal">
      <formula>"Alta"</formula>
    </cfRule>
    <cfRule type="cellIs" dxfId="677" priority="692" operator="equal">
      <formula>"Media"</formula>
    </cfRule>
    <cfRule type="cellIs" dxfId="676" priority="693" operator="equal">
      <formula>"Baja"</formula>
    </cfRule>
    <cfRule type="cellIs" dxfId="675" priority="694" operator="equal">
      <formula>"Muy Baja"</formula>
    </cfRule>
  </conditionalFormatting>
  <conditionalFormatting sqref="O128 O134">
    <cfRule type="cellIs" dxfId="674" priority="685" operator="equal">
      <formula>"Catastrófico"</formula>
    </cfRule>
    <cfRule type="cellIs" dxfId="673" priority="686" operator="equal">
      <formula>"Mayor"</formula>
    </cfRule>
    <cfRule type="cellIs" dxfId="672" priority="687" operator="equal">
      <formula>"Moderado"</formula>
    </cfRule>
    <cfRule type="cellIs" dxfId="671" priority="688" operator="equal">
      <formula>"Menor"</formula>
    </cfRule>
    <cfRule type="cellIs" dxfId="670" priority="689" operator="equal">
      <formula>"Leve"</formula>
    </cfRule>
  </conditionalFormatting>
  <conditionalFormatting sqref="Q128">
    <cfRule type="cellIs" dxfId="669" priority="681" operator="equal">
      <formula>"Extremo"</formula>
    </cfRule>
    <cfRule type="cellIs" dxfId="668" priority="682" operator="equal">
      <formula>"Alto"</formula>
    </cfRule>
    <cfRule type="cellIs" dxfId="667" priority="683" operator="equal">
      <formula>"Moderado"</formula>
    </cfRule>
    <cfRule type="cellIs" dxfId="666" priority="684" operator="equal">
      <formula>"Bajo"</formula>
    </cfRule>
  </conditionalFormatting>
  <conditionalFormatting sqref="AB128">
    <cfRule type="cellIs" dxfId="665" priority="676" operator="equal">
      <formula>"Muy Alta"</formula>
    </cfRule>
    <cfRule type="cellIs" dxfId="664" priority="677" operator="equal">
      <formula>"Alta"</formula>
    </cfRule>
    <cfRule type="cellIs" dxfId="663" priority="678" operator="equal">
      <formula>"Media"</formula>
    </cfRule>
    <cfRule type="cellIs" dxfId="662" priority="679" operator="equal">
      <formula>"Baja"</formula>
    </cfRule>
    <cfRule type="cellIs" dxfId="661" priority="680" operator="equal">
      <formula>"Muy Baja"</formula>
    </cfRule>
  </conditionalFormatting>
  <conditionalFormatting sqref="AD128">
    <cfRule type="cellIs" dxfId="660" priority="671" operator="equal">
      <formula>"Catastrófico"</formula>
    </cfRule>
    <cfRule type="cellIs" dxfId="659" priority="672" operator="equal">
      <formula>"Mayor"</formula>
    </cfRule>
    <cfRule type="cellIs" dxfId="658" priority="673" operator="equal">
      <formula>"Moderado"</formula>
    </cfRule>
    <cfRule type="cellIs" dxfId="657" priority="674" operator="equal">
      <formula>"Menor"</formula>
    </cfRule>
    <cfRule type="cellIs" dxfId="656" priority="675" operator="equal">
      <formula>"Leve"</formula>
    </cfRule>
  </conditionalFormatting>
  <conditionalFormatting sqref="AF128">
    <cfRule type="cellIs" dxfId="655" priority="667" operator="equal">
      <formula>"Extremo"</formula>
    </cfRule>
    <cfRule type="cellIs" dxfId="654" priority="668" operator="equal">
      <formula>"Alto"</formula>
    </cfRule>
    <cfRule type="cellIs" dxfId="653" priority="669" operator="equal">
      <formula>"Moderado"</formula>
    </cfRule>
    <cfRule type="cellIs" dxfId="652" priority="670" operator="equal">
      <formula>"Bajo"</formula>
    </cfRule>
  </conditionalFormatting>
  <conditionalFormatting sqref="Q134">
    <cfRule type="cellIs" dxfId="651" priority="663" operator="equal">
      <formula>"Extremo"</formula>
    </cfRule>
    <cfRule type="cellIs" dxfId="650" priority="664" operator="equal">
      <formula>"Alto"</formula>
    </cfRule>
    <cfRule type="cellIs" dxfId="649" priority="665" operator="equal">
      <formula>"Moderado"</formula>
    </cfRule>
    <cfRule type="cellIs" dxfId="648" priority="666" operator="equal">
      <formula>"Bajo"</formula>
    </cfRule>
  </conditionalFormatting>
  <conditionalFormatting sqref="N128:N139">
    <cfRule type="containsText" dxfId="647" priority="662" operator="containsText" text="❌">
      <formula>NOT(ISERROR(SEARCH("❌",N128)))</formula>
    </cfRule>
  </conditionalFormatting>
  <conditionalFormatting sqref="AB129:AB133">
    <cfRule type="cellIs" dxfId="646" priority="657" operator="equal">
      <formula>"Muy Alta"</formula>
    </cfRule>
    <cfRule type="cellIs" dxfId="645" priority="658" operator="equal">
      <formula>"Alta"</formula>
    </cfRule>
    <cfRule type="cellIs" dxfId="644" priority="659" operator="equal">
      <formula>"Media"</formula>
    </cfRule>
    <cfRule type="cellIs" dxfId="643" priority="660" operator="equal">
      <formula>"Baja"</formula>
    </cfRule>
    <cfRule type="cellIs" dxfId="642" priority="661" operator="equal">
      <formula>"Muy Baja"</formula>
    </cfRule>
  </conditionalFormatting>
  <conditionalFormatting sqref="AD129:AD133">
    <cfRule type="cellIs" dxfId="641" priority="652" operator="equal">
      <formula>"Catastrófico"</formula>
    </cfRule>
    <cfRule type="cellIs" dxfId="640" priority="653" operator="equal">
      <formula>"Mayor"</formula>
    </cfRule>
    <cfRule type="cellIs" dxfId="639" priority="654" operator="equal">
      <formula>"Moderado"</formula>
    </cfRule>
    <cfRule type="cellIs" dxfId="638" priority="655" operator="equal">
      <formula>"Menor"</formula>
    </cfRule>
    <cfRule type="cellIs" dxfId="637" priority="656" operator="equal">
      <formula>"Leve"</formula>
    </cfRule>
  </conditionalFormatting>
  <conditionalFormatting sqref="AF129:AF133">
    <cfRule type="cellIs" dxfId="636" priority="648" operator="equal">
      <formula>"Extremo"</formula>
    </cfRule>
    <cfRule type="cellIs" dxfId="635" priority="649" operator="equal">
      <formula>"Alto"</formula>
    </cfRule>
    <cfRule type="cellIs" dxfId="634" priority="650" operator="equal">
      <formula>"Moderado"</formula>
    </cfRule>
    <cfRule type="cellIs" dxfId="633" priority="651" operator="equal">
      <formula>"Bajo"</formula>
    </cfRule>
  </conditionalFormatting>
  <conditionalFormatting sqref="AB134">
    <cfRule type="cellIs" dxfId="632" priority="643" operator="equal">
      <formula>"Muy Alta"</formula>
    </cfRule>
    <cfRule type="cellIs" dxfId="631" priority="644" operator="equal">
      <formula>"Alta"</formula>
    </cfRule>
    <cfRule type="cellIs" dxfId="630" priority="645" operator="equal">
      <formula>"Media"</formula>
    </cfRule>
    <cfRule type="cellIs" dxfId="629" priority="646" operator="equal">
      <formula>"Baja"</formula>
    </cfRule>
    <cfRule type="cellIs" dxfId="628" priority="647" operator="equal">
      <formula>"Muy Baja"</formula>
    </cfRule>
  </conditionalFormatting>
  <conditionalFormatting sqref="AD134">
    <cfRule type="cellIs" dxfId="627" priority="638" operator="equal">
      <formula>"Catastrófico"</formula>
    </cfRule>
    <cfRule type="cellIs" dxfId="626" priority="639" operator="equal">
      <formula>"Mayor"</formula>
    </cfRule>
    <cfRule type="cellIs" dxfId="625" priority="640" operator="equal">
      <formula>"Moderado"</formula>
    </cfRule>
    <cfRule type="cellIs" dxfId="624" priority="641" operator="equal">
      <formula>"Menor"</formula>
    </cfRule>
    <cfRule type="cellIs" dxfId="623" priority="642" operator="equal">
      <formula>"Leve"</formula>
    </cfRule>
  </conditionalFormatting>
  <conditionalFormatting sqref="AF134">
    <cfRule type="cellIs" dxfId="622" priority="634" operator="equal">
      <formula>"Extremo"</formula>
    </cfRule>
    <cfRule type="cellIs" dxfId="621" priority="635" operator="equal">
      <formula>"Alto"</formula>
    </cfRule>
    <cfRule type="cellIs" dxfId="620" priority="636" operator="equal">
      <formula>"Moderado"</formula>
    </cfRule>
    <cfRule type="cellIs" dxfId="619" priority="637" operator="equal">
      <formula>"Bajo"</formula>
    </cfRule>
  </conditionalFormatting>
  <conditionalFormatting sqref="AB135:AB139">
    <cfRule type="cellIs" dxfId="618" priority="629" operator="equal">
      <formula>"Muy Alta"</formula>
    </cfRule>
    <cfRule type="cellIs" dxfId="617" priority="630" operator="equal">
      <formula>"Alta"</formula>
    </cfRule>
    <cfRule type="cellIs" dxfId="616" priority="631" operator="equal">
      <formula>"Media"</formula>
    </cfRule>
    <cfRule type="cellIs" dxfId="615" priority="632" operator="equal">
      <formula>"Baja"</formula>
    </cfRule>
    <cfRule type="cellIs" dxfId="614" priority="633" operator="equal">
      <formula>"Muy Baja"</formula>
    </cfRule>
  </conditionalFormatting>
  <conditionalFormatting sqref="AD135:AD139">
    <cfRule type="cellIs" dxfId="613" priority="624" operator="equal">
      <formula>"Catastrófico"</formula>
    </cfRule>
    <cfRule type="cellIs" dxfId="612" priority="625" operator="equal">
      <formula>"Mayor"</formula>
    </cfRule>
    <cfRule type="cellIs" dxfId="611" priority="626" operator="equal">
      <formula>"Moderado"</formula>
    </cfRule>
    <cfRule type="cellIs" dxfId="610" priority="627" operator="equal">
      <formula>"Menor"</formula>
    </cfRule>
    <cfRule type="cellIs" dxfId="609" priority="628" operator="equal">
      <formula>"Leve"</formula>
    </cfRule>
  </conditionalFormatting>
  <conditionalFormatting sqref="AF135:AF139">
    <cfRule type="cellIs" dxfId="608" priority="620" operator="equal">
      <formula>"Extremo"</formula>
    </cfRule>
    <cfRule type="cellIs" dxfId="607" priority="621" operator="equal">
      <formula>"Alto"</formula>
    </cfRule>
    <cfRule type="cellIs" dxfId="606" priority="622" operator="equal">
      <formula>"Moderado"</formula>
    </cfRule>
    <cfRule type="cellIs" dxfId="605" priority="623" operator="equal">
      <formula>"Bajo"</formula>
    </cfRule>
  </conditionalFormatting>
  <conditionalFormatting sqref="K140">
    <cfRule type="cellIs" dxfId="604" priority="615" operator="equal">
      <formula>"Muy Alta"</formula>
    </cfRule>
    <cfRule type="cellIs" dxfId="603" priority="616" operator="equal">
      <formula>"Alta"</formula>
    </cfRule>
    <cfRule type="cellIs" dxfId="602" priority="617" operator="equal">
      <formula>"Media"</formula>
    </cfRule>
    <cfRule type="cellIs" dxfId="601" priority="618" operator="equal">
      <formula>"Baja"</formula>
    </cfRule>
    <cfRule type="cellIs" dxfId="600" priority="619" operator="equal">
      <formula>"Muy Baja"</formula>
    </cfRule>
  </conditionalFormatting>
  <conditionalFormatting sqref="O140">
    <cfRule type="cellIs" dxfId="599" priority="610" operator="equal">
      <formula>"Catastrófico"</formula>
    </cfRule>
    <cfRule type="cellIs" dxfId="598" priority="611" operator="equal">
      <formula>"Mayor"</formula>
    </cfRule>
    <cfRule type="cellIs" dxfId="597" priority="612" operator="equal">
      <formula>"Moderado"</formula>
    </cfRule>
    <cfRule type="cellIs" dxfId="596" priority="613" operator="equal">
      <formula>"Menor"</formula>
    </cfRule>
    <cfRule type="cellIs" dxfId="595" priority="614" operator="equal">
      <formula>"Leve"</formula>
    </cfRule>
  </conditionalFormatting>
  <conditionalFormatting sqref="Q140">
    <cfRule type="cellIs" dxfId="594" priority="606" operator="equal">
      <formula>"Extremo"</formula>
    </cfRule>
    <cfRule type="cellIs" dxfId="593" priority="607" operator="equal">
      <formula>"Alto"</formula>
    </cfRule>
    <cfRule type="cellIs" dxfId="592" priority="608" operator="equal">
      <formula>"Moderado"</formula>
    </cfRule>
    <cfRule type="cellIs" dxfId="591" priority="609" operator="equal">
      <formula>"Bajo"</formula>
    </cfRule>
  </conditionalFormatting>
  <conditionalFormatting sqref="AB140:AB145">
    <cfRule type="cellIs" dxfId="590" priority="601" operator="equal">
      <formula>"Muy Alta"</formula>
    </cfRule>
    <cfRule type="cellIs" dxfId="589" priority="602" operator="equal">
      <formula>"Alta"</formula>
    </cfRule>
    <cfRule type="cellIs" dxfId="588" priority="603" operator="equal">
      <formula>"Media"</formula>
    </cfRule>
    <cfRule type="cellIs" dxfId="587" priority="604" operator="equal">
      <formula>"Baja"</formula>
    </cfRule>
    <cfRule type="cellIs" dxfId="586" priority="605" operator="equal">
      <formula>"Muy Baja"</formula>
    </cfRule>
  </conditionalFormatting>
  <conditionalFormatting sqref="AD140:AD145">
    <cfRule type="cellIs" dxfId="585" priority="596" operator="equal">
      <formula>"Catastrófico"</formula>
    </cfRule>
    <cfRule type="cellIs" dxfId="584" priority="597" operator="equal">
      <formula>"Mayor"</formula>
    </cfRule>
    <cfRule type="cellIs" dxfId="583" priority="598" operator="equal">
      <formula>"Moderado"</formula>
    </cfRule>
    <cfRule type="cellIs" dxfId="582" priority="599" operator="equal">
      <formula>"Menor"</formula>
    </cfRule>
    <cfRule type="cellIs" dxfId="581" priority="600" operator="equal">
      <formula>"Leve"</formula>
    </cfRule>
  </conditionalFormatting>
  <conditionalFormatting sqref="AF140:AF145">
    <cfRule type="cellIs" dxfId="580" priority="592" operator="equal">
      <formula>"Extremo"</formula>
    </cfRule>
    <cfRule type="cellIs" dxfId="579" priority="593" operator="equal">
      <formula>"Alto"</formula>
    </cfRule>
    <cfRule type="cellIs" dxfId="578" priority="594" operator="equal">
      <formula>"Moderado"</formula>
    </cfRule>
    <cfRule type="cellIs" dxfId="577" priority="595" operator="equal">
      <formula>"Bajo"</formula>
    </cfRule>
  </conditionalFormatting>
  <conditionalFormatting sqref="N140:N145">
    <cfRule type="containsText" dxfId="576" priority="591" operator="containsText" text="❌">
      <formula>NOT(ISERROR(SEARCH("❌",N140)))</formula>
    </cfRule>
  </conditionalFormatting>
  <conditionalFormatting sqref="K146">
    <cfRule type="cellIs" dxfId="575" priority="586" operator="equal">
      <formula>"Muy Alta"</formula>
    </cfRule>
    <cfRule type="cellIs" dxfId="574" priority="587" operator="equal">
      <formula>"Alta"</formula>
    </cfRule>
    <cfRule type="cellIs" dxfId="573" priority="588" operator="equal">
      <formula>"Media"</formula>
    </cfRule>
    <cfRule type="cellIs" dxfId="572" priority="589" operator="equal">
      <formula>"Baja"</formula>
    </cfRule>
    <cfRule type="cellIs" dxfId="571" priority="590" operator="equal">
      <formula>"Muy Baja"</formula>
    </cfRule>
  </conditionalFormatting>
  <conditionalFormatting sqref="O146">
    <cfRule type="cellIs" dxfId="570" priority="581" operator="equal">
      <formula>"Catastrófico"</formula>
    </cfRule>
    <cfRule type="cellIs" dxfId="569" priority="582" operator="equal">
      <formula>"Mayor"</formula>
    </cfRule>
    <cfRule type="cellIs" dxfId="568" priority="583" operator="equal">
      <formula>"Moderado"</formula>
    </cfRule>
    <cfRule type="cellIs" dxfId="567" priority="584" operator="equal">
      <formula>"Menor"</formula>
    </cfRule>
    <cfRule type="cellIs" dxfId="566" priority="585" operator="equal">
      <formula>"Leve"</formula>
    </cfRule>
  </conditionalFormatting>
  <conditionalFormatting sqref="Q146">
    <cfRule type="cellIs" dxfId="565" priority="577" operator="equal">
      <formula>"Extremo"</formula>
    </cfRule>
    <cfRule type="cellIs" dxfId="564" priority="578" operator="equal">
      <formula>"Alto"</formula>
    </cfRule>
    <cfRule type="cellIs" dxfId="563" priority="579" operator="equal">
      <formula>"Moderado"</formula>
    </cfRule>
    <cfRule type="cellIs" dxfId="562" priority="580" operator="equal">
      <formula>"Bajo"</formula>
    </cfRule>
  </conditionalFormatting>
  <conditionalFormatting sqref="AB146">
    <cfRule type="cellIs" dxfId="561" priority="572" operator="equal">
      <formula>"Muy Alta"</formula>
    </cfRule>
    <cfRule type="cellIs" dxfId="560" priority="573" operator="equal">
      <formula>"Alta"</formula>
    </cfRule>
    <cfRule type="cellIs" dxfId="559" priority="574" operator="equal">
      <formula>"Media"</formula>
    </cfRule>
    <cfRule type="cellIs" dxfId="558" priority="575" operator="equal">
      <formula>"Baja"</formula>
    </cfRule>
    <cfRule type="cellIs" dxfId="557" priority="576" operator="equal">
      <formula>"Muy Baja"</formula>
    </cfRule>
  </conditionalFormatting>
  <conditionalFormatting sqref="AD146">
    <cfRule type="cellIs" dxfId="556" priority="567" operator="equal">
      <formula>"Catastrófico"</formula>
    </cfRule>
    <cfRule type="cellIs" dxfId="555" priority="568" operator="equal">
      <formula>"Mayor"</formula>
    </cfRule>
    <cfRule type="cellIs" dxfId="554" priority="569" operator="equal">
      <formula>"Moderado"</formula>
    </cfRule>
    <cfRule type="cellIs" dxfId="553" priority="570" operator="equal">
      <formula>"Menor"</formula>
    </cfRule>
    <cfRule type="cellIs" dxfId="552" priority="571" operator="equal">
      <formula>"Leve"</formula>
    </cfRule>
  </conditionalFormatting>
  <conditionalFormatting sqref="AF146">
    <cfRule type="cellIs" dxfId="551" priority="563" operator="equal">
      <formula>"Extremo"</formula>
    </cfRule>
    <cfRule type="cellIs" dxfId="550" priority="564" operator="equal">
      <formula>"Alto"</formula>
    </cfRule>
    <cfRule type="cellIs" dxfId="549" priority="565" operator="equal">
      <formula>"Moderado"</formula>
    </cfRule>
    <cfRule type="cellIs" dxfId="548" priority="566" operator="equal">
      <formula>"Bajo"</formula>
    </cfRule>
  </conditionalFormatting>
  <conditionalFormatting sqref="N146:N151">
    <cfRule type="containsText" dxfId="547" priority="562" operator="containsText" text="❌">
      <formula>NOT(ISERROR(SEARCH("❌",N146)))</formula>
    </cfRule>
  </conditionalFormatting>
  <conditionalFormatting sqref="AB147:AB149 AB151">
    <cfRule type="cellIs" dxfId="546" priority="557" operator="equal">
      <formula>"Muy Alta"</formula>
    </cfRule>
    <cfRule type="cellIs" dxfId="545" priority="558" operator="equal">
      <formula>"Alta"</formula>
    </cfRule>
    <cfRule type="cellIs" dxfId="544" priority="559" operator="equal">
      <formula>"Media"</formula>
    </cfRule>
    <cfRule type="cellIs" dxfId="543" priority="560" operator="equal">
      <formula>"Baja"</formula>
    </cfRule>
    <cfRule type="cellIs" dxfId="542" priority="561" operator="equal">
      <formula>"Muy Baja"</formula>
    </cfRule>
  </conditionalFormatting>
  <conditionalFormatting sqref="AF147:AF149 AF151">
    <cfRule type="cellIs" dxfId="541" priority="553" operator="equal">
      <formula>"Extremo"</formula>
    </cfRule>
    <cfRule type="cellIs" dxfId="540" priority="554" operator="equal">
      <formula>"Alto"</formula>
    </cfRule>
    <cfRule type="cellIs" dxfId="539" priority="555" operator="equal">
      <formula>"Moderado"</formula>
    </cfRule>
    <cfRule type="cellIs" dxfId="538" priority="556" operator="equal">
      <formula>"Bajo"</formula>
    </cfRule>
  </conditionalFormatting>
  <conditionalFormatting sqref="AD147:AD149 AD151">
    <cfRule type="cellIs" dxfId="537" priority="548" operator="equal">
      <formula>"Catastrófico"</formula>
    </cfRule>
    <cfRule type="cellIs" dxfId="536" priority="549" operator="equal">
      <formula>"Mayor"</formula>
    </cfRule>
    <cfRule type="cellIs" dxfId="535" priority="550" operator="equal">
      <formula>"Moderado"</formula>
    </cfRule>
    <cfRule type="cellIs" dxfId="534" priority="551" operator="equal">
      <formula>"Menor"</formula>
    </cfRule>
    <cfRule type="cellIs" dxfId="533" priority="552" operator="equal">
      <formula>"Leve"</formula>
    </cfRule>
  </conditionalFormatting>
  <conditionalFormatting sqref="AB150">
    <cfRule type="cellIs" dxfId="532" priority="543" operator="equal">
      <formula>"Muy Alta"</formula>
    </cfRule>
    <cfRule type="cellIs" dxfId="531" priority="544" operator="equal">
      <formula>"Alta"</formula>
    </cfRule>
    <cfRule type="cellIs" dxfId="530" priority="545" operator="equal">
      <formula>"Media"</formula>
    </cfRule>
    <cfRule type="cellIs" dxfId="529" priority="546" operator="equal">
      <formula>"Baja"</formula>
    </cfRule>
    <cfRule type="cellIs" dxfId="528" priority="547" operator="equal">
      <formula>"Muy Baja"</formula>
    </cfRule>
  </conditionalFormatting>
  <conditionalFormatting sqref="AF150">
    <cfRule type="cellIs" dxfId="527" priority="539" operator="equal">
      <formula>"Extremo"</formula>
    </cfRule>
    <cfRule type="cellIs" dxfId="526" priority="540" operator="equal">
      <formula>"Alto"</formula>
    </cfRule>
    <cfRule type="cellIs" dxfId="525" priority="541" operator="equal">
      <formula>"Moderado"</formula>
    </cfRule>
    <cfRule type="cellIs" dxfId="524" priority="542" operator="equal">
      <formula>"Bajo"</formula>
    </cfRule>
  </conditionalFormatting>
  <conditionalFormatting sqref="AD150">
    <cfRule type="cellIs" dxfId="523" priority="534" operator="equal">
      <formula>"Catastrófico"</formula>
    </cfRule>
    <cfRule type="cellIs" dxfId="522" priority="535" operator="equal">
      <formula>"Mayor"</formula>
    </cfRule>
    <cfRule type="cellIs" dxfId="521" priority="536" operator="equal">
      <formula>"Moderado"</formula>
    </cfRule>
    <cfRule type="cellIs" dxfId="520" priority="537" operator="equal">
      <formula>"Menor"</formula>
    </cfRule>
    <cfRule type="cellIs" dxfId="519" priority="538" operator="equal">
      <formula>"Leve"</formula>
    </cfRule>
  </conditionalFormatting>
  <conditionalFormatting sqref="K152 K158 K164">
    <cfRule type="cellIs" dxfId="518" priority="529" operator="equal">
      <formula>"Muy Alta"</formula>
    </cfRule>
    <cfRule type="cellIs" dxfId="517" priority="530" operator="equal">
      <formula>"Alta"</formula>
    </cfRule>
    <cfRule type="cellIs" dxfId="516" priority="531" operator="equal">
      <formula>"Media"</formula>
    </cfRule>
    <cfRule type="cellIs" dxfId="515" priority="532" operator="equal">
      <formula>"Baja"</formula>
    </cfRule>
    <cfRule type="cellIs" dxfId="514" priority="533" operator="equal">
      <formula>"Muy Baja"</formula>
    </cfRule>
  </conditionalFormatting>
  <conditionalFormatting sqref="O152 O158 O164">
    <cfRule type="cellIs" dxfId="513" priority="524" operator="equal">
      <formula>"Catastrófico"</formula>
    </cfRule>
    <cfRule type="cellIs" dxfId="512" priority="525" operator="equal">
      <formula>"Mayor"</formula>
    </cfRule>
    <cfRule type="cellIs" dxfId="511" priority="526" operator="equal">
      <formula>"Moderado"</formula>
    </cfRule>
    <cfRule type="cellIs" dxfId="510" priority="527" operator="equal">
      <formula>"Menor"</formula>
    </cfRule>
    <cfRule type="cellIs" dxfId="509" priority="528" operator="equal">
      <formula>"Leve"</formula>
    </cfRule>
  </conditionalFormatting>
  <conditionalFormatting sqref="Q152">
    <cfRule type="cellIs" dxfId="508" priority="520" operator="equal">
      <formula>"Extremo"</formula>
    </cfRule>
    <cfRule type="cellIs" dxfId="507" priority="521" operator="equal">
      <formula>"Alto"</formula>
    </cfRule>
    <cfRule type="cellIs" dxfId="506" priority="522" operator="equal">
      <formula>"Moderado"</formula>
    </cfRule>
    <cfRule type="cellIs" dxfId="505" priority="523" operator="equal">
      <formula>"Bajo"</formula>
    </cfRule>
  </conditionalFormatting>
  <conditionalFormatting sqref="AB152">
    <cfRule type="cellIs" dxfId="504" priority="515" operator="equal">
      <formula>"Muy Alta"</formula>
    </cfRule>
    <cfRule type="cellIs" dxfId="503" priority="516" operator="equal">
      <formula>"Alta"</formula>
    </cfRule>
    <cfRule type="cellIs" dxfId="502" priority="517" operator="equal">
      <formula>"Media"</formula>
    </cfRule>
    <cfRule type="cellIs" dxfId="501" priority="518" operator="equal">
      <formula>"Baja"</formula>
    </cfRule>
    <cfRule type="cellIs" dxfId="500" priority="519" operator="equal">
      <formula>"Muy Baja"</formula>
    </cfRule>
  </conditionalFormatting>
  <conditionalFormatting sqref="AD152">
    <cfRule type="cellIs" dxfId="499" priority="510" operator="equal">
      <formula>"Catastrófico"</formula>
    </cfRule>
    <cfRule type="cellIs" dxfId="498" priority="511" operator="equal">
      <formula>"Mayor"</formula>
    </cfRule>
    <cfRule type="cellIs" dxfId="497" priority="512" operator="equal">
      <formula>"Moderado"</formula>
    </cfRule>
    <cfRule type="cellIs" dxfId="496" priority="513" operator="equal">
      <formula>"Menor"</formula>
    </cfRule>
    <cfRule type="cellIs" dxfId="495" priority="514" operator="equal">
      <formula>"Leve"</formula>
    </cfRule>
  </conditionalFormatting>
  <conditionalFormatting sqref="AF152">
    <cfRule type="cellIs" dxfId="494" priority="506" operator="equal">
      <formula>"Extremo"</formula>
    </cfRule>
    <cfRule type="cellIs" dxfId="493" priority="507" operator="equal">
      <formula>"Alto"</formula>
    </cfRule>
    <cfRule type="cellIs" dxfId="492" priority="508" operator="equal">
      <formula>"Moderado"</formula>
    </cfRule>
    <cfRule type="cellIs" dxfId="491" priority="509" operator="equal">
      <formula>"Bajo"</formula>
    </cfRule>
  </conditionalFormatting>
  <conditionalFormatting sqref="Q158 Q164">
    <cfRule type="cellIs" dxfId="490" priority="502" operator="equal">
      <formula>"Extremo"</formula>
    </cfRule>
    <cfRule type="cellIs" dxfId="489" priority="503" operator="equal">
      <formula>"Alto"</formula>
    </cfRule>
    <cfRule type="cellIs" dxfId="488" priority="504" operator="equal">
      <formula>"Moderado"</formula>
    </cfRule>
    <cfRule type="cellIs" dxfId="487" priority="505" operator="equal">
      <formula>"Bajo"</formula>
    </cfRule>
  </conditionalFormatting>
  <conditionalFormatting sqref="AB164:AB169">
    <cfRule type="cellIs" dxfId="486" priority="497" operator="equal">
      <formula>"Muy Alta"</formula>
    </cfRule>
    <cfRule type="cellIs" dxfId="485" priority="498" operator="equal">
      <formula>"Alta"</formula>
    </cfRule>
    <cfRule type="cellIs" dxfId="484" priority="499" operator="equal">
      <formula>"Media"</formula>
    </cfRule>
    <cfRule type="cellIs" dxfId="483" priority="500" operator="equal">
      <formula>"Baja"</formula>
    </cfRule>
    <cfRule type="cellIs" dxfId="482" priority="501" operator="equal">
      <formula>"Muy Baja"</formula>
    </cfRule>
  </conditionalFormatting>
  <conditionalFormatting sqref="AD164:AD169">
    <cfRule type="cellIs" dxfId="481" priority="492" operator="equal">
      <formula>"Catastrófico"</formula>
    </cfRule>
    <cfRule type="cellIs" dxfId="480" priority="493" operator="equal">
      <formula>"Mayor"</formula>
    </cfRule>
    <cfRule type="cellIs" dxfId="479" priority="494" operator="equal">
      <formula>"Moderado"</formula>
    </cfRule>
    <cfRule type="cellIs" dxfId="478" priority="495" operator="equal">
      <formula>"Menor"</formula>
    </cfRule>
    <cfRule type="cellIs" dxfId="477" priority="496" operator="equal">
      <formula>"Leve"</formula>
    </cfRule>
  </conditionalFormatting>
  <conditionalFormatting sqref="AF164:AF169">
    <cfRule type="cellIs" dxfId="476" priority="488" operator="equal">
      <formula>"Extremo"</formula>
    </cfRule>
    <cfRule type="cellIs" dxfId="475" priority="489" operator="equal">
      <formula>"Alto"</formula>
    </cfRule>
    <cfRule type="cellIs" dxfId="474" priority="490" operator="equal">
      <formula>"Moderado"</formula>
    </cfRule>
    <cfRule type="cellIs" dxfId="473" priority="491" operator="equal">
      <formula>"Bajo"</formula>
    </cfRule>
  </conditionalFormatting>
  <conditionalFormatting sqref="N152:N169">
    <cfRule type="containsText" dxfId="472" priority="487" operator="containsText" text="❌">
      <formula>NOT(ISERROR(SEARCH("❌",N152)))</formula>
    </cfRule>
  </conditionalFormatting>
  <conditionalFormatting sqref="AB153:AB157">
    <cfRule type="cellIs" dxfId="471" priority="482" operator="equal">
      <formula>"Muy Alta"</formula>
    </cfRule>
    <cfRule type="cellIs" dxfId="470" priority="483" operator="equal">
      <formula>"Alta"</formula>
    </cfRule>
    <cfRule type="cellIs" dxfId="469" priority="484" operator="equal">
      <formula>"Media"</formula>
    </cfRule>
    <cfRule type="cellIs" dxfId="468" priority="485" operator="equal">
      <formula>"Baja"</formula>
    </cfRule>
    <cfRule type="cellIs" dxfId="467" priority="486" operator="equal">
      <formula>"Muy Baja"</formula>
    </cfRule>
  </conditionalFormatting>
  <conditionalFormatting sqref="AD153:AD157">
    <cfRule type="cellIs" dxfId="466" priority="477" operator="equal">
      <formula>"Catastrófico"</formula>
    </cfRule>
    <cfRule type="cellIs" dxfId="465" priority="478" operator="equal">
      <formula>"Mayor"</formula>
    </cfRule>
    <cfRule type="cellIs" dxfId="464" priority="479" operator="equal">
      <formula>"Moderado"</formula>
    </cfRule>
    <cfRule type="cellIs" dxfId="463" priority="480" operator="equal">
      <formula>"Menor"</formula>
    </cfRule>
    <cfRule type="cellIs" dxfId="462" priority="481" operator="equal">
      <formula>"Leve"</formula>
    </cfRule>
  </conditionalFormatting>
  <conditionalFormatting sqref="AF153:AF157">
    <cfRule type="cellIs" dxfId="461" priority="473" operator="equal">
      <formula>"Extremo"</formula>
    </cfRule>
    <cfRule type="cellIs" dxfId="460" priority="474" operator="equal">
      <formula>"Alto"</formula>
    </cfRule>
    <cfRule type="cellIs" dxfId="459" priority="475" operator="equal">
      <formula>"Moderado"</formula>
    </cfRule>
    <cfRule type="cellIs" dxfId="458" priority="476" operator="equal">
      <formula>"Bajo"</formula>
    </cfRule>
  </conditionalFormatting>
  <conditionalFormatting sqref="AB158">
    <cfRule type="cellIs" dxfId="457" priority="468" operator="equal">
      <formula>"Muy Alta"</formula>
    </cfRule>
    <cfRule type="cellIs" dxfId="456" priority="469" operator="equal">
      <formula>"Alta"</formula>
    </cfRule>
    <cfRule type="cellIs" dxfId="455" priority="470" operator="equal">
      <formula>"Media"</formula>
    </cfRule>
    <cfRule type="cellIs" dxfId="454" priority="471" operator="equal">
      <formula>"Baja"</formula>
    </cfRule>
    <cfRule type="cellIs" dxfId="453" priority="472" operator="equal">
      <formula>"Muy Baja"</formula>
    </cfRule>
  </conditionalFormatting>
  <conditionalFormatting sqref="AD158">
    <cfRule type="cellIs" dxfId="452" priority="463" operator="equal">
      <formula>"Catastrófico"</formula>
    </cfRule>
    <cfRule type="cellIs" dxfId="451" priority="464" operator="equal">
      <formula>"Mayor"</formula>
    </cfRule>
    <cfRule type="cellIs" dxfId="450" priority="465" operator="equal">
      <formula>"Moderado"</formula>
    </cfRule>
    <cfRule type="cellIs" dxfId="449" priority="466" operator="equal">
      <formula>"Menor"</formula>
    </cfRule>
    <cfRule type="cellIs" dxfId="448" priority="467" operator="equal">
      <formula>"Leve"</formula>
    </cfRule>
  </conditionalFormatting>
  <conditionalFormatting sqref="AF158">
    <cfRule type="cellIs" dxfId="447" priority="459" operator="equal">
      <formula>"Extremo"</formula>
    </cfRule>
    <cfRule type="cellIs" dxfId="446" priority="460" operator="equal">
      <formula>"Alto"</formula>
    </cfRule>
    <cfRule type="cellIs" dxfId="445" priority="461" operator="equal">
      <formula>"Moderado"</formula>
    </cfRule>
    <cfRule type="cellIs" dxfId="444" priority="462" operator="equal">
      <formula>"Bajo"</formula>
    </cfRule>
  </conditionalFormatting>
  <conditionalFormatting sqref="AB159:AB163">
    <cfRule type="cellIs" dxfId="443" priority="454" operator="equal">
      <formula>"Muy Alta"</formula>
    </cfRule>
    <cfRule type="cellIs" dxfId="442" priority="455" operator="equal">
      <formula>"Alta"</formula>
    </cfRule>
    <cfRule type="cellIs" dxfId="441" priority="456" operator="equal">
      <formula>"Media"</formula>
    </cfRule>
    <cfRule type="cellIs" dxfId="440" priority="457" operator="equal">
      <formula>"Baja"</formula>
    </cfRule>
    <cfRule type="cellIs" dxfId="439" priority="458" operator="equal">
      <formula>"Muy Baja"</formula>
    </cfRule>
  </conditionalFormatting>
  <conditionalFormatting sqref="AD159:AD163">
    <cfRule type="cellIs" dxfId="438" priority="449" operator="equal">
      <formula>"Catastrófico"</formula>
    </cfRule>
    <cfRule type="cellIs" dxfId="437" priority="450" operator="equal">
      <formula>"Mayor"</formula>
    </cfRule>
    <cfRule type="cellIs" dxfId="436" priority="451" operator="equal">
      <formula>"Moderado"</formula>
    </cfRule>
    <cfRule type="cellIs" dxfId="435" priority="452" operator="equal">
      <formula>"Menor"</formula>
    </cfRule>
    <cfRule type="cellIs" dxfId="434" priority="453" operator="equal">
      <formula>"Leve"</formula>
    </cfRule>
  </conditionalFormatting>
  <conditionalFormatting sqref="AF159:AF163">
    <cfRule type="cellIs" dxfId="433" priority="445" operator="equal">
      <formula>"Extremo"</formula>
    </cfRule>
    <cfRule type="cellIs" dxfId="432" priority="446" operator="equal">
      <formula>"Alto"</formula>
    </cfRule>
    <cfRule type="cellIs" dxfId="431" priority="447" operator="equal">
      <formula>"Moderado"</formula>
    </cfRule>
    <cfRule type="cellIs" dxfId="430" priority="448" operator="equal">
      <formula>"Bajo"</formula>
    </cfRule>
  </conditionalFormatting>
  <conditionalFormatting sqref="K170:K172">
    <cfRule type="cellIs" dxfId="429" priority="440" operator="equal">
      <formula>"Muy Alta"</formula>
    </cfRule>
    <cfRule type="cellIs" dxfId="428" priority="441" operator="equal">
      <formula>"Alta"</formula>
    </cfRule>
    <cfRule type="cellIs" dxfId="427" priority="442" operator="equal">
      <formula>"Media"</formula>
    </cfRule>
    <cfRule type="cellIs" dxfId="426" priority="443" operator="equal">
      <formula>"Baja"</formula>
    </cfRule>
    <cfRule type="cellIs" dxfId="425" priority="444" operator="equal">
      <formula>"Muy Baja"</formula>
    </cfRule>
  </conditionalFormatting>
  <conditionalFormatting sqref="O170:O172">
    <cfRule type="cellIs" dxfId="424" priority="435" operator="equal">
      <formula>"Catastrófico"</formula>
    </cfRule>
    <cfRule type="cellIs" dxfId="423" priority="436" operator="equal">
      <formula>"Mayor"</formula>
    </cfRule>
    <cfRule type="cellIs" dxfId="422" priority="437" operator="equal">
      <formula>"Moderado"</formula>
    </cfRule>
    <cfRule type="cellIs" dxfId="421" priority="438" operator="equal">
      <formula>"Menor"</formula>
    </cfRule>
    <cfRule type="cellIs" dxfId="420" priority="439" operator="equal">
      <formula>"Leve"</formula>
    </cfRule>
  </conditionalFormatting>
  <conditionalFormatting sqref="Q170">
    <cfRule type="cellIs" dxfId="419" priority="431" operator="equal">
      <formula>"Extremo"</formula>
    </cfRule>
    <cfRule type="cellIs" dxfId="418" priority="432" operator="equal">
      <formula>"Alto"</formula>
    </cfRule>
    <cfRule type="cellIs" dxfId="417" priority="433" operator="equal">
      <formula>"Moderado"</formula>
    </cfRule>
    <cfRule type="cellIs" dxfId="416" priority="434" operator="equal">
      <formula>"Bajo"</formula>
    </cfRule>
  </conditionalFormatting>
  <conditionalFormatting sqref="AB170">
    <cfRule type="cellIs" dxfId="415" priority="426" operator="equal">
      <formula>"Muy Alta"</formula>
    </cfRule>
    <cfRule type="cellIs" dxfId="414" priority="427" operator="equal">
      <formula>"Alta"</formula>
    </cfRule>
    <cfRule type="cellIs" dxfId="413" priority="428" operator="equal">
      <formula>"Media"</formula>
    </cfRule>
    <cfRule type="cellIs" dxfId="412" priority="429" operator="equal">
      <formula>"Baja"</formula>
    </cfRule>
    <cfRule type="cellIs" dxfId="411" priority="430" operator="equal">
      <formula>"Muy Baja"</formula>
    </cfRule>
  </conditionalFormatting>
  <conditionalFormatting sqref="AD170">
    <cfRule type="cellIs" dxfId="410" priority="421" operator="equal">
      <formula>"Catastrófico"</formula>
    </cfRule>
    <cfRule type="cellIs" dxfId="409" priority="422" operator="equal">
      <formula>"Mayor"</formula>
    </cfRule>
    <cfRule type="cellIs" dxfId="408" priority="423" operator="equal">
      <formula>"Moderado"</formula>
    </cfRule>
    <cfRule type="cellIs" dxfId="407" priority="424" operator="equal">
      <formula>"Menor"</formula>
    </cfRule>
    <cfRule type="cellIs" dxfId="406" priority="425" operator="equal">
      <formula>"Leve"</formula>
    </cfRule>
  </conditionalFormatting>
  <conditionalFormatting sqref="AF170">
    <cfRule type="cellIs" dxfId="405" priority="417" operator="equal">
      <formula>"Extremo"</formula>
    </cfRule>
    <cfRule type="cellIs" dxfId="404" priority="418" operator="equal">
      <formula>"Alto"</formula>
    </cfRule>
    <cfRule type="cellIs" dxfId="403" priority="419" operator="equal">
      <formula>"Moderado"</formula>
    </cfRule>
    <cfRule type="cellIs" dxfId="402" priority="420" operator="equal">
      <formula>"Bajo"</formula>
    </cfRule>
  </conditionalFormatting>
  <conditionalFormatting sqref="Q171:Q172">
    <cfRule type="cellIs" dxfId="401" priority="413" operator="equal">
      <formula>"Extremo"</formula>
    </cfRule>
    <cfRule type="cellIs" dxfId="400" priority="414" operator="equal">
      <formula>"Alto"</formula>
    </cfRule>
    <cfRule type="cellIs" dxfId="399" priority="415" operator="equal">
      <formula>"Moderado"</formula>
    </cfRule>
    <cfRule type="cellIs" dxfId="398" priority="416" operator="equal">
      <formula>"Bajo"</formula>
    </cfRule>
  </conditionalFormatting>
  <conditionalFormatting sqref="N170:N172">
    <cfRule type="containsText" dxfId="397" priority="412" operator="containsText" text="❌">
      <formula>NOT(ISERROR(SEARCH("❌",N170)))</formula>
    </cfRule>
  </conditionalFormatting>
  <conditionalFormatting sqref="AB171">
    <cfRule type="cellIs" dxfId="396" priority="407" operator="equal">
      <formula>"Muy Alta"</formula>
    </cfRule>
    <cfRule type="cellIs" dxfId="395" priority="408" operator="equal">
      <formula>"Alta"</formula>
    </cfRule>
    <cfRule type="cellIs" dxfId="394" priority="409" operator="equal">
      <formula>"Media"</formula>
    </cfRule>
    <cfRule type="cellIs" dxfId="393" priority="410" operator="equal">
      <formula>"Baja"</formula>
    </cfRule>
    <cfRule type="cellIs" dxfId="392" priority="411" operator="equal">
      <formula>"Muy Baja"</formula>
    </cfRule>
  </conditionalFormatting>
  <conditionalFormatting sqref="AD171">
    <cfRule type="cellIs" dxfId="391" priority="402" operator="equal">
      <formula>"Catastrófico"</formula>
    </cfRule>
    <cfRule type="cellIs" dxfId="390" priority="403" operator="equal">
      <formula>"Mayor"</formula>
    </cfRule>
    <cfRule type="cellIs" dxfId="389" priority="404" operator="equal">
      <formula>"Moderado"</formula>
    </cfRule>
    <cfRule type="cellIs" dxfId="388" priority="405" operator="equal">
      <formula>"Menor"</formula>
    </cfRule>
    <cfRule type="cellIs" dxfId="387" priority="406" operator="equal">
      <formula>"Leve"</formula>
    </cfRule>
  </conditionalFormatting>
  <conditionalFormatting sqref="AF171">
    <cfRule type="cellIs" dxfId="386" priority="398" operator="equal">
      <formula>"Extremo"</formula>
    </cfRule>
    <cfRule type="cellIs" dxfId="385" priority="399" operator="equal">
      <formula>"Alto"</formula>
    </cfRule>
    <cfRule type="cellIs" dxfId="384" priority="400" operator="equal">
      <formula>"Moderado"</formula>
    </cfRule>
    <cfRule type="cellIs" dxfId="383" priority="401" operator="equal">
      <formula>"Bajo"</formula>
    </cfRule>
  </conditionalFormatting>
  <conditionalFormatting sqref="AB172">
    <cfRule type="cellIs" dxfId="382" priority="393" operator="equal">
      <formula>"Muy Alta"</formula>
    </cfRule>
    <cfRule type="cellIs" dxfId="381" priority="394" operator="equal">
      <formula>"Alta"</formula>
    </cfRule>
    <cfRule type="cellIs" dxfId="380" priority="395" operator="equal">
      <formula>"Media"</formula>
    </cfRule>
    <cfRule type="cellIs" dxfId="379" priority="396" operator="equal">
      <formula>"Baja"</formula>
    </cfRule>
    <cfRule type="cellIs" dxfId="378" priority="397" operator="equal">
      <formula>"Muy Baja"</formula>
    </cfRule>
  </conditionalFormatting>
  <conditionalFormatting sqref="AD172">
    <cfRule type="cellIs" dxfId="377" priority="388" operator="equal">
      <formula>"Catastrófico"</formula>
    </cfRule>
    <cfRule type="cellIs" dxfId="376" priority="389" operator="equal">
      <formula>"Mayor"</formula>
    </cfRule>
    <cfRule type="cellIs" dxfId="375" priority="390" operator="equal">
      <formula>"Moderado"</formula>
    </cfRule>
    <cfRule type="cellIs" dxfId="374" priority="391" operator="equal">
      <formula>"Menor"</formula>
    </cfRule>
    <cfRule type="cellIs" dxfId="373" priority="392" operator="equal">
      <formula>"Leve"</formula>
    </cfRule>
  </conditionalFormatting>
  <conditionalFormatting sqref="AF172">
    <cfRule type="cellIs" dxfId="372" priority="384" operator="equal">
      <formula>"Extremo"</formula>
    </cfRule>
    <cfRule type="cellIs" dxfId="371" priority="385" operator="equal">
      <formula>"Alto"</formula>
    </cfRule>
    <cfRule type="cellIs" dxfId="370" priority="386" operator="equal">
      <formula>"Moderado"</formula>
    </cfRule>
    <cfRule type="cellIs" dxfId="369" priority="387" operator="equal">
      <formula>"Bajo"</formula>
    </cfRule>
  </conditionalFormatting>
  <conditionalFormatting sqref="K173">
    <cfRule type="cellIs" dxfId="368" priority="341" operator="equal">
      <formula>"Muy Alta"</formula>
    </cfRule>
  </conditionalFormatting>
  <conditionalFormatting sqref="K173">
    <cfRule type="cellIs" dxfId="367" priority="342" operator="equal">
      <formula>"Alta"</formula>
    </cfRule>
  </conditionalFormatting>
  <conditionalFormatting sqref="K173">
    <cfRule type="cellIs" dxfId="366" priority="343" operator="equal">
      <formula>"Media"</formula>
    </cfRule>
  </conditionalFormatting>
  <conditionalFormatting sqref="K173">
    <cfRule type="cellIs" dxfId="365" priority="344" operator="equal">
      <formula>"Baja"</formula>
    </cfRule>
  </conditionalFormatting>
  <conditionalFormatting sqref="K173">
    <cfRule type="cellIs" dxfId="364" priority="345" operator="equal">
      <formula>"Muy Baja"</formula>
    </cfRule>
  </conditionalFormatting>
  <conditionalFormatting sqref="O173">
    <cfRule type="cellIs" dxfId="363" priority="346" operator="equal">
      <formula>"Catastrófico"</formula>
    </cfRule>
  </conditionalFormatting>
  <conditionalFormatting sqref="O173">
    <cfRule type="cellIs" dxfId="362" priority="347" operator="equal">
      <formula>"Mayor"</formula>
    </cfRule>
  </conditionalFormatting>
  <conditionalFormatting sqref="O173">
    <cfRule type="cellIs" dxfId="361" priority="348" operator="equal">
      <formula>"Moderado"</formula>
    </cfRule>
  </conditionalFormatting>
  <conditionalFormatting sqref="O173">
    <cfRule type="cellIs" dxfId="360" priority="349" operator="equal">
      <formula>"Menor"</formula>
    </cfRule>
  </conditionalFormatting>
  <conditionalFormatting sqref="O173">
    <cfRule type="cellIs" dxfId="359" priority="350" operator="equal">
      <formula>"Leve"</formula>
    </cfRule>
  </conditionalFormatting>
  <conditionalFormatting sqref="Q173">
    <cfRule type="cellIs" dxfId="358" priority="351" operator="equal">
      <formula>"Extremo"</formula>
    </cfRule>
  </conditionalFormatting>
  <conditionalFormatting sqref="Q173">
    <cfRule type="cellIs" dxfId="357" priority="352" operator="equal">
      <formula>"Alto"</formula>
    </cfRule>
  </conditionalFormatting>
  <conditionalFormatting sqref="Q173">
    <cfRule type="cellIs" dxfId="356" priority="353" operator="equal">
      <formula>"Moderado"</formula>
    </cfRule>
  </conditionalFormatting>
  <conditionalFormatting sqref="Q173">
    <cfRule type="cellIs" dxfId="355" priority="354" operator="equal">
      <formula>"Bajo"</formula>
    </cfRule>
  </conditionalFormatting>
  <conditionalFormatting sqref="AB173">
    <cfRule type="cellIs" dxfId="354" priority="355" operator="equal">
      <formula>"Muy Alta"</formula>
    </cfRule>
  </conditionalFormatting>
  <conditionalFormatting sqref="AB173">
    <cfRule type="cellIs" dxfId="353" priority="356" operator="equal">
      <formula>"Alta"</formula>
    </cfRule>
  </conditionalFormatting>
  <conditionalFormatting sqref="AB173">
    <cfRule type="cellIs" dxfId="352" priority="357" operator="equal">
      <formula>"Media"</formula>
    </cfRule>
  </conditionalFormatting>
  <conditionalFormatting sqref="AB173">
    <cfRule type="cellIs" dxfId="351" priority="358" operator="equal">
      <formula>"Baja"</formula>
    </cfRule>
  </conditionalFormatting>
  <conditionalFormatting sqref="AB173">
    <cfRule type="cellIs" dxfId="350" priority="359" operator="equal">
      <formula>"Muy Baja"</formula>
    </cfRule>
  </conditionalFormatting>
  <conditionalFormatting sqref="AD173">
    <cfRule type="cellIs" dxfId="349" priority="360" operator="equal">
      <formula>"Catastrófico"</formula>
    </cfRule>
  </conditionalFormatting>
  <conditionalFormatting sqref="AD173">
    <cfRule type="cellIs" dxfId="348" priority="361" operator="equal">
      <formula>"Mayor"</formula>
    </cfRule>
  </conditionalFormatting>
  <conditionalFormatting sqref="AD173">
    <cfRule type="cellIs" dxfId="347" priority="362" operator="equal">
      <formula>"Moderado"</formula>
    </cfRule>
  </conditionalFormatting>
  <conditionalFormatting sqref="AD173">
    <cfRule type="cellIs" dxfId="346" priority="363" operator="equal">
      <formula>"Menor"</formula>
    </cfRule>
  </conditionalFormatting>
  <conditionalFormatting sqref="AD173">
    <cfRule type="cellIs" dxfId="345" priority="364" operator="equal">
      <formula>"Leve"</formula>
    </cfRule>
  </conditionalFormatting>
  <conditionalFormatting sqref="AF173">
    <cfRule type="cellIs" dxfId="344" priority="365" operator="equal">
      <formula>"Extremo"</formula>
    </cfRule>
  </conditionalFormatting>
  <conditionalFormatting sqref="AF173">
    <cfRule type="cellIs" dxfId="343" priority="366" operator="equal">
      <formula>"Alto"</formula>
    </cfRule>
  </conditionalFormatting>
  <conditionalFormatting sqref="AF173">
    <cfRule type="cellIs" dxfId="342" priority="367" operator="equal">
      <formula>"Moderado"</formula>
    </cfRule>
  </conditionalFormatting>
  <conditionalFormatting sqref="AF173">
    <cfRule type="cellIs" dxfId="341" priority="368" operator="equal">
      <formula>"Bajo"</formula>
    </cfRule>
  </conditionalFormatting>
  <conditionalFormatting sqref="N173:N175">
    <cfRule type="containsText" dxfId="340" priority="369" operator="containsText" text="❌">
      <formula>NOT(ISERROR(SEARCH(("❌"),(N173))))</formula>
    </cfRule>
  </conditionalFormatting>
  <conditionalFormatting sqref="AB174:AB175">
    <cfRule type="cellIs" dxfId="339" priority="370" operator="equal">
      <formula>"Muy Alta"</formula>
    </cfRule>
  </conditionalFormatting>
  <conditionalFormatting sqref="AB174:AB175">
    <cfRule type="cellIs" dxfId="338" priority="371" operator="equal">
      <formula>"Alta"</formula>
    </cfRule>
  </conditionalFormatting>
  <conditionalFormatting sqref="AB174:AB175">
    <cfRule type="cellIs" dxfId="337" priority="372" operator="equal">
      <formula>"Media"</formula>
    </cfRule>
  </conditionalFormatting>
  <conditionalFormatting sqref="AB174:AB175">
    <cfRule type="cellIs" dxfId="336" priority="373" operator="equal">
      <formula>"Baja"</formula>
    </cfRule>
  </conditionalFormatting>
  <conditionalFormatting sqref="AB174:AB175">
    <cfRule type="cellIs" dxfId="335" priority="374" operator="equal">
      <formula>"Muy Baja"</formula>
    </cfRule>
  </conditionalFormatting>
  <conditionalFormatting sqref="AD174:AD175">
    <cfRule type="cellIs" dxfId="334" priority="375" operator="equal">
      <formula>"Catastrófico"</formula>
    </cfRule>
  </conditionalFormatting>
  <conditionalFormatting sqref="AD174:AD175">
    <cfRule type="cellIs" dxfId="333" priority="376" operator="equal">
      <formula>"Mayor"</formula>
    </cfRule>
  </conditionalFormatting>
  <conditionalFormatting sqref="AD174:AD175">
    <cfRule type="cellIs" dxfId="332" priority="377" operator="equal">
      <formula>"Moderado"</formula>
    </cfRule>
  </conditionalFormatting>
  <conditionalFormatting sqref="AD174:AD175">
    <cfRule type="cellIs" dxfId="331" priority="378" operator="equal">
      <formula>"Menor"</formula>
    </cfRule>
  </conditionalFormatting>
  <conditionalFormatting sqref="AD174:AD175">
    <cfRule type="cellIs" dxfId="330" priority="379" operator="equal">
      <formula>"Leve"</formula>
    </cfRule>
  </conditionalFormatting>
  <conditionalFormatting sqref="AF174:AF175">
    <cfRule type="cellIs" dxfId="329" priority="380" operator="equal">
      <formula>"Extremo"</formula>
    </cfRule>
  </conditionalFormatting>
  <conditionalFormatting sqref="AF174:AF175">
    <cfRule type="cellIs" dxfId="328" priority="381" operator="equal">
      <formula>"Alto"</formula>
    </cfRule>
  </conditionalFormatting>
  <conditionalFormatting sqref="AF174:AF175">
    <cfRule type="cellIs" dxfId="327" priority="382" operator="equal">
      <formula>"Moderado"</formula>
    </cfRule>
  </conditionalFormatting>
  <conditionalFormatting sqref="AF174:AF175">
    <cfRule type="cellIs" dxfId="326" priority="383" operator="equal">
      <formula>"Bajo"</formula>
    </cfRule>
  </conditionalFormatting>
  <conditionalFormatting sqref="K176 K180">
    <cfRule type="cellIs" dxfId="325" priority="336" operator="equal">
      <formula>"Muy Alta"</formula>
    </cfRule>
    <cfRule type="cellIs" dxfId="324" priority="337" operator="equal">
      <formula>"Alta"</formula>
    </cfRule>
    <cfRule type="cellIs" dxfId="323" priority="338" operator="equal">
      <formula>"Media"</formula>
    </cfRule>
    <cfRule type="cellIs" dxfId="322" priority="339" operator="equal">
      <formula>"Baja"</formula>
    </cfRule>
    <cfRule type="cellIs" dxfId="321" priority="340" operator="equal">
      <formula>"Muy Baja"</formula>
    </cfRule>
  </conditionalFormatting>
  <conditionalFormatting sqref="O176 O180">
    <cfRule type="cellIs" dxfId="320" priority="331" operator="equal">
      <formula>"Catastrófico"</formula>
    </cfRule>
    <cfRule type="cellIs" dxfId="319" priority="332" operator="equal">
      <formula>"Mayor"</formula>
    </cfRule>
    <cfRule type="cellIs" dxfId="318" priority="333" operator="equal">
      <formula>"Moderado"</formula>
    </cfRule>
    <cfRule type="cellIs" dxfId="317" priority="334" operator="equal">
      <formula>"Menor"</formula>
    </cfRule>
    <cfRule type="cellIs" dxfId="316" priority="335" operator="equal">
      <formula>"Leve"</formula>
    </cfRule>
  </conditionalFormatting>
  <conditionalFormatting sqref="Q176">
    <cfRule type="cellIs" dxfId="315" priority="327" operator="equal">
      <formula>"Extremo"</formula>
    </cfRule>
    <cfRule type="cellIs" dxfId="314" priority="328" operator="equal">
      <formula>"Alto"</formula>
    </cfRule>
    <cfRule type="cellIs" dxfId="313" priority="329" operator="equal">
      <formula>"Moderado"</formula>
    </cfRule>
    <cfRule type="cellIs" dxfId="312" priority="330" operator="equal">
      <formula>"Bajo"</formula>
    </cfRule>
  </conditionalFormatting>
  <conditionalFormatting sqref="AB176:AB177">
    <cfRule type="cellIs" dxfId="311" priority="322" operator="equal">
      <formula>"Muy Alta"</formula>
    </cfRule>
    <cfRule type="cellIs" dxfId="310" priority="323" operator="equal">
      <formula>"Alta"</formula>
    </cfRule>
    <cfRule type="cellIs" dxfId="309" priority="324" operator="equal">
      <formula>"Media"</formula>
    </cfRule>
    <cfRule type="cellIs" dxfId="308" priority="325" operator="equal">
      <formula>"Baja"</formula>
    </cfRule>
    <cfRule type="cellIs" dxfId="307" priority="326" operator="equal">
      <formula>"Muy Baja"</formula>
    </cfRule>
  </conditionalFormatting>
  <conditionalFormatting sqref="AD176">
    <cfRule type="cellIs" dxfId="306" priority="317" operator="equal">
      <formula>"Catastrófico"</formula>
    </cfRule>
    <cfRule type="cellIs" dxfId="305" priority="318" operator="equal">
      <formula>"Mayor"</formula>
    </cfRule>
    <cfRule type="cellIs" dxfId="304" priority="319" operator="equal">
      <formula>"Moderado"</formula>
    </cfRule>
    <cfRule type="cellIs" dxfId="303" priority="320" operator="equal">
      <formula>"Menor"</formula>
    </cfRule>
    <cfRule type="cellIs" dxfId="302" priority="321" operator="equal">
      <formula>"Leve"</formula>
    </cfRule>
  </conditionalFormatting>
  <conditionalFormatting sqref="AF176">
    <cfRule type="cellIs" dxfId="301" priority="313" operator="equal">
      <formula>"Extremo"</formula>
    </cfRule>
    <cfRule type="cellIs" dxfId="300" priority="314" operator="equal">
      <formula>"Alto"</formula>
    </cfRule>
    <cfRule type="cellIs" dxfId="299" priority="315" operator="equal">
      <formula>"Moderado"</formula>
    </cfRule>
    <cfRule type="cellIs" dxfId="298" priority="316" operator="equal">
      <formula>"Bajo"</formula>
    </cfRule>
  </conditionalFormatting>
  <conditionalFormatting sqref="Q180">
    <cfRule type="cellIs" dxfId="297" priority="309" operator="equal">
      <formula>"Extremo"</formula>
    </cfRule>
    <cfRule type="cellIs" dxfId="296" priority="310" operator="equal">
      <formula>"Alto"</formula>
    </cfRule>
    <cfRule type="cellIs" dxfId="295" priority="311" operator="equal">
      <formula>"Moderado"</formula>
    </cfRule>
    <cfRule type="cellIs" dxfId="294" priority="312" operator="equal">
      <formula>"Bajo"</formula>
    </cfRule>
  </conditionalFormatting>
  <conditionalFormatting sqref="AB180:AB181">
    <cfRule type="cellIs" dxfId="293" priority="304" operator="equal">
      <formula>"Muy Alta"</formula>
    </cfRule>
    <cfRule type="cellIs" dxfId="292" priority="305" operator="equal">
      <formula>"Alta"</formula>
    </cfRule>
    <cfRule type="cellIs" dxfId="291" priority="306" operator="equal">
      <formula>"Media"</formula>
    </cfRule>
    <cfRule type="cellIs" dxfId="290" priority="307" operator="equal">
      <formula>"Baja"</formula>
    </cfRule>
    <cfRule type="cellIs" dxfId="289" priority="308" operator="equal">
      <formula>"Muy Baja"</formula>
    </cfRule>
  </conditionalFormatting>
  <conditionalFormatting sqref="AD180:AD181">
    <cfRule type="cellIs" dxfId="288" priority="299" operator="equal">
      <formula>"Catastrófico"</formula>
    </cfRule>
    <cfRule type="cellIs" dxfId="287" priority="300" operator="equal">
      <formula>"Mayor"</formula>
    </cfRule>
    <cfRule type="cellIs" dxfId="286" priority="301" operator="equal">
      <formula>"Moderado"</formula>
    </cfRule>
    <cfRule type="cellIs" dxfId="285" priority="302" operator="equal">
      <formula>"Menor"</formula>
    </cfRule>
    <cfRule type="cellIs" dxfId="284" priority="303" operator="equal">
      <formula>"Leve"</formula>
    </cfRule>
  </conditionalFormatting>
  <conditionalFormatting sqref="AF180:AF181">
    <cfRule type="cellIs" dxfId="283" priority="295" operator="equal">
      <formula>"Extremo"</formula>
    </cfRule>
    <cfRule type="cellIs" dxfId="282" priority="296" operator="equal">
      <formula>"Alto"</formula>
    </cfRule>
    <cfRule type="cellIs" dxfId="281" priority="297" operator="equal">
      <formula>"Moderado"</formula>
    </cfRule>
    <cfRule type="cellIs" dxfId="280" priority="298" operator="equal">
      <formula>"Bajo"</formula>
    </cfRule>
  </conditionalFormatting>
  <conditionalFormatting sqref="N176:N183">
    <cfRule type="containsText" dxfId="279" priority="294" operator="containsText" text="❌">
      <formula>NOT(ISERROR(SEARCH("❌",N176)))</formula>
    </cfRule>
  </conditionalFormatting>
  <conditionalFormatting sqref="AD177">
    <cfRule type="cellIs" dxfId="278" priority="289" operator="equal">
      <formula>"Catastrófico"</formula>
    </cfRule>
    <cfRule type="cellIs" dxfId="277" priority="290" operator="equal">
      <formula>"Mayor"</formula>
    </cfRule>
    <cfRule type="cellIs" dxfId="276" priority="291" operator="equal">
      <formula>"Moderado"</formula>
    </cfRule>
    <cfRule type="cellIs" dxfId="275" priority="292" operator="equal">
      <formula>"Menor"</formula>
    </cfRule>
    <cfRule type="cellIs" dxfId="274" priority="293" operator="equal">
      <formula>"Leve"</formula>
    </cfRule>
  </conditionalFormatting>
  <conditionalFormatting sqref="AF177">
    <cfRule type="cellIs" dxfId="273" priority="285" operator="equal">
      <formula>"Extremo"</formula>
    </cfRule>
    <cfRule type="cellIs" dxfId="272" priority="286" operator="equal">
      <formula>"Alto"</formula>
    </cfRule>
    <cfRule type="cellIs" dxfId="271" priority="287" operator="equal">
      <formula>"Moderado"</formula>
    </cfRule>
    <cfRule type="cellIs" dxfId="270" priority="288" operator="equal">
      <formula>"Bajo"</formula>
    </cfRule>
  </conditionalFormatting>
  <conditionalFormatting sqref="K184">
    <cfRule type="cellIs" dxfId="269" priority="280" operator="equal">
      <formula>"Muy Alta"</formula>
    </cfRule>
    <cfRule type="cellIs" dxfId="268" priority="281" operator="equal">
      <formula>"Alta"</formula>
    </cfRule>
    <cfRule type="cellIs" dxfId="267" priority="282" operator="equal">
      <formula>"Media"</formula>
    </cfRule>
    <cfRule type="cellIs" dxfId="266" priority="283" operator="equal">
      <formula>"Baja"</formula>
    </cfRule>
    <cfRule type="cellIs" dxfId="265" priority="284" operator="equal">
      <formula>"Muy Baja"</formula>
    </cfRule>
  </conditionalFormatting>
  <conditionalFormatting sqref="O184">
    <cfRule type="cellIs" dxfId="264" priority="275" operator="equal">
      <formula>"Catastrófico"</formula>
    </cfRule>
    <cfRule type="cellIs" dxfId="263" priority="276" operator="equal">
      <formula>"Mayor"</formula>
    </cfRule>
    <cfRule type="cellIs" dxfId="262" priority="277" operator="equal">
      <formula>"Moderado"</formula>
    </cfRule>
    <cfRule type="cellIs" dxfId="261" priority="278" operator="equal">
      <formula>"Menor"</formula>
    </cfRule>
    <cfRule type="cellIs" dxfId="260" priority="279" operator="equal">
      <formula>"Leve"</formula>
    </cfRule>
  </conditionalFormatting>
  <conditionalFormatting sqref="Q184">
    <cfRule type="cellIs" dxfId="259" priority="271" operator="equal">
      <formula>"Extremo"</formula>
    </cfRule>
    <cfRule type="cellIs" dxfId="258" priority="272" operator="equal">
      <formula>"Alto"</formula>
    </cfRule>
    <cfRule type="cellIs" dxfId="257" priority="273" operator="equal">
      <formula>"Moderado"</formula>
    </cfRule>
    <cfRule type="cellIs" dxfId="256" priority="274" operator="equal">
      <formula>"Bajo"</formula>
    </cfRule>
  </conditionalFormatting>
  <conditionalFormatting sqref="AB184">
    <cfRule type="cellIs" dxfId="255" priority="266" operator="equal">
      <formula>"Muy Alta"</formula>
    </cfRule>
    <cfRule type="cellIs" dxfId="254" priority="267" operator="equal">
      <formula>"Alta"</formula>
    </cfRule>
    <cfRule type="cellIs" dxfId="253" priority="268" operator="equal">
      <formula>"Media"</formula>
    </cfRule>
    <cfRule type="cellIs" dxfId="252" priority="269" operator="equal">
      <formula>"Baja"</formula>
    </cfRule>
    <cfRule type="cellIs" dxfId="251" priority="270" operator="equal">
      <formula>"Muy Baja"</formula>
    </cfRule>
  </conditionalFormatting>
  <conditionalFormatting sqref="AD184">
    <cfRule type="cellIs" dxfId="250" priority="261" operator="equal">
      <formula>"Catastrófico"</formula>
    </cfRule>
    <cfRule type="cellIs" dxfId="249" priority="262" operator="equal">
      <formula>"Mayor"</formula>
    </cfRule>
    <cfRule type="cellIs" dxfId="248" priority="263" operator="equal">
      <formula>"Moderado"</formula>
    </cfRule>
    <cfRule type="cellIs" dxfId="247" priority="264" operator="equal">
      <formula>"Menor"</formula>
    </cfRule>
    <cfRule type="cellIs" dxfId="246" priority="265" operator="equal">
      <formula>"Leve"</formula>
    </cfRule>
  </conditionalFormatting>
  <conditionalFormatting sqref="AF184">
    <cfRule type="cellIs" dxfId="245" priority="257" operator="equal">
      <formula>"Extremo"</formula>
    </cfRule>
    <cfRule type="cellIs" dxfId="244" priority="258" operator="equal">
      <formula>"Alto"</formula>
    </cfRule>
    <cfRule type="cellIs" dxfId="243" priority="259" operator="equal">
      <formula>"Moderado"</formula>
    </cfRule>
    <cfRule type="cellIs" dxfId="242" priority="260" operator="equal">
      <formula>"Bajo"</formula>
    </cfRule>
  </conditionalFormatting>
  <conditionalFormatting sqref="N184">
    <cfRule type="containsText" dxfId="241" priority="256" operator="containsText" text="❌">
      <formula>NOT(ISERROR(SEARCH("❌",N184)))</formula>
    </cfRule>
  </conditionalFormatting>
  <conditionalFormatting sqref="K188 K192 AB193:AB195">
    <cfRule type="cellIs" dxfId="240" priority="251" operator="equal">
      <formula>"Muy Alta"</formula>
    </cfRule>
    <cfRule type="cellIs" dxfId="239" priority="252" operator="equal">
      <formula>"Alta"</formula>
    </cfRule>
    <cfRule type="cellIs" dxfId="238" priority="253" operator="equal">
      <formula>"Media"</formula>
    </cfRule>
    <cfRule type="cellIs" dxfId="237" priority="254" operator="equal">
      <formula>"Baja"</formula>
    </cfRule>
    <cfRule type="cellIs" dxfId="236" priority="255" operator="equal">
      <formula>"Muy Baja"</formula>
    </cfRule>
  </conditionalFormatting>
  <conditionalFormatting sqref="O188 O192 AD193:AD195">
    <cfRule type="cellIs" dxfId="235" priority="246" operator="equal">
      <formula>"Catastrófico"</formula>
    </cfRule>
    <cfRule type="cellIs" dxfId="234" priority="247" operator="equal">
      <formula>"Mayor"</formula>
    </cfRule>
    <cfRule type="cellIs" dxfId="233" priority="248" operator="equal">
      <formula>"Moderado"</formula>
    </cfRule>
    <cfRule type="cellIs" dxfId="232" priority="249" operator="equal">
      <formula>"Menor"</formula>
    </cfRule>
    <cfRule type="cellIs" dxfId="231" priority="250" operator="equal">
      <formula>"Leve"</formula>
    </cfRule>
  </conditionalFormatting>
  <conditionalFormatting sqref="Q188 AF193:AF195">
    <cfRule type="cellIs" dxfId="230" priority="242" operator="equal">
      <formula>"Extremo"</formula>
    </cfRule>
    <cfRule type="cellIs" dxfId="229" priority="243" operator="equal">
      <formula>"Alto"</formula>
    </cfRule>
    <cfRule type="cellIs" dxfId="228" priority="244" operator="equal">
      <formula>"Moderado"</formula>
    </cfRule>
    <cfRule type="cellIs" dxfId="227" priority="245" operator="equal">
      <formula>"Bajo"</formula>
    </cfRule>
  </conditionalFormatting>
  <conditionalFormatting sqref="AB188">
    <cfRule type="cellIs" dxfId="226" priority="237" operator="equal">
      <formula>"Muy Alta"</formula>
    </cfRule>
    <cfRule type="cellIs" dxfId="225" priority="238" operator="equal">
      <formula>"Alta"</formula>
    </cfRule>
    <cfRule type="cellIs" dxfId="224" priority="239" operator="equal">
      <formula>"Media"</formula>
    </cfRule>
    <cfRule type="cellIs" dxfId="223" priority="240" operator="equal">
      <formula>"Baja"</formula>
    </cfRule>
    <cfRule type="cellIs" dxfId="222" priority="241" operator="equal">
      <formula>"Muy Baja"</formula>
    </cfRule>
  </conditionalFormatting>
  <conditionalFormatting sqref="AD188">
    <cfRule type="cellIs" dxfId="221" priority="232" operator="equal">
      <formula>"Catastrófico"</formula>
    </cfRule>
    <cfRule type="cellIs" dxfId="220" priority="233" operator="equal">
      <formula>"Mayor"</formula>
    </cfRule>
    <cfRule type="cellIs" dxfId="219" priority="234" operator="equal">
      <formula>"Moderado"</formula>
    </cfRule>
    <cfRule type="cellIs" dxfId="218" priority="235" operator="equal">
      <formula>"Menor"</formula>
    </cfRule>
    <cfRule type="cellIs" dxfId="217" priority="236" operator="equal">
      <formula>"Leve"</formula>
    </cfRule>
  </conditionalFormatting>
  <conditionalFormatting sqref="AF188">
    <cfRule type="cellIs" dxfId="216" priority="228" operator="equal">
      <formula>"Extremo"</formula>
    </cfRule>
    <cfRule type="cellIs" dxfId="215" priority="229" operator="equal">
      <formula>"Alto"</formula>
    </cfRule>
    <cfRule type="cellIs" dxfId="214" priority="230" operator="equal">
      <formula>"Moderado"</formula>
    </cfRule>
    <cfRule type="cellIs" dxfId="213" priority="231" operator="equal">
      <formula>"Bajo"</formula>
    </cfRule>
  </conditionalFormatting>
  <conditionalFormatting sqref="Q192">
    <cfRule type="cellIs" dxfId="212" priority="224" operator="equal">
      <formula>"Extremo"</formula>
    </cfRule>
    <cfRule type="cellIs" dxfId="211" priority="225" operator="equal">
      <formula>"Alto"</formula>
    </cfRule>
    <cfRule type="cellIs" dxfId="210" priority="226" operator="equal">
      <formula>"Moderado"</formula>
    </cfRule>
    <cfRule type="cellIs" dxfId="209" priority="227" operator="equal">
      <formula>"Bajo"</formula>
    </cfRule>
  </conditionalFormatting>
  <conditionalFormatting sqref="N188:N195">
    <cfRule type="containsText" dxfId="208" priority="223" operator="containsText" text="❌">
      <formula>NOT(ISERROR(SEARCH("❌",N188)))</formula>
    </cfRule>
  </conditionalFormatting>
  <conditionalFormatting sqref="AB189:AB191">
    <cfRule type="cellIs" dxfId="207" priority="218" operator="equal">
      <formula>"Muy Alta"</formula>
    </cfRule>
    <cfRule type="cellIs" dxfId="206" priority="219" operator="equal">
      <formula>"Alta"</formula>
    </cfRule>
    <cfRule type="cellIs" dxfId="205" priority="220" operator="equal">
      <formula>"Media"</formula>
    </cfRule>
    <cfRule type="cellIs" dxfId="204" priority="221" operator="equal">
      <formula>"Baja"</formula>
    </cfRule>
    <cfRule type="cellIs" dxfId="203" priority="222" operator="equal">
      <formula>"Muy Baja"</formula>
    </cfRule>
  </conditionalFormatting>
  <conditionalFormatting sqref="AD189:AD191">
    <cfRule type="cellIs" dxfId="202" priority="213" operator="equal">
      <formula>"Catastrófico"</formula>
    </cfRule>
    <cfRule type="cellIs" dxfId="201" priority="214" operator="equal">
      <formula>"Mayor"</formula>
    </cfRule>
    <cfRule type="cellIs" dxfId="200" priority="215" operator="equal">
      <formula>"Moderado"</formula>
    </cfRule>
    <cfRule type="cellIs" dxfId="199" priority="216" operator="equal">
      <formula>"Menor"</formula>
    </cfRule>
    <cfRule type="cellIs" dxfId="198" priority="217" operator="equal">
      <formula>"Leve"</formula>
    </cfRule>
  </conditionalFormatting>
  <conditionalFormatting sqref="AF189:AF191">
    <cfRule type="cellIs" dxfId="197" priority="209" operator="equal">
      <formula>"Extremo"</formula>
    </cfRule>
    <cfRule type="cellIs" dxfId="196" priority="210" operator="equal">
      <formula>"Alto"</formula>
    </cfRule>
    <cfRule type="cellIs" dxfId="195" priority="211" operator="equal">
      <formula>"Moderado"</formula>
    </cfRule>
    <cfRule type="cellIs" dxfId="194" priority="212" operator="equal">
      <formula>"Bajo"</formula>
    </cfRule>
  </conditionalFormatting>
  <conditionalFormatting sqref="AB192">
    <cfRule type="cellIs" dxfId="193" priority="204" operator="equal">
      <formula>"Muy Alta"</formula>
    </cfRule>
    <cfRule type="cellIs" dxfId="192" priority="205" operator="equal">
      <formula>"Alta"</formula>
    </cfRule>
    <cfRule type="cellIs" dxfId="191" priority="206" operator="equal">
      <formula>"Media"</formula>
    </cfRule>
    <cfRule type="cellIs" dxfId="190" priority="207" operator="equal">
      <formula>"Baja"</formula>
    </cfRule>
    <cfRule type="cellIs" dxfId="189" priority="208" operator="equal">
      <formula>"Muy Baja"</formula>
    </cfRule>
  </conditionalFormatting>
  <conditionalFormatting sqref="AD192">
    <cfRule type="cellIs" dxfId="188" priority="199" operator="equal">
      <formula>"Catastrófico"</formula>
    </cfRule>
    <cfRule type="cellIs" dxfId="187" priority="200" operator="equal">
      <formula>"Mayor"</formula>
    </cfRule>
    <cfRule type="cellIs" dxfId="186" priority="201" operator="equal">
      <formula>"Moderado"</formula>
    </cfRule>
    <cfRule type="cellIs" dxfId="185" priority="202" operator="equal">
      <formula>"Menor"</formula>
    </cfRule>
    <cfRule type="cellIs" dxfId="184" priority="203" operator="equal">
      <formula>"Leve"</formula>
    </cfRule>
  </conditionalFormatting>
  <conditionalFormatting sqref="AF192">
    <cfRule type="cellIs" dxfId="183" priority="195" operator="equal">
      <formula>"Extremo"</formula>
    </cfRule>
    <cfRule type="cellIs" dxfId="182" priority="196" operator="equal">
      <formula>"Alto"</formula>
    </cfRule>
    <cfRule type="cellIs" dxfId="181" priority="197" operator="equal">
      <formula>"Moderado"</formula>
    </cfRule>
    <cfRule type="cellIs" dxfId="180" priority="198" operator="equal">
      <formula>"Bajo"</formula>
    </cfRule>
  </conditionalFormatting>
  <conditionalFormatting sqref="K196 K202">
    <cfRule type="cellIs" dxfId="179" priority="190" operator="equal">
      <formula>"Muy Alta"</formula>
    </cfRule>
    <cfRule type="cellIs" dxfId="178" priority="191" operator="equal">
      <formula>"Alta"</formula>
    </cfRule>
    <cfRule type="cellIs" dxfId="177" priority="192" operator="equal">
      <formula>"Media"</formula>
    </cfRule>
    <cfRule type="cellIs" dxfId="176" priority="193" operator="equal">
      <formula>"Baja"</formula>
    </cfRule>
    <cfRule type="cellIs" dxfId="175" priority="194" operator="equal">
      <formula>"Muy Baja"</formula>
    </cfRule>
  </conditionalFormatting>
  <conditionalFormatting sqref="O196 O202">
    <cfRule type="cellIs" dxfId="174" priority="185" operator="equal">
      <formula>"Catastrófico"</formula>
    </cfRule>
    <cfRule type="cellIs" dxfId="173" priority="186" operator="equal">
      <formula>"Mayor"</formula>
    </cfRule>
    <cfRule type="cellIs" dxfId="172" priority="187" operator="equal">
      <formula>"Moderado"</formula>
    </cfRule>
    <cfRule type="cellIs" dxfId="171" priority="188" operator="equal">
      <formula>"Menor"</formula>
    </cfRule>
    <cfRule type="cellIs" dxfId="170" priority="189" operator="equal">
      <formula>"Leve"</formula>
    </cfRule>
  </conditionalFormatting>
  <conditionalFormatting sqref="Q196">
    <cfRule type="cellIs" dxfId="169" priority="181" operator="equal">
      <formula>"Extremo"</formula>
    </cfRule>
    <cfRule type="cellIs" dxfId="168" priority="182" operator="equal">
      <formula>"Alto"</formula>
    </cfRule>
    <cfRule type="cellIs" dxfId="167" priority="183" operator="equal">
      <formula>"Moderado"</formula>
    </cfRule>
    <cfRule type="cellIs" dxfId="166" priority="184" operator="equal">
      <formula>"Bajo"</formula>
    </cfRule>
  </conditionalFormatting>
  <conditionalFormatting sqref="Q202">
    <cfRule type="cellIs" dxfId="165" priority="163" operator="equal">
      <formula>"Extremo"</formula>
    </cfRule>
    <cfRule type="cellIs" dxfId="164" priority="164" operator="equal">
      <formula>"Alto"</formula>
    </cfRule>
    <cfRule type="cellIs" dxfId="163" priority="165" operator="equal">
      <formula>"Moderado"</formula>
    </cfRule>
    <cfRule type="cellIs" dxfId="162" priority="166" operator="equal">
      <formula>"Bajo"</formula>
    </cfRule>
  </conditionalFormatting>
  <conditionalFormatting sqref="N196:N207">
    <cfRule type="containsText" dxfId="161" priority="162" operator="containsText" text="❌">
      <formula>NOT(ISERROR(SEARCH("❌",N196)))</formula>
    </cfRule>
  </conditionalFormatting>
  <conditionalFormatting sqref="AB198:AB201">
    <cfRule type="cellIs" dxfId="160" priority="157" operator="equal">
      <formula>"Muy Alta"</formula>
    </cfRule>
    <cfRule type="cellIs" dxfId="159" priority="158" operator="equal">
      <formula>"Alta"</formula>
    </cfRule>
    <cfRule type="cellIs" dxfId="158" priority="159" operator="equal">
      <formula>"Media"</formula>
    </cfRule>
    <cfRule type="cellIs" dxfId="157" priority="160" operator="equal">
      <formula>"Baja"</formula>
    </cfRule>
    <cfRule type="cellIs" dxfId="156" priority="161" operator="equal">
      <formula>"Muy Baja"</formula>
    </cfRule>
  </conditionalFormatting>
  <conditionalFormatting sqref="AD198:AD201">
    <cfRule type="cellIs" dxfId="155" priority="152" operator="equal">
      <formula>"Catastrófico"</formula>
    </cfRule>
    <cfRule type="cellIs" dxfId="154" priority="153" operator="equal">
      <formula>"Mayor"</formula>
    </cfRule>
    <cfRule type="cellIs" dxfId="153" priority="154" operator="equal">
      <formula>"Moderado"</formula>
    </cfRule>
    <cfRule type="cellIs" dxfId="152" priority="155" operator="equal">
      <formula>"Menor"</formula>
    </cfRule>
    <cfRule type="cellIs" dxfId="151" priority="156" operator="equal">
      <formula>"Leve"</formula>
    </cfRule>
  </conditionalFormatting>
  <conditionalFormatting sqref="AF198:AF201">
    <cfRule type="cellIs" dxfId="150" priority="148" operator="equal">
      <formula>"Extremo"</formula>
    </cfRule>
    <cfRule type="cellIs" dxfId="149" priority="149" operator="equal">
      <formula>"Alto"</formula>
    </cfRule>
    <cfRule type="cellIs" dxfId="148" priority="150" operator="equal">
      <formula>"Moderado"</formula>
    </cfRule>
    <cfRule type="cellIs" dxfId="147" priority="151" operator="equal">
      <formula>"Bajo"</formula>
    </cfRule>
  </conditionalFormatting>
  <conditionalFormatting sqref="AB202">
    <cfRule type="cellIs" dxfId="146" priority="143" operator="equal">
      <formula>"Muy Alta"</formula>
    </cfRule>
    <cfRule type="cellIs" dxfId="145" priority="144" operator="equal">
      <formula>"Alta"</formula>
    </cfRule>
    <cfRule type="cellIs" dxfId="144" priority="145" operator="equal">
      <formula>"Media"</formula>
    </cfRule>
    <cfRule type="cellIs" dxfId="143" priority="146" operator="equal">
      <formula>"Baja"</formula>
    </cfRule>
    <cfRule type="cellIs" dxfId="142" priority="147" operator="equal">
      <formula>"Muy Baja"</formula>
    </cfRule>
  </conditionalFormatting>
  <conditionalFormatting sqref="AD202">
    <cfRule type="cellIs" dxfId="141" priority="138" operator="equal">
      <formula>"Catastrófico"</formula>
    </cfRule>
    <cfRule type="cellIs" dxfId="140" priority="139" operator="equal">
      <formula>"Mayor"</formula>
    </cfRule>
    <cfRule type="cellIs" dxfId="139" priority="140" operator="equal">
      <formula>"Moderado"</formula>
    </cfRule>
    <cfRule type="cellIs" dxfId="138" priority="141" operator="equal">
      <formula>"Menor"</formula>
    </cfRule>
    <cfRule type="cellIs" dxfId="137" priority="142" operator="equal">
      <formula>"Leve"</formula>
    </cfRule>
  </conditionalFormatting>
  <conditionalFormatting sqref="AF202">
    <cfRule type="cellIs" dxfId="136" priority="134" operator="equal">
      <formula>"Extremo"</formula>
    </cfRule>
    <cfRule type="cellIs" dxfId="135" priority="135" operator="equal">
      <formula>"Alto"</formula>
    </cfRule>
    <cfRule type="cellIs" dxfId="134" priority="136" operator="equal">
      <formula>"Moderado"</formula>
    </cfRule>
    <cfRule type="cellIs" dxfId="133" priority="137" operator="equal">
      <formula>"Bajo"</formula>
    </cfRule>
  </conditionalFormatting>
  <conditionalFormatting sqref="AB203:AB207">
    <cfRule type="cellIs" dxfId="132" priority="129" operator="equal">
      <formula>"Muy Alta"</formula>
    </cfRule>
    <cfRule type="cellIs" dxfId="131" priority="130" operator="equal">
      <formula>"Alta"</formula>
    </cfRule>
    <cfRule type="cellIs" dxfId="130" priority="131" operator="equal">
      <formula>"Media"</formula>
    </cfRule>
    <cfRule type="cellIs" dxfId="129" priority="132" operator="equal">
      <formula>"Baja"</formula>
    </cfRule>
    <cfRule type="cellIs" dxfId="128" priority="133" operator="equal">
      <formula>"Muy Baja"</formula>
    </cfRule>
  </conditionalFormatting>
  <conditionalFormatting sqref="AD203:AD207">
    <cfRule type="cellIs" dxfId="127" priority="124" operator="equal">
      <formula>"Catastrófico"</formula>
    </cfRule>
    <cfRule type="cellIs" dxfId="126" priority="125" operator="equal">
      <formula>"Mayor"</formula>
    </cfRule>
    <cfRule type="cellIs" dxfId="125" priority="126" operator="equal">
      <formula>"Moderado"</formula>
    </cfRule>
    <cfRule type="cellIs" dxfId="124" priority="127" operator="equal">
      <formula>"Menor"</formula>
    </cfRule>
    <cfRule type="cellIs" dxfId="123" priority="128" operator="equal">
      <formula>"Leve"</formula>
    </cfRule>
  </conditionalFormatting>
  <conditionalFormatting sqref="AF203:AF207">
    <cfRule type="cellIs" dxfId="122" priority="120" operator="equal">
      <formula>"Extremo"</formula>
    </cfRule>
    <cfRule type="cellIs" dxfId="121" priority="121" operator="equal">
      <formula>"Alto"</formula>
    </cfRule>
    <cfRule type="cellIs" dxfId="120" priority="122" operator="equal">
      <formula>"Moderado"</formula>
    </cfRule>
    <cfRule type="cellIs" dxfId="119" priority="123" operator="equal">
      <formula>"Bajo"</formula>
    </cfRule>
  </conditionalFormatting>
  <conditionalFormatting sqref="AB196">
    <cfRule type="cellIs" dxfId="118" priority="115" operator="equal">
      <formula>"Muy Alta"</formula>
    </cfRule>
    <cfRule type="cellIs" dxfId="117" priority="116" operator="equal">
      <formula>"Alta"</formula>
    </cfRule>
    <cfRule type="cellIs" dxfId="116" priority="117" operator="equal">
      <formula>"Media"</formula>
    </cfRule>
    <cfRule type="cellIs" dxfId="115" priority="118" operator="equal">
      <formula>"Baja"</formula>
    </cfRule>
    <cfRule type="cellIs" dxfId="114" priority="119" operator="equal">
      <formula>"Muy Baja"</formula>
    </cfRule>
  </conditionalFormatting>
  <conditionalFormatting sqref="AD196">
    <cfRule type="cellIs" dxfId="113" priority="110" operator="equal">
      <formula>"Catastrófico"</formula>
    </cfRule>
    <cfRule type="cellIs" dxfId="112" priority="111" operator="equal">
      <formula>"Mayor"</formula>
    </cfRule>
    <cfRule type="cellIs" dxfId="111" priority="112" operator="equal">
      <formula>"Moderado"</formula>
    </cfRule>
    <cfRule type="cellIs" dxfId="110" priority="113" operator="equal">
      <formula>"Menor"</formula>
    </cfRule>
    <cfRule type="cellIs" dxfId="109" priority="114" operator="equal">
      <formula>"Leve"</formula>
    </cfRule>
  </conditionalFormatting>
  <conditionalFormatting sqref="AF196">
    <cfRule type="cellIs" dxfId="108" priority="106" operator="equal">
      <formula>"Extremo"</formula>
    </cfRule>
    <cfRule type="cellIs" dxfId="107" priority="107" operator="equal">
      <formula>"Alto"</formula>
    </cfRule>
    <cfRule type="cellIs" dxfId="106" priority="108" operator="equal">
      <formula>"Moderado"</formula>
    </cfRule>
    <cfRule type="cellIs" dxfId="105" priority="109" operator="equal">
      <formula>"Bajo"</formula>
    </cfRule>
  </conditionalFormatting>
  <conditionalFormatting sqref="AB197">
    <cfRule type="cellIs" dxfId="104" priority="101" operator="equal">
      <formula>"Muy Alta"</formula>
    </cfRule>
    <cfRule type="cellIs" dxfId="103" priority="102" operator="equal">
      <formula>"Alta"</formula>
    </cfRule>
    <cfRule type="cellIs" dxfId="102" priority="103" operator="equal">
      <formula>"Media"</formula>
    </cfRule>
    <cfRule type="cellIs" dxfId="101" priority="104" operator="equal">
      <formula>"Baja"</formula>
    </cfRule>
    <cfRule type="cellIs" dxfId="100" priority="105" operator="equal">
      <formula>"Muy Baja"</formula>
    </cfRule>
  </conditionalFormatting>
  <conditionalFormatting sqref="AD197">
    <cfRule type="cellIs" dxfId="99" priority="96" operator="equal">
      <formula>"Catastrófico"</formula>
    </cfRule>
    <cfRule type="cellIs" dxfId="98" priority="97" operator="equal">
      <formula>"Mayor"</formula>
    </cfRule>
    <cfRule type="cellIs" dxfId="97" priority="98" operator="equal">
      <formula>"Moderado"</formula>
    </cfRule>
    <cfRule type="cellIs" dxfId="96" priority="99" operator="equal">
      <formula>"Menor"</formula>
    </cfRule>
    <cfRule type="cellIs" dxfId="95" priority="100" operator="equal">
      <formula>"Leve"</formula>
    </cfRule>
  </conditionalFormatting>
  <conditionalFormatting sqref="AF197">
    <cfRule type="cellIs" dxfId="94" priority="92" operator="equal">
      <formula>"Extremo"</formula>
    </cfRule>
    <cfRule type="cellIs" dxfId="93" priority="93" operator="equal">
      <formula>"Alto"</formula>
    </cfRule>
    <cfRule type="cellIs" dxfId="92" priority="94" operator="equal">
      <formula>"Moderado"</formula>
    </cfRule>
    <cfRule type="cellIs" dxfId="91" priority="95" operator="equal">
      <formula>"Bajo"</formula>
    </cfRule>
  </conditionalFormatting>
  <conditionalFormatting sqref="K208 K211 AB209:AB210 AB212:AB215">
    <cfRule type="cellIs" dxfId="90" priority="87" operator="equal">
      <formula>"Muy Alta"</formula>
    </cfRule>
    <cfRule type="cellIs" dxfId="89" priority="88" operator="equal">
      <formula>"Alta"</formula>
    </cfRule>
    <cfRule type="cellIs" dxfId="88" priority="89" operator="equal">
      <formula>"Media"</formula>
    </cfRule>
    <cfRule type="cellIs" dxfId="87" priority="90" operator="equal">
      <formula>"Baja"</formula>
    </cfRule>
    <cfRule type="cellIs" dxfId="86" priority="91" operator="equal">
      <formula>"Muy Baja"</formula>
    </cfRule>
  </conditionalFormatting>
  <conditionalFormatting sqref="O208 O211 AD209:AD210 AD212:AD215">
    <cfRule type="cellIs" dxfId="85" priority="82" operator="equal">
      <formula>"Catastrófico"</formula>
    </cfRule>
    <cfRule type="cellIs" dxfId="84" priority="83" operator="equal">
      <formula>"Mayor"</formula>
    </cfRule>
    <cfRule type="cellIs" dxfId="83" priority="84" operator="equal">
      <formula>"Moderado"</formula>
    </cfRule>
    <cfRule type="cellIs" dxfId="82" priority="85" operator="equal">
      <formula>"Menor"</formula>
    </cfRule>
    <cfRule type="cellIs" dxfId="81" priority="86" operator="equal">
      <formula>"Leve"</formula>
    </cfRule>
  </conditionalFormatting>
  <conditionalFormatting sqref="Q208 AF209:AF210 AF212:AF215">
    <cfRule type="cellIs" dxfId="80" priority="78" operator="equal">
      <formula>"Extremo"</formula>
    </cfRule>
    <cfRule type="cellIs" dxfId="79" priority="79" operator="equal">
      <formula>"Alto"</formula>
    </cfRule>
    <cfRule type="cellIs" dxfId="78" priority="80" operator="equal">
      <formula>"Moderado"</formula>
    </cfRule>
    <cfRule type="cellIs" dxfId="77" priority="81" operator="equal">
      <formula>"Bajo"</formula>
    </cfRule>
  </conditionalFormatting>
  <conditionalFormatting sqref="AB208">
    <cfRule type="cellIs" dxfId="76" priority="73" operator="equal">
      <formula>"Muy Alta"</formula>
    </cfRule>
    <cfRule type="cellIs" dxfId="75" priority="74" operator="equal">
      <formula>"Alta"</formula>
    </cfRule>
    <cfRule type="cellIs" dxfId="74" priority="75" operator="equal">
      <formula>"Media"</formula>
    </cfRule>
    <cfRule type="cellIs" dxfId="73" priority="76" operator="equal">
      <formula>"Baja"</formula>
    </cfRule>
    <cfRule type="cellIs" dxfId="72" priority="77" operator="equal">
      <formula>"Muy Baja"</formula>
    </cfRule>
  </conditionalFormatting>
  <conditionalFormatting sqref="AD208">
    <cfRule type="cellIs" dxfId="71" priority="68" operator="equal">
      <formula>"Catastrófico"</formula>
    </cfRule>
    <cfRule type="cellIs" dxfId="70" priority="69" operator="equal">
      <formula>"Mayor"</formula>
    </cfRule>
    <cfRule type="cellIs" dxfId="69" priority="70" operator="equal">
      <formula>"Moderado"</formula>
    </cfRule>
    <cfRule type="cellIs" dxfId="68" priority="71" operator="equal">
      <formula>"Menor"</formula>
    </cfRule>
    <cfRule type="cellIs" dxfId="67" priority="72" operator="equal">
      <formula>"Leve"</formula>
    </cfRule>
  </conditionalFormatting>
  <conditionalFormatting sqref="AF208">
    <cfRule type="cellIs" dxfId="66" priority="64" operator="equal">
      <formula>"Extremo"</formula>
    </cfRule>
    <cfRule type="cellIs" dxfId="65" priority="65" operator="equal">
      <formula>"Alto"</formula>
    </cfRule>
    <cfRule type="cellIs" dxfId="64" priority="66" operator="equal">
      <formula>"Moderado"</formula>
    </cfRule>
    <cfRule type="cellIs" dxfId="63" priority="67" operator="equal">
      <formula>"Bajo"</formula>
    </cfRule>
  </conditionalFormatting>
  <conditionalFormatting sqref="Q211">
    <cfRule type="cellIs" dxfId="62" priority="60" operator="equal">
      <formula>"Extremo"</formula>
    </cfRule>
    <cfRule type="cellIs" dxfId="61" priority="61" operator="equal">
      <formula>"Alto"</formula>
    </cfRule>
    <cfRule type="cellIs" dxfId="60" priority="62" operator="equal">
      <formula>"Moderado"</formula>
    </cfRule>
    <cfRule type="cellIs" dxfId="59" priority="63" operator="equal">
      <formula>"Bajo"</formula>
    </cfRule>
  </conditionalFormatting>
  <conditionalFormatting sqref="N208:N215">
    <cfRule type="containsText" dxfId="58" priority="59" operator="containsText" text="❌">
      <formula>NOT(ISERROR(SEARCH("❌",N208)))</formula>
    </cfRule>
  </conditionalFormatting>
  <conditionalFormatting sqref="AB211">
    <cfRule type="cellIs" dxfId="57" priority="54" operator="equal">
      <formula>"Muy Alta"</formula>
    </cfRule>
    <cfRule type="cellIs" dxfId="56" priority="55" operator="equal">
      <formula>"Alta"</formula>
    </cfRule>
    <cfRule type="cellIs" dxfId="55" priority="56" operator="equal">
      <formula>"Media"</formula>
    </cfRule>
    <cfRule type="cellIs" dxfId="54" priority="57" operator="equal">
      <formula>"Baja"</formula>
    </cfRule>
    <cfRule type="cellIs" dxfId="53" priority="58" operator="equal">
      <formula>"Muy Baja"</formula>
    </cfRule>
  </conditionalFormatting>
  <conditionalFormatting sqref="AD211">
    <cfRule type="cellIs" dxfId="52" priority="49" operator="equal">
      <formula>"Catastrófico"</formula>
    </cfRule>
    <cfRule type="cellIs" dxfId="51" priority="50" operator="equal">
      <formula>"Mayor"</formula>
    </cfRule>
    <cfRule type="cellIs" dxfId="50" priority="51" operator="equal">
      <formula>"Moderado"</formula>
    </cfRule>
    <cfRule type="cellIs" dxfId="49" priority="52" operator="equal">
      <formula>"Menor"</formula>
    </cfRule>
    <cfRule type="cellIs" dxfId="48" priority="53" operator="equal">
      <formula>"Leve"</formula>
    </cfRule>
  </conditionalFormatting>
  <conditionalFormatting sqref="AF211">
    <cfRule type="cellIs" dxfId="47" priority="45" operator="equal">
      <formula>"Extremo"</formula>
    </cfRule>
    <cfRule type="cellIs" dxfId="46" priority="46" operator="equal">
      <formula>"Alto"</formula>
    </cfRule>
    <cfRule type="cellIs" dxfId="45" priority="47" operator="equal">
      <formula>"Moderado"</formula>
    </cfRule>
    <cfRule type="cellIs" dxfId="44" priority="48" operator="equal">
      <formula>"Bajo"</formula>
    </cfRule>
  </conditionalFormatting>
  <conditionalFormatting sqref="K216">
    <cfRule type="cellIs" dxfId="43" priority="40" operator="equal">
      <formula>"Muy Alta"</formula>
    </cfRule>
    <cfRule type="cellIs" dxfId="42" priority="41" operator="equal">
      <formula>"Alta"</formula>
    </cfRule>
    <cfRule type="cellIs" dxfId="41" priority="42" operator="equal">
      <formula>"Media"</formula>
    </cfRule>
    <cfRule type="cellIs" dxfId="40" priority="43" operator="equal">
      <formula>"Baja"</formula>
    </cfRule>
    <cfRule type="cellIs" dxfId="39" priority="44" operator="equal">
      <formula>"Muy Baja"</formula>
    </cfRule>
  </conditionalFormatting>
  <conditionalFormatting sqref="O216">
    <cfRule type="cellIs" dxfId="38" priority="35" operator="equal">
      <formula>"Catastrófico"</formula>
    </cfRule>
    <cfRule type="cellIs" dxfId="37" priority="36" operator="equal">
      <formula>"Mayor"</formula>
    </cfRule>
    <cfRule type="cellIs" dxfId="36" priority="37" operator="equal">
      <formula>"Moderado"</formula>
    </cfRule>
    <cfRule type="cellIs" dxfId="35" priority="38" operator="equal">
      <formula>"Menor"</formula>
    </cfRule>
    <cfRule type="cellIs" dxfId="34" priority="39" operator="equal">
      <formula>"Leve"</formula>
    </cfRule>
  </conditionalFormatting>
  <conditionalFormatting sqref="Q216">
    <cfRule type="cellIs" dxfId="33" priority="31" operator="equal">
      <formula>"Extremo"</formula>
    </cfRule>
    <cfRule type="cellIs" dxfId="32" priority="32" operator="equal">
      <formula>"Alto"</formula>
    </cfRule>
    <cfRule type="cellIs" dxfId="31" priority="33" operator="equal">
      <formula>"Moderado"</formula>
    </cfRule>
    <cfRule type="cellIs" dxfId="30" priority="34" operator="equal">
      <formula>"Bajo"</formula>
    </cfRule>
  </conditionalFormatting>
  <conditionalFormatting sqref="AB216">
    <cfRule type="cellIs" dxfId="29" priority="26" operator="equal">
      <formula>"Muy Alta"</formula>
    </cfRule>
    <cfRule type="cellIs" dxfId="28" priority="27" operator="equal">
      <formula>"Alta"</formula>
    </cfRule>
    <cfRule type="cellIs" dxfId="27" priority="28" operator="equal">
      <formula>"Media"</formula>
    </cfRule>
    <cfRule type="cellIs" dxfId="26" priority="29" operator="equal">
      <formula>"Baja"</formula>
    </cfRule>
    <cfRule type="cellIs" dxfId="25" priority="30" operator="equal">
      <formula>"Muy Baja"</formula>
    </cfRule>
  </conditionalFormatting>
  <conditionalFormatting sqref="AD216">
    <cfRule type="cellIs" dxfId="24" priority="21" operator="equal">
      <formula>"Catastrófico"</formula>
    </cfRule>
    <cfRule type="cellIs" dxfId="23" priority="22" operator="equal">
      <formula>"Mayor"</formula>
    </cfRule>
    <cfRule type="cellIs" dxfId="22" priority="23" operator="equal">
      <formula>"Moderado"</formula>
    </cfRule>
    <cfRule type="cellIs" dxfId="21" priority="24" operator="equal">
      <formula>"Menor"</formula>
    </cfRule>
    <cfRule type="cellIs" dxfId="20" priority="25" operator="equal">
      <formula>"Leve"</formula>
    </cfRule>
  </conditionalFormatting>
  <conditionalFormatting sqref="AF216">
    <cfRule type="cellIs" dxfId="19" priority="17" operator="equal">
      <formula>"Extremo"</formula>
    </cfRule>
    <cfRule type="cellIs" dxfId="18" priority="18" operator="equal">
      <formula>"Alto"</formula>
    </cfRule>
    <cfRule type="cellIs" dxfId="17" priority="19" operator="equal">
      <formula>"Moderado"</formula>
    </cfRule>
    <cfRule type="cellIs" dxfId="16" priority="20" operator="equal">
      <formula>"Bajo"</formula>
    </cfRule>
  </conditionalFormatting>
  <conditionalFormatting sqref="N216:N217">
    <cfRule type="containsText" dxfId="15" priority="16" operator="containsText" text="❌">
      <formula>NOT(ISERROR(SEARCH("❌",N216)))</formula>
    </cfRule>
  </conditionalFormatting>
  <conditionalFormatting sqref="AB218:AB220 K218:K220">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D218:AD220 O218:O220">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F218:AF220 Q218:Q220">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N218:N220">
    <cfRule type="containsText" dxfId="0" priority="1" operator="containsText" text="❌">
      <formula>NOT(ISERROR(SEARCH("❌",N218)))</formula>
    </cfRule>
  </conditionalFormatting>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0">
        <x14:dataValidation type="list" allowBlank="1" showErrorMessage="1" xr:uid="{00000000-0002-0000-0100-000000000000}">
          <x14:formula1>
            <xm:f>'Tabla Impacto'!$F$210:$F$221</xm:f>
          </x14:formula1>
          <xm:sqref>M10</xm:sqref>
        </x14:dataValidation>
        <x14:dataValidation type="list" allowBlank="1" showErrorMessage="1" xr:uid="{00000000-0002-0000-0100-000001000000}">
          <x14:formula1>
            <xm:f>'Tabla Valoración controles'!$D$11:$D$12</xm:f>
          </x14:formula1>
          <xm:sqref>Y10:Y15</xm:sqref>
        </x14:dataValidation>
        <x14:dataValidation type="list" allowBlank="1" showErrorMessage="1" xr:uid="{00000000-0002-0000-0100-000002000000}">
          <x14:formula1>
            <xm:f>'Opciones Tratamiento'!$B$2:$B$5</xm:f>
          </x14:formula1>
          <xm:sqref>AG10 AG12:AG15</xm:sqref>
        </x14:dataValidation>
        <x14:dataValidation type="list" allowBlank="1" showErrorMessage="1" xr:uid="{00000000-0002-0000-0100-000003000000}">
          <x14:formula1>
            <xm:f>'Opciones Tratamiento'!$B$13:$B$19</xm:f>
          </x14:formula1>
          <xm:sqref>I10</xm:sqref>
        </x14:dataValidation>
        <x14:dataValidation type="custom" allowBlank="1" showInputMessage="1" showErrorMessage="1" prompt="Recuerde que las acciones se generan bajo la medida de mitigar el riesgo" xr:uid="{00000000-0002-0000-0100-000004000000}">
          <x14:formula1>
            <xm:f>IF(OR(XEX10='Opciones Tratamiento'!$B$2,XEX10='Opciones Tratamiento'!$B$3,XEX10='Opciones Tratamiento'!$B$4),ISBLANK(XEX10),ISTEXT(XEX10))</xm:f>
          </x14:formula1>
          <xm:sqref>A10</xm:sqref>
        </x14:dataValidation>
        <x14:dataValidation type="list" allowBlank="1" showErrorMessage="1" xr:uid="{00000000-0002-0000-0100-000005000000}">
          <x14:formula1>
            <xm:f>'Tabla Valoración controles'!$D$13:$D$14</xm:f>
          </x14:formula1>
          <xm:sqref>Z10:Z15</xm:sqref>
        </x14:dataValidation>
        <x14:dataValidation type="list" allowBlank="1" showErrorMessage="1" xr:uid="{00000000-0002-0000-0100-000006000000}">
          <x14:formula1>
            <xm:f>'Opciones Tratamiento'!$E$2:$E$4</xm:f>
          </x14:formula1>
          <xm:sqref>C10</xm:sqref>
        </x14:dataValidation>
        <x14:dataValidation type="list" allowBlank="1" showErrorMessage="1" xr:uid="{00000000-0002-0000-0100-000007000000}">
          <x14:formula1>
            <xm:f>'Tabla Valoración controles'!$D$9:$D$10</xm:f>
          </x14:formula1>
          <xm:sqref>X10:X15</xm:sqref>
        </x14:dataValidation>
        <x14:dataValidation type="list" allowBlank="1" showErrorMessage="1" xr:uid="{00000000-0002-0000-0100-000008000000}">
          <x14:formula1>
            <xm:f>'Tabla Valoración controles'!$D$7:$D$8</xm:f>
          </x14:formula1>
          <xm:sqref>V10:V15</xm:sqref>
        </x14:dataValidation>
        <x14:dataValidation type="list" allowBlank="1" showErrorMessage="1" xr:uid="{00000000-0002-0000-0100-000009000000}">
          <x14:formula1>
            <xm:f>'Tabla Valoración controles'!$D$4:$D$6</xm:f>
          </x14:formula1>
          <xm:sqref>U10:U15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000"/>
  <sheetViews>
    <sheetView workbookViewId="0">
      <selection sqref="A1:AG2"/>
    </sheetView>
  </sheetViews>
  <sheetFormatPr baseColWidth="10" defaultColWidth="14.42578125" defaultRowHeight="15" customHeight="1" x14ac:dyDescent="0.25"/>
  <cols>
    <col min="1" max="1" width="10.7109375" customWidth="1"/>
    <col min="2" max="39" width="5.7109375" customWidth="1"/>
    <col min="40" max="40" width="10.7109375" customWidth="1"/>
    <col min="41" max="46" width="5.7109375" customWidth="1"/>
    <col min="47" max="61" width="10.7109375" customWidth="1"/>
  </cols>
  <sheetData>
    <row r="1" spans="1:61" ht="14.2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1151" t="s">
        <v>440</v>
      </c>
      <c r="C2" s="567"/>
      <c r="D2" s="567"/>
      <c r="E2" s="567"/>
      <c r="F2" s="567"/>
      <c r="G2" s="567"/>
      <c r="H2" s="567"/>
      <c r="I2" s="567"/>
      <c r="J2" s="1152" t="s">
        <v>15</v>
      </c>
      <c r="K2" s="1153"/>
      <c r="L2" s="1153"/>
      <c r="M2" s="1153"/>
      <c r="N2" s="1153"/>
      <c r="O2" s="1153"/>
      <c r="P2" s="1153"/>
      <c r="Q2" s="1153"/>
      <c r="R2" s="1153"/>
      <c r="S2" s="1153"/>
      <c r="T2" s="1153"/>
      <c r="U2" s="1153"/>
      <c r="V2" s="1153"/>
      <c r="W2" s="1153"/>
      <c r="X2" s="1153"/>
      <c r="Y2" s="1153"/>
      <c r="Z2" s="1153"/>
      <c r="AA2" s="1153"/>
      <c r="AB2" s="1153"/>
      <c r="AC2" s="1153"/>
      <c r="AD2" s="1153"/>
      <c r="AE2" s="1153"/>
      <c r="AF2" s="1153"/>
      <c r="AG2" s="1153"/>
      <c r="AH2" s="1153"/>
      <c r="AI2" s="1153"/>
      <c r="AJ2" s="1153"/>
      <c r="AK2" s="1153"/>
      <c r="AL2" s="1153"/>
      <c r="AM2" s="1127"/>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567"/>
      <c r="C3" s="567"/>
      <c r="D3" s="567"/>
      <c r="E3" s="567"/>
      <c r="F3" s="567"/>
      <c r="G3" s="567"/>
      <c r="H3" s="567"/>
      <c r="I3" s="567"/>
      <c r="J3" s="1154"/>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1155"/>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567"/>
      <c r="C4" s="567"/>
      <c r="D4" s="567"/>
      <c r="E4" s="567"/>
      <c r="F4" s="567"/>
      <c r="G4" s="567"/>
      <c r="H4" s="567"/>
      <c r="I4" s="567"/>
      <c r="J4" s="1124"/>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29"/>
      <c r="AN4" s="1"/>
      <c r="AO4" s="1"/>
      <c r="AP4" s="1"/>
      <c r="AQ4" s="1"/>
      <c r="AR4" s="1"/>
      <c r="AS4" s="1"/>
      <c r="AT4" s="1"/>
      <c r="AU4" s="1"/>
      <c r="AV4" s="1"/>
      <c r="AW4" s="1"/>
      <c r="AX4" s="1"/>
      <c r="AY4" s="1"/>
      <c r="AZ4" s="1"/>
      <c r="BA4" s="1"/>
      <c r="BB4" s="1"/>
      <c r="BC4" s="1"/>
      <c r="BD4" s="1"/>
      <c r="BE4" s="1"/>
      <c r="BF4" s="1"/>
      <c r="BG4" s="1"/>
      <c r="BH4" s="1"/>
      <c r="BI4" s="1"/>
    </row>
    <row r="5" spans="1:61" ht="14.2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1157" t="s">
        <v>119</v>
      </c>
      <c r="C6" s="1153"/>
      <c r="D6" s="1123"/>
      <c r="E6" s="1146" t="s">
        <v>441</v>
      </c>
      <c r="F6" s="1147"/>
      <c r="G6" s="1147"/>
      <c r="H6" s="1147"/>
      <c r="I6" s="1132"/>
      <c r="J6" s="1133" t="str">
        <f ca="1">IF(AND('Mapa final'!$K$10="Muy Alta",'Mapa final'!$O$10="Leve"),CONCATENATE("R",'Mapa final'!$B$10),"")</f>
        <v/>
      </c>
      <c r="K6" s="1131"/>
      <c r="L6" s="1134" t="e">
        <f>IF(AND('Mapa final'!#REF!="Muy Alta",'Mapa final'!#REF!="Leve"),CONCATENATE("R",'Mapa final'!#REF!),"")</f>
        <v>#REF!</v>
      </c>
      <c r="M6" s="1131"/>
      <c r="N6" s="1134" t="e">
        <f>IF(AND('Mapa final'!#REF!="Muy Alta",'Mapa final'!#REF!="Leve"),CONCATENATE("R",'Mapa final'!#REF!),"")</f>
        <v>#REF!</v>
      </c>
      <c r="O6" s="1132"/>
      <c r="P6" s="1133" t="str">
        <f ca="1">IF(AND('Mapa final'!$K$10="Muy Alta",'Mapa final'!$O$10="Menor"),CONCATENATE("R",'Mapa final'!$B$10),"")</f>
        <v/>
      </c>
      <c r="Q6" s="1131"/>
      <c r="R6" s="1134" t="e">
        <f>IF(AND('Mapa final'!#REF!="Muy Alta",'Mapa final'!#REF!="Menor"),CONCATENATE("R",'Mapa final'!#REF!),"")</f>
        <v>#REF!</v>
      </c>
      <c r="S6" s="1131"/>
      <c r="T6" s="1134" t="e">
        <f>IF(AND('Mapa final'!#REF!="Muy Alta",'Mapa final'!#REF!="Menor"),CONCATENATE("R",'Mapa final'!#REF!),"")</f>
        <v>#REF!</v>
      </c>
      <c r="U6" s="1132"/>
      <c r="V6" s="1133" t="str">
        <f ca="1">IF(AND('Mapa final'!$K$10="Muy Alta",'Mapa final'!$O$10="Moderado"),CONCATENATE("R",'Mapa final'!$B$10),"")</f>
        <v/>
      </c>
      <c r="W6" s="1131"/>
      <c r="X6" s="1134" t="e">
        <f>IF(AND('Mapa final'!#REF!="Muy Alta",'Mapa final'!#REF!="Moderado"),CONCATENATE("R",'Mapa final'!#REF!),"")</f>
        <v>#REF!</v>
      </c>
      <c r="Y6" s="1131"/>
      <c r="Z6" s="1134" t="e">
        <f>IF(AND('Mapa final'!#REF!="Muy Alta",'Mapa final'!#REF!="Moderado"),CONCATENATE("R",'Mapa final'!#REF!),"")</f>
        <v>#REF!</v>
      </c>
      <c r="AA6" s="1132"/>
      <c r="AB6" s="1133" t="str">
        <f ca="1">IF(AND('Mapa final'!$K$10="Muy Alta",'Mapa final'!$O$10="Mayor"),CONCATENATE("R",'Mapa final'!$B$10),"")</f>
        <v/>
      </c>
      <c r="AC6" s="1131"/>
      <c r="AD6" s="1134" t="e">
        <f>IF(AND('Mapa final'!#REF!="Muy Alta",'Mapa final'!#REF!="Mayor"),CONCATENATE("R",'Mapa final'!#REF!),"")</f>
        <v>#REF!</v>
      </c>
      <c r="AE6" s="1131"/>
      <c r="AF6" s="1134" t="e">
        <f>IF(AND('Mapa final'!#REF!="Muy Alta",'Mapa final'!#REF!="Mayor"),CONCATENATE("R",'Mapa final'!#REF!),"")</f>
        <v>#REF!</v>
      </c>
      <c r="AG6" s="1132"/>
      <c r="AH6" s="1135" t="str">
        <f ca="1">IF(AND('Mapa final'!$K$10="Muy Alta",'Mapa final'!$O$10="Catastrófico"),CONCATENATE("R",'Mapa final'!$B$10),"")</f>
        <v/>
      </c>
      <c r="AI6" s="1131"/>
      <c r="AJ6" s="1136" t="e">
        <f>IF(AND('Mapa final'!#REF!="Muy Alta",'Mapa final'!#REF!="Catastrófico"),CONCATENATE("R",'Mapa final'!#REF!),"")</f>
        <v>#REF!</v>
      </c>
      <c r="AK6" s="1131"/>
      <c r="AL6" s="1136" t="e">
        <f>IF(AND('Mapa final'!#REF!="Muy Alta",'Mapa final'!#REF!="Catastrófico"),CONCATENATE("R",'Mapa final'!#REF!),"")</f>
        <v>#REF!</v>
      </c>
      <c r="AM6" s="1132"/>
      <c r="AO6" s="1160" t="s">
        <v>442</v>
      </c>
      <c r="AP6" s="1161"/>
      <c r="AQ6" s="1161"/>
      <c r="AR6" s="1161"/>
      <c r="AS6" s="1161"/>
      <c r="AT6" s="1162"/>
      <c r="AU6" s="1"/>
      <c r="AV6" s="1"/>
      <c r="AW6" s="1"/>
      <c r="AX6" s="1"/>
      <c r="AY6" s="1"/>
      <c r="AZ6" s="1"/>
      <c r="BA6" s="1"/>
      <c r="BB6" s="1"/>
      <c r="BC6" s="1"/>
      <c r="BD6" s="1"/>
      <c r="BE6" s="1"/>
      <c r="BF6" s="1"/>
      <c r="BG6" s="1"/>
      <c r="BH6" s="1"/>
      <c r="BI6" s="1"/>
    </row>
    <row r="7" spans="1:61" ht="15" customHeight="1" x14ac:dyDescent="0.25">
      <c r="A7" s="1"/>
      <c r="B7" s="1154"/>
      <c r="C7" s="567"/>
      <c r="D7" s="568"/>
      <c r="E7" s="579"/>
      <c r="F7" s="567"/>
      <c r="G7" s="567"/>
      <c r="H7" s="567"/>
      <c r="I7" s="568"/>
      <c r="J7" s="1128"/>
      <c r="K7" s="1129"/>
      <c r="L7" s="1124"/>
      <c r="M7" s="1129"/>
      <c r="N7" s="1124"/>
      <c r="O7" s="1125"/>
      <c r="P7" s="1128"/>
      <c r="Q7" s="1129"/>
      <c r="R7" s="1124"/>
      <c r="S7" s="1129"/>
      <c r="T7" s="1124"/>
      <c r="U7" s="1125"/>
      <c r="V7" s="1128"/>
      <c r="W7" s="1129"/>
      <c r="X7" s="1124"/>
      <c r="Y7" s="1129"/>
      <c r="Z7" s="1124"/>
      <c r="AA7" s="1125"/>
      <c r="AB7" s="1128"/>
      <c r="AC7" s="1129"/>
      <c r="AD7" s="1124"/>
      <c r="AE7" s="1129"/>
      <c r="AF7" s="1124"/>
      <c r="AG7" s="1125"/>
      <c r="AH7" s="1128"/>
      <c r="AI7" s="1129"/>
      <c r="AJ7" s="1124"/>
      <c r="AK7" s="1129"/>
      <c r="AL7" s="1124"/>
      <c r="AM7" s="1125"/>
      <c r="AN7" s="1"/>
      <c r="AO7" s="1163"/>
      <c r="AP7" s="567"/>
      <c r="AQ7" s="567"/>
      <c r="AR7" s="567"/>
      <c r="AS7" s="567"/>
      <c r="AT7" s="1164"/>
      <c r="AU7" s="1"/>
      <c r="AV7" s="1"/>
      <c r="AW7" s="1"/>
      <c r="AX7" s="1"/>
      <c r="AY7" s="1"/>
      <c r="AZ7" s="1"/>
      <c r="BA7" s="1"/>
      <c r="BB7" s="1"/>
      <c r="BC7" s="1"/>
      <c r="BD7" s="1"/>
      <c r="BE7" s="1"/>
      <c r="BF7" s="1"/>
      <c r="BG7" s="1"/>
      <c r="BH7" s="1"/>
      <c r="BI7" s="1"/>
    </row>
    <row r="8" spans="1:61" ht="15" customHeight="1" x14ac:dyDescent="0.25">
      <c r="A8" s="1"/>
      <c r="B8" s="1154"/>
      <c r="C8" s="567"/>
      <c r="D8" s="568"/>
      <c r="E8" s="579"/>
      <c r="F8" s="567"/>
      <c r="G8" s="567"/>
      <c r="H8" s="567"/>
      <c r="I8" s="568"/>
      <c r="J8" s="1138" t="e">
        <f>IF(AND('Mapa final'!#REF!="Muy Alta",'Mapa final'!#REF!="Leve"),CONCATENATE("R",'Mapa final'!#REF!),"")</f>
        <v>#REF!</v>
      </c>
      <c r="K8" s="1127"/>
      <c r="L8" s="1139" t="e">
        <f>IF(AND('Mapa final'!#REF!="Muy Alta",'Mapa final'!#REF!="Leve"),CONCATENATE("R",'Mapa final'!#REF!),"")</f>
        <v>#REF!</v>
      </c>
      <c r="M8" s="1127"/>
      <c r="N8" s="1139" t="e">
        <f>IF(AND('Mapa final'!#REF!="Muy Alta",'Mapa final'!#REF!="Leve"),CONCATENATE("R",'Mapa final'!#REF!),"")</f>
        <v>#REF!</v>
      </c>
      <c r="O8" s="1123"/>
      <c r="P8" s="1138" t="e">
        <f>IF(AND('Mapa final'!#REF!="Muy Alta",'Mapa final'!#REF!="Menor"),CONCATENATE("R",'Mapa final'!#REF!),"")</f>
        <v>#REF!</v>
      </c>
      <c r="Q8" s="1127"/>
      <c r="R8" s="1139" t="e">
        <f>IF(AND('Mapa final'!#REF!="Muy Alta",'Mapa final'!#REF!="Menor"),CONCATENATE("R",'Mapa final'!#REF!),"")</f>
        <v>#REF!</v>
      </c>
      <c r="S8" s="1127"/>
      <c r="T8" s="1139" t="e">
        <f>IF(AND('Mapa final'!#REF!="Muy Alta",'Mapa final'!#REF!="Menor"),CONCATENATE("R",'Mapa final'!#REF!),"")</f>
        <v>#REF!</v>
      </c>
      <c r="U8" s="1123"/>
      <c r="V8" s="1138" t="e">
        <f>IF(AND('Mapa final'!#REF!="Muy Alta",'Mapa final'!#REF!="Moderado"),CONCATENATE("R",'Mapa final'!#REF!),"")</f>
        <v>#REF!</v>
      </c>
      <c r="W8" s="1127"/>
      <c r="X8" s="1139" t="e">
        <f>IF(AND('Mapa final'!#REF!="Muy Alta",'Mapa final'!#REF!="Moderado"),CONCATENATE("R",'Mapa final'!#REF!),"")</f>
        <v>#REF!</v>
      </c>
      <c r="Y8" s="1127"/>
      <c r="Z8" s="1139" t="e">
        <f>IF(AND('Mapa final'!#REF!="Muy Alta",'Mapa final'!#REF!="Moderado"),CONCATENATE("R",'Mapa final'!#REF!),"")</f>
        <v>#REF!</v>
      </c>
      <c r="AA8" s="1123"/>
      <c r="AB8" s="1138" t="e">
        <f>IF(AND('Mapa final'!#REF!="Muy Alta",'Mapa final'!#REF!="Mayor"),CONCATENATE("R",'Mapa final'!#REF!),"")</f>
        <v>#REF!</v>
      </c>
      <c r="AC8" s="1127"/>
      <c r="AD8" s="1139" t="e">
        <f>IF(AND('Mapa final'!#REF!="Muy Alta",'Mapa final'!#REF!="Mayor"),CONCATENATE("R",'Mapa final'!#REF!),"")</f>
        <v>#REF!</v>
      </c>
      <c r="AE8" s="1127"/>
      <c r="AF8" s="1139" t="e">
        <f>IF(AND('Mapa final'!#REF!="Muy Alta",'Mapa final'!#REF!="Mayor"),CONCATENATE("R",'Mapa final'!#REF!),"")</f>
        <v>#REF!</v>
      </c>
      <c r="AG8" s="1123"/>
      <c r="AH8" s="1140" t="e">
        <f>IF(AND('Mapa final'!#REF!="Muy Alta",'Mapa final'!#REF!="Catastrófico"),CONCATENATE("R",'Mapa final'!#REF!),"")</f>
        <v>#REF!</v>
      </c>
      <c r="AI8" s="1127"/>
      <c r="AJ8" s="1141" t="e">
        <f>IF(AND('Mapa final'!#REF!="Muy Alta",'Mapa final'!#REF!="Catastrófico"),CONCATENATE("R",'Mapa final'!#REF!),"")</f>
        <v>#REF!</v>
      </c>
      <c r="AK8" s="1127"/>
      <c r="AL8" s="1141" t="e">
        <f>IF(AND('Mapa final'!#REF!="Muy Alta",'Mapa final'!#REF!="Catastrófico"),CONCATENATE("R",'Mapa final'!#REF!),"")</f>
        <v>#REF!</v>
      </c>
      <c r="AM8" s="1123"/>
      <c r="AN8" s="1"/>
      <c r="AO8" s="1163"/>
      <c r="AP8" s="567"/>
      <c r="AQ8" s="567"/>
      <c r="AR8" s="567"/>
      <c r="AS8" s="567"/>
      <c r="AT8" s="1164"/>
      <c r="AU8" s="1"/>
      <c r="AV8" s="1"/>
      <c r="AW8" s="1"/>
      <c r="AX8" s="1"/>
      <c r="AY8" s="1"/>
      <c r="AZ8" s="1"/>
      <c r="BA8" s="1"/>
      <c r="BB8" s="1"/>
      <c r="BC8" s="1"/>
      <c r="BD8" s="1"/>
      <c r="BE8" s="1"/>
      <c r="BF8" s="1"/>
      <c r="BG8" s="1"/>
      <c r="BH8" s="1"/>
      <c r="BI8" s="1"/>
    </row>
    <row r="9" spans="1:61" ht="15" customHeight="1" x14ac:dyDescent="0.25">
      <c r="A9" s="1"/>
      <c r="B9" s="1154"/>
      <c r="C9" s="567"/>
      <c r="D9" s="568"/>
      <c r="E9" s="579"/>
      <c r="F9" s="567"/>
      <c r="G9" s="567"/>
      <c r="H9" s="567"/>
      <c r="I9" s="568"/>
      <c r="J9" s="1128"/>
      <c r="K9" s="1129"/>
      <c r="L9" s="1124"/>
      <c r="M9" s="1129"/>
      <c r="N9" s="1124"/>
      <c r="O9" s="1125"/>
      <c r="P9" s="1128"/>
      <c r="Q9" s="1129"/>
      <c r="R9" s="1124"/>
      <c r="S9" s="1129"/>
      <c r="T9" s="1124"/>
      <c r="U9" s="1125"/>
      <c r="V9" s="1128"/>
      <c r="W9" s="1129"/>
      <c r="X9" s="1124"/>
      <c r="Y9" s="1129"/>
      <c r="Z9" s="1124"/>
      <c r="AA9" s="1125"/>
      <c r="AB9" s="1128"/>
      <c r="AC9" s="1129"/>
      <c r="AD9" s="1124"/>
      <c r="AE9" s="1129"/>
      <c r="AF9" s="1124"/>
      <c r="AG9" s="1125"/>
      <c r="AH9" s="1128"/>
      <c r="AI9" s="1129"/>
      <c r="AJ9" s="1124"/>
      <c r="AK9" s="1129"/>
      <c r="AL9" s="1124"/>
      <c r="AM9" s="1125"/>
      <c r="AN9" s="1"/>
      <c r="AO9" s="1163"/>
      <c r="AP9" s="567"/>
      <c r="AQ9" s="567"/>
      <c r="AR9" s="567"/>
      <c r="AS9" s="567"/>
      <c r="AT9" s="1164"/>
      <c r="AU9" s="1"/>
      <c r="AV9" s="1"/>
      <c r="AW9" s="1"/>
      <c r="AX9" s="1"/>
      <c r="AY9" s="1"/>
      <c r="AZ9" s="1"/>
      <c r="BA9" s="1"/>
      <c r="BB9" s="1"/>
      <c r="BC9" s="1"/>
      <c r="BD9" s="1"/>
      <c r="BE9" s="1"/>
      <c r="BF9" s="1"/>
      <c r="BG9" s="1"/>
      <c r="BH9" s="1"/>
      <c r="BI9" s="1"/>
    </row>
    <row r="10" spans="1:61" ht="15" customHeight="1" x14ac:dyDescent="0.25">
      <c r="A10" s="1"/>
      <c r="B10" s="1154"/>
      <c r="C10" s="567"/>
      <c r="D10" s="568"/>
      <c r="E10" s="579"/>
      <c r="F10" s="567"/>
      <c r="G10" s="567"/>
      <c r="H10" s="567"/>
      <c r="I10" s="568"/>
      <c r="J10" s="1138" t="e">
        <f>IF(AND('Mapa final'!#REF!="Muy Alta",'Mapa final'!#REF!="Leve"),CONCATENATE("R",'Mapa final'!#REF!),"")</f>
        <v>#REF!</v>
      </c>
      <c r="K10" s="1127"/>
      <c r="L10" s="1139" t="e">
        <f>IF(AND('Mapa final'!#REF!="Muy Alta",'Mapa final'!#REF!="Leve"),CONCATENATE("R",'Mapa final'!#REF!),"")</f>
        <v>#REF!</v>
      </c>
      <c r="M10" s="1127"/>
      <c r="N10" s="1139" t="e">
        <f>IF(AND('Mapa final'!#REF!="Muy Alta",'Mapa final'!#REF!="Leve"),CONCATENATE("R",'Mapa final'!#REF!),"")</f>
        <v>#REF!</v>
      </c>
      <c r="O10" s="1123"/>
      <c r="P10" s="1138" t="e">
        <f>IF(AND('Mapa final'!#REF!="Muy Alta",'Mapa final'!#REF!="Menor"),CONCATENATE("R",'Mapa final'!#REF!),"")</f>
        <v>#REF!</v>
      </c>
      <c r="Q10" s="1127"/>
      <c r="R10" s="1139" t="e">
        <f>IF(AND('Mapa final'!#REF!="Muy Alta",'Mapa final'!#REF!="Menor"),CONCATENATE("R",'Mapa final'!#REF!),"")</f>
        <v>#REF!</v>
      </c>
      <c r="S10" s="1127"/>
      <c r="T10" s="1139" t="e">
        <f>IF(AND('Mapa final'!#REF!="Muy Alta",'Mapa final'!#REF!="Menor"),CONCATENATE("R",'Mapa final'!#REF!),"")</f>
        <v>#REF!</v>
      </c>
      <c r="U10" s="1123"/>
      <c r="V10" s="1138" t="e">
        <f>IF(AND('Mapa final'!#REF!="Muy Alta",'Mapa final'!#REF!="Moderado"),CONCATENATE("R",'Mapa final'!#REF!),"")</f>
        <v>#REF!</v>
      </c>
      <c r="W10" s="1127"/>
      <c r="X10" s="1139" t="e">
        <f>IF(AND('Mapa final'!#REF!="Muy Alta",'Mapa final'!#REF!="Moderado"),CONCATENATE("R",'Mapa final'!#REF!),"")</f>
        <v>#REF!</v>
      </c>
      <c r="Y10" s="1127"/>
      <c r="Z10" s="1139" t="e">
        <f>IF(AND('Mapa final'!#REF!="Muy Alta",'Mapa final'!#REF!="Moderado"),CONCATENATE("R",'Mapa final'!#REF!),"")</f>
        <v>#REF!</v>
      </c>
      <c r="AA10" s="1123"/>
      <c r="AB10" s="1138" t="e">
        <f>IF(AND('Mapa final'!#REF!="Muy Alta",'Mapa final'!#REF!="Mayor"),CONCATENATE("R",'Mapa final'!#REF!),"")</f>
        <v>#REF!</v>
      </c>
      <c r="AC10" s="1127"/>
      <c r="AD10" s="1139" t="e">
        <f>IF(AND('Mapa final'!#REF!="Muy Alta",'Mapa final'!#REF!="Mayor"),CONCATENATE("R",'Mapa final'!#REF!),"")</f>
        <v>#REF!</v>
      </c>
      <c r="AE10" s="1127"/>
      <c r="AF10" s="1139" t="e">
        <f>IF(AND('Mapa final'!#REF!="Muy Alta",'Mapa final'!#REF!="Mayor"),CONCATENATE("R",'Mapa final'!#REF!),"")</f>
        <v>#REF!</v>
      </c>
      <c r="AG10" s="1123"/>
      <c r="AH10" s="1140" t="e">
        <f>IF(AND('Mapa final'!#REF!="Muy Alta",'Mapa final'!#REF!="Catastrófico"),CONCATENATE("R",'Mapa final'!#REF!),"")</f>
        <v>#REF!</v>
      </c>
      <c r="AI10" s="1127"/>
      <c r="AJ10" s="1141" t="e">
        <f>IF(AND('Mapa final'!#REF!="Muy Alta",'Mapa final'!#REF!="Catastrófico"),CONCATENATE("R",'Mapa final'!#REF!),"")</f>
        <v>#REF!</v>
      </c>
      <c r="AK10" s="1127"/>
      <c r="AL10" s="1141" t="e">
        <f>IF(AND('Mapa final'!#REF!="Muy Alta",'Mapa final'!#REF!="Catastrófico"),CONCATENATE("R",'Mapa final'!#REF!),"")</f>
        <v>#REF!</v>
      </c>
      <c r="AM10" s="1123"/>
      <c r="AN10" s="1"/>
      <c r="AO10" s="1163"/>
      <c r="AP10" s="567"/>
      <c r="AQ10" s="567"/>
      <c r="AR10" s="567"/>
      <c r="AS10" s="567"/>
      <c r="AT10" s="1164"/>
      <c r="AU10" s="1"/>
      <c r="AV10" s="1"/>
      <c r="AW10" s="1"/>
      <c r="AX10" s="1"/>
      <c r="AY10" s="1"/>
      <c r="AZ10" s="1"/>
      <c r="BA10" s="1"/>
      <c r="BB10" s="1"/>
      <c r="BC10" s="1"/>
      <c r="BD10" s="1"/>
      <c r="BE10" s="1"/>
      <c r="BF10" s="1"/>
      <c r="BG10" s="1"/>
      <c r="BH10" s="1"/>
      <c r="BI10" s="1"/>
    </row>
    <row r="11" spans="1:61" ht="15" customHeight="1" x14ac:dyDescent="0.25">
      <c r="A11" s="1"/>
      <c r="B11" s="1154"/>
      <c r="C11" s="567"/>
      <c r="D11" s="568"/>
      <c r="E11" s="579"/>
      <c r="F11" s="567"/>
      <c r="G11" s="567"/>
      <c r="H11" s="567"/>
      <c r="I11" s="568"/>
      <c r="J11" s="1128"/>
      <c r="K11" s="1129"/>
      <c r="L11" s="1124"/>
      <c r="M11" s="1129"/>
      <c r="N11" s="1124"/>
      <c r="O11" s="1125"/>
      <c r="P11" s="1128"/>
      <c r="Q11" s="1129"/>
      <c r="R11" s="1124"/>
      <c r="S11" s="1129"/>
      <c r="T11" s="1124"/>
      <c r="U11" s="1125"/>
      <c r="V11" s="1128"/>
      <c r="W11" s="1129"/>
      <c r="X11" s="1124"/>
      <c r="Y11" s="1129"/>
      <c r="Z11" s="1124"/>
      <c r="AA11" s="1125"/>
      <c r="AB11" s="1128"/>
      <c r="AC11" s="1129"/>
      <c r="AD11" s="1124"/>
      <c r="AE11" s="1129"/>
      <c r="AF11" s="1124"/>
      <c r="AG11" s="1125"/>
      <c r="AH11" s="1128"/>
      <c r="AI11" s="1129"/>
      <c r="AJ11" s="1124"/>
      <c r="AK11" s="1129"/>
      <c r="AL11" s="1124"/>
      <c r="AM11" s="1125"/>
      <c r="AN11" s="1"/>
      <c r="AO11" s="1163"/>
      <c r="AP11" s="567"/>
      <c r="AQ11" s="567"/>
      <c r="AR11" s="567"/>
      <c r="AS11" s="567"/>
      <c r="AT11" s="1164"/>
      <c r="AU11" s="1"/>
      <c r="AV11" s="1"/>
      <c r="AW11" s="1"/>
      <c r="AX11" s="1"/>
      <c r="AY11" s="1"/>
      <c r="AZ11" s="1"/>
      <c r="BA11" s="1"/>
      <c r="BB11" s="1"/>
      <c r="BC11" s="1"/>
      <c r="BD11" s="1"/>
      <c r="BE11" s="1"/>
      <c r="BF11" s="1"/>
      <c r="BG11" s="1"/>
      <c r="BH11" s="1"/>
      <c r="BI11" s="1"/>
    </row>
    <row r="12" spans="1:61" ht="15" customHeight="1" x14ac:dyDescent="0.25">
      <c r="A12" s="1"/>
      <c r="B12" s="1154"/>
      <c r="C12" s="567"/>
      <c r="D12" s="568"/>
      <c r="E12" s="579"/>
      <c r="F12" s="567"/>
      <c r="G12" s="567"/>
      <c r="H12" s="567"/>
      <c r="I12" s="568"/>
      <c r="J12" s="1138" t="e">
        <f>IF(AND('Mapa final'!#REF!="Muy Alta",'Mapa final'!#REF!="Leve"),CONCATENATE("R",'Mapa final'!#REF!),"")</f>
        <v>#REF!</v>
      </c>
      <c r="K12" s="1127"/>
      <c r="L12" s="1139" t="e">
        <f>IF(AND('Mapa final'!#REF!="Muy Alta",'Mapa final'!#REF!="Leve"),CONCATENATE("R",'Mapa final'!#REF!),"")</f>
        <v>#REF!</v>
      </c>
      <c r="M12" s="1127"/>
      <c r="N12" s="1139" t="str">
        <f>IF(AND('Mapa final'!$K$23="Muy Alta",'Mapa final'!$O$23="Leve"),CONCATENATE("R",'Mapa final'!$B$23),"")</f>
        <v/>
      </c>
      <c r="O12" s="1123"/>
      <c r="P12" s="1138" t="e">
        <f>IF(AND('Mapa final'!#REF!="Muy Alta",'Mapa final'!#REF!="Menor"),CONCATENATE("R",'Mapa final'!#REF!),"")</f>
        <v>#REF!</v>
      </c>
      <c r="Q12" s="1127"/>
      <c r="R12" s="1139" t="e">
        <f>IF(AND('Mapa final'!#REF!="Muy Alta",'Mapa final'!#REF!="Menor"),CONCATENATE("R",'Mapa final'!#REF!),"")</f>
        <v>#REF!</v>
      </c>
      <c r="S12" s="1127"/>
      <c r="T12" s="1139" t="str">
        <f>IF(AND('Mapa final'!$K$23="Muy Alta",'Mapa final'!$O$23="Menor"),CONCATENATE("R",'Mapa final'!$B$23),"")</f>
        <v/>
      </c>
      <c r="U12" s="1123"/>
      <c r="V12" s="1138" t="e">
        <f>IF(AND('Mapa final'!#REF!="Muy Alta",'Mapa final'!#REF!="Moderado"),CONCATENATE("R",'Mapa final'!#REF!),"")</f>
        <v>#REF!</v>
      </c>
      <c r="W12" s="1127"/>
      <c r="X12" s="1139" t="e">
        <f>IF(AND('Mapa final'!#REF!="Muy Alta",'Mapa final'!#REF!="Moderado"),CONCATENATE("R",'Mapa final'!#REF!),"")</f>
        <v>#REF!</v>
      </c>
      <c r="Y12" s="1127"/>
      <c r="Z12" s="1139" t="str">
        <f>IF(AND('Mapa final'!$K$23="Muy Alta",'Mapa final'!$O$23="Moderado"),CONCATENATE("R",'Mapa final'!$B$23),"")</f>
        <v/>
      </c>
      <c r="AA12" s="1123"/>
      <c r="AB12" s="1138" t="e">
        <f>IF(AND('Mapa final'!#REF!="Muy Alta",'Mapa final'!#REF!="Mayor"),CONCATENATE("R",'Mapa final'!#REF!),"")</f>
        <v>#REF!</v>
      </c>
      <c r="AC12" s="1127"/>
      <c r="AD12" s="1139" t="e">
        <f>IF(AND('Mapa final'!#REF!="Muy Alta",'Mapa final'!#REF!="Mayor"),CONCATENATE("R",'Mapa final'!#REF!),"")</f>
        <v>#REF!</v>
      </c>
      <c r="AE12" s="1127"/>
      <c r="AF12" s="1139" t="str">
        <f>IF(AND('Mapa final'!$K$23="Muy Alta",'Mapa final'!$O$23="Mayor"),CONCATENATE("R",'Mapa final'!$B$23),"")</f>
        <v/>
      </c>
      <c r="AG12" s="1123"/>
      <c r="AH12" s="1140" t="e">
        <f>IF(AND('Mapa final'!#REF!="Muy Alta",'Mapa final'!#REF!="Catastrófico"),CONCATENATE("R",'Mapa final'!#REF!),"")</f>
        <v>#REF!</v>
      </c>
      <c r="AI12" s="1127"/>
      <c r="AJ12" s="1141" t="e">
        <f>IF(AND('Mapa final'!#REF!="Muy Alta",'Mapa final'!#REF!="Catastrófico"),CONCATENATE("R",'Mapa final'!#REF!),"")</f>
        <v>#REF!</v>
      </c>
      <c r="AK12" s="1127"/>
      <c r="AL12" s="1141" t="str">
        <f>IF(AND('Mapa final'!$K$23="Muy Alta",'Mapa final'!$O$23="Catastrófico"),CONCATENATE("R",'Mapa final'!$B$23),"")</f>
        <v/>
      </c>
      <c r="AM12" s="1123"/>
      <c r="AN12" s="1"/>
      <c r="AO12" s="1163"/>
      <c r="AP12" s="567"/>
      <c r="AQ12" s="567"/>
      <c r="AR12" s="567"/>
      <c r="AS12" s="567"/>
      <c r="AT12" s="1164"/>
      <c r="AU12" s="1"/>
      <c r="AV12" s="1"/>
      <c r="AW12" s="1"/>
      <c r="AX12" s="1"/>
      <c r="AY12" s="1"/>
      <c r="AZ12" s="1"/>
      <c r="BA12" s="1"/>
      <c r="BB12" s="1"/>
      <c r="BC12" s="1"/>
      <c r="BD12" s="1"/>
      <c r="BE12" s="1"/>
      <c r="BF12" s="1"/>
      <c r="BG12" s="1"/>
      <c r="BH12" s="1"/>
      <c r="BI12" s="1"/>
    </row>
    <row r="13" spans="1:61" ht="15.75" customHeight="1" x14ac:dyDescent="0.25">
      <c r="A13" s="1"/>
      <c r="B13" s="1154"/>
      <c r="C13" s="567"/>
      <c r="D13" s="568"/>
      <c r="E13" s="1144"/>
      <c r="F13" s="1148"/>
      <c r="G13" s="1148"/>
      <c r="H13" s="1148"/>
      <c r="I13" s="1143"/>
      <c r="J13" s="1128"/>
      <c r="K13" s="1129"/>
      <c r="L13" s="1124"/>
      <c r="M13" s="1129"/>
      <c r="N13" s="1124"/>
      <c r="O13" s="1125"/>
      <c r="P13" s="1128"/>
      <c r="Q13" s="1129"/>
      <c r="R13" s="1124"/>
      <c r="S13" s="1129"/>
      <c r="T13" s="1124"/>
      <c r="U13" s="1125"/>
      <c r="V13" s="1128"/>
      <c r="W13" s="1129"/>
      <c r="X13" s="1124"/>
      <c r="Y13" s="1129"/>
      <c r="Z13" s="1124"/>
      <c r="AA13" s="1125"/>
      <c r="AB13" s="1128"/>
      <c r="AC13" s="1129"/>
      <c r="AD13" s="1124"/>
      <c r="AE13" s="1129"/>
      <c r="AF13" s="1124"/>
      <c r="AG13" s="1125"/>
      <c r="AH13" s="1144"/>
      <c r="AI13" s="1145"/>
      <c r="AJ13" s="1142"/>
      <c r="AK13" s="1145"/>
      <c r="AL13" s="1142"/>
      <c r="AM13" s="1143"/>
      <c r="AN13" s="1"/>
      <c r="AO13" s="1165"/>
      <c r="AP13" s="1166"/>
      <c r="AQ13" s="1166"/>
      <c r="AR13" s="1166"/>
      <c r="AS13" s="1166"/>
      <c r="AT13" s="1167"/>
      <c r="AU13" s="1"/>
      <c r="AV13" s="1"/>
      <c r="AW13" s="1"/>
      <c r="AX13" s="1"/>
      <c r="AY13" s="1"/>
      <c r="AZ13" s="1"/>
      <c r="BA13" s="1"/>
      <c r="BB13" s="1"/>
      <c r="BC13" s="1"/>
      <c r="BD13" s="1"/>
      <c r="BE13" s="1"/>
      <c r="BF13" s="1"/>
      <c r="BG13" s="1"/>
      <c r="BH13" s="1"/>
      <c r="BI13" s="1"/>
    </row>
    <row r="14" spans="1:61" ht="15" customHeight="1" x14ac:dyDescent="0.25">
      <c r="A14" s="1"/>
      <c r="B14" s="1154"/>
      <c r="C14" s="567"/>
      <c r="D14" s="568"/>
      <c r="E14" s="1146" t="s">
        <v>443</v>
      </c>
      <c r="F14" s="1147"/>
      <c r="G14" s="1147"/>
      <c r="H14" s="1147"/>
      <c r="I14" s="1147"/>
      <c r="J14" s="1149" t="str">
        <f ca="1">IF(AND('Mapa final'!$K$10="Alta",'Mapa final'!$O$10="Leve"),CONCATENATE("R",'Mapa final'!$B$10),"")</f>
        <v/>
      </c>
      <c r="K14" s="1131"/>
      <c r="L14" s="1130" t="e">
        <f>IF(AND('Mapa final'!#REF!="Alta",'Mapa final'!#REF!="Leve"),CONCATENATE("R",'Mapa final'!#REF!),"")</f>
        <v>#REF!</v>
      </c>
      <c r="M14" s="1131"/>
      <c r="N14" s="1130" t="e">
        <f>IF(AND('Mapa final'!#REF!="Alta",'Mapa final'!#REF!="Leve"),CONCATENATE("R",'Mapa final'!#REF!),"")</f>
        <v>#REF!</v>
      </c>
      <c r="O14" s="1132"/>
      <c r="P14" s="1149" t="str">
        <f ca="1">IF(AND('Mapa final'!$K$10="Alta",'Mapa final'!$O$10="Menor"),CONCATENATE("R",'Mapa final'!$B$10),"")</f>
        <v/>
      </c>
      <c r="Q14" s="1131"/>
      <c r="R14" s="1130" t="e">
        <f>IF(AND('Mapa final'!#REF!="Alta",'Mapa final'!#REF!="Menor"),CONCATENATE("R",'Mapa final'!#REF!),"")</f>
        <v>#REF!</v>
      </c>
      <c r="S14" s="1131"/>
      <c r="T14" s="1130" t="e">
        <f>IF(AND('Mapa final'!#REF!="Alta",'Mapa final'!#REF!="Menor"),CONCATENATE("R",'Mapa final'!#REF!),"")</f>
        <v>#REF!</v>
      </c>
      <c r="U14" s="1132"/>
      <c r="V14" s="1133" t="str">
        <f ca="1">IF(AND('Mapa final'!$K$10="Alta",'Mapa final'!$O$10="Moderado"),CONCATENATE("R",'Mapa final'!$B$10),"")</f>
        <v>R1</v>
      </c>
      <c r="W14" s="1131"/>
      <c r="X14" s="1134" t="e">
        <f>IF(AND('Mapa final'!#REF!="Alta",'Mapa final'!#REF!="Moderado"),CONCATENATE("R",'Mapa final'!#REF!),"")</f>
        <v>#REF!</v>
      </c>
      <c r="Y14" s="1131"/>
      <c r="Z14" s="1134" t="e">
        <f>IF(AND('Mapa final'!#REF!="Alta",'Mapa final'!#REF!="Moderado"),CONCATENATE("R",'Mapa final'!#REF!),"")</f>
        <v>#REF!</v>
      </c>
      <c r="AA14" s="1132"/>
      <c r="AB14" s="1133" t="str">
        <f ca="1">IF(AND('Mapa final'!$K$10="Alta",'Mapa final'!$O$10="Mayor"),CONCATENATE("R",'Mapa final'!$B$10),"")</f>
        <v/>
      </c>
      <c r="AC14" s="1131"/>
      <c r="AD14" s="1134" t="e">
        <f>IF(AND('Mapa final'!#REF!="Alta",'Mapa final'!#REF!="Mayor"),CONCATENATE("R",'Mapa final'!#REF!),"")</f>
        <v>#REF!</v>
      </c>
      <c r="AE14" s="1131"/>
      <c r="AF14" s="1134" t="e">
        <f>IF(AND('Mapa final'!#REF!="Alta",'Mapa final'!#REF!="Mayor"),CONCATENATE("R",'Mapa final'!#REF!),"")</f>
        <v>#REF!</v>
      </c>
      <c r="AG14" s="1132"/>
      <c r="AH14" s="1135" t="str">
        <f ca="1">IF(AND('Mapa final'!$K$10="Alta",'Mapa final'!$O$10="Catastrófico"),CONCATENATE("R",'Mapa final'!$B$10),"")</f>
        <v/>
      </c>
      <c r="AI14" s="1131"/>
      <c r="AJ14" s="1136" t="e">
        <f>IF(AND('Mapa final'!#REF!="Alta",'Mapa final'!#REF!="Catastrófico"),CONCATENATE("R",'Mapa final'!#REF!),"")</f>
        <v>#REF!</v>
      </c>
      <c r="AK14" s="1131"/>
      <c r="AL14" s="1136" t="e">
        <f>IF(AND('Mapa final'!#REF!="Alta",'Mapa final'!#REF!="Catastrófico"),CONCATENATE("R",'Mapa final'!#REF!),"")</f>
        <v>#REF!</v>
      </c>
      <c r="AM14" s="1132"/>
      <c r="AN14" s="1"/>
      <c r="AO14" s="1169" t="s">
        <v>301</v>
      </c>
      <c r="AP14" s="1161"/>
      <c r="AQ14" s="1161"/>
      <c r="AR14" s="1161"/>
      <c r="AS14" s="1161"/>
      <c r="AT14" s="1162"/>
      <c r="AU14" s="1"/>
      <c r="AV14" s="1"/>
      <c r="AW14" s="1"/>
      <c r="AX14" s="1"/>
      <c r="AY14" s="1"/>
      <c r="AZ14" s="1"/>
      <c r="BA14" s="1"/>
      <c r="BB14" s="1"/>
      <c r="BC14" s="1"/>
      <c r="BD14" s="1"/>
      <c r="BE14" s="1"/>
      <c r="BF14" s="1"/>
      <c r="BG14" s="1"/>
      <c r="BH14" s="1"/>
      <c r="BI14" s="1"/>
    </row>
    <row r="15" spans="1:61" ht="15" customHeight="1" x14ac:dyDescent="0.25">
      <c r="A15" s="1"/>
      <c r="B15" s="1154"/>
      <c r="C15" s="567"/>
      <c r="D15" s="568"/>
      <c r="E15" s="579"/>
      <c r="F15" s="567"/>
      <c r="G15" s="567"/>
      <c r="H15" s="567"/>
      <c r="I15" s="567"/>
      <c r="J15" s="1128"/>
      <c r="K15" s="1129"/>
      <c r="L15" s="1124"/>
      <c r="M15" s="1129"/>
      <c r="N15" s="1124"/>
      <c r="O15" s="1125"/>
      <c r="P15" s="1128"/>
      <c r="Q15" s="1129"/>
      <c r="R15" s="1124"/>
      <c r="S15" s="1129"/>
      <c r="T15" s="1124"/>
      <c r="U15" s="1125"/>
      <c r="V15" s="1128"/>
      <c r="W15" s="1129"/>
      <c r="X15" s="1124"/>
      <c r="Y15" s="1129"/>
      <c r="Z15" s="1124"/>
      <c r="AA15" s="1125"/>
      <c r="AB15" s="1128"/>
      <c r="AC15" s="1129"/>
      <c r="AD15" s="1124"/>
      <c r="AE15" s="1129"/>
      <c r="AF15" s="1124"/>
      <c r="AG15" s="1125"/>
      <c r="AH15" s="1128"/>
      <c r="AI15" s="1129"/>
      <c r="AJ15" s="1124"/>
      <c r="AK15" s="1129"/>
      <c r="AL15" s="1124"/>
      <c r="AM15" s="1125"/>
      <c r="AN15" s="1"/>
      <c r="AO15" s="1163"/>
      <c r="AP15" s="567"/>
      <c r="AQ15" s="567"/>
      <c r="AR15" s="567"/>
      <c r="AS15" s="567"/>
      <c r="AT15" s="1164"/>
      <c r="AU15" s="1"/>
      <c r="AV15" s="1"/>
      <c r="AW15" s="1"/>
      <c r="AX15" s="1"/>
      <c r="AY15" s="1"/>
      <c r="AZ15" s="1"/>
      <c r="BA15" s="1"/>
      <c r="BB15" s="1"/>
      <c r="BC15" s="1"/>
      <c r="BD15" s="1"/>
      <c r="BE15" s="1"/>
      <c r="BF15" s="1"/>
      <c r="BG15" s="1"/>
      <c r="BH15" s="1"/>
      <c r="BI15" s="1"/>
    </row>
    <row r="16" spans="1:61" ht="15" customHeight="1" x14ac:dyDescent="0.25">
      <c r="A16" s="1"/>
      <c r="B16" s="1154"/>
      <c r="C16" s="567"/>
      <c r="D16" s="568"/>
      <c r="E16" s="579"/>
      <c r="F16" s="567"/>
      <c r="G16" s="567"/>
      <c r="H16" s="567"/>
      <c r="I16" s="567"/>
      <c r="J16" s="1126" t="e">
        <f>IF(AND('Mapa final'!#REF!="Alta",'Mapa final'!#REF!="Leve"),CONCATENATE("R",'Mapa final'!#REF!),"")</f>
        <v>#REF!</v>
      </c>
      <c r="K16" s="1127"/>
      <c r="L16" s="1122" t="e">
        <f>IF(AND('Mapa final'!#REF!="Alta",'Mapa final'!#REF!="Leve"),CONCATENATE("R",'Mapa final'!#REF!),"")</f>
        <v>#REF!</v>
      </c>
      <c r="M16" s="1127"/>
      <c r="N16" s="1122" t="e">
        <f>IF(AND('Mapa final'!#REF!="Alta",'Mapa final'!#REF!="Leve"),CONCATENATE("R",'Mapa final'!#REF!),"")</f>
        <v>#REF!</v>
      </c>
      <c r="O16" s="1123"/>
      <c r="P16" s="1126" t="e">
        <f>IF(AND('Mapa final'!#REF!="Alta",'Mapa final'!#REF!="Menor"),CONCATENATE("R",'Mapa final'!#REF!),"")</f>
        <v>#REF!</v>
      </c>
      <c r="Q16" s="1127"/>
      <c r="R16" s="1122" t="e">
        <f>IF(AND('Mapa final'!#REF!="Alta",'Mapa final'!#REF!="Menor"),CONCATENATE("R",'Mapa final'!#REF!),"")</f>
        <v>#REF!</v>
      </c>
      <c r="S16" s="1127"/>
      <c r="T16" s="1122" t="e">
        <f>IF(AND('Mapa final'!#REF!="Alta",'Mapa final'!#REF!="Menor"),CONCATENATE("R",'Mapa final'!#REF!),"")</f>
        <v>#REF!</v>
      </c>
      <c r="U16" s="1123"/>
      <c r="V16" s="1138" t="e">
        <f>IF(AND('Mapa final'!#REF!="Alta",'Mapa final'!#REF!="Moderado"),CONCATENATE("R",'Mapa final'!#REF!),"")</f>
        <v>#REF!</v>
      </c>
      <c r="W16" s="1127"/>
      <c r="X16" s="1139" t="e">
        <f>IF(AND('Mapa final'!#REF!="Alta",'Mapa final'!#REF!="Moderado"),CONCATENATE("R",'Mapa final'!#REF!),"")</f>
        <v>#REF!</v>
      </c>
      <c r="Y16" s="1127"/>
      <c r="Z16" s="1139" t="e">
        <f>IF(AND('Mapa final'!#REF!="Alta",'Mapa final'!#REF!="Moderado"),CONCATENATE("R",'Mapa final'!#REF!),"")</f>
        <v>#REF!</v>
      </c>
      <c r="AA16" s="1123"/>
      <c r="AB16" s="1138" t="e">
        <f>IF(AND('Mapa final'!#REF!="Alta",'Mapa final'!#REF!="Mayor"),CONCATENATE("R",'Mapa final'!#REF!),"")</f>
        <v>#REF!</v>
      </c>
      <c r="AC16" s="1127"/>
      <c r="AD16" s="1139" t="e">
        <f>IF(AND('Mapa final'!#REF!="Alta",'Mapa final'!#REF!="Mayor"),CONCATENATE("R",'Mapa final'!#REF!),"")</f>
        <v>#REF!</v>
      </c>
      <c r="AE16" s="1127"/>
      <c r="AF16" s="1139" t="e">
        <f>IF(AND('Mapa final'!#REF!="Alta",'Mapa final'!#REF!="Mayor"),CONCATENATE("R",'Mapa final'!#REF!),"")</f>
        <v>#REF!</v>
      </c>
      <c r="AG16" s="1123"/>
      <c r="AH16" s="1140" t="e">
        <f>IF(AND('Mapa final'!#REF!="Alta",'Mapa final'!#REF!="Catastrófico"),CONCATENATE("R",'Mapa final'!#REF!),"")</f>
        <v>#REF!</v>
      </c>
      <c r="AI16" s="1127"/>
      <c r="AJ16" s="1141" t="e">
        <f>IF(AND('Mapa final'!#REF!="Alta",'Mapa final'!#REF!="Catastrófico"),CONCATENATE("R",'Mapa final'!#REF!),"")</f>
        <v>#REF!</v>
      </c>
      <c r="AK16" s="1127"/>
      <c r="AL16" s="1141" t="e">
        <f>IF(AND('Mapa final'!#REF!="Alta",'Mapa final'!#REF!="Catastrófico"),CONCATENATE("R",'Mapa final'!#REF!),"")</f>
        <v>#REF!</v>
      </c>
      <c r="AM16" s="1123"/>
      <c r="AN16" s="1"/>
      <c r="AO16" s="1163"/>
      <c r="AP16" s="567"/>
      <c r="AQ16" s="567"/>
      <c r="AR16" s="567"/>
      <c r="AS16" s="567"/>
      <c r="AT16" s="1164"/>
      <c r="AU16" s="1"/>
      <c r="AV16" s="1"/>
      <c r="AW16" s="1"/>
      <c r="AX16" s="1"/>
      <c r="AY16" s="1"/>
      <c r="AZ16" s="1"/>
      <c r="BA16" s="1"/>
      <c r="BB16" s="1"/>
      <c r="BC16" s="1"/>
      <c r="BD16" s="1"/>
      <c r="BE16" s="1"/>
      <c r="BF16" s="1"/>
      <c r="BG16" s="1"/>
      <c r="BH16" s="1"/>
      <c r="BI16" s="1"/>
    </row>
    <row r="17" spans="1:61" ht="15" customHeight="1" x14ac:dyDescent="0.25">
      <c r="A17" s="1"/>
      <c r="B17" s="1154"/>
      <c r="C17" s="567"/>
      <c r="D17" s="568"/>
      <c r="E17" s="579"/>
      <c r="F17" s="567"/>
      <c r="G17" s="567"/>
      <c r="H17" s="567"/>
      <c r="I17" s="567"/>
      <c r="J17" s="1128"/>
      <c r="K17" s="1129"/>
      <c r="L17" s="1124"/>
      <c r="M17" s="1129"/>
      <c r="N17" s="1124"/>
      <c r="O17" s="1125"/>
      <c r="P17" s="1128"/>
      <c r="Q17" s="1129"/>
      <c r="R17" s="1124"/>
      <c r="S17" s="1129"/>
      <c r="T17" s="1124"/>
      <c r="U17" s="1125"/>
      <c r="V17" s="1128"/>
      <c r="W17" s="1129"/>
      <c r="X17" s="1124"/>
      <c r="Y17" s="1129"/>
      <c r="Z17" s="1124"/>
      <c r="AA17" s="1125"/>
      <c r="AB17" s="1128"/>
      <c r="AC17" s="1129"/>
      <c r="AD17" s="1124"/>
      <c r="AE17" s="1129"/>
      <c r="AF17" s="1124"/>
      <c r="AG17" s="1125"/>
      <c r="AH17" s="1128"/>
      <c r="AI17" s="1129"/>
      <c r="AJ17" s="1124"/>
      <c r="AK17" s="1129"/>
      <c r="AL17" s="1124"/>
      <c r="AM17" s="1125"/>
      <c r="AN17" s="1"/>
      <c r="AO17" s="1163"/>
      <c r="AP17" s="567"/>
      <c r="AQ17" s="567"/>
      <c r="AR17" s="567"/>
      <c r="AS17" s="567"/>
      <c r="AT17" s="1164"/>
      <c r="AU17" s="1"/>
      <c r="AV17" s="1"/>
      <c r="AW17" s="1"/>
      <c r="AX17" s="1"/>
      <c r="AY17" s="1"/>
      <c r="AZ17" s="1"/>
      <c r="BA17" s="1"/>
      <c r="BB17" s="1"/>
      <c r="BC17" s="1"/>
      <c r="BD17" s="1"/>
      <c r="BE17" s="1"/>
      <c r="BF17" s="1"/>
      <c r="BG17" s="1"/>
      <c r="BH17" s="1"/>
      <c r="BI17" s="1"/>
    </row>
    <row r="18" spans="1:61" ht="15" customHeight="1" x14ac:dyDescent="0.25">
      <c r="A18" s="1"/>
      <c r="B18" s="1154"/>
      <c r="C18" s="567"/>
      <c r="D18" s="568"/>
      <c r="E18" s="579"/>
      <c r="F18" s="567"/>
      <c r="G18" s="567"/>
      <c r="H18" s="567"/>
      <c r="I18" s="567"/>
      <c r="J18" s="1126" t="e">
        <f>IF(AND('Mapa final'!#REF!="Alta",'Mapa final'!#REF!="Leve"),CONCATENATE("R",'Mapa final'!#REF!),"")</f>
        <v>#REF!</v>
      </c>
      <c r="K18" s="1127"/>
      <c r="L18" s="1122" t="e">
        <f>IF(AND('Mapa final'!#REF!="Alta",'Mapa final'!#REF!="Leve"),CONCATENATE("R",'Mapa final'!#REF!),"")</f>
        <v>#REF!</v>
      </c>
      <c r="M18" s="1127"/>
      <c r="N18" s="1122" t="e">
        <f>IF(AND('Mapa final'!#REF!="Alta",'Mapa final'!#REF!="Leve"),CONCATENATE("R",'Mapa final'!#REF!),"")</f>
        <v>#REF!</v>
      </c>
      <c r="O18" s="1123"/>
      <c r="P18" s="1126" t="e">
        <f>IF(AND('Mapa final'!#REF!="Alta",'Mapa final'!#REF!="Menor"),CONCATENATE("R",'Mapa final'!#REF!),"")</f>
        <v>#REF!</v>
      </c>
      <c r="Q18" s="1127"/>
      <c r="R18" s="1122" t="e">
        <f>IF(AND('Mapa final'!#REF!="Alta",'Mapa final'!#REF!="Menor"),CONCATENATE("R",'Mapa final'!#REF!),"")</f>
        <v>#REF!</v>
      </c>
      <c r="S18" s="1127"/>
      <c r="T18" s="1122" t="e">
        <f>IF(AND('Mapa final'!#REF!="Alta",'Mapa final'!#REF!="Menor"),CONCATENATE("R",'Mapa final'!#REF!),"")</f>
        <v>#REF!</v>
      </c>
      <c r="U18" s="1123"/>
      <c r="V18" s="1138" t="e">
        <f>IF(AND('Mapa final'!#REF!="Alta",'Mapa final'!#REF!="Moderado"),CONCATENATE("R",'Mapa final'!#REF!),"")</f>
        <v>#REF!</v>
      </c>
      <c r="W18" s="1127"/>
      <c r="X18" s="1139" t="e">
        <f>IF(AND('Mapa final'!#REF!="Alta",'Mapa final'!#REF!="Moderado"),CONCATENATE("R",'Mapa final'!#REF!),"")</f>
        <v>#REF!</v>
      </c>
      <c r="Y18" s="1127"/>
      <c r="Z18" s="1139" t="e">
        <f>IF(AND('Mapa final'!#REF!="Alta",'Mapa final'!#REF!="Moderado"),CONCATENATE("R",'Mapa final'!#REF!),"")</f>
        <v>#REF!</v>
      </c>
      <c r="AA18" s="1123"/>
      <c r="AB18" s="1138" t="e">
        <f>IF(AND('Mapa final'!#REF!="Alta",'Mapa final'!#REF!="Mayor"),CONCATENATE("R",'Mapa final'!#REF!),"")</f>
        <v>#REF!</v>
      </c>
      <c r="AC18" s="1127"/>
      <c r="AD18" s="1139" t="e">
        <f>IF(AND('Mapa final'!#REF!="Alta",'Mapa final'!#REF!="Mayor"),CONCATENATE("R",'Mapa final'!#REF!),"")</f>
        <v>#REF!</v>
      </c>
      <c r="AE18" s="1127"/>
      <c r="AF18" s="1139" t="e">
        <f>IF(AND('Mapa final'!#REF!="Alta",'Mapa final'!#REF!="Mayor"),CONCATENATE("R",'Mapa final'!#REF!),"")</f>
        <v>#REF!</v>
      </c>
      <c r="AG18" s="1123"/>
      <c r="AH18" s="1140" t="e">
        <f>IF(AND('Mapa final'!#REF!="Alta",'Mapa final'!#REF!="Catastrófico"),CONCATENATE("R",'Mapa final'!#REF!),"")</f>
        <v>#REF!</v>
      </c>
      <c r="AI18" s="1127"/>
      <c r="AJ18" s="1141" t="e">
        <f>IF(AND('Mapa final'!#REF!="Alta",'Mapa final'!#REF!="Catastrófico"),CONCATENATE("R",'Mapa final'!#REF!),"")</f>
        <v>#REF!</v>
      </c>
      <c r="AK18" s="1127"/>
      <c r="AL18" s="1141" t="e">
        <f>IF(AND('Mapa final'!#REF!="Alta",'Mapa final'!#REF!="Catastrófico"),CONCATENATE("R",'Mapa final'!#REF!),"")</f>
        <v>#REF!</v>
      </c>
      <c r="AM18" s="1123"/>
      <c r="AN18" s="1"/>
      <c r="AO18" s="1163"/>
      <c r="AP18" s="567"/>
      <c r="AQ18" s="567"/>
      <c r="AR18" s="567"/>
      <c r="AS18" s="567"/>
      <c r="AT18" s="1164"/>
      <c r="AU18" s="1"/>
      <c r="AV18" s="1"/>
      <c r="AW18" s="1"/>
      <c r="AX18" s="1"/>
      <c r="AY18" s="1"/>
      <c r="AZ18" s="1"/>
      <c r="BA18" s="1"/>
      <c r="BB18" s="1"/>
      <c r="BC18" s="1"/>
      <c r="BD18" s="1"/>
      <c r="BE18" s="1"/>
      <c r="BF18" s="1"/>
      <c r="BG18" s="1"/>
      <c r="BH18" s="1"/>
      <c r="BI18" s="1"/>
    </row>
    <row r="19" spans="1:61" ht="15" customHeight="1" x14ac:dyDescent="0.25">
      <c r="A19" s="1"/>
      <c r="B19" s="1154"/>
      <c r="C19" s="567"/>
      <c r="D19" s="568"/>
      <c r="E19" s="579"/>
      <c r="F19" s="567"/>
      <c r="G19" s="567"/>
      <c r="H19" s="567"/>
      <c r="I19" s="567"/>
      <c r="J19" s="1128"/>
      <c r="K19" s="1129"/>
      <c r="L19" s="1124"/>
      <c r="M19" s="1129"/>
      <c r="N19" s="1124"/>
      <c r="O19" s="1125"/>
      <c r="P19" s="1128"/>
      <c r="Q19" s="1129"/>
      <c r="R19" s="1124"/>
      <c r="S19" s="1129"/>
      <c r="T19" s="1124"/>
      <c r="U19" s="1125"/>
      <c r="V19" s="1128"/>
      <c r="W19" s="1129"/>
      <c r="X19" s="1124"/>
      <c r="Y19" s="1129"/>
      <c r="Z19" s="1124"/>
      <c r="AA19" s="1125"/>
      <c r="AB19" s="1128"/>
      <c r="AC19" s="1129"/>
      <c r="AD19" s="1124"/>
      <c r="AE19" s="1129"/>
      <c r="AF19" s="1124"/>
      <c r="AG19" s="1125"/>
      <c r="AH19" s="1128"/>
      <c r="AI19" s="1129"/>
      <c r="AJ19" s="1124"/>
      <c r="AK19" s="1129"/>
      <c r="AL19" s="1124"/>
      <c r="AM19" s="1125"/>
      <c r="AN19" s="1"/>
      <c r="AO19" s="1163"/>
      <c r="AP19" s="567"/>
      <c r="AQ19" s="567"/>
      <c r="AR19" s="567"/>
      <c r="AS19" s="567"/>
      <c r="AT19" s="1164"/>
      <c r="AU19" s="1"/>
      <c r="AV19" s="1"/>
      <c r="AW19" s="1"/>
      <c r="AX19" s="1"/>
      <c r="AY19" s="1"/>
      <c r="AZ19" s="1"/>
      <c r="BA19" s="1"/>
      <c r="BB19" s="1"/>
      <c r="BC19" s="1"/>
      <c r="BD19" s="1"/>
      <c r="BE19" s="1"/>
      <c r="BF19" s="1"/>
      <c r="BG19" s="1"/>
      <c r="BH19" s="1"/>
      <c r="BI19" s="1"/>
    </row>
    <row r="20" spans="1:61" ht="15" customHeight="1" x14ac:dyDescent="0.25">
      <c r="A20" s="1"/>
      <c r="B20" s="1154"/>
      <c r="C20" s="567"/>
      <c r="D20" s="568"/>
      <c r="E20" s="579"/>
      <c r="F20" s="567"/>
      <c r="G20" s="567"/>
      <c r="H20" s="567"/>
      <c r="I20" s="567"/>
      <c r="J20" s="1126" t="e">
        <f>IF(AND('Mapa final'!#REF!="Alta",'Mapa final'!#REF!="Leve"),CONCATENATE("R",'Mapa final'!#REF!),"")</f>
        <v>#REF!</v>
      </c>
      <c r="K20" s="1127"/>
      <c r="L20" s="1122" t="e">
        <f>IF(AND('Mapa final'!#REF!="Alta",'Mapa final'!#REF!="Leve"),CONCATENATE("R",'Mapa final'!#REF!),"")</f>
        <v>#REF!</v>
      </c>
      <c r="M20" s="1127"/>
      <c r="N20" s="1122" t="str">
        <f>IF(AND('Mapa final'!$K$23="Alta",'Mapa final'!$O$23="Leve"),CONCATENATE("R",'Mapa final'!$B$23),"")</f>
        <v/>
      </c>
      <c r="O20" s="1123"/>
      <c r="P20" s="1126" t="e">
        <f>IF(AND('Mapa final'!#REF!="Alta",'Mapa final'!#REF!="Menor"),CONCATENATE("R",'Mapa final'!#REF!),"")</f>
        <v>#REF!</v>
      </c>
      <c r="Q20" s="1127"/>
      <c r="R20" s="1122" t="e">
        <f>IF(AND('Mapa final'!#REF!="Alta",'Mapa final'!#REF!="Menor"),CONCATENATE("R",'Mapa final'!#REF!),"")</f>
        <v>#REF!</v>
      </c>
      <c r="S20" s="1127"/>
      <c r="T20" s="1122" t="str">
        <f>IF(AND('Mapa final'!$K$23="Alta",'Mapa final'!$O$23="Menor"),CONCATENATE("R",'Mapa final'!$B$23),"")</f>
        <v/>
      </c>
      <c r="U20" s="1123"/>
      <c r="V20" s="1138" t="e">
        <f>IF(AND('Mapa final'!#REF!="Alta",'Mapa final'!#REF!="Moderado"),CONCATENATE("R",'Mapa final'!#REF!),"")</f>
        <v>#REF!</v>
      </c>
      <c r="W20" s="1127"/>
      <c r="X20" s="1139" t="e">
        <f>IF(AND('Mapa final'!#REF!="Alta",'Mapa final'!#REF!="Moderado"),CONCATENATE("R",'Mapa final'!#REF!),"")</f>
        <v>#REF!</v>
      </c>
      <c r="Y20" s="1127"/>
      <c r="Z20" s="1139" t="str">
        <f>IF(AND('Mapa final'!$K$23="Alta",'Mapa final'!$O$23="Moderado"),CONCATENATE("R",'Mapa final'!$B$23),"")</f>
        <v/>
      </c>
      <c r="AA20" s="1123"/>
      <c r="AB20" s="1138" t="e">
        <f>IF(AND('Mapa final'!#REF!="Alta",'Mapa final'!#REF!="Mayor"),CONCATENATE("R",'Mapa final'!#REF!),"")</f>
        <v>#REF!</v>
      </c>
      <c r="AC20" s="1127"/>
      <c r="AD20" s="1139" t="e">
        <f>IF(AND('Mapa final'!#REF!="Alta",'Mapa final'!#REF!="Mayor"),CONCATENATE("R",'Mapa final'!#REF!),"")</f>
        <v>#REF!</v>
      </c>
      <c r="AE20" s="1127"/>
      <c r="AF20" s="1139" t="str">
        <f>IF(AND('Mapa final'!$K$23="Alta",'Mapa final'!$O$23="Mayor"),CONCATENATE("R",'Mapa final'!$B$23),"")</f>
        <v/>
      </c>
      <c r="AG20" s="1123"/>
      <c r="AH20" s="1140" t="e">
        <f>IF(AND('Mapa final'!#REF!="Alta",'Mapa final'!#REF!="Catastrófico"),CONCATENATE("R",'Mapa final'!#REF!),"")</f>
        <v>#REF!</v>
      </c>
      <c r="AI20" s="1127"/>
      <c r="AJ20" s="1141" t="e">
        <f>IF(AND('Mapa final'!#REF!="Alta",'Mapa final'!#REF!="Catastrófico"),CONCATENATE("R",'Mapa final'!#REF!),"")</f>
        <v>#REF!</v>
      </c>
      <c r="AK20" s="1127"/>
      <c r="AL20" s="1141" t="str">
        <f>IF(AND('Mapa final'!$K$23="Alta",'Mapa final'!$O$23="Catastrófico"),CONCATENATE("R",'Mapa final'!$B$23),"")</f>
        <v/>
      </c>
      <c r="AM20" s="1123"/>
      <c r="AN20" s="1"/>
      <c r="AO20" s="1163"/>
      <c r="AP20" s="567"/>
      <c r="AQ20" s="567"/>
      <c r="AR20" s="567"/>
      <c r="AS20" s="567"/>
      <c r="AT20" s="1164"/>
      <c r="AU20" s="1"/>
      <c r="AV20" s="1"/>
      <c r="AW20" s="1"/>
      <c r="AX20" s="1"/>
      <c r="AY20" s="1"/>
      <c r="AZ20" s="1"/>
      <c r="BA20" s="1"/>
      <c r="BB20" s="1"/>
      <c r="BC20" s="1"/>
      <c r="BD20" s="1"/>
      <c r="BE20" s="1"/>
      <c r="BF20" s="1"/>
      <c r="BG20" s="1"/>
      <c r="BH20" s="1"/>
      <c r="BI20" s="1"/>
    </row>
    <row r="21" spans="1:61" ht="15.75" customHeight="1" x14ac:dyDescent="0.25">
      <c r="A21" s="1"/>
      <c r="B21" s="1154"/>
      <c r="C21" s="567"/>
      <c r="D21" s="568"/>
      <c r="E21" s="1144"/>
      <c r="F21" s="1148"/>
      <c r="G21" s="1148"/>
      <c r="H21" s="1148"/>
      <c r="I21" s="1148"/>
      <c r="J21" s="1144"/>
      <c r="K21" s="1145"/>
      <c r="L21" s="1142"/>
      <c r="M21" s="1145"/>
      <c r="N21" s="1142"/>
      <c r="O21" s="1143"/>
      <c r="P21" s="1144"/>
      <c r="Q21" s="1145"/>
      <c r="R21" s="1142"/>
      <c r="S21" s="1145"/>
      <c r="T21" s="1142"/>
      <c r="U21" s="1143"/>
      <c r="V21" s="1144"/>
      <c r="W21" s="1145"/>
      <c r="X21" s="1142"/>
      <c r="Y21" s="1145"/>
      <c r="Z21" s="1142"/>
      <c r="AA21" s="1143"/>
      <c r="AB21" s="1144"/>
      <c r="AC21" s="1145"/>
      <c r="AD21" s="1142"/>
      <c r="AE21" s="1145"/>
      <c r="AF21" s="1142"/>
      <c r="AG21" s="1143"/>
      <c r="AH21" s="1144"/>
      <c r="AI21" s="1145"/>
      <c r="AJ21" s="1142"/>
      <c r="AK21" s="1145"/>
      <c r="AL21" s="1142"/>
      <c r="AM21" s="1143"/>
      <c r="AN21" s="1"/>
      <c r="AO21" s="1165"/>
      <c r="AP21" s="1166"/>
      <c r="AQ21" s="1166"/>
      <c r="AR21" s="1166"/>
      <c r="AS21" s="1166"/>
      <c r="AT21" s="1167"/>
      <c r="AU21" s="1"/>
      <c r="AV21" s="1"/>
      <c r="AW21" s="1"/>
      <c r="AX21" s="1"/>
      <c r="AY21" s="1"/>
      <c r="AZ21" s="1"/>
      <c r="BA21" s="1"/>
      <c r="BB21" s="1"/>
      <c r="BC21" s="1"/>
      <c r="BD21" s="1"/>
      <c r="BE21" s="1"/>
      <c r="BF21" s="1"/>
      <c r="BG21" s="1"/>
      <c r="BH21" s="1"/>
      <c r="BI21" s="1"/>
    </row>
    <row r="22" spans="1:61" ht="14.25" customHeight="1" x14ac:dyDescent="0.25">
      <c r="A22" s="1"/>
      <c r="B22" s="1154"/>
      <c r="C22" s="567"/>
      <c r="D22" s="568"/>
      <c r="E22" s="1146" t="s">
        <v>444</v>
      </c>
      <c r="F22" s="1147"/>
      <c r="G22" s="1147"/>
      <c r="H22" s="1147"/>
      <c r="I22" s="1132"/>
      <c r="J22" s="1149" t="str">
        <f ca="1">IF(AND('Mapa final'!$K$10="Media",'Mapa final'!$O$10="Leve"),CONCATENATE("R",'Mapa final'!$B$10),"")</f>
        <v/>
      </c>
      <c r="K22" s="1131"/>
      <c r="L22" s="1130" t="e">
        <f>IF(AND('Mapa final'!#REF!="Media",'Mapa final'!#REF!="Leve"),CONCATENATE("R",'Mapa final'!#REF!),"")</f>
        <v>#REF!</v>
      </c>
      <c r="M22" s="1131"/>
      <c r="N22" s="1130" t="e">
        <f>IF(AND('Mapa final'!#REF!="Media",'Mapa final'!#REF!="Leve"),CONCATENATE("R",'Mapa final'!#REF!),"")</f>
        <v>#REF!</v>
      </c>
      <c r="O22" s="1132"/>
      <c r="P22" s="1149" t="str">
        <f ca="1">IF(AND('Mapa final'!$K$10="Media",'Mapa final'!$O$10="Menor"),CONCATENATE("R",'Mapa final'!$B$10),"")</f>
        <v/>
      </c>
      <c r="Q22" s="1131"/>
      <c r="R22" s="1130" t="e">
        <f>IF(AND('Mapa final'!#REF!="Media",'Mapa final'!#REF!="Menor"),CONCATENATE("R",'Mapa final'!#REF!),"")</f>
        <v>#REF!</v>
      </c>
      <c r="S22" s="1131"/>
      <c r="T22" s="1130" t="e">
        <f>IF(AND('Mapa final'!#REF!="Media",'Mapa final'!#REF!="Menor"),CONCATENATE("R",'Mapa final'!#REF!),"")</f>
        <v>#REF!</v>
      </c>
      <c r="U22" s="1132"/>
      <c r="V22" s="1149" t="str">
        <f ca="1">IF(AND('Mapa final'!$K$10="Media",'Mapa final'!$O$10="Moderado"),CONCATENATE("R",'Mapa final'!$B$10),"")</f>
        <v/>
      </c>
      <c r="W22" s="1131"/>
      <c r="X22" s="1130" t="e">
        <f>IF(AND('Mapa final'!#REF!="Media",'Mapa final'!#REF!="Moderado"),CONCATENATE("R",'Mapa final'!#REF!),"")</f>
        <v>#REF!</v>
      </c>
      <c r="Y22" s="1131"/>
      <c r="Z22" s="1130" t="e">
        <f>IF(AND('Mapa final'!#REF!="Media",'Mapa final'!#REF!="Moderado"),CONCATENATE("R",'Mapa final'!#REF!),"")</f>
        <v>#REF!</v>
      </c>
      <c r="AA22" s="1132"/>
      <c r="AB22" s="1133" t="str">
        <f ca="1">IF(AND('Mapa final'!$K$10="Media",'Mapa final'!$O$10="Mayor"),CONCATENATE("R",'Mapa final'!$B$10),"")</f>
        <v/>
      </c>
      <c r="AC22" s="1131"/>
      <c r="AD22" s="1134" t="e">
        <f>IF(AND('Mapa final'!#REF!="Media",'Mapa final'!#REF!="Mayor"),CONCATENATE("R",'Mapa final'!#REF!),"")</f>
        <v>#REF!</v>
      </c>
      <c r="AE22" s="1131"/>
      <c r="AF22" s="1134" t="e">
        <f>IF(AND('Mapa final'!#REF!="Media",'Mapa final'!#REF!="Mayor"),CONCATENATE("R",'Mapa final'!#REF!),"")</f>
        <v>#REF!</v>
      </c>
      <c r="AG22" s="1132"/>
      <c r="AH22" s="1135" t="str">
        <f ca="1">IF(AND('Mapa final'!$K$10="Media",'Mapa final'!$O$10="Catastrófico"),CONCATENATE("R",'Mapa final'!$B$10),"")</f>
        <v/>
      </c>
      <c r="AI22" s="1131"/>
      <c r="AJ22" s="1136" t="e">
        <f>IF(AND('Mapa final'!#REF!="Media",'Mapa final'!#REF!="Catastrófico"),CONCATENATE("R",'Mapa final'!#REF!),"")</f>
        <v>#REF!</v>
      </c>
      <c r="AK22" s="1131"/>
      <c r="AL22" s="1136" t="e">
        <f>IF(AND('Mapa final'!#REF!="Media",'Mapa final'!#REF!="Catastrófico"),CONCATENATE("R",'Mapa final'!#REF!),"")</f>
        <v>#REF!</v>
      </c>
      <c r="AM22" s="1132"/>
      <c r="AN22" s="1"/>
      <c r="AO22" s="1170" t="s">
        <v>124</v>
      </c>
      <c r="AP22" s="1161"/>
      <c r="AQ22" s="1161"/>
      <c r="AR22" s="1161"/>
      <c r="AS22" s="1161"/>
      <c r="AT22" s="1162"/>
      <c r="AU22" s="1"/>
      <c r="AV22" s="1"/>
      <c r="AW22" s="1"/>
      <c r="AX22" s="1"/>
      <c r="AY22" s="1"/>
      <c r="AZ22" s="1"/>
      <c r="BA22" s="1"/>
      <c r="BB22" s="1"/>
      <c r="BC22" s="1"/>
      <c r="BD22" s="1"/>
      <c r="BE22" s="1"/>
      <c r="BF22" s="1"/>
      <c r="BG22" s="1"/>
      <c r="BH22" s="1"/>
      <c r="BI22" s="1"/>
    </row>
    <row r="23" spans="1:61" ht="14.25" customHeight="1" x14ac:dyDescent="0.25">
      <c r="A23" s="1"/>
      <c r="B23" s="1154"/>
      <c r="C23" s="567"/>
      <c r="D23" s="568"/>
      <c r="E23" s="579"/>
      <c r="F23" s="567"/>
      <c r="G23" s="567"/>
      <c r="H23" s="567"/>
      <c r="I23" s="568"/>
      <c r="J23" s="1128"/>
      <c r="K23" s="1129"/>
      <c r="L23" s="1124"/>
      <c r="M23" s="1129"/>
      <c r="N23" s="1124"/>
      <c r="O23" s="1125"/>
      <c r="P23" s="1128"/>
      <c r="Q23" s="1129"/>
      <c r="R23" s="1124"/>
      <c r="S23" s="1129"/>
      <c r="T23" s="1124"/>
      <c r="U23" s="1125"/>
      <c r="V23" s="1128"/>
      <c r="W23" s="1129"/>
      <c r="X23" s="1124"/>
      <c r="Y23" s="1129"/>
      <c r="Z23" s="1124"/>
      <c r="AA23" s="1125"/>
      <c r="AB23" s="1128"/>
      <c r="AC23" s="1129"/>
      <c r="AD23" s="1124"/>
      <c r="AE23" s="1129"/>
      <c r="AF23" s="1124"/>
      <c r="AG23" s="1125"/>
      <c r="AH23" s="1128"/>
      <c r="AI23" s="1129"/>
      <c r="AJ23" s="1124"/>
      <c r="AK23" s="1129"/>
      <c r="AL23" s="1124"/>
      <c r="AM23" s="1125"/>
      <c r="AN23" s="1"/>
      <c r="AO23" s="1163"/>
      <c r="AP23" s="567"/>
      <c r="AQ23" s="567"/>
      <c r="AR23" s="567"/>
      <c r="AS23" s="567"/>
      <c r="AT23" s="1164"/>
      <c r="AU23" s="1"/>
      <c r="AV23" s="1"/>
      <c r="AW23" s="1"/>
      <c r="AX23" s="1"/>
      <c r="AY23" s="1"/>
      <c r="AZ23" s="1"/>
      <c r="BA23" s="1"/>
      <c r="BB23" s="1"/>
      <c r="BC23" s="1"/>
      <c r="BD23" s="1"/>
      <c r="BE23" s="1"/>
      <c r="BF23" s="1"/>
      <c r="BG23" s="1"/>
      <c r="BH23" s="1"/>
      <c r="BI23" s="1"/>
    </row>
    <row r="24" spans="1:61" ht="14.25" customHeight="1" x14ac:dyDescent="0.25">
      <c r="A24" s="1"/>
      <c r="B24" s="1154"/>
      <c r="C24" s="567"/>
      <c r="D24" s="568"/>
      <c r="E24" s="579"/>
      <c r="F24" s="567"/>
      <c r="G24" s="567"/>
      <c r="H24" s="567"/>
      <c r="I24" s="568"/>
      <c r="J24" s="1126" t="e">
        <f>IF(AND('Mapa final'!#REF!="Media",'Mapa final'!#REF!="Leve"),CONCATENATE("R",'Mapa final'!#REF!),"")</f>
        <v>#REF!</v>
      </c>
      <c r="K24" s="1127"/>
      <c r="L24" s="1122" t="e">
        <f>IF(AND('Mapa final'!#REF!="Media",'Mapa final'!#REF!="Leve"),CONCATENATE("R",'Mapa final'!#REF!),"")</f>
        <v>#REF!</v>
      </c>
      <c r="M24" s="1127"/>
      <c r="N24" s="1122" t="e">
        <f>IF(AND('Mapa final'!#REF!="Media",'Mapa final'!#REF!="Leve"),CONCATENATE("R",'Mapa final'!#REF!),"")</f>
        <v>#REF!</v>
      </c>
      <c r="O24" s="1123"/>
      <c r="P24" s="1126" t="e">
        <f>IF(AND('Mapa final'!#REF!="Media",'Mapa final'!#REF!="Menor"),CONCATENATE("R",'Mapa final'!#REF!),"")</f>
        <v>#REF!</v>
      </c>
      <c r="Q24" s="1127"/>
      <c r="R24" s="1122" t="e">
        <f>IF(AND('Mapa final'!#REF!="Media",'Mapa final'!#REF!="Menor"),CONCATENATE("R",'Mapa final'!#REF!),"")</f>
        <v>#REF!</v>
      </c>
      <c r="S24" s="1127"/>
      <c r="T24" s="1122" t="e">
        <f>IF(AND('Mapa final'!#REF!="Media",'Mapa final'!#REF!="Menor"),CONCATENATE("R",'Mapa final'!#REF!),"")</f>
        <v>#REF!</v>
      </c>
      <c r="U24" s="1123"/>
      <c r="V24" s="1126" t="e">
        <f>IF(AND('Mapa final'!#REF!="Media",'Mapa final'!#REF!="Moderado"),CONCATENATE("R",'Mapa final'!#REF!),"")</f>
        <v>#REF!</v>
      </c>
      <c r="W24" s="1127"/>
      <c r="X24" s="1122" t="e">
        <f>IF(AND('Mapa final'!#REF!="Media",'Mapa final'!#REF!="Moderado"),CONCATENATE("R",'Mapa final'!#REF!),"")</f>
        <v>#REF!</v>
      </c>
      <c r="Y24" s="1127"/>
      <c r="Z24" s="1122" t="e">
        <f>IF(AND('Mapa final'!#REF!="Media",'Mapa final'!#REF!="Moderado"),CONCATENATE("R",'Mapa final'!#REF!),"")</f>
        <v>#REF!</v>
      </c>
      <c r="AA24" s="1123"/>
      <c r="AB24" s="1138" t="e">
        <f>IF(AND('Mapa final'!#REF!="Media",'Mapa final'!#REF!="Mayor"),CONCATENATE("R",'Mapa final'!#REF!),"")</f>
        <v>#REF!</v>
      </c>
      <c r="AC24" s="1127"/>
      <c r="AD24" s="1139" t="e">
        <f>IF(AND('Mapa final'!#REF!="Media",'Mapa final'!#REF!="Mayor"),CONCATENATE("R",'Mapa final'!#REF!),"")</f>
        <v>#REF!</v>
      </c>
      <c r="AE24" s="1127"/>
      <c r="AF24" s="1139" t="e">
        <f>IF(AND('Mapa final'!#REF!="Media",'Mapa final'!#REF!="Mayor"),CONCATENATE("R",'Mapa final'!#REF!),"")</f>
        <v>#REF!</v>
      </c>
      <c r="AG24" s="1123"/>
      <c r="AH24" s="1140" t="e">
        <f>IF(AND('Mapa final'!#REF!="Media",'Mapa final'!#REF!="Catastrófico"),CONCATENATE("R",'Mapa final'!#REF!),"")</f>
        <v>#REF!</v>
      </c>
      <c r="AI24" s="1127"/>
      <c r="AJ24" s="1141" t="e">
        <f>IF(AND('Mapa final'!#REF!="Media",'Mapa final'!#REF!="Catastrófico"),CONCATENATE("R",'Mapa final'!#REF!),"")</f>
        <v>#REF!</v>
      </c>
      <c r="AK24" s="1127"/>
      <c r="AL24" s="1141" t="e">
        <f>IF(AND('Mapa final'!#REF!="Media",'Mapa final'!#REF!="Catastrófico"),CONCATENATE("R",'Mapa final'!#REF!),"")</f>
        <v>#REF!</v>
      </c>
      <c r="AM24" s="1123"/>
      <c r="AN24" s="1"/>
      <c r="AO24" s="1163"/>
      <c r="AP24" s="567"/>
      <c r="AQ24" s="567"/>
      <c r="AR24" s="567"/>
      <c r="AS24" s="567"/>
      <c r="AT24" s="1164"/>
      <c r="AU24" s="1"/>
      <c r="AV24" s="1"/>
      <c r="AW24" s="1"/>
      <c r="AX24" s="1"/>
      <c r="AY24" s="1"/>
      <c r="AZ24" s="1"/>
      <c r="BA24" s="1"/>
      <c r="BB24" s="1"/>
      <c r="BC24" s="1"/>
      <c r="BD24" s="1"/>
      <c r="BE24" s="1"/>
      <c r="BF24" s="1"/>
      <c r="BG24" s="1"/>
      <c r="BH24" s="1"/>
      <c r="BI24" s="1"/>
    </row>
    <row r="25" spans="1:61" ht="14.25" customHeight="1" x14ac:dyDescent="0.25">
      <c r="A25" s="1"/>
      <c r="B25" s="1154"/>
      <c r="C25" s="567"/>
      <c r="D25" s="568"/>
      <c r="E25" s="579"/>
      <c r="F25" s="567"/>
      <c r="G25" s="567"/>
      <c r="H25" s="567"/>
      <c r="I25" s="568"/>
      <c r="J25" s="1128"/>
      <c r="K25" s="1129"/>
      <c r="L25" s="1124"/>
      <c r="M25" s="1129"/>
      <c r="N25" s="1124"/>
      <c r="O25" s="1125"/>
      <c r="P25" s="1128"/>
      <c r="Q25" s="1129"/>
      <c r="R25" s="1124"/>
      <c r="S25" s="1129"/>
      <c r="T25" s="1124"/>
      <c r="U25" s="1125"/>
      <c r="V25" s="1128"/>
      <c r="W25" s="1129"/>
      <c r="X25" s="1124"/>
      <c r="Y25" s="1129"/>
      <c r="Z25" s="1124"/>
      <c r="AA25" s="1125"/>
      <c r="AB25" s="1128"/>
      <c r="AC25" s="1129"/>
      <c r="AD25" s="1124"/>
      <c r="AE25" s="1129"/>
      <c r="AF25" s="1124"/>
      <c r="AG25" s="1125"/>
      <c r="AH25" s="1128"/>
      <c r="AI25" s="1129"/>
      <c r="AJ25" s="1124"/>
      <c r="AK25" s="1129"/>
      <c r="AL25" s="1124"/>
      <c r="AM25" s="1125"/>
      <c r="AN25" s="1"/>
      <c r="AO25" s="1163"/>
      <c r="AP25" s="567"/>
      <c r="AQ25" s="567"/>
      <c r="AR25" s="567"/>
      <c r="AS25" s="567"/>
      <c r="AT25" s="1164"/>
      <c r="AU25" s="1"/>
      <c r="AV25" s="1"/>
      <c r="AW25" s="1"/>
      <c r="AX25" s="1"/>
      <c r="AY25" s="1"/>
      <c r="AZ25" s="1"/>
      <c r="BA25" s="1"/>
      <c r="BB25" s="1"/>
      <c r="BC25" s="1"/>
      <c r="BD25" s="1"/>
      <c r="BE25" s="1"/>
      <c r="BF25" s="1"/>
      <c r="BG25" s="1"/>
      <c r="BH25" s="1"/>
      <c r="BI25" s="1"/>
    </row>
    <row r="26" spans="1:61" ht="14.25" customHeight="1" x14ac:dyDescent="0.25">
      <c r="A26" s="1"/>
      <c r="B26" s="1154"/>
      <c r="C26" s="567"/>
      <c r="D26" s="568"/>
      <c r="E26" s="579"/>
      <c r="F26" s="567"/>
      <c r="G26" s="567"/>
      <c r="H26" s="567"/>
      <c r="I26" s="568"/>
      <c r="J26" s="1126" t="e">
        <f>IF(AND('Mapa final'!#REF!="Media",'Mapa final'!#REF!="Leve"),CONCATENATE("R",'Mapa final'!#REF!),"")</f>
        <v>#REF!</v>
      </c>
      <c r="K26" s="1127"/>
      <c r="L26" s="1122" t="e">
        <f>IF(AND('Mapa final'!#REF!="Media",'Mapa final'!#REF!="Leve"),CONCATENATE("R",'Mapa final'!#REF!),"")</f>
        <v>#REF!</v>
      </c>
      <c r="M26" s="1127"/>
      <c r="N26" s="1122" t="e">
        <f>IF(AND('Mapa final'!#REF!="Media",'Mapa final'!#REF!="Leve"),CONCATENATE("R",'Mapa final'!#REF!),"")</f>
        <v>#REF!</v>
      </c>
      <c r="O26" s="1123"/>
      <c r="P26" s="1126" t="e">
        <f>IF(AND('Mapa final'!#REF!="Media",'Mapa final'!#REF!="Menor"),CONCATENATE("R",'Mapa final'!#REF!),"")</f>
        <v>#REF!</v>
      </c>
      <c r="Q26" s="1127"/>
      <c r="R26" s="1122" t="e">
        <f>IF(AND('Mapa final'!#REF!="Media",'Mapa final'!#REF!="Menor"),CONCATENATE("R",'Mapa final'!#REF!),"")</f>
        <v>#REF!</v>
      </c>
      <c r="S26" s="1127"/>
      <c r="T26" s="1122" t="e">
        <f>IF(AND('Mapa final'!#REF!="Media",'Mapa final'!#REF!="Menor"),CONCATENATE("R",'Mapa final'!#REF!),"")</f>
        <v>#REF!</v>
      </c>
      <c r="U26" s="1123"/>
      <c r="V26" s="1126" t="e">
        <f>IF(AND('Mapa final'!#REF!="Media",'Mapa final'!#REF!="Moderado"),CONCATENATE("R",'Mapa final'!#REF!),"")</f>
        <v>#REF!</v>
      </c>
      <c r="W26" s="1127"/>
      <c r="X26" s="1122" t="e">
        <f>IF(AND('Mapa final'!#REF!="Media",'Mapa final'!#REF!="Moderado"),CONCATENATE("R",'Mapa final'!#REF!),"")</f>
        <v>#REF!</v>
      </c>
      <c r="Y26" s="1127"/>
      <c r="Z26" s="1122" t="e">
        <f>IF(AND('Mapa final'!#REF!="Media",'Mapa final'!#REF!="Moderado"),CONCATENATE("R",'Mapa final'!#REF!),"")</f>
        <v>#REF!</v>
      </c>
      <c r="AA26" s="1123"/>
      <c r="AB26" s="1138" t="e">
        <f>IF(AND('Mapa final'!#REF!="Media",'Mapa final'!#REF!="Mayor"),CONCATENATE("R",'Mapa final'!#REF!),"")</f>
        <v>#REF!</v>
      </c>
      <c r="AC26" s="1127"/>
      <c r="AD26" s="1139" t="e">
        <f>IF(AND('Mapa final'!#REF!="Media",'Mapa final'!#REF!="Mayor"),CONCATENATE("R",'Mapa final'!#REF!),"")</f>
        <v>#REF!</v>
      </c>
      <c r="AE26" s="1127"/>
      <c r="AF26" s="1139" t="e">
        <f>IF(AND('Mapa final'!#REF!="Media",'Mapa final'!#REF!="Mayor"),CONCATENATE("R",'Mapa final'!#REF!),"")</f>
        <v>#REF!</v>
      </c>
      <c r="AG26" s="1123"/>
      <c r="AH26" s="1140" t="e">
        <f>IF(AND('Mapa final'!#REF!="Media",'Mapa final'!#REF!="Catastrófico"),CONCATENATE("R",'Mapa final'!#REF!),"")</f>
        <v>#REF!</v>
      </c>
      <c r="AI26" s="1127"/>
      <c r="AJ26" s="1141" t="e">
        <f>IF(AND('Mapa final'!#REF!="Media",'Mapa final'!#REF!="Catastrófico"),CONCATENATE("R",'Mapa final'!#REF!),"")</f>
        <v>#REF!</v>
      </c>
      <c r="AK26" s="1127"/>
      <c r="AL26" s="1141" t="e">
        <f>IF(AND('Mapa final'!#REF!="Media",'Mapa final'!#REF!="Catastrófico"),CONCATENATE("R",'Mapa final'!#REF!),"")</f>
        <v>#REF!</v>
      </c>
      <c r="AM26" s="1123"/>
      <c r="AN26" s="1"/>
      <c r="AO26" s="1163"/>
      <c r="AP26" s="567"/>
      <c r="AQ26" s="567"/>
      <c r="AR26" s="567"/>
      <c r="AS26" s="567"/>
      <c r="AT26" s="1164"/>
      <c r="AU26" s="1"/>
      <c r="AV26" s="1"/>
      <c r="AW26" s="1"/>
      <c r="AX26" s="1"/>
      <c r="AY26" s="1"/>
      <c r="AZ26" s="1"/>
      <c r="BA26" s="1"/>
      <c r="BB26" s="1"/>
      <c r="BC26" s="1"/>
      <c r="BD26" s="1"/>
      <c r="BE26" s="1"/>
      <c r="BF26" s="1"/>
      <c r="BG26" s="1"/>
      <c r="BH26" s="1"/>
      <c r="BI26" s="1"/>
    </row>
    <row r="27" spans="1:61" ht="14.25" customHeight="1" x14ac:dyDescent="0.25">
      <c r="A27" s="1"/>
      <c r="B27" s="1154"/>
      <c r="C27" s="567"/>
      <c r="D27" s="568"/>
      <c r="E27" s="579"/>
      <c r="F27" s="567"/>
      <c r="G27" s="567"/>
      <c r="H27" s="567"/>
      <c r="I27" s="568"/>
      <c r="J27" s="1128"/>
      <c r="K27" s="1129"/>
      <c r="L27" s="1124"/>
      <c r="M27" s="1129"/>
      <c r="N27" s="1124"/>
      <c r="O27" s="1125"/>
      <c r="P27" s="1128"/>
      <c r="Q27" s="1129"/>
      <c r="R27" s="1124"/>
      <c r="S27" s="1129"/>
      <c r="T27" s="1124"/>
      <c r="U27" s="1125"/>
      <c r="V27" s="1128"/>
      <c r="W27" s="1129"/>
      <c r="X27" s="1124"/>
      <c r="Y27" s="1129"/>
      <c r="Z27" s="1124"/>
      <c r="AA27" s="1125"/>
      <c r="AB27" s="1128"/>
      <c r="AC27" s="1129"/>
      <c r="AD27" s="1124"/>
      <c r="AE27" s="1129"/>
      <c r="AF27" s="1124"/>
      <c r="AG27" s="1125"/>
      <c r="AH27" s="1128"/>
      <c r="AI27" s="1129"/>
      <c r="AJ27" s="1124"/>
      <c r="AK27" s="1129"/>
      <c r="AL27" s="1124"/>
      <c r="AM27" s="1125"/>
      <c r="AN27" s="1"/>
      <c r="AO27" s="1163"/>
      <c r="AP27" s="567"/>
      <c r="AQ27" s="567"/>
      <c r="AR27" s="567"/>
      <c r="AS27" s="567"/>
      <c r="AT27" s="1164"/>
      <c r="AU27" s="1"/>
      <c r="AV27" s="1"/>
      <c r="AW27" s="1"/>
      <c r="AX27" s="1"/>
      <c r="AY27" s="1"/>
      <c r="AZ27" s="1"/>
      <c r="BA27" s="1"/>
      <c r="BB27" s="1"/>
      <c r="BC27" s="1"/>
      <c r="BD27" s="1"/>
      <c r="BE27" s="1"/>
      <c r="BF27" s="1"/>
      <c r="BG27" s="1"/>
      <c r="BH27" s="1"/>
      <c r="BI27" s="1"/>
    </row>
    <row r="28" spans="1:61" ht="14.25" customHeight="1" x14ac:dyDescent="0.25">
      <c r="A28" s="1"/>
      <c r="B28" s="1154"/>
      <c r="C28" s="567"/>
      <c r="D28" s="568"/>
      <c r="E28" s="579"/>
      <c r="F28" s="567"/>
      <c r="G28" s="567"/>
      <c r="H28" s="567"/>
      <c r="I28" s="568"/>
      <c r="J28" s="1126" t="e">
        <f>IF(AND('Mapa final'!#REF!="Media",'Mapa final'!#REF!="Leve"),CONCATENATE("R",'Mapa final'!#REF!),"")</f>
        <v>#REF!</v>
      </c>
      <c r="K28" s="1127"/>
      <c r="L28" s="1122" t="e">
        <f>IF(AND('Mapa final'!#REF!="Media",'Mapa final'!#REF!="Leve"),CONCATENATE("R",'Mapa final'!#REF!),"")</f>
        <v>#REF!</v>
      </c>
      <c r="M28" s="1127"/>
      <c r="N28" s="1122" t="str">
        <f>IF(AND('Mapa final'!$K$23="Media",'Mapa final'!$O$23="Leve"),CONCATENATE("R",'Mapa final'!$B$23),"")</f>
        <v/>
      </c>
      <c r="O28" s="1123"/>
      <c r="P28" s="1126" t="e">
        <f>IF(AND('Mapa final'!#REF!="Media",'Mapa final'!#REF!="Menor"),CONCATENATE("R",'Mapa final'!#REF!),"")</f>
        <v>#REF!</v>
      </c>
      <c r="Q28" s="1127"/>
      <c r="R28" s="1122" t="e">
        <f>IF(AND('Mapa final'!#REF!="Media",'Mapa final'!#REF!="Menor"),CONCATENATE("R",'Mapa final'!#REF!),"")</f>
        <v>#REF!</v>
      </c>
      <c r="S28" s="1127"/>
      <c r="T28" s="1122" t="str">
        <f>IF(AND('Mapa final'!$K$23="Media",'Mapa final'!$O$23="Menor"),CONCATENATE("R",'Mapa final'!$B$23),"")</f>
        <v/>
      </c>
      <c r="U28" s="1123"/>
      <c r="V28" s="1126" t="e">
        <f>IF(AND('Mapa final'!#REF!="Media",'Mapa final'!#REF!="Moderado"),CONCATENATE("R",'Mapa final'!#REF!),"")</f>
        <v>#REF!</v>
      </c>
      <c r="W28" s="1127"/>
      <c r="X28" s="1122" t="e">
        <f>IF(AND('Mapa final'!#REF!="Media",'Mapa final'!#REF!="Moderado"),CONCATENATE("R",'Mapa final'!#REF!),"")</f>
        <v>#REF!</v>
      </c>
      <c r="Y28" s="1127"/>
      <c r="Z28" s="1122" t="str">
        <f>IF(AND('Mapa final'!$K$23="Media",'Mapa final'!$O$23="Moderado"),CONCATENATE("R",'Mapa final'!$B$23),"")</f>
        <v/>
      </c>
      <c r="AA28" s="1123"/>
      <c r="AB28" s="1138" t="e">
        <f>IF(AND('Mapa final'!#REF!="Media",'Mapa final'!#REF!="Mayor"),CONCATENATE("R",'Mapa final'!#REF!),"")</f>
        <v>#REF!</v>
      </c>
      <c r="AC28" s="1127"/>
      <c r="AD28" s="1139" t="e">
        <f>IF(AND('Mapa final'!#REF!="Media",'Mapa final'!#REF!="Mayor"),CONCATENATE("R",'Mapa final'!#REF!),"")</f>
        <v>#REF!</v>
      </c>
      <c r="AE28" s="1127"/>
      <c r="AF28" s="1139" t="str">
        <f>IF(AND('Mapa final'!$K$23="Media",'Mapa final'!$O$23="Mayor"),CONCATENATE("R",'Mapa final'!$B$23),"")</f>
        <v/>
      </c>
      <c r="AG28" s="1123"/>
      <c r="AH28" s="1140" t="e">
        <f>IF(AND('Mapa final'!#REF!="Media",'Mapa final'!#REF!="Catastrófico"),CONCATENATE("R",'Mapa final'!#REF!),"")</f>
        <v>#REF!</v>
      </c>
      <c r="AI28" s="1127"/>
      <c r="AJ28" s="1141" t="e">
        <f>IF(AND('Mapa final'!#REF!="Media",'Mapa final'!#REF!="Catastrófico"),CONCATENATE("R",'Mapa final'!#REF!),"")</f>
        <v>#REF!</v>
      </c>
      <c r="AK28" s="1127"/>
      <c r="AL28" s="1141" t="str">
        <f>IF(AND('Mapa final'!$K$23="Media",'Mapa final'!$O$23="Catastrófico"),CONCATENATE("R",'Mapa final'!$B$23),"")</f>
        <v/>
      </c>
      <c r="AM28" s="1123"/>
      <c r="AN28" s="1"/>
      <c r="AO28" s="1163"/>
      <c r="AP28" s="567"/>
      <c r="AQ28" s="567"/>
      <c r="AR28" s="567"/>
      <c r="AS28" s="567"/>
      <c r="AT28" s="1164"/>
      <c r="AU28" s="1"/>
      <c r="AV28" s="1"/>
      <c r="AW28" s="1"/>
      <c r="AX28" s="1"/>
      <c r="AY28" s="1"/>
      <c r="AZ28" s="1"/>
      <c r="BA28" s="1"/>
      <c r="BB28" s="1"/>
      <c r="BC28" s="1"/>
      <c r="BD28" s="1"/>
      <c r="BE28" s="1"/>
      <c r="BF28" s="1"/>
      <c r="BG28" s="1"/>
      <c r="BH28" s="1"/>
      <c r="BI28" s="1"/>
    </row>
    <row r="29" spans="1:61" ht="14.25" customHeight="1" x14ac:dyDescent="0.25">
      <c r="A29" s="1"/>
      <c r="B29" s="1154"/>
      <c r="C29" s="567"/>
      <c r="D29" s="568"/>
      <c r="E29" s="1144"/>
      <c r="F29" s="1148"/>
      <c r="G29" s="1148"/>
      <c r="H29" s="1148"/>
      <c r="I29" s="1143"/>
      <c r="J29" s="1128"/>
      <c r="K29" s="1129"/>
      <c r="L29" s="1124"/>
      <c r="M29" s="1129"/>
      <c r="N29" s="1124"/>
      <c r="O29" s="1125"/>
      <c r="P29" s="1144"/>
      <c r="Q29" s="1145"/>
      <c r="R29" s="1142"/>
      <c r="S29" s="1145"/>
      <c r="T29" s="1142"/>
      <c r="U29" s="1143"/>
      <c r="V29" s="1144"/>
      <c r="W29" s="1145"/>
      <c r="X29" s="1142"/>
      <c r="Y29" s="1145"/>
      <c r="Z29" s="1142"/>
      <c r="AA29" s="1143"/>
      <c r="AB29" s="1144"/>
      <c r="AC29" s="1145"/>
      <c r="AD29" s="1142"/>
      <c r="AE29" s="1145"/>
      <c r="AF29" s="1142"/>
      <c r="AG29" s="1143"/>
      <c r="AH29" s="1144"/>
      <c r="AI29" s="1145"/>
      <c r="AJ29" s="1142"/>
      <c r="AK29" s="1145"/>
      <c r="AL29" s="1142"/>
      <c r="AM29" s="1143"/>
      <c r="AN29" s="1"/>
      <c r="AO29" s="1165"/>
      <c r="AP29" s="1166"/>
      <c r="AQ29" s="1166"/>
      <c r="AR29" s="1166"/>
      <c r="AS29" s="1166"/>
      <c r="AT29" s="1167"/>
      <c r="AU29" s="1"/>
      <c r="AV29" s="1"/>
      <c r="AW29" s="1"/>
      <c r="AX29" s="1"/>
      <c r="AY29" s="1"/>
      <c r="AZ29" s="1"/>
      <c r="BA29" s="1"/>
      <c r="BB29" s="1"/>
      <c r="BC29" s="1"/>
      <c r="BD29" s="1"/>
      <c r="BE29" s="1"/>
      <c r="BF29" s="1"/>
      <c r="BG29" s="1"/>
      <c r="BH29" s="1"/>
      <c r="BI29" s="1"/>
    </row>
    <row r="30" spans="1:61" ht="14.25" customHeight="1" x14ac:dyDescent="0.25">
      <c r="A30" s="1"/>
      <c r="B30" s="1154"/>
      <c r="C30" s="567"/>
      <c r="D30" s="568"/>
      <c r="E30" s="1146" t="s">
        <v>445</v>
      </c>
      <c r="F30" s="1147"/>
      <c r="G30" s="1147"/>
      <c r="H30" s="1147"/>
      <c r="I30" s="1147"/>
      <c r="J30" s="1159" t="str">
        <f ca="1">IF(AND('Mapa final'!$K$10="Baja",'Mapa final'!$O$10="Leve"),CONCATENATE("R",'Mapa final'!$B$10),"")</f>
        <v/>
      </c>
      <c r="K30" s="1131"/>
      <c r="L30" s="1158" t="e">
        <f>IF(AND('Mapa final'!#REF!="Baja",'Mapa final'!#REF!="Leve"),CONCATENATE("R",'Mapa final'!#REF!),"")</f>
        <v>#REF!</v>
      </c>
      <c r="M30" s="1131"/>
      <c r="N30" s="1158" t="e">
        <f>IF(AND('Mapa final'!#REF!="Baja",'Mapa final'!#REF!="Leve"),CONCATENATE("R",'Mapa final'!#REF!),"")</f>
        <v>#REF!</v>
      </c>
      <c r="O30" s="1132"/>
      <c r="P30" s="1130" t="str">
        <f ca="1">IF(AND('Mapa final'!$K$10="Baja",'Mapa final'!$O$10="Menor"),CONCATENATE("R",'Mapa final'!$B$10),"")</f>
        <v/>
      </c>
      <c r="Q30" s="1131"/>
      <c r="R30" s="1130" t="e">
        <f>IF(AND('Mapa final'!#REF!="Baja",'Mapa final'!#REF!="Menor"),CONCATENATE("R",'Mapa final'!#REF!),"")</f>
        <v>#REF!</v>
      </c>
      <c r="S30" s="1131"/>
      <c r="T30" s="1130" t="e">
        <f>IF(AND('Mapa final'!#REF!="Baja",'Mapa final'!#REF!="Menor"),CONCATENATE("R",'Mapa final'!#REF!),"")</f>
        <v>#REF!</v>
      </c>
      <c r="U30" s="1132"/>
      <c r="V30" s="1149" t="str">
        <f ca="1">IF(AND('Mapa final'!$K$10="Baja",'Mapa final'!$O$10="Moderado"),CONCATENATE("R",'Mapa final'!$B$10),"")</f>
        <v/>
      </c>
      <c r="W30" s="1131"/>
      <c r="X30" s="1130" t="e">
        <f>IF(AND('Mapa final'!#REF!="Baja",'Mapa final'!#REF!="Moderado"),CONCATENATE("R",'Mapa final'!#REF!),"")</f>
        <v>#REF!</v>
      </c>
      <c r="Y30" s="1131"/>
      <c r="Z30" s="1130" t="e">
        <f>IF(AND('Mapa final'!#REF!="Baja",'Mapa final'!#REF!="Moderado"),CONCATENATE("R",'Mapa final'!#REF!),"")</f>
        <v>#REF!</v>
      </c>
      <c r="AA30" s="1132"/>
      <c r="AB30" s="1133" t="str">
        <f ca="1">IF(AND('Mapa final'!$K$10="Baja",'Mapa final'!$O$10="Mayor"),CONCATENATE("R",'Mapa final'!$B$10),"")</f>
        <v/>
      </c>
      <c r="AC30" s="1131"/>
      <c r="AD30" s="1134" t="e">
        <f>IF(AND('Mapa final'!#REF!="Baja",'Mapa final'!#REF!="Mayor"),CONCATENATE("R",'Mapa final'!#REF!),"")</f>
        <v>#REF!</v>
      </c>
      <c r="AE30" s="1131"/>
      <c r="AF30" s="1134" t="e">
        <f>IF(AND('Mapa final'!#REF!="Baja",'Mapa final'!#REF!="Mayor"),CONCATENATE("R",'Mapa final'!#REF!),"")</f>
        <v>#REF!</v>
      </c>
      <c r="AG30" s="1132"/>
      <c r="AH30" s="1135" t="str">
        <f ca="1">IF(AND('Mapa final'!$K$10="Baja",'Mapa final'!$O$10="Catastrófico"),CONCATENATE("R",'Mapa final'!$B$10),"")</f>
        <v/>
      </c>
      <c r="AI30" s="1131"/>
      <c r="AJ30" s="1136" t="e">
        <f>IF(AND('Mapa final'!#REF!="Baja",'Mapa final'!#REF!="Catastrófico"),CONCATENATE("R",'Mapa final'!#REF!),"")</f>
        <v>#REF!</v>
      </c>
      <c r="AK30" s="1131"/>
      <c r="AL30" s="1136" t="e">
        <f>IF(AND('Mapa final'!#REF!="Baja",'Mapa final'!#REF!="Catastrófico"),CONCATENATE("R",'Mapa final'!#REF!),"")</f>
        <v>#REF!</v>
      </c>
      <c r="AM30" s="1132"/>
      <c r="AN30" s="1"/>
      <c r="AO30" s="1168" t="s">
        <v>446</v>
      </c>
      <c r="AP30" s="1161"/>
      <c r="AQ30" s="1161"/>
      <c r="AR30" s="1161"/>
      <c r="AS30" s="1161"/>
      <c r="AT30" s="1162"/>
      <c r="AU30" s="1"/>
      <c r="AV30" s="1"/>
      <c r="AW30" s="1"/>
      <c r="AX30" s="1"/>
      <c r="AY30" s="1"/>
      <c r="AZ30" s="1"/>
      <c r="BA30" s="1"/>
      <c r="BB30" s="1"/>
      <c r="BC30" s="1"/>
      <c r="BD30" s="1"/>
      <c r="BE30" s="1"/>
      <c r="BF30" s="1"/>
      <c r="BG30" s="1"/>
      <c r="BH30" s="1"/>
      <c r="BI30" s="1"/>
    </row>
    <row r="31" spans="1:61" ht="14.25" customHeight="1" x14ac:dyDescent="0.25">
      <c r="A31" s="1"/>
      <c r="B31" s="1154"/>
      <c r="C31" s="567"/>
      <c r="D31" s="568"/>
      <c r="E31" s="579"/>
      <c r="F31" s="567"/>
      <c r="G31" s="567"/>
      <c r="H31" s="567"/>
      <c r="I31" s="567"/>
      <c r="J31" s="1128"/>
      <c r="K31" s="1129"/>
      <c r="L31" s="1124"/>
      <c r="M31" s="1129"/>
      <c r="N31" s="1124"/>
      <c r="O31" s="1125"/>
      <c r="P31" s="1124"/>
      <c r="Q31" s="1129"/>
      <c r="R31" s="1124"/>
      <c r="S31" s="1129"/>
      <c r="T31" s="1124"/>
      <c r="U31" s="1125"/>
      <c r="V31" s="1128"/>
      <c r="W31" s="1129"/>
      <c r="X31" s="1124"/>
      <c r="Y31" s="1129"/>
      <c r="Z31" s="1124"/>
      <c r="AA31" s="1125"/>
      <c r="AB31" s="1128"/>
      <c r="AC31" s="1129"/>
      <c r="AD31" s="1124"/>
      <c r="AE31" s="1129"/>
      <c r="AF31" s="1124"/>
      <c r="AG31" s="1125"/>
      <c r="AH31" s="1128"/>
      <c r="AI31" s="1129"/>
      <c r="AJ31" s="1124"/>
      <c r="AK31" s="1129"/>
      <c r="AL31" s="1124"/>
      <c r="AM31" s="1125"/>
      <c r="AN31" s="1"/>
      <c r="AO31" s="1163"/>
      <c r="AP31" s="567"/>
      <c r="AQ31" s="567"/>
      <c r="AR31" s="567"/>
      <c r="AS31" s="567"/>
      <c r="AT31" s="1164"/>
      <c r="AU31" s="1"/>
      <c r="AV31" s="1"/>
      <c r="AW31" s="1"/>
      <c r="AX31" s="1"/>
      <c r="AY31" s="1"/>
      <c r="AZ31" s="1"/>
      <c r="BA31" s="1"/>
      <c r="BB31" s="1"/>
      <c r="BC31" s="1"/>
      <c r="BD31" s="1"/>
      <c r="BE31" s="1"/>
      <c r="BF31" s="1"/>
      <c r="BG31" s="1"/>
      <c r="BH31" s="1"/>
      <c r="BI31" s="1"/>
    </row>
    <row r="32" spans="1:61" ht="14.25" customHeight="1" x14ac:dyDescent="0.25">
      <c r="A32" s="1"/>
      <c r="B32" s="1154"/>
      <c r="C32" s="567"/>
      <c r="D32" s="568"/>
      <c r="E32" s="579"/>
      <c r="F32" s="567"/>
      <c r="G32" s="567"/>
      <c r="H32" s="567"/>
      <c r="I32" s="567"/>
      <c r="J32" s="1150" t="e">
        <f>IF(AND('Mapa final'!#REF!="Baja",'Mapa final'!#REF!="Leve"),CONCATENATE("R",'Mapa final'!#REF!),"")</f>
        <v>#REF!</v>
      </c>
      <c r="K32" s="1127"/>
      <c r="L32" s="1137" t="e">
        <f>IF(AND('Mapa final'!#REF!="Baja",'Mapa final'!#REF!="Leve"),CONCATENATE("R",'Mapa final'!#REF!),"")</f>
        <v>#REF!</v>
      </c>
      <c r="M32" s="1127"/>
      <c r="N32" s="1137" t="e">
        <f>IF(AND('Mapa final'!#REF!="Baja",'Mapa final'!#REF!="Leve"),CONCATENATE("R",'Mapa final'!#REF!),"")</f>
        <v>#REF!</v>
      </c>
      <c r="O32" s="1123"/>
      <c r="P32" s="1122" t="e">
        <f>IF(AND('Mapa final'!#REF!="Baja",'Mapa final'!#REF!="Menor"),CONCATENATE("R",'Mapa final'!#REF!),"")</f>
        <v>#REF!</v>
      </c>
      <c r="Q32" s="1127"/>
      <c r="R32" s="1122" t="e">
        <f>IF(AND('Mapa final'!#REF!="Baja",'Mapa final'!#REF!="Menor"),CONCATENATE("R",'Mapa final'!#REF!),"")</f>
        <v>#REF!</v>
      </c>
      <c r="S32" s="1127"/>
      <c r="T32" s="1122" t="e">
        <f>IF(AND('Mapa final'!#REF!="Baja",'Mapa final'!#REF!="Menor"),CONCATENATE("R",'Mapa final'!#REF!),"")</f>
        <v>#REF!</v>
      </c>
      <c r="U32" s="1123"/>
      <c r="V32" s="1126" t="e">
        <f>IF(AND('Mapa final'!#REF!="Baja",'Mapa final'!#REF!="Moderado"),CONCATENATE("R",'Mapa final'!#REF!),"")</f>
        <v>#REF!</v>
      </c>
      <c r="W32" s="1127"/>
      <c r="X32" s="1122" t="e">
        <f>IF(AND('Mapa final'!#REF!="Baja",'Mapa final'!#REF!="Moderado"),CONCATENATE("R",'Mapa final'!#REF!),"")</f>
        <v>#REF!</v>
      </c>
      <c r="Y32" s="1127"/>
      <c r="Z32" s="1122" t="e">
        <f>IF(AND('Mapa final'!#REF!="Baja",'Mapa final'!#REF!="Moderado"),CONCATENATE("R",'Mapa final'!#REF!),"")</f>
        <v>#REF!</v>
      </c>
      <c r="AA32" s="1123"/>
      <c r="AB32" s="1138" t="e">
        <f>IF(AND('Mapa final'!#REF!="Baja",'Mapa final'!#REF!="Mayor"),CONCATENATE("R",'Mapa final'!#REF!),"")</f>
        <v>#REF!</v>
      </c>
      <c r="AC32" s="1127"/>
      <c r="AD32" s="1139" t="e">
        <f>IF(AND('Mapa final'!#REF!="Baja",'Mapa final'!#REF!="Mayor"),CONCATENATE("R",'Mapa final'!#REF!),"")</f>
        <v>#REF!</v>
      </c>
      <c r="AE32" s="1127"/>
      <c r="AF32" s="1139" t="e">
        <f>IF(AND('Mapa final'!#REF!="Baja",'Mapa final'!#REF!="Mayor"),CONCATENATE("R",'Mapa final'!#REF!),"")</f>
        <v>#REF!</v>
      </c>
      <c r="AG32" s="1123"/>
      <c r="AH32" s="1140" t="e">
        <f>IF(AND('Mapa final'!#REF!="Baja",'Mapa final'!#REF!="Catastrófico"),CONCATENATE("R",'Mapa final'!#REF!),"")</f>
        <v>#REF!</v>
      </c>
      <c r="AI32" s="1127"/>
      <c r="AJ32" s="1141" t="e">
        <f>IF(AND('Mapa final'!#REF!="Baja",'Mapa final'!#REF!="Catastrófico"),CONCATENATE("R",'Mapa final'!#REF!),"")</f>
        <v>#REF!</v>
      </c>
      <c r="AK32" s="1127"/>
      <c r="AL32" s="1141" t="e">
        <f>IF(AND('Mapa final'!#REF!="Baja",'Mapa final'!#REF!="Catastrófico"),CONCATENATE("R",'Mapa final'!#REF!),"")</f>
        <v>#REF!</v>
      </c>
      <c r="AM32" s="1123"/>
      <c r="AN32" s="1"/>
      <c r="AO32" s="1163"/>
      <c r="AP32" s="567"/>
      <c r="AQ32" s="567"/>
      <c r="AR32" s="567"/>
      <c r="AS32" s="567"/>
      <c r="AT32" s="1164"/>
      <c r="AU32" s="1"/>
      <c r="AV32" s="1"/>
      <c r="AW32" s="1"/>
      <c r="AX32" s="1"/>
      <c r="AY32" s="1"/>
      <c r="AZ32" s="1"/>
      <c r="BA32" s="1"/>
      <c r="BB32" s="1"/>
      <c r="BC32" s="1"/>
      <c r="BD32" s="1"/>
      <c r="BE32" s="1"/>
      <c r="BF32" s="1"/>
      <c r="BG32" s="1"/>
      <c r="BH32" s="1"/>
      <c r="BI32" s="1"/>
    </row>
    <row r="33" spans="1:61" ht="14.25" customHeight="1" x14ac:dyDescent="0.25">
      <c r="A33" s="1"/>
      <c r="B33" s="1154"/>
      <c r="C33" s="567"/>
      <c r="D33" s="568"/>
      <c r="E33" s="579"/>
      <c r="F33" s="567"/>
      <c r="G33" s="567"/>
      <c r="H33" s="567"/>
      <c r="I33" s="567"/>
      <c r="J33" s="1128"/>
      <c r="K33" s="1129"/>
      <c r="L33" s="1124"/>
      <c r="M33" s="1129"/>
      <c r="N33" s="1124"/>
      <c r="O33" s="1125"/>
      <c r="P33" s="1124"/>
      <c r="Q33" s="1129"/>
      <c r="R33" s="1124"/>
      <c r="S33" s="1129"/>
      <c r="T33" s="1124"/>
      <c r="U33" s="1125"/>
      <c r="V33" s="1128"/>
      <c r="W33" s="1129"/>
      <c r="X33" s="1124"/>
      <c r="Y33" s="1129"/>
      <c r="Z33" s="1124"/>
      <c r="AA33" s="1125"/>
      <c r="AB33" s="1128"/>
      <c r="AC33" s="1129"/>
      <c r="AD33" s="1124"/>
      <c r="AE33" s="1129"/>
      <c r="AF33" s="1124"/>
      <c r="AG33" s="1125"/>
      <c r="AH33" s="1128"/>
      <c r="AI33" s="1129"/>
      <c r="AJ33" s="1124"/>
      <c r="AK33" s="1129"/>
      <c r="AL33" s="1124"/>
      <c r="AM33" s="1125"/>
      <c r="AN33" s="1"/>
      <c r="AO33" s="1163"/>
      <c r="AP33" s="567"/>
      <c r="AQ33" s="567"/>
      <c r="AR33" s="567"/>
      <c r="AS33" s="567"/>
      <c r="AT33" s="1164"/>
      <c r="AU33" s="1"/>
      <c r="AV33" s="1"/>
      <c r="AW33" s="1"/>
      <c r="AX33" s="1"/>
      <c r="AY33" s="1"/>
      <c r="AZ33" s="1"/>
      <c r="BA33" s="1"/>
      <c r="BB33" s="1"/>
      <c r="BC33" s="1"/>
      <c r="BD33" s="1"/>
      <c r="BE33" s="1"/>
      <c r="BF33" s="1"/>
      <c r="BG33" s="1"/>
      <c r="BH33" s="1"/>
      <c r="BI33" s="1"/>
    </row>
    <row r="34" spans="1:61" ht="14.25" customHeight="1" x14ac:dyDescent="0.25">
      <c r="A34" s="1"/>
      <c r="B34" s="1154"/>
      <c r="C34" s="567"/>
      <c r="D34" s="568"/>
      <c r="E34" s="579"/>
      <c r="F34" s="567"/>
      <c r="G34" s="567"/>
      <c r="H34" s="567"/>
      <c r="I34" s="567"/>
      <c r="J34" s="1150" t="e">
        <f>IF(AND('Mapa final'!#REF!="Baja",'Mapa final'!#REF!="Leve"),CONCATENATE("R",'Mapa final'!#REF!),"")</f>
        <v>#REF!</v>
      </c>
      <c r="K34" s="1127"/>
      <c r="L34" s="1137" t="e">
        <f>IF(AND('Mapa final'!#REF!="Baja",'Mapa final'!#REF!="Leve"),CONCATENATE("R",'Mapa final'!#REF!),"")</f>
        <v>#REF!</v>
      </c>
      <c r="M34" s="1127"/>
      <c r="N34" s="1137" t="e">
        <f>IF(AND('Mapa final'!#REF!="Baja",'Mapa final'!#REF!="Leve"),CONCATENATE("R",'Mapa final'!#REF!),"")</f>
        <v>#REF!</v>
      </c>
      <c r="O34" s="1123"/>
      <c r="P34" s="1122" t="e">
        <f>IF(AND('Mapa final'!#REF!="Baja",'Mapa final'!#REF!="Menor"),CONCATENATE("R",'Mapa final'!#REF!),"")</f>
        <v>#REF!</v>
      </c>
      <c r="Q34" s="1127"/>
      <c r="R34" s="1122" t="e">
        <f>IF(AND('Mapa final'!#REF!="Baja",'Mapa final'!#REF!="Menor"),CONCATENATE("R",'Mapa final'!#REF!),"")</f>
        <v>#REF!</v>
      </c>
      <c r="S34" s="1127"/>
      <c r="T34" s="1122" t="e">
        <f>IF(AND('Mapa final'!#REF!="Baja",'Mapa final'!#REF!="Menor"),CONCATENATE("R",'Mapa final'!#REF!),"")</f>
        <v>#REF!</v>
      </c>
      <c r="U34" s="1123"/>
      <c r="V34" s="1126" t="e">
        <f>IF(AND('Mapa final'!#REF!="Baja",'Mapa final'!#REF!="Moderado"),CONCATENATE("R",'Mapa final'!#REF!),"")</f>
        <v>#REF!</v>
      </c>
      <c r="W34" s="1127"/>
      <c r="X34" s="1122" t="e">
        <f>IF(AND('Mapa final'!#REF!="Baja",'Mapa final'!#REF!="Moderado"),CONCATENATE("R",'Mapa final'!#REF!),"")</f>
        <v>#REF!</v>
      </c>
      <c r="Y34" s="1127"/>
      <c r="Z34" s="1122" t="e">
        <f>IF(AND('Mapa final'!#REF!="Baja",'Mapa final'!#REF!="Moderado"),CONCATENATE("R",'Mapa final'!#REF!),"")</f>
        <v>#REF!</v>
      </c>
      <c r="AA34" s="1123"/>
      <c r="AB34" s="1138" t="e">
        <f>IF(AND('Mapa final'!#REF!="Baja",'Mapa final'!#REF!="Mayor"),CONCATENATE("R",'Mapa final'!#REF!),"")</f>
        <v>#REF!</v>
      </c>
      <c r="AC34" s="1127"/>
      <c r="AD34" s="1139" t="e">
        <f>IF(AND('Mapa final'!#REF!="Baja",'Mapa final'!#REF!="Mayor"),CONCATENATE("R",'Mapa final'!#REF!),"")</f>
        <v>#REF!</v>
      </c>
      <c r="AE34" s="1127"/>
      <c r="AF34" s="1139" t="e">
        <f>IF(AND('Mapa final'!#REF!="Baja",'Mapa final'!#REF!="Mayor"),CONCATENATE("R",'Mapa final'!#REF!),"")</f>
        <v>#REF!</v>
      </c>
      <c r="AG34" s="1123"/>
      <c r="AH34" s="1140" t="e">
        <f>IF(AND('Mapa final'!#REF!="Baja",'Mapa final'!#REF!="Catastrófico"),CONCATENATE("R",'Mapa final'!#REF!),"")</f>
        <v>#REF!</v>
      </c>
      <c r="AI34" s="1127"/>
      <c r="AJ34" s="1141" t="e">
        <f>IF(AND('Mapa final'!#REF!="Baja",'Mapa final'!#REF!="Catastrófico"),CONCATENATE("R",'Mapa final'!#REF!),"")</f>
        <v>#REF!</v>
      </c>
      <c r="AK34" s="1127"/>
      <c r="AL34" s="1141" t="e">
        <f>IF(AND('Mapa final'!#REF!="Baja",'Mapa final'!#REF!="Catastrófico"),CONCATENATE("R",'Mapa final'!#REF!),"")</f>
        <v>#REF!</v>
      </c>
      <c r="AM34" s="1123"/>
      <c r="AN34" s="1"/>
      <c r="AO34" s="1163"/>
      <c r="AP34" s="567"/>
      <c r="AQ34" s="567"/>
      <c r="AR34" s="567"/>
      <c r="AS34" s="567"/>
      <c r="AT34" s="1164"/>
      <c r="AU34" s="1"/>
      <c r="AV34" s="1"/>
      <c r="AW34" s="1"/>
      <c r="AX34" s="1"/>
      <c r="AY34" s="1"/>
      <c r="AZ34" s="1"/>
      <c r="BA34" s="1"/>
      <c r="BB34" s="1"/>
      <c r="BC34" s="1"/>
      <c r="BD34" s="1"/>
      <c r="BE34" s="1"/>
      <c r="BF34" s="1"/>
      <c r="BG34" s="1"/>
      <c r="BH34" s="1"/>
      <c r="BI34" s="1"/>
    </row>
    <row r="35" spans="1:61" ht="14.25" customHeight="1" x14ac:dyDescent="0.25">
      <c r="A35" s="1"/>
      <c r="B35" s="1154"/>
      <c r="C35" s="567"/>
      <c r="D35" s="568"/>
      <c r="E35" s="579"/>
      <c r="F35" s="567"/>
      <c r="G35" s="567"/>
      <c r="H35" s="567"/>
      <c r="I35" s="567"/>
      <c r="J35" s="1128"/>
      <c r="K35" s="1129"/>
      <c r="L35" s="1124"/>
      <c r="M35" s="1129"/>
      <c r="N35" s="1124"/>
      <c r="O35" s="1125"/>
      <c r="P35" s="1124"/>
      <c r="Q35" s="1129"/>
      <c r="R35" s="1124"/>
      <c r="S35" s="1129"/>
      <c r="T35" s="1124"/>
      <c r="U35" s="1125"/>
      <c r="V35" s="1128"/>
      <c r="W35" s="1129"/>
      <c r="X35" s="1124"/>
      <c r="Y35" s="1129"/>
      <c r="Z35" s="1124"/>
      <c r="AA35" s="1125"/>
      <c r="AB35" s="1128"/>
      <c r="AC35" s="1129"/>
      <c r="AD35" s="1124"/>
      <c r="AE35" s="1129"/>
      <c r="AF35" s="1124"/>
      <c r="AG35" s="1125"/>
      <c r="AH35" s="1128"/>
      <c r="AI35" s="1129"/>
      <c r="AJ35" s="1124"/>
      <c r="AK35" s="1129"/>
      <c r="AL35" s="1124"/>
      <c r="AM35" s="1125"/>
      <c r="AN35" s="1"/>
      <c r="AO35" s="1163"/>
      <c r="AP35" s="567"/>
      <c r="AQ35" s="567"/>
      <c r="AR35" s="567"/>
      <c r="AS35" s="567"/>
      <c r="AT35" s="1164"/>
      <c r="AU35" s="1"/>
      <c r="AV35" s="1"/>
      <c r="AW35" s="1"/>
      <c r="AX35" s="1"/>
      <c r="AY35" s="1"/>
      <c r="AZ35" s="1"/>
      <c r="BA35" s="1"/>
      <c r="BB35" s="1"/>
      <c r="BC35" s="1"/>
      <c r="BD35" s="1"/>
      <c r="BE35" s="1"/>
      <c r="BF35" s="1"/>
      <c r="BG35" s="1"/>
      <c r="BH35" s="1"/>
      <c r="BI35" s="1"/>
    </row>
    <row r="36" spans="1:61" ht="14.25" customHeight="1" x14ac:dyDescent="0.25">
      <c r="A36" s="1"/>
      <c r="B36" s="1154"/>
      <c r="C36" s="567"/>
      <c r="D36" s="568"/>
      <c r="E36" s="579"/>
      <c r="F36" s="567"/>
      <c r="G36" s="567"/>
      <c r="H36" s="567"/>
      <c r="I36" s="567"/>
      <c r="J36" s="1150" t="e">
        <f>IF(AND('Mapa final'!#REF!="Baja",'Mapa final'!#REF!="Leve"),CONCATENATE("R",'Mapa final'!#REF!),"")</f>
        <v>#REF!</v>
      </c>
      <c r="K36" s="1127"/>
      <c r="L36" s="1137" t="e">
        <f>IF(AND('Mapa final'!#REF!="Baja",'Mapa final'!#REF!="Leve"),CONCATENATE("R",'Mapa final'!#REF!),"")</f>
        <v>#REF!</v>
      </c>
      <c r="M36" s="1127"/>
      <c r="N36" s="1137" t="str">
        <f>IF(AND('Mapa final'!$K$23="Baja",'Mapa final'!$O$23="Leve"),CONCATENATE("R",'Mapa final'!$B$23),"")</f>
        <v/>
      </c>
      <c r="O36" s="1123"/>
      <c r="P36" s="1122" t="e">
        <f>IF(AND('Mapa final'!#REF!="Baja",'Mapa final'!#REF!="Menor"),CONCATENATE("R",'Mapa final'!#REF!),"")</f>
        <v>#REF!</v>
      </c>
      <c r="Q36" s="1127"/>
      <c r="R36" s="1122" t="e">
        <f>IF(AND('Mapa final'!#REF!="Baja",'Mapa final'!#REF!="Menor"),CONCATENATE("R",'Mapa final'!#REF!),"")</f>
        <v>#REF!</v>
      </c>
      <c r="S36" s="1127"/>
      <c r="T36" s="1122" t="str">
        <f>IF(AND('Mapa final'!$K$23="Baja",'Mapa final'!$O$23="Menor"),CONCATENATE("R",'Mapa final'!$B$23),"")</f>
        <v/>
      </c>
      <c r="U36" s="1123"/>
      <c r="V36" s="1126" t="e">
        <f>IF(AND('Mapa final'!#REF!="Baja",'Mapa final'!#REF!="Moderado"),CONCATENATE("R",'Mapa final'!#REF!),"")</f>
        <v>#REF!</v>
      </c>
      <c r="W36" s="1127"/>
      <c r="X36" s="1122" t="e">
        <f>IF(AND('Mapa final'!#REF!="Baja",'Mapa final'!#REF!="Moderado"),CONCATENATE("R",'Mapa final'!#REF!),"")</f>
        <v>#REF!</v>
      </c>
      <c r="Y36" s="1127"/>
      <c r="Z36" s="1122" t="str">
        <f>IF(AND('Mapa final'!$K$23="Baja",'Mapa final'!$O$23="Moderado"),CONCATENATE("R",'Mapa final'!$B$23),"")</f>
        <v/>
      </c>
      <c r="AA36" s="1123"/>
      <c r="AB36" s="1138" t="e">
        <f>IF(AND('Mapa final'!#REF!="Baja",'Mapa final'!#REF!="Mayor"),CONCATENATE("R",'Mapa final'!#REF!),"")</f>
        <v>#REF!</v>
      </c>
      <c r="AC36" s="1127"/>
      <c r="AD36" s="1139" t="e">
        <f>IF(AND('Mapa final'!#REF!="Baja",'Mapa final'!#REF!="Mayor"),CONCATENATE("R",'Mapa final'!#REF!),"")</f>
        <v>#REF!</v>
      </c>
      <c r="AE36" s="1127"/>
      <c r="AF36" s="1139" t="str">
        <f>IF(AND('Mapa final'!$K$23="Baja",'Mapa final'!$O$23="Mayor"),CONCATENATE("R",'Mapa final'!$B$23),"")</f>
        <v/>
      </c>
      <c r="AG36" s="1123"/>
      <c r="AH36" s="1140" t="e">
        <f>IF(AND('Mapa final'!#REF!="Baja",'Mapa final'!#REF!="Catastrófico"),CONCATENATE("R",'Mapa final'!#REF!),"")</f>
        <v>#REF!</v>
      </c>
      <c r="AI36" s="1127"/>
      <c r="AJ36" s="1141" t="e">
        <f>IF(AND('Mapa final'!#REF!="Baja",'Mapa final'!#REF!="Catastrófico"),CONCATENATE("R",'Mapa final'!#REF!),"")</f>
        <v>#REF!</v>
      </c>
      <c r="AK36" s="1127"/>
      <c r="AL36" s="1141" t="str">
        <f>IF(AND('Mapa final'!$K$23="Baja",'Mapa final'!$O$23="Catastrófico"),CONCATENATE("R",'Mapa final'!$B$23),"")</f>
        <v/>
      </c>
      <c r="AM36" s="1123"/>
      <c r="AN36" s="1"/>
      <c r="AO36" s="1163"/>
      <c r="AP36" s="567"/>
      <c r="AQ36" s="567"/>
      <c r="AR36" s="567"/>
      <c r="AS36" s="567"/>
      <c r="AT36" s="1164"/>
      <c r="AU36" s="1"/>
      <c r="AV36" s="1"/>
      <c r="AW36" s="1"/>
      <c r="AX36" s="1"/>
      <c r="AY36" s="1"/>
      <c r="AZ36" s="1"/>
      <c r="BA36" s="1"/>
      <c r="BB36" s="1"/>
      <c r="BC36" s="1"/>
      <c r="BD36" s="1"/>
      <c r="BE36" s="1"/>
      <c r="BF36" s="1"/>
      <c r="BG36" s="1"/>
      <c r="BH36" s="1"/>
      <c r="BI36" s="1"/>
    </row>
    <row r="37" spans="1:61" ht="14.25" customHeight="1" x14ac:dyDescent="0.25">
      <c r="A37" s="1"/>
      <c r="B37" s="1154"/>
      <c r="C37" s="567"/>
      <c r="D37" s="568"/>
      <c r="E37" s="1144"/>
      <c r="F37" s="1148"/>
      <c r="G37" s="1148"/>
      <c r="H37" s="1148"/>
      <c r="I37" s="1148"/>
      <c r="J37" s="1144"/>
      <c r="K37" s="1145"/>
      <c r="L37" s="1142"/>
      <c r="M37" s="1145"/>
      <c r="N37" s="1142"/>
      <c r="O37" s="1143"/>
      <c r="P37" s="1142"/>
      <c r="Q37" s="1145"/>
      <c r="R37" s="1142"/>
      <c r="S37" s="1145"/>
      <c r="T37" s="1142"/>
      <c r="U37" s="1143"/>
      <c r="V37" s="1144"/>
      <c r="W37" s="1145"/>
      <c r="X37" s="1142"/>
      <c r="Y37" s="1145"/>
      <c r="Z37" s="1142"/>
      <c r="AA37" s="1143"/>
      <c r="AB37" s="1144"/>
      <c r="AC37" s="1145"/>
      <c r="AD37" s="1142"/>
      <c r="AE37" s="1145"/>
      <c r="AF37" s="1142"/>
      <c r="AG37" s="1143"/>
      <c r="AH37" s="1144"/>
      <c r="AI37" s="1145"/>
      <c r="AJ37" s="1142"/>
      <c r="AK37" s="1145"/>
      <c r="AL37" s="1142"/>
      <c r="AM37" s="1143"/>
      <c r="AN37" s="1"/>
      <c r="AO37" s="1165"/>
      <c r="AP37" s="1166"/>
      <c r="AQ37" s="1166"/>
      <c r="AR37" s="1166"/>
      <c r="AS37" s="1166"/>
      <c r="AT37" s="1167"/>
      <c r="AU37" s="1"/>
      <c r="AV37" s="1"/>
      <c r="AW37" s="1"/>
      <c r="AX37" s="1"/>
      <c r="AY37" s="1"/>
      <c r="AZ37" s="1"/>
      <c r="BA37" s="1"/>
      <c r="BB37" s="1"/>
      <c r="BC37" s="1"/>
      <c r="BD37" s="1"/>
      <c r="BE37" s="1"/>
      <c r="BF37" s="1"/>
      <c r="BG37" s="1"/>
      <c r="BH37" s="1"/>
      <c r="BI37" s="1"/>
    </row>
    <row r="38" spans="1:61" ht="14.25" customHeight="1" x14ac:dyDescent="0.25">
      <c r="A38" s="1"/>
      <c r="B38" s="1154"/>
      <c r="C38" s="567"/>
      <c r="D38" s="568"/>
      <c r="E38" s="1146" t="s">
        <v>447</v>
      </c>
      <c r="F38" s="1147"/>
      <c r="G38" s="1147"/>
      <c r="H38" s="1147"/>
      <c r="I38" s="1132"/>
      <c r="J38" s="1159" t="str">
        <f ca="1">IF(AND('Mapa final'!$K$10="Muy Baja",'Mapa final'!$O$10="Leve"),CONCATENATE("R",'Mapa final'!$B$10),"")</f>
        <v/>
      </c>
      <c r="K38" s="1131"/>
      <c r="L38" s="1158" t="e">
        <f>IF(AND('Mapa final'!#REF!="Muy Baja",'Mapa final'!#REF!="Leve"),CONCATENATE("R",'Mapa final'!#REF!),"")</f>
        <v>#REF!</v>
      </c>
      <c r="M38" s="1131"/>
      <c r="N38" s="1158" t="e">
        <f>IF(AND('Mapa final'!#REF!="Muy Baja",'Mapa final'!#REF!="Leve"),CONCATENATE("R",'Mapa final'!#REF!),"")</f>
        <v>#REF!</v>
      </c>
      <c r="O38" s="1132"/>
      <c r="P38" s="1159" t="str">
        <f ca="1">IF(AND('Mapa final'!$K$10="Muy Baja",'Mapa final'!$O$10="Menor"),CONCATENATE("R",'Mapa final'!$B$10),"")</f>
        <v/>
      </c>
      <c r="Q38" s="1131"/>
      <c r="R38" s="1158" t="e">
        <f>IF(AND('Mapa final'!#REF!="Muy Baja",'Mapa final'!#REF!="Menor"),CONCATENATE("R",'Mapa final'!#REF!),"")</f>
        <v>#REF!</v>
      </c>
      <c r="S38" s="1131"/>
      <c r="T38" s="1158" t="e">
        <f>IF(AND('Mapa final'!#REF!="Muy Baja",'Mapa final'!#REF!="Menor"),CONCATENATE("R",'Mapa final'!#REF!),"")</f>
        <v>#REF!</v>
      </c>
      <c r="U38" s="1132"/>
      <c r="V38" s="1149" t="str">
        <f ca="1">IF(AND('Mapa final'!$K$10="Muy Baja",'Mapa final'!$O$10="Moderado"),CONCATENATE("R",'Mapa final'!$B$10),"")</f>
        <v/>
      </c>
      <c r="W38" s="1131"/>
      <c r="X38" s="1130" t="e">
        <f>IF(AND('Mapa final'!#REF!="Muy Baja",'Mapa final'!#REF!="Moderado"),CONCATENATE("R",'Mapa final'!#REF!),"")</f>
        <v>#REF!</v>
      </c>
      <c r="Y38" s="1131"/>
      <c r="Z38" s="1130" t="e">
        <f>IF(AND('Mapa final'!#REF!="Muy Baja",'Mapa final'!#REF!="Moderado"),CONCATENATE("R",'Mapa final'!#REF!),"")</f>
        <v>#REF!</v>
      </c>
      <c r="AA38" s="1132"/>
      <c r="AB38" s="1133" t="str">
        <f ca="1">IF(AND('Mapa final'!$K$10="Muy Baja",'Mapa final'!$O$10="Mayor"),CONCATENATE("R",'Mapa final'!$B$10),"")</f>
        <v/>
      </c>
      <c r="AC38" s="1131"/>
      <c r="AD38" s="1134" t="e">
        <f>IF(AND('Mapa final'!#REF!="Muy Baja",'Mapa final'!#REF!="Mayor"),CONCATENATE("R",'Mapa final'!#REF!),"")</f>
        <v>#REF!</v>
      </c>
      <c r="AE38" s="1131"/>
      <c r="AF38" s="1134" t="e">
        <f>IF(AND('Mapa final'!#REF!="Muy Baja",'Mapa final'!#REF!="Mayor"),CONCATENATE("R",'Mapa final'!#REF!),"")</f>
        <v>#REF!</v>
      </c>
      <c r="AG38" s="1132"/>
      <c r="AH38" s="1135" t="str">
        <f ca="1">IF(AND('Mapa final'!$K$10="Muy Baja",'Mapa final'!$O$10="Catastrófico"),CONCATENATE("R",'Mapa final'!$B$10),"")</f>
        <v/>
      </c>
      <c r="AI38" s="1131"/>
      <c r="AJ38" s="1136" t="e">
        <f>IF(AND('Mapa final'!#REF!="Muy Baja",'Mapa final'!#REF!="Catastrófico"),CONCATENATE("R",'Mapa final'!#REF!),"")</f>
        <v>#REF!</v>
      </c>
      <c r="AK38" s="1131"/>
      <c r="AL38" s="1136" t="e">
        <f>IF(AND('Mapa final'!#REF!="Muy Baja",'Mapa final'!#REF!="Catastrófico"),CONCATENATE("R",'Mapa final'!#REF!),"")</f>
        <v>#REF!</v>
      </c>
      <c r="AM38" s="1132"/>
      <c r="AN38" s="1"/>
      <c r="AO38" s="1"/>
      <c r="AP38" s="1"/>
      <c r="AQ38" s="1"/>
      <c r="AR38" s="1"/>
      <c r="AS38" s="1"/>
      <c r="AT38" s="1"/>
      <c r="AU38" s="1"/>
      <c r="AV38" s="1"/>
      <c r="AW38" s="1"/>
      <c r="AX38" s="1"/>
      <c r="AY38" s="1"/>
      <c r="AZ38" s="1"/>
      <c r="BA38" s="1"/>
      <c r="BB38" s="1"/>
      <c r="BC38" s="1"/>
      <c r="BD38" s="1"/>
      <c r="BE38" s="1"/>
      <c r="BF38" s="1"/>
      <c r="BG38" s="1"/>
      <c r="BH38" s="1"/>
      <c r="BI38" s="1"/>
    </row>
    <row r="39" spans="1:61" ht="14.25" customHeight="1" x14ac:dyDescent="0.25">
      <c r="A39" s="1"/>
      <c r="B39" s="1154"/>
      <c r="C39" s="567"/>
      <c r="D39" s="568"/>
      <c r="E39" s="579"/>
      <c r="F39" s="567"/>
      <c r="G39" s="567"/>
      <c r="H39" s="567"/>
      <c r="I39" s="568"/>
      <c r="J39" s="1128"/>
      <c r="K39" s="1129"/>
      <c r="L39" s="1124"/>
      <c r="M39" s="1129"/>
      <c r="N39" s="1124"/>
      <c r="O39" s="1125"/>
      <c r="P39" s="1128"/>
      <c r="Q39" s="1129"/>
      <c r="R39" s="1124"/>
      <c r="S39" s="1129"/>
      <c r="T39" s="1124"/>
      <c r="U39" s="1125"/>
      <c r="V39" s="1128"/>
      <c r="W39" s="1129"/>
      <c r="X39" s="1124"/>
      <c r="Y39" s="1129"/>
      <c r="Z39" s="1124"/>
      <c r="AA39" s="1125"/>
      <c r="AB39" s="1128"/>
      <c r="AC39" s="1129"/>
      <c r="AD39" s="1124"/>
      <c r="AE39" s="1129"/>
      <c r="AF39" s="1124"/>
      <c r="AG39" s="1125"/>
      <c r="AH39" s="1128"/>
      <c r="AI39" s="1129"/>
      <c r="AJ39" s="1124"/>
      <c r="AK39" s="1129"/>
      <c r="AL39" s="1124"/>
      <c r="AM39" s="1125"/>
      <c r="AN39" s="1"/>
      <c r="AO39" s="1"/>
      <c r="AP39" s="1"/>
      <c r="AQ39" s="1"/>
      <c r="AR39" s="1"/>
      <c r="AS39" s="1"/>
      <c r="AT39" s="1"/>
      <c r="AU39" s="1"/>
      <c r="AV39" s="1"/>
      <c r="AW39" s="1"/>
      <c r="AX39" s="1"/>
      <c r="AY39" s="1"/>
      <c r="AZ39" s="1"/>
      <c r="BA39" s="1"/>
      <c r="BB39" s="1"/>
      <c r="BC39" s="1"/>
      <c r="BD39" s="1"/>
      <c r="BE39" s="1"/>
      <c r="BF39" s="1"/>
      <c r="BG39" s="1"/>
      <c r="BH39" s="1"/>
      <c r="BI39" s="1"/>
    </row>
    <row r="40" spans="1:61" ht="14.25" customHeight="1" x14ac:dyDescent="0.25">
      <c r="A40" s="1"/>
      <c r="B40" s="1154"/>
      <c r="C40" s="567"/>
      <c r="D40" s="568"/>
      <c r="E40" s="579"/>
      <c r="F40" s="567"/>
      <c r="G40" s="567"/>
      <c r="H40" s="567"/>
      <c r="I40" s="568"/>
      <c r="J40" s="1150" t="e">
        <f>IF(AND('Mapa final'!#REF!="Muy Baja",'Mapa final'!#REF!="Leve"),CONCATENATE("R",'Mapa final'!#REF!),"")</f>
        <v>#REF!</v>
      </c>
      <c r="K40" s="1127"/>
      <c r="L40" s="1137" t="e">
        <f>IF(AND('Mapa final'!#REF!="Muy Baja",'Mapa final'!#REF!="Leve"),CONCATENATE("R",'Mapa final'!#REF!),"")</f>
        <v>#REF!</v>
      </c>
      <c r="M40" s="1127"/>
      <c r="N40" s="1137" t="e">
        <f>IF(AND('Mapa final'!#REF!="Muy Baja",'Mapa final'!#REF!="Leve"),CONCATENATE("R",'Mapa final'!#REF!),"")</f>
        <v>#REF!</v>
      </c>
      <c r="O40" s="1123"/>
      <c r="P40" s="1150" t="e">
        <f>IF(AND('Mapa final'!#REF!="Muy Baja",'Mapa final'!#REF!="Menor"),CONCATENATE("R",'Mapa final'!#REF!),"")</f>
        <v>#REF!</v>
      </c>
      <c r="Q40" s="1127"/>
      <c r="R40" s="1137" t="e">
        <f>IF(AND('Mapa final'!#REF!="Muy Baja",'Mapa final'!#REF!="Menor"),CONCATENATE("R",'Mapa final'!#REF!),"")</f>
        <v>#REF!</v>
      </c>
      <c r="S40" s="1127"/>
      <c r="T40" s="1137" t="e">
        <f>IF(AND('Mapa final'!#REF!="Muy Baja",'Mapa final'!#REF!="Menor"),CONCATENATE("R",'Mapa final'!#REF!),"")</f>
        <v>#REF!</v>
      </c>
      <c r="U40" s="1123"/>
      <c r="V40" s="1126" t="e">
        <f>IF(AND('Mapa final'!#REF!="Muy Baja",'Mapa final'!#REF!="Moderado"),CONCATENATE("R",'Mapa final'!#REF!),"")</f>
        <v>#REF!</v>
      </c>
      <c r="W40" s="1127"/>
      <c r="X40" s="1122" t="e">
        <f>IF(AND('Mapa final'!#REF!="Muy Baja",'Mapa final'!#REF!="Moderado"),CONCATENATE("R",'Mapa final'!#REF!),"")</f>
        <v>#REF!</v>
      </c>
      <c r="Y40" s="1127"/>
      <c r="Z40" s="1122" t="e">
        <f>IF(AND('Mapa final'!#REF!="Muy Baja",'Mapa final'!#REF!="Moderado"),CONCATENATE("R",'Mapa final'!#REF!),"")</f>
        <v>#REF!</v>
      </c>
      <c r="AA40" s="1123"/>
      <c r="AB40" s="1138" t="e">
        <f>IF(AND('Mapa final'!#REF!="Muy Baja",'Mapa final'!#REF!="Mayor"),CONCATENATE("R",'Mapa final'!#REF!),"")</f>
        <v>#REF!</v>
      </c>
      <c r="AC40" s="1127"/>
      <c r="AD40" s="1139" t="e">
        <f>IF(AND('Mapa final'!#REF!="Muy Baja",'Mapa final'!#REF!="Mayor"),CONCATENATE("R",'Mapa final'!#REF!),"")</f>
        <v>#REF!</v>
      </c>
      <c r="AE40" s="1127"/>
      <c r="AF40" s="1139" t="e">
        <f>IF(AND('Mapa final'!#REF!="Muy Baja",'Mapa final'!#REF!="Mayor"),CONCATENATE("R",'Mapa final'!#REF!),"")</f>
        <v>#REF!</v>
      </c>
      <c r="AG40" s="1123"/>
      <c r="AH40" s="1140" t="e">
        <f>IF(AND('Mapa final'!#REF!="Muy Baja",'Mapa final'!#REF!="Catastrófico"),CONCATENATE("R",'Mapa final'!#REF!),"")</f>
        <v>#REF!</v>
      </c>
      <c r="AI40" s="1127"/>
      <c r="AJ40" s="1141" t="e">
        <f>IF(AND('Mapa final'!#REF!="Muy Baja",'Mapa final'!#REF!="Catastrófico"),CONCATENATE("R",'Mapa final'!#REF!),"")</f>
        <v>#REF!</v>
      </c>
      <c r="AK40" s="1127"/>
      <c r="AL40" s="1141" t="e">
        <f>IF(AND('Mapa final'!#REF!="Muy Baja",'Mapa final'!#REF!="Catastrófico"),CONCATENATE("R",'Mapa final'!#REF!),"")</f>
        <v>#REF!</v>
      </c>
      <c r="AM40" s="1123"/>
      <c r="AN40" s="1"/>
      <c r="AO40" s="1"/>
      <c r="AP40" s="1"/>
      <c r="AQ40" s="1"/>
      <c r="AR40" s="1"/>
      <c r="AS40" s="1"/>
      <c r="AT40" s="1"/>
      <c r="AU40" s="1"/>
      <c r="AV40" s="1"/>
      <c r="AW40" s="1"/>
      <c r="AX40" s="1"/>
      <c r="AY40" s="1"/>
      <c r="AZ40" s="1"/>
      <c r="BA40" s="1"/>
      <c r="BB40" s="1"/>
      <c r="BC40" s="1"/>
      <c r="BD40" s="1"/>
      <c r="BE40" s="1"/>
      <c r="BF40" s="1"/>
      <c r="BG40" s="1"/>
      <c r="BH40" s="1"/>
      <c r="BI40" s="1"/>
    </row>
    <row r="41" spans="1:61" ht="14.25" customHeight="1" x14ac:dyDescent="0.25">
      <c r="A41" s="1"/>
      <c r="B41" s="1154"/>
      <c r="C41" s="567"/>
      <c r="D41" s="568"/>
      <c r="E41" s="579"/>
      <c r="F41" s="567"/>
      <c r="G41" s="567"/>
      <c r="H41" s="567"/>
      <c r="I41" s="568"/>
      <c r="J41" s="1128"/>
      <c r="K41" s="1129"/>
      <c r="L41" s="1124"/>
      <c r="M41" s="1129"/>
      <c r="N41" s="1124"/>
      <c r="O41" s="1125"/>
      <c r="P41" s="1128"/>
      <c r="Q41" s="1129"/>
      <c r="R41" s="1124"/>
      <c r="S41" s="1129"/>
      <c r="T41" s="1124"/>
      <c r="U41" s="1125"/>
      <c r="V41" s="1128"/>
      <c r="W41" s="1129"/>
      <c r="X41" s="1124"/>
      <c r="Y41" s="1129"/>
      <c r="Z41" s="1124"/>
      <c r="AA41" s="1125"/>
      <c r="AB41" s="1128"/>
      <c r="AC41" s="1129"/>
      <c r="AD41" s="1124"/>
      <c r="AE41" s="1129"/>
      <c r="AF41" s="1124"/>
      <c r="AG41" s="1125"/>
      <c r="AH41" s="1128"/>
      <c r="AI41" s="1129"/>
      <c r="AJ41" s="1124"/>
      <c r="AK41" s="1129"/>
      <c r="AL41" s="1124"/>
      <c r="AM41" s="1125"/>
      <c r="AN41" s="1"/>
      <c r="AO41" s="1"/>
      <c r="AP41" s="1"/>
      <c r="AQ41" s="1"/>
      <c r="AR41" s="1"/>
      <c r="AS41" s="1"/>
      <c r="AT41" s="1"/>
      <c r="AU41" s="1"/>
      <c r="AV41" s="1"/>
      <c r="AW41" s="1"/>
      <c r="AX41" s="1"/>
      <c r="AY41" s="1"/>
      <c r="AZ41" s="1"/>
      <c r="BA41" s="1"/>
      <c r="BB41" s="1"/>
      <c r="BC41" s="1"/>
      <c r="BD41" s="1"/>
      <c r="BE41" s="1"/>
      <c r="BF41" s="1"/>
      <c r="BG41" s="1"/>
      <c r="BH41" s="1"/>
      <c r="BI41" s="1"/>
    </row>
    <row r="42" spans="1:61" ht="14.25" customHeight="1" x14ac:dyDescent="0.25">
      <c r="A42" s="1"/>
      <c r="B42" s="1154"/>
      <c r="C42" s="567"/>
      <c r="D42" s="568"/>
      <c r="E42" s="579"/>
      <c r="F42" s="567"/>
      <c r="G42" s="567"/>
      <c r="H42" s="567"/>
      <c r="I42" s="568"/>
      <c r="J42" s="1150" t="e">
        <f>IF(AND('Mapa final'!#REF!="Muy Baja",'Mapa final'!#REF!="Leve"),CONCATENATE("R",'Mapa final'!#REF!),"")</f>
        <v>#REF!</v>
      </c>
      <c r="K42" s="1127"/>
      <c r="L42" s="1137" t="e">
        <f>IF(AND('Mapa final'!#REF!="Muy Baja",'Mapa final'!#REF!="Leve"),CONCATENATE("R",'Mapa final'!#REF!),"")</f>
        <v>#REF!</v>
      </c>
      <c r="M42" s="1127"/>
      <c r="N42" s="1137" t="e">
        <f>IF(AND('Mapa final'!#REF!="Muy Baja",'Mapa final'!#REF!="Leve"),CONCATENATE("R",'Mapa final'!#REF!),"")</f>
        <v>#REF!</v>
      </c>
      <c r="O42" s="1123"/>
      <c r="P42" s="1150" t="e">
        <f>IF(AND('Mapa final'!#REF!="Muy Baja",'Mapa final'!#REF!="Menor"),CONCATENATE("R",'Mapa final'!#REF!),"")</f>
        <v>#REF!</v>
      </c>
      <c r="Q42" s="1127"/>
      <c r="R42" s="1137" t="e">
        <f>IF(AND('Mapa final'!#REF!="Muy Baja",'Mapa final'!#REF!="Menor"),CONCATENATE("R",'Mapa final'!#REF!),"")</f>
        <v>#REF!</v>
      </c>
      <c r="S42" s="1127"/>
      <c r="T42" s="1137" t="e">
        <f>IF(AND('Mapa final'!#REF!="Muy Baja",'Mapa final'!#REF!="Menor"),CONCATENATE("R",'Mapa final'!#REF!),"")</f>
        <v>#REF!</v>
      </c>
      <c r="U42" s="1123"/>
      <c r="V42" s="1126" t="e">
        <f>IF(AND('Mapa final'!#REF!="Muy Baja",'Mapa final'!#REF!="Moderado"),CONCATENATE("R",'Mapa final'!#REF!),"")</f>
        <v>#REF!</v>
      </c>
      <c r="W42" s="1127"/>
      <c r="X42" s="1122" t="e">
        <f>IF(AND('Mapa final'!#REF!="Muy Baja",'Mapa final'!#REF!="Moderado"),CONCATENATE("R",'Mapa final'!#REF!),"")</f>
        <v>#REF!</v>
      </c>
      <c r="Y42" s="1127"/>
      <c r="Z42" s="1122" t="e">
        <f>IF(AND('Mapa final'!#REF!="Muy Baja",'Mapa final'!#REF!="Moderado"),CONCATENATE("R",'Mapa final'!#REF!),"")</f>
        <v>#REF!</v>
      </c>
      <c r="AA42" s="1123"/>
      <c r="AB42" s="1138" t="e">
        <f>IF(AND('Mapa final'!#REF!="Muy Baja",'Mapa final'!#REF!="Mayor"),CONCATENATE("R",'Mapa final'!#REF!),"")</f>
        <v>#REF!</v>
      </c>
      <c r="AC42" s="1127"/>
      <c r="AD42" s="1139" t="e">
        <f>IF(AND('Mapa final'!#REF!="Muy Baja",'Mapa final'!#REF!="Mayor"),CONCATENATE("R",'Mapa final'!#REF!),"")</f>
        <v>#REF!</v>
      </c>
      <c r="AE42" s="1127"/>
      <c r="AF42" s="1139" t="e">
        <f>IF(AND('Mapa final'!#REF!="Muy Baja",'Mapa final'!#REF!="Mayor"),CONCATENATE("R",'Mapa final'!#REF!),"")</f>
        <v>#REF!</v>
      </c>
      <c r="AG42" s="1123"/>
      <c r="AH42" s="1140" t="e">
        <f>IF(AND('Mapa final'!#REF!="Muy Baja",'Mapa final'!#REF!="Catastrófico"),CONCATENATE("R",'Mapa final'!#REF!),"")</f>
        <v>#REF!</v>
      </c>
      <c r="AI42" s="1127"/>
      <c r="AJ42" s="1141" t="e">
        <f>IF(AND('Mapa final'!#REF!="Muy Baja",'Mapa final'!#REF!="Catastrófico"),CONCATENATE("R",'Mapa final'!#REF!),"")</f>
        <v>#REF!</v>
      </c>
      <c r="AK42" s="1127"/>
      <c r="AL42" s="1141" t="e">
        <f>IF(AND('Mapa final'!#REF!="Muy Baja",'Mapa final'!#REF!="Catastrófico"),CONCATENATE("R",'Mapa final'!#REF!),"")</f>
        <v>#REF!</v>
      </c>
      <c r="AM42" s="1123"/>
      <c r="AN42" s="1"/>
      <c r="AO42" s="1"/>
      <c r="AP42" s="1"/>
      <c r="AQ42" s="1"/>
      <c r="AR42" s="1"/>
      <c r="AS42" s="1"/>
      <c r="AT42" s="1"/>
      <c r="AU42" s="1"/>
      <c r="AV42" s="1"/>
      <c r="AW42" s="1"/>
      <c r="AX42" s="1"/>
      <c r="AY42" s="1"/>
      <c r="AZ42" s="1"/>
      <c r="BA42" s="1"/>
      <c r="BB42" s="1"/>
      <c r="BC42" s="1"/>
      <c r="BD42" s="1"/>
      <c r="BE42" s="1"/>
      <c r="BF42" s="1"/>
      <c r="BG42" s="1"/>
      <c r="BH42" s="1"/>
      <c r="BI42" s="1"/>
    </row>
    <row r="43" spans="1:61" ht="14.25" customHeight="1" x14ac:dyDescent="0.25">
      <c r="A43" s="1"/>
      <c r="B43" s="1154"/>
      <c r="C43" s="567"/>
      <c r="D43" s="568"/>
      <c r="E43" s="579"/>
      <c r="F43" s="567"/>
      <c r="G43" s="567"/>
      <c r="H43" s="567"/>
      <c r="I43" s="568"/>
      <c r="J43" s="1128"/>
      <c r="K43" s="1129"/>
      <c r="L43" s="1124"/>
      <c r="M43" s="1129"/>
      <c r="N43" s="1124"/>
      <c r="O43" s="1125"/>
      <c r="P43" s="1128"/>
      <c r="Q43" s="1129"/>
      <c r="R43" s="1124"/>
      <c r="S43" s="1129"/>
      <c r="T43" s="1124"/>
      <c r="U43" s="1125"/>
      <c r="V43" s="1128"/>
      <c r="W43" s="1129"/>
      <c r="X43" s="1124"/>
      <c r="Y43" s="1129"/>
      <c r="Z43" s="1124"/>
      <c r="AA43" s="1125"/>
      <c r="AB43" s="1128"/>
      <c r="AC43" s="1129"/>
      <c r="AD43" s="1124"/>
      <c r="AE43" s="1129"/>
      <c r="AF43" s="1124"/>
      <c r="AG43" s="1125"/>
      <c r="AH43" s="1128"/>
      <c r="AI43" s="1129"/>
      <c r="AJ43" s="1124"/>
      <c r="AK43" s="1129"/>
      <c r="AL43" s="1124"/>
      <c r="AM43" s="1125"/>
      <c r="AN43" s="1"/>
      <c r="AO43" s="1"/>
      <c r="AP43" s="1"/>
      <c r="AQ43" s="1"/>
      <c r="AR43" s="1"/>
      <c r="AS43" s="1"/>
      <c r="AT43" s="1"/>
      <c r="AU43" s="1"/>
      <c r="AV43" s="1"/>
      <c r="AW43" s="1"/>
      <c r="AX43" s="1"/>
      <c r="AY43" s="1"/>
      <c r="AZ43" s="1"/>
      <c r="BA43" s="1"/>
      <c r="BB43" s="1"/>
      <c r="BC43" s="1"/>
      <c r="BD43" s="1"/>
      <c r="BE43" s="1"/>
      <c r="BF43" s="1"/>
      <c r="BG43" s="1"/>
      <c r="BH43" s="1"/>
      <c r="BI43" s="1"/>
    </row>
    <row r="44" spans="1:61" ht="14.25" customHeight="1" x14ac:dyDescent="0.25">
      <c r="A44" s="1"/>
      <c r="B44" s="1154"/>
      <c r="C44" s="567"/>
      <c r="D44" s="568"/>
      <c r="E44" s="579"/>
      <c r="F44" s="567"/>
      <c r="G44" s="567"/>
      <c r="H44" s="567"/>
      <c r="I44" s="568"/>
      <c r="J44" s="1150" t="e">
        <f>IF(AND('Mapa final'!#REF!="Muy Baja",'Mapa final'!#REF!="Leve"),CONCATENATE("R",'Mapa final'!#REF!),"")</f>
        <v>#REF!</v>
      </c>
      <c r="K44" s="1127"/>
      <c r="L44" s="1137" t="e">
        <f>IF(AND('Mapa final'!#REF!="Muy Baja",'Mapa final'!#REF!="Leve"),CONCATENATE("R",'Mapa final'!#REF!),"")</f>
        <v>#REF!</v>
      </c>
      <c r="M44" s="1127"/>
      <c r="N44" s="1137" t="str">
        <f>IF(AND('Mapa final'!$K$23="Muy Baja",'Mapa final'!$O$23="Leve"),CONCATENATE("R",'Mapa final'!$B$23),"")</f>
        <v/>
      </c>
      <c r="O44" s="1123"/>
      <c r="P44" s="1150" t="e">
        <f>IF(AND('Mapa final'!#REF!="Muy Baja",'Mapa final'!#REF!="Menor"),CONCATENATE("R",'Mapa final'!#REF!),"")</f>
        <v>#REF!</v>
      </c>
      <c r="Q44" s="1127"/>
      <c r="R44" s="1137" t="e">
        <f>IF(AND('Mapa final'!#REF!="Muy Baja",'Mapa final'!#REF!="Menor"),CONCATENATE("R",'Mapa final'!#REF!),"")</f>
        <v>#REF!</v>
      </c>
      <c r="S44" s="1127"/>
      <c r="T44" s="1137" t="str">
        <f>IF(AND('Mapa final'!$K$23="Muy Baja",'Mapa final'!$O$23="Menor"),CONCATENATE("R",'Mapa final'!$B$23),"")</f>
        <v/>
      </c>
      <c r="U44" s="1123"/>
      <c r="V44" s="1126" t="e">
        <f>IF(AND('Mapa final'!#REF!="Muy Baja",'Mapa final'!#REF!="Moderado"),CONCATENATE("R",'Mapa final'!#REF!),"")</f>
        <v>#REF!</v>
      </c>
      <c r="W44" s="1127"/>
      <c r="X44" s="1122" t="e">
        <f>IF(AND('Mapa final'!#REF!="Muy Baja",'Mapa final'!#REF!="Moderado"),CONCATENATE("R",'Mapa final'!#REF!),"")</f>
        <v>#REF!</v>
      </c>
      <c r="Y44" s="1127"/>
      <c r="Z44" s="1122" t="str">
        <f>IF(AND('Mapa final'!$K$23="Muy Baja",'Mapa final'!$O$23="Moderado"),CONCATENATE("R",'Mapa final'!$B$23),"")</f>
        <v/>
      </c>
      <c r="AA44" s="1123"/>
      <c r="AB44" s="1138" t="e">
        <f>IF(AND('Mapa final'!#REF!="Muy Baja",'Mapa final'!#REF!="Mayor"),CONCATENATE("R",'Mapa final'!#REF!),"")</f>
        <v>#REF!</v>
      </c>
      <c r="AC44" s="1127"/>
      <c r="AD44" s="1139" t="e">
        <f>IF(AND('Mapa final'!#REF!="Muy Baja",'Mapa final'!#REF!="Mayor"),CONCATENATE("R",'Mapa final'!#REF!),"")</f>
        <v>#REF!</v>
      </c>
      <c r="AE44" s="1127"/>
      <c r="AF44" s="1139" t="str">
        <f>IF(AND('Mapa final'!$K$23="Muy Baja",'Mapa final'!$O$23="Mayor"),CONCATENATE("R",'Mapa final'!$B$23),"")</f>
        <v/>
      </c>
      <c r="AG44" s="1123"/>
      <c r="AH44" s="1140" t="e">
        <f>IF(AND('Mapa final'!#REF!="Muy Baja",'Mapa final'!#REF!="Catastrófico"),CONCATENATE("R",'Mapa final'!#REF!),"")</f>
        <v>#REF!</v>
      </c>
      <c r="AI44" s="1127"/>
      <c r="AJ44" s="1141" t="e">
        <f>IF(AND('Mapa final'!#REF!="Muy Baja",'Mapa final'!#REF!="Catastrófico"),CONCATENATE("R",'Mapa final'!#REF!),"")</f>
        <v>#REF!</v>
      </c>
      <c r="AK44" s="1127"/>
      <c r="AL44" s="1141" t="str">
        <f>IF(AND('Mapa final'!$K$23="Muy Baja",'Mapa final'!$O$23="Catastrófico"),CONCATENATE("R",'Mapa final'!$B$23),"")</f>
        <v/>
      </c>
      <c r="AM44" s="1123"/>
      <c r="AN44" s="1"/>
      <c r="AO44" s="1"/>
      <c r="AP44" s="1"/>
      <c r="AQ44" s="1"/>
      <c r="AR44" s="1"/>
      <c r="AS44" s="1"/>
      <c r="AT44" s="1"/>
      <c r="AU44" s="1"/>
      <c r="AV44" s="1"/>
      <c r="AW44" s="1"/>
      <c r="AX44" s="1"/>
      <c r="AY44" s="1"/>
      <c r="AZ44" s="1"/>
      <c r="BA44" s="1"/>
      <c r="BB44" s="1"/>
      <c r="BC44" s="1"/>
      <c r="BD44" s="1"/>
      <c r="BE44" s="1"/>
      <c r="BF44" s="1"/>
      <c r="BG44" s="1"/>
      <c r="BH44" s="1"/>
      <c r="BI44" s="1"/>
    </row>
    <row r="45" spans="1:61" ht="14.25" customHeight="1" x14ac:dyDescent="0.25">
      <c r="A45" s="1"/>
      <c r="B45" s="1124"/>
      <c r="C45" s="1156"/>
      <c r="D45" s="1125"/>
      <c r="E45" s="1144"/>
      <c r="F45" s="1148"/>
      <c r="G45" s="1148"/>
      <c r="H45" s="1148"/>
      <c r="I45" s="1143"/>
      <c r="J45" s="1144"/>
      <c r="K45" s="1145"/>
      <c r="L45" s="1142"/>
      <c r="M45" s="1145"/>
      <c r="N45" s="1142"/>
      <c r="O45" s="1143"/>
      <c r="P45" s="1144"/>
      <c r="Q45" s="1145"/>
      <c r="R45" s="1142"/>
      <c r="S45" s="1145"/>
      <c r="T45" s="1142"/>
      <c r="U45" s="1143"/>
      <c r="V45" s="1144"/>
      <c r="W45" s="1145"/>
      <c r="X45" s="1142"/>
      <c r="Y45" s="1145"/>
      <c r="Z45" s="1142"/>
      <c r="AA45" s="1143"/>
      <c r="AB45" s="1144"/>
      <c r="AC45" s="1145"/>
      <c r="AD45" s="1142"/>
      <c r="AE45" s="1145"/>
      <c r="AF45" s="1142"/>
      <c r="AG45" s="1143"/>
      <c r="AH45" s="1144"/>
      <c r="AI45" s="1145"/>
      <c r="AJ45" s="1142"/>
      <c r="AK45" s="1145"/>
      <c r="AL45" s="1142"/>
      <c r="AM45" s="1143"/>
      <c r="AN45" s="1"/>
      <c r="AO45" s="1"/>
      <c r="AP45" s="1"/>
      <c r="AQ45" s="1"/>
      <c r="AR45" s="1"/>
      <c r="AS45" s="1"/>
      <c r="AT45" s="1"/>
      <c r="AU45" s="1"/>
      <c r="AV45" s="1"/>
      <c r="AW45" s="1"/>
      <c r="AX45" s="1"/>
      <c r="AY45" s="1"/>
      <c r="AZ45" s="1"/>
      <c r="BA45" s="1"/>
      <c r="BB45" s="1"/>
      <c r="BC45" s="1"/>
      <c r="BD45" s="1"/>
      <c r="BE45" s="1"/>
      <c r="BF45" s="1"/>
      <c r="BG45" s="1"/>
      <c r="BH45" s="1"/>
      <c r="BI45" s="1"/>
    </row>
    <row r="46" spans="1:61" ht="14.25" customHeight="1" x14ac:dyDescent="0.25">
      <c r="A46" s="1"/>
      <c r="B46" s="1"/>
      <c r="C46" s="1"/>
      <c r="D46" s="1"/>
      <c r="E46" s="1"/>
      <c r="F46" s="1"/>
      <c r="G46" s="1"/>
      <c r="H46" s="1"/>
      <c r="I46" s="1"/>
      <c r="J46" s="1146" t="s">
        <v>448</v>
      </c>
      <c r="K46" s="1147"/>
      <c r="L46" s="1147"/>
      <c r="M46" s="1147"/>
      <c r="N46" s="1147"/>
      <c r="O46" s="1132"/>
      <c r="P46" s="1146" t="s">
        <v>449</v>
      </c>
      <c r="Q46" s="1147"/>
      <c r="R46" s="1147"/>
      <c r="S46" s="1147"/>
      <c r="T46" s="1147"/>
      <c r="U46" s="1132"/>
      <c r="V46" s="1146" t="s">
        <v>450</v>
      </c>
      <c r="W46" s="1147"/>
      <c r="X46" s="1147"/>
      <c r="Y46" s="1147"/>
      <c r="Z46" s="1147"/>
      <c r="AA46" s="1132"/>
      <c r="AB46" s="1146" t="s">
        <v>451</v>
      </c>
      <c r="AC46" s="1147"/>
      <c r="AD46" s="1147"/>
      <c r="AE46" s="1147"/>
      <c r="AF46" s="1147"/>
      <c r="AG46" s="1132"/>
      <c r="AH46" s="1146" t="s">
        <v>452</v>
      </c>
      <c r="AI46" s="1147"/>
      <c r="AJ46" s="1147"/>
      <c r="AK46" s="1147"/>
      <c r="AL46" s="1147"/>
      <c r="AM46" s="1132"/>
      <c r="AN46" s="1"/>
      <c r="AO46" s="1"/>
      <c r="AP46" s="1"/>
      <c r="AQ46" s="1"/>
      <c r="AR46" s="1"/>
      <c r="AS46" s="1"/>
      <c r="AT46" s="1"/>
      <c r="AU46" s="1"/>
      <c r="AV46" s="1"/>
      <c r="AW46" s="1"/>
      <c r="AX46" s="1"/>
      <c r="AY46" s="1"/>
      <c r="AZ46" s="1"/>
      <c r="BA46" s="1"/>
      <c r="BB46" s="1"/>
      <c r="BC46" s="1"/>
      <c r="BD46" s="1"/>
      <c r="BE46" s="1"/>
      <c r="BF46" s="1"/>
      <c r="BG46" s="1"/>
      <c r="BH46" s="1"/>
      <c r="BI46" s="1"/>
    </row>
    <row r="47" spans="1:61" ht="14.25" customHeight="1" x14ac:dyDescent="0.25">
      <c r="A47" s="1"/>
      <c r="B47" s="1"/>
      <c r="C47" s="1"/>
      <c r="D47" s="1"/>
      <c r="E47" s="1"/>
      <c r="F47" s="1"/>
      <c r="G47" s="1"/>
      <c r="H47" s="1"/>
      <c r="I47" s="1"/>
      <c r="J47" s="579"/>
      <c r="K47" s="567"/>
      <c r="L47" s="567"/>
      <c r="M47" s="567"/>
      <c r="N47" s="567"/>
      <c r="O47" s="568"/>
      <c r="P47" s="579"/>
      <c r="Q47" s="567"/>
      <c r="R47" s="567"/>
      <c r="S47" s="567"/>
      <c r="T47" s="567"/>
      <c r="U47" s="568"/>
      <c r="V47" s="579"/>
      <c r="W47" s="567"/>
      <c r="X47" s="567"/>
      <c r="Y47" s="567"/>
      <c r="Z47" s="567"/>
      <c r="AA47" s="568"/>
      <c r="AB47" s="579"/>
      <c r="AC47" s="567"/>
      <c r="AD47" s="567"/>
      <c r="AE47" s="567"/>
      <c r="AF47" s="567"/>
      <c r="AG47" s="568"/>
      <c r="AH47" s="579"/>
      <c r="AI47" s="567"/>
      <c r="AJ47" s="567"/>
      <c r="AK47" s="567"/>
      <c r="AL47" s="567"/>
      <c r="AM47" s="568"/>
      <c r="AN47" s="1"/>
      <c r="AO47" s="1"/>
      <c r="AP47" s="1"/>
      <c r="AQ47" s="1"/>
      <c r="AR47" s="1"/>
      <c r="AS47" s="1"/>
      <c r="AT47" s="1"/>
      <c r="AU47" s="1"/>
      <c r="AV47" s="1"/>
      <c r="AW47" s="1"/>
      <c r="AX47" s="1"/>
      <c r="AY47" s="1"/>
      <c r="AZ47" s="1"/>
      <c r="BA47" s="1"/>
      <c r="BB47" s="1"/>
      <c r="BC47" s="1"/>
      <c r="BD47" s="1"/>
      <c r="BE47" s="1"/>
      <c r="BF47" s="1"/>
      <c r="BG47" s="1"/>
      <c r="BH47" s="1"/>
      <c r="BI47" s="1"/>
    </row>
    <row r="48" spans="1:61" ht="14.25" customHeight="1" x14ac:dyDescent="0.25">
      <c r="A48" s="1"/>
      <c r="B48" s="1"/>
      <c r="C48" s="1"/>
      <c r="D48" s="1"/>
      <c r="E48" s="1"/>
      <c r="F48" s="1"/>
      <c r="G48" s="1"/>
      <c r="H48" s="1"/>
      <c r="I48" s="1"/>
      <c r="J48" s="579"/>
      <c r="K48" s="567"/>
      <c r="L48" s="567"/>
      <c r="M48" s="567"/>
      <c r="N48" s="567"/>
      <c r="O48" s="568"/>
      <c r="P48" s="579"/>
      <c r="Q48" s="567"/>
      <c r="R48" s="567"/>
      <c r="S48" s="567"/>
      <c r="T48" s="567"/>
      <c r="U48" s="568"/>
      <c r="V48" s="579"/>
      <c r="W48" s="567"/>
      <c r="X48" s="567"/>
      <c r="Y48" s="567"/>
      <c r="Z48" s="567"/>
      <c r="AA48" s="568"/>
      <c r="AB48" s="579"/>
      <c r="AC48" s="567"/>
      <c r="AD48" s="567"/>
      <c r="AE48" s="567"/>
      <c r="AF48" s="567"/>
      <c r="AG48" s="568"/>
      <c r="AH48" s="579"/>
      <c r="AI48" s="567"/>
      <c r="AJ48" s="567"/>
      <c r="AK48" s="567"/>
      <c r="AL48" s="567"/>
      <c r="AM48" s="568"/>
      <c r="AN48" s="1"/>
      <c r="AO48" s="1"/>
      <c r="AP48" s="1"/>
      <c r="AQ48" s="1"/>
      <c r="AR48" s="1"/>
      <c r="AS48" s="1"/>
      <c r="AT48" s="1"/>
      <c r="AU48" s="1"/>
      <c r="AV48" s="1"/>
      <c r="AW48" s="1"/>
      <c r="AX48" s="1"/>
      <c r="AY48" s="1"/>
      <c r="AZ48" s="1"/>
      <c r="BA48" s="1"/>
      <c r="BB48" s="1"/>
      <c r="BC48" s="1"/>
      <c r="BD48" s="1"/>
      <c r="BE48" s="1"/>
      <c r="BF48" s="1"/>
      <c r="BG48" s="1"/>
      <c r="BH48" s="1"/>
      <c r="BI48" s="1"/>
    </row>
    <row r="49" spans="1:61" ht="14.25" customHeight="1" x14ac:dyDescent="0.25">
      <c r="A49" s="1"/>
      <c r="B49" s="1"/>
      <c r="C49" s="1"/>
      <c r="D49" s="1"/>
      <c r="E49" s="1"/>
      <c r="F49" s="1"/>
      <c r="G49" s="1"/>
      <c r="H49" s="1"/>
      <c r="I49" s="1"/>
      <c r="J49" s="579"/>
      <c r="K49" s="567"/>
      <c r="L49" s="567"/>
      <c r="M49" s="567"/>
      <c r="N49" s="567"/>
      <c r="O49" s="568"/>
      <c r="P49" s="579"/>
      <c r="Q49" s="567"/>
      <c r="R49" s="567"/>
      <c r="S49" s="567"/>
      <c r="T49" s="567"/>
      <c r="U49" s="568"/>
      <c r="V49" s="579"/>
      <c r="W49" s="567"/>
      <c r="X49" s="567"/>
      <c r="Y49" s="567"/>
      <c r="Z49" s="567"/>
      <c r="AA49" s="568"/>
      <c r="AB49" s="579"/>
      <c r="AC49" s="567"/>
      <c r="AD49" s="567"/>
      <c r="AE49" s="567"/>
      <c r="AF49" s="567"/>
      <c r="AG49" s="568"/>
      <c r="AH49" s="579"/>
      <c r="AI49" s="567"/>
      <c r="AJ49" s="567"/>
      <c r="AK49" s="567"/>
      <c r="AL49" s="567"/>
      <c r="AM49" s="568"/>
      <c r="AN49" s="1"/>
      <c r="AO49" s="1"/>
      <c r="AP49" s="1"/>
      <c r="AQ49" s="1"/>
      <c r="AR49" s="1"/>
      <c r="AS49" s="1"/>
      <c r="AT49" s="1"/>
      <c r="AU49" s="1"/>
      <c r="AV49" s="1"/>
      <c r="AW49" s="1"/>
      <c r="AX49" s="1"/>
      <c r="AY49" s="1"/>
      <c r="AZ49" s="1"/>
      <c r="BA49" s="1"/>
      <c r="BB49" s="1"/>
      <c r="BC49" s="1"/>
      <c r="BD49" s="1"/>
      <c r="BE49" s="1"/>
      <c r="BF49" s="1"/>
      <c r="BG49" s="1"/>
      <c r="BH49" s="1"/>
      <c r="BI49" s="1"/>
    </row>
    <row r="50" spans="1:61" ht="14.25" customHeight="1" x14ac:dyDescent="0.25">
      <c r="A50" s="1"/>
      <c r="B50" s="1"/>
      <c r="C50" s="1"/>
      <c r="D50" s="1"/>
      <c r="E50" s="1"/>
      <c r="F50" s="1"/>
      <c r="G50" s="1"/>
      <c r="H50" s="1"/>
      <c r="I50" s="1"/>
      <c r="J50" s="579"/>
      <c r="K50" s="567"/>
      <c r="L50" s="567"/>
      <c r="M50" s="567"/>
      <c r="N50" s="567"/>
      <c r="O50" s="568"/>
      <c r="P50" s="579"/>
      <c r="Q50" s="567"/>
      <c r="R50" s="567"/>
      <c r="S50" s="567"/>
      <c r="T50" s="567"/>
      <c r="U50" s="568"/>
      <c r="V50" s="579"/>
      <c r="W50" s="567"/>
      <c r="X50" s="567"/>
      <c r="Y50" s="567"/>
      <c r="Z50" s="567"/>
      <c r="AA50" s="568"/>
      <c r="AB50" s="579"/>
      <c r="AC50" s="567"/>
      <c r="AD50" s="567"/>
      <c r="AE50" s="567"/>
      <c r="AF50" s="567"/>
      <c r="AG50" s="568"/>
      <c r="AH50" s="579"/>
      <c r="AI50" s="567"/>
      <c r="AJ50" s="567"/>
      <c r="AK50" s="567"/>
      <c r="AL50" s="567"/>
      <c r="AM50" s="568"/>
      <c r="AN50" s="1"/>
      <c r="AO50" s="1"/>
      <c r="AP50" s="1"/>
      <c r="AQ50" s="1"/>
      <c r="AR50" s="1"/>
      <c r="AS50" s="1"/>
      <c r="AT50" s="1"/>
      <c r="AU50" s="1"/>
      <c r="AV50" s="1"/>
      <c r="AW50" s="1"/>
      <c r="AX50" s="1"/>
      <c r="AY50" s="1"/>
      <c r="AZ50" s="1"/>
      <c r="BA50" s="1"/>
      <c r="BB50" s="1"/>
      <c r="BC50" s="1"/>
      <c r="BD50" s="1"/>
      <c r="BE50" s="1"/>
      <c r="BF50" s="1"/>
      <c r="BG50" s="1"/>
      <c r="BH50" s="1"/>
      <c r="BI50" s="1"/>
    </row>
    <row r="51" spans="1:61" ht="14.25" customHeight="1" x14ac:dyDescent="0.25">
      <c r="A51" s="1"/>
      <c r="B51" s="1"/>
      <c r="C51" s="1"/>
      <c r="D51" s="1"/>
      <c r="E51" s="1"/>
      <c r="F51" s="1"/>
      <c r="G51" s="1"/>
      <c r="H51" s="1"/>
      <c r="I51" s="1"/>
      <c r="J51" s="1144"/>
      <c r="K51" s="1148"/>
      <c r="L51" s="1148"/>
      <c r="M51" s="1148"/>
      <c r="N51" s="1148"/>
      <c r="O51" s="1143"/>
      <c r="P51" s="1144"/>
      <c r="Q51" s="1148"/>
      <c r="R51" s="1148"/>
      <c r="S51" s="1148"/>
      <c r="T51" s="1148"/>
      <c r="U51" s="1143"/>
      <c r="V51" s="1144"/>
      <c r="W51" s="1148"/>
      <c r="X51" s="1148"/>
      <c r="Y51" s="1148"/>
      <c r="Z51" s="1148"/>
      <c r="AA51" s="1143"/>
      <c r="AB51" s="1144"/>
      <c r="AC51" s="1148"/>
      <c r="AD51" s="1148"/>
      <c r="AE51" s="1148"/>
      <c r="AF51" s="1148"/>
      <c r="AG51" s="1143"/>
      <c r="AH51" s="1144"/>
      <c r="AI51" s="1148"/>
      <c r="AJ51" s="1148"/>
      <c r="AK51" s="1148"/>
      <c r="AL51" s="1148"/>
      <c r="AM51" s="1143"/>
      <c r="AN51" s="1"/>
      <c r="AO51" s="1"/>
      <c r="AP51" s="1"/>
      <c r="AQ51" s="1"/>
      <c r="AR51" s="1"/>
      <c r="AS51" s="1"/>
      <c r="AT51" s="1"/>
      <c r="AU51" s="1"/>
      <c r="AV51" s="1"/>
      <c r="AW51" s="1"/>
      <c r="AX51" s="1"/>
      <c r="AY51" s="1"/>
      <c r="AZ51" s="1"/>
      <c r="BA51" s="1"/>
      <c r="BB51" s="1"/>
      <c r="BC51" s="1"/>
      <c r="BD51" s="1"/>
      <c r="BE51" s="1"/>
      <c r="BF51" s="1"/>
      <c r="BG51" s="1"/>
      <c r="BH51" s="1"/>
      <c r="BI51" s="1"/>
    </row>
    <row r="52" spans="1:61"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1"/>
      <c r="AV53" s="1"/>
      <c r="AW53" s="1"/>
      <c r="AX53" s="1"/>
      <c r="AY53" s="1"/>
      <c r="AZ53" s="1"/>
      <c r="BA53" s="1"/>
      <c r="BB53" s="1"/>
      <c r="BC53" s="1"/>
      <c r="BD53" s="1"/>
      <c r="BE53" s="1"/>
      <c r="BF53" s="1"/>
      <c r="BG53" s="1"/>
      <c r="BH53" s="1"/>
      <c r="BI53" s="1"/>
    </row>
    <row r="54" spans="1:61" ht="15" customHeight="1" x14ac:dyDescent="0.25">
      <c r="A54" s="1"/>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1"/>
      <c r="AV54" s="1"/>
      <c r="AW54" s="1"/>
      <c r="AX54" s="1"/>
      <c r="AY54" s="1"/>
      <c r="AZ54" s="1"/>
      <c r="BA54" s="1"/>
      <c r="BB54" s="1"/>
      <c r="BC54" s="1"/>
      <c r="BD54" s="1"/>
      <c r="BE54" s="1"/>
      <c r="BF54" s="1"/>
      <c r="BG54" s="1"/>
      <c r="BH54" s="1"/>
      <c r="BI54" s="1"/>
    </row>
    <row r="55" spans="1:61"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4.2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4.2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4.2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4.2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4.2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4.2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4.2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4.2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4.2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4.2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4.2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4.2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4.2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4.2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4.2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4.25" customHeight="1" x14ac:dyDescent="0.25">
      <c r="B137" s="1"/>
      <c r="C137" s="1"/>
      <c r="D137" s="1"/>
      <c r="E137" s="1"/>
      <c r="F137" s="1"/>
      <c r="G137" s="1"/>
      <c r="H137" s="1"/>
      <c r="I137" s="1"/>
    </row>
    <row r="138" spans="2:61" ht="14.25" customHeight="1" x14ac:dyDescent="0.25">
      <c r="B138" s="1"/>
      <c r="C138" s="1"/>
      <c r="D138" s="1"/>
      <c r="E138" s="1"/>
      <c r="F138" s="1"/>
      <c r="G138" s="1"/>
      <c r="H138" s="1"/>
      <c r="I138" s="1"/>
    </row>
    <row r="139" spans="2:61" ht="14.25" customHeight="1" x14ac:dyDescent="0.25">
      <c r="B139" s="1"/>
      <c r="C139" s="1"/>
      <c r="D139" s="1"/>
      <c r="E139" s="1"/>
      <c r="F139" s="1"/>
      <c r="G139" s="1"/>
      <c r="H139" s="1"/>
      <c r="I139" s="1"/>
    </row>
    <row r="140" spans="2:61" ht="14.25" customHeight="1" x14ac:dyDescent="0.25">
      <c r="B140" s="1"/>
      <c r="C140" s="1"/>
      <c r="D140" s="1"/>
      <c r="E140" s="1"/>
      <c r="F140" s="1"/>
      <c r="G140" s="1"/>
      <c r="H140" s="1"/>
      <c r="I140" s="1"/>
    </row>
    <row r="141" spans="2:61" ht="14.25" customHeight="1" x14ac:dyDescent="0.25"/>
    <row r="142" spans="2:61" ht="14.25" customHeight="1" x14ac:dyDescent="0.25"/>
    <row r="143" spans="2:61" ht="14.25" customHeight="1" x14ac:dyDescent="0.25"/>
    <row r="144" spans="2:61"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L42:M43"/>
    <mergeCell ref="N42:O43"/>
    <mergeCell ref="P42:Q43"/>
    <mergeCell ref="R42:S43"/>
    <mergeCell ref="T42:U43"/>
    <mergeCell ref="V42:W43"/>
    <mergeCell ref="X42:Y43"/>
    <mergeCell ref="Z42:AA43"/>
    <mergeCell ref="AB42:AC43"/>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T30:U31"/>
    <mergeCell ref="V30:W31"/>
    <mergeCell ref="AJ26:AK27"/>
    <mergeCell ref="J22:K23"/>
    <mergeCell ref="J24:K25"/>
    <mergeCell ref="J26:K27"/>
    <mergeCell ref="AJ44:AK45"/>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E22:I29"/>
    <mergeCell ref="AH22:AI23"/>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4:U35"/>
    <mergeCell ref="V34:W35"/>
    <mergeCell ref="X34:Y35"/>
    <mergeCell ref="Z34:AA35"/>
    <mergeCell ref="X30:Y31"/>
    <mergeCell ref="Z30:AA31"/>
    <mergeCell ref="AB30:AC31"/>
    <mergeCell ref="AD30:AE31"/>
    <mergeCell ref="AF30:AG3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000"/>
  <sheetViews>
    <sheetView workbookViewId="0">
      <selection sqref="A1:AG2"/>
    </sheetView>
  </sheetViews>
  <sheetFormatPr baseColWidth="10" defaultColWidth="14.42578125" defaultRowHeight="15" customHeight="1" x14ac:dyDescent="0.25"/>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ht="14.2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1171" t="s">
        <v>453</v>
      </c>
      <c r="C2" s="567"/>
      <c r="D2" s="567"/>
      <c r="E2" s="567"/>
      <c r="F2" s="567"/>
      <c r="G2" s="567"/>
      <c r="H2" s="567"/>
      <c r="I2" s="567"/>
      <c r="J2" s="1152" t="s">
        <v>15</v>
      </c>
      <c r="K2" s="1153"/>
      <c r="L2" s="1153"/>
      <c r="M2" s="1153"/>
      <c r="N2" s="1153"/>
      <c r="O2" s="1153"/>
      <c r="P2" s="1153"/>
      <c r="Q2" s="1153"/>
      <c r="R2" s="1153"/>
      <c r="S2" s="1153"/>
      <c r="T2" s="1153"/>
      <c r="U2" s="1153"/>
      <c r="V2" s="1153"/>
      <c r="W2" s="1153"/>
      <c r="X2" s="1153"/>
      <c r="Y2" s="1153"/>
      <c r="Z2" s="1153"/>
      <c r="AA2" s="1153"/>
      <c r="AB2" s="1153"/>
      <c r="AC2" s="1153"/>
      <c r="AD2" s="1153"/>
      <c r="AE2" s="1153"/>
      <c r="AF2" s="1153"/>
      <c r="AG2" s="1153"/>
      <c r="AH2" s="1153"/>
      <c r="AI2" s="1153"/>
      <c r="AJ2" s="1153"/>
      <c r="AK2" s="1153"/>
      <c r="AL2" s="1153"/>
      <c r="AM2" s="1127"/>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567"/>
      <c r="C3" s="567"/>
      <c r="D3" s="567"/>
      <c r="E3" s="567"/>
      <c r="F3" s="567"/>
      <c r="G3" s="567"/>
      <c r="H3" s="567"/>
      <c r="I3" s="567"/>
      <c r="J3" s="1154"/>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1155"/>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567"/>
      <c r="C4" s="567"/>
      <c r="D4" s="567"/>
      <c r="E4" s="567"/>
      <c r="F4" s="567"/>
      <c r="G4" s="567"/>
      <c r="H4" s="567"/>
      <c r="I4" s="567"/>
      <c r="J4" s="1124"/>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29"/>
      <c r="AN4" s="1"/>
      <c r="AO4" s="1"/>
      <c r="AP4" s="1"/>
      <c r="AQ4" s="1"/>
      <c r="AR4" s="1"/>
      <c r="AS4" s="1"/>
      <c r="AT4" s="1"/>
      <c r="AU4" s="1"/>
      <c r="AV4" s="1"/>
      <c r="AW4" s="1"/>
      <c r="AX4" s="1"/>
      <c r="AY4" s="1"/>
      <c r="AZ4" s="1"/>
      <c r="BA4" s="1"/>
      <c r="BB4" s="1"/>
      <c r="BC4" s="1"/>
      <c r="BD4" s="1"/>
      <c r="BE4" s="1"/>
      <c r="BF4" s="1"/>
      <c r="BG4" s="1"/>
      <c r="BH4" s="1"/>
      <c r="BI4" s="1"/>
    </row>
    <row r="5" spans="1:61" ht="14.2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1157" t="s">
        <v>119</v>
      </c>
      <c r="C6" s="1153"/>
      <c r="D6" s="1123"/>
      <c r="E6" s="1172" t="s">
        <v>441</v>
      </c>
      <c r="F6" s="1147"/>
      <c r="G6" s="1147"/>
      <c r="H6" s="1147"/>
      <c r="I6" s="1132"/>
      <c r="J6" s="38" t="str">
        <f ca="1">IF(AND('Mapa final'!$AB$10="Muy Alta",'Mapa final'!$AD$10="Leve"),CONCATENATE("R1C",'Mapa final'!$R$10),"")</f>
        <v/>
      </c>
      <c r="K6" s="39" t="str">
        <f ca="1">IF(AND('Mapa final'!$AB$11="Muy Alta",'Mapa final'!$AD$11="Leve"),CONCATENATE("R1C",'Mapa final'!$R$11),"")</f>
        <v/>
      </c>
      <c r="L6" s="39" t="str">
        <f>IF(AND('Mapa final'!$AB$12="Muy Alta",'Mapa final'!$AD$12="Leve"),CONCATENATE("R1C",'Mapa final'!$R$12),"")</f>
        <v/>
      </c>
      <c r="M6" s="39" t="str">
        <f>IF(AND('Mapa final'!$AB$13="Muy Alta",'Mapa final'!$AD$13="Leve"),CONCATENATE("R1C",'Mapa final'!$R$13),"")</f>
        <v/>
      </c>
      <c r="N6" s="39" t="str">
        <f>IF(AND('Mapa final'!$AB$14="Muy Alta",'Mapa final'!$AD$14="Leve"),CONCATENATE("R1C",'Mapa final'!$R$14),"")</f>
        <v/>
      </c>
      <c r="O6" s="40" t="str">
        <f>IF(AND('Mapa final'!$AB$15="Muy Alta",'Mapa final'!$AD$15="Leve"),CONCATENATE("R1C",'Mapa final'!$R$15),"")</f>
        <v/>
      </c>
      <c r="P6" s="38" t="str">
        <f ca="1">IF(AND('Mapa final'!$AB$10="Muy Alta",'Mapa final'!$AD$10="Menor"),CONCATENATE("R1C",'Mapa final'!$R$10),"")</f>
        <v/>
      </c>
      <c r="Q6" s="39" t="str">
        <f ca="1">IF(AND('Mapa final'!$AB$11="Muy Alta",'Mapa final'!$AD$11="Menor"),CONCATENATE("R1C",'Mapa final'!$R$11),"")</f>
        <v/>
      </c>
      <c r="R6" s="39" t="str">
        <f>IF(AND('Mapa final'!$AB$12="Muy Alta",'Mapa final'!$AD$12="Menor"),CONCATENATE("R1C",'Mapa final'!$R$12),"")</f>
        <v/>
      </c>
      <c r="S6" s="39" t="str">
        <f>IF(AND('Mapa final'!$AB$13="Muy Alta",'Mapa final'!$AD$13="Menor"),CONCATENATE("R1C",'Mapa final'!$R$13),"")</f>
        <v/>
      </c>
      <c r="T6" s="39" t="str">
        <f>IF(AND('Mapa final'!$AB$14="Muy Alta",'Mapa final'!$AD$14="Menor"),CONCATENATE("R1C",'Mapa final'!$R$14),"")</f>
        <v/>
      </c>
      <c r="U6" s="40" t="str">
        <f>IF(AND('Mapa final'!$AB$15="Muy Alta",'Mapa final'!$AD$15="Menor"),CONCATENATE("R1C",'Mapa final'!$R$15),"")</f>
        <v/>
      </c>
      <c r="V6" s="38" t="str">
        <f ca="1">IF(AND('Mapa final'!$AB$10="Muy Alta",'Mapa final'!$AD$10="Moderado"),CONCATENATE("R1C",'Mapa final'!$R$10),"")</f>
        <v/>
      </c>
      <c r="W6" s="39" t="str">
        <f ca="1">IF(AND('Mapa final'!$AB$11="Muy Alta",'Mapa final'!$AD$11="Moderado"),CONCATENATE("R1C",'Mapa final'!$R$11),"")</f>
        <v/>
      </c>
      <c r="X6" s="39" t="str">
        <f>IF(AND('Mapa final'!$AB$12="Muy Alta",'Mapa final'!$AD$12="Moderado"),CONCATENATE("R1C",'Mapa final'!$R$12),"")</f>
        <v/>
      </c>
      <c r="Y6" s="39" t="str">
        <f>IF(AND('Mapa final'!$AB$13="Muy Alta",'Mapa final'!$AD$13="Moderado"),CONCATENATE("R1C",'Mapa final'!$R$13),"")</f>
        <v/>
      </c>
      <c r="Z6" s="39" t="str">
        <f>IF(AND('Mapa final'!$AB$14="Muy Alta",'Mapa final'!$AD$14="Moderado"),CONCATENATE("R1C",'Mapa final'!$R$14),"")</f>
        <v/>
      </c>
      <c r="AA6" s="40" t="str">
        <f>IF(AND('Mapa final'!$AB$15="Muy Alta",'Mapa final'!$AD$15="Moderado"),CONCATENATE("R1C",'Mapa final'!$R$15),"")</f>
        <v/>
      </c>
      <c r="AB6" s="38" t="str">
        <f ca="1">IF(AND('Mapa final'!$AB$10="Muy Alta",'Mapa final'!$AD$10="Mayor"),CONCATENATE("R1C",'Mapa final'!$R$10),"")</f>
        <v/>
      </c>
      <c r="AC6" s="39" t="str">
        <f ca="1">IF(AND('Mapa final'!$AB$11="Muy Alta",'Mapa final'!$AD$11="Mayor"),CONCATENATE("R1C",'Mapa final'!$R$11),"")</f>
        <v/>
      </c>
      <c r="AD6" s="39" t="str">
        <f>IF(AND('Mapa final'!$AB$12="Muy Alta",'Mapa final'!$AD$12="Mayor"),CONCATENATE("R1C",'Mapa final'!$R$12),"")</f>
        <v/>
      </c>
      <c r="AE6" s="39" t="str">
        <f>IF(AND('Mapa final'!$AB$13="Muy Alta",'Mapa final'!$AD$13="Mayor"),CONCATENATE("R1C",'Mapa final'!$R$13),"")</f>
        <v/>
      </c>
      <c r="AF6" s="39" t="str">
        <f>IF(AND('Mapa final'!$AB$14="Muy Alta",'Mapa final'!$AD$14="Mayor"),CONCATENATE("R1C",'Mapa final'!$R$14),"")</f>
        <v/>
      </c>
      <c r="AG6" s="40" t="str">
        <f>IF(AND('Mapa final'!$AB$15="Muy Alta",'Mapa final'!$AD$15="Mayor"),CONCATENATE("R1C",'Mapa final'!$R$15),"")</f>
        <v/>
      </c>
      <c r="AH6" s="41" t="str">
        <f ca="1">IF(AND('Mapa final'!$AB$10="Muy Alta",'Mapa final'!$AD$10="Catastrófico"),CONCATENATE("R1C",'Mapa final'!$R$10),"")</f>
        <v/>
      </c>
      <c r="AI6" s="42" t="str">
        <f ca="1">IF(AND('Mapa final'!$AB$11="Muy Alta",'Mapa final'!$AD$11="Catastrófico"),CONCATENATE("R1C",'Mapa final'!$R$11),"")</f>
        <v/>
      </c>
      <c r="AJ6" s="42" t="str">
        <f>IF(AND('Mapa final'!$AB$12="Muy Alta",'Mapa final'!$AD$12="Catastrófico"),CONCATENATE("R1C",'Mapa final'!$R$12),"")</f>
        <v/>
      </c>
      <c r="AK6" s="42" t="str">
        <f>IF(AND('Mapa final'!$AB$13="Muy Alta",'Mapa final'!$AD$13="Catastrófico"),CONCATENATE("R1C",'Mapa final'!$R$13),"")</f>
        <v/>
      </c>
      <c r="AL6" s="42" t="str">
        <f>IF(AND('Mapa final'!$AB$14="Muy Alta",'Mapa final'!$AD$14="Catastrófico"),CONCATENATE("R1C",'Mapa final'!$R$14),"")</f>
        <v/>
      </c>
      <c r="AM6" s="43" t="str">
        <f>IF(AND('Mapa final'!$AB$15="Muy Alta",'Mapa final'!$AD$15="Catastrófico"),CONCATENATE("R1C",'Mapa final'!$R$15),"")</f>
        <v/>
      </c>
      <c r="AN6" s="1"/>
      <c r="AO6" s="1175" t="s">
        <v>442</v>
      </c>
      <c r="AP6" s="1161"/>
      <c r="AQ6" s="1161"/>
      <c r="AR6" s="1161"/>
      <c r="AS6" s="1161"/>
      <c r="AT6" s="1162"/>
      <c r="AU6" s="1"/>
      <c r="AV6" s="1"/>
      <c r="AW6" s="1"/>
      <c r="AX6" s="1"/>
      <c r="AY6" s="1"/>
      <c r="AZ6" s="1"/>
      <c r="BA6" s="1"/>
      <c r="BB6" s="1"/>
      <c r="BC6" s="1"/>
      <c r="BD6" s="1"/>
      <c r="BE6" s="1"/>
      <c r="BF6" s="1"/>
      <c r="BG6" s="1"/>
      <c r="BH6" s="1"/>
      <c r="BI6" s="1"/>
    </row>
    <row r="7" spans="1:61" ht="15" customHeight="1" x14ac:dyDescent="0.25">
      <c r="A7" s="1"/>
      <c r="B7" s="1154"/>
      <c r="C7" s="567"/>
      <c r="D7" s="568"/>
      <c r="E7" s="579"/>
      <c r="F7" s="567"/>
      <c r="G7" s="567"/>
      <c r="H7" s="567"/>
      <c r="I7" s="568"/>
      <c r="J7" s="44" t="e">
        <f>IF(AND('Mapa final'!#REF!="Muy Alta",'Mapa final'!#REF!="Leve"),CONCATENATE("R2C",'Mapa final'!#REF!),"")</f>
        <v>#REF!</v>
      </c>
      <c r="K7" s="45" t="e">
        <f>IF(AND('Mapa final'!#REF!="Muy Alta",'Mapa final'!#REF!="Leve"),CONCATENATE("R2C",'Mapa final'!#REF!),"")</f>
        <v>#REF!</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e">
        <f>IF(AND('Mapa final'!#REF!="Muy Alta",'Mapa final'!#REF!="Menor"),CONCATENATE("R2C",'Mapa final'!#REF!),"")</f>
        <v>#REF!</v>
      </c>
      <c r="Q7" s="45" t="e">
        <f>IF(AND('Mapa final'!#REF!="Muy Alta",'Mapa final'!#REF!="Menor"),CONCATENATE("R2C",'Mapa final'!#REF!),"")</f>
        <v>#REF!</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e">
        <f>IF(AND('Mapa final'!#REF!="Muy Alta",'Mapa final'!#REF!="Moderado"),CONCATENATE("R2C",'Mapa final'!#REF!),"")</f>
        <v>#REF!</v>
      </c>
      <c r="W7" s="45" t="e">
        <f>IF(AND('Mapa final'!#REF!="Muy Alta",'Mapa final'!#REF!="Moderado"),CONCATENATE("R2C",'Mapa final'!#REF!),"")</f>
        <v>#REF!</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e">
        <f>IF(AND('Mapa final'!#REF!="Muy Alta",'Mapa final'!#REF!="Mayor"),CONCATENATE("R2C",'Mapa final'!#REF!),"")</f>
        <v>#REF!</v>
      </c>
      <c r="AC7" s="45" t="e">
        <f>IF(AND('Mapa final'!#REF!="Muy Alta",'Mapa final'!#REF!="Mayor"),CONCATENATE("R2C",'Mapa final'!#REF!),"")</f>
        <v>#REF!</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e">
        <f>IF(AND('Mapa final'!#REF!="Muy Alta",'Mapa final'!#REF!="Catastrófico"),CONCATENATE("R2C",'Mapa final'!#REF!),"")</f>
        <v>#REF!</v>
      </c>
      <c r="AI7" s="48" t="e">
        <f>IF(AND('Mapa final'!#REF!="Muy Alta",'Mapa final'!#REF!="Catastrófico"),CONCATENATE("R2C",'Mapa final'!#REF!),"")</f>
        <v>#REF!</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1"/>
      <c r="AO7" s="1163"/>
      <c r="AP7" s="567"/>
      <c r="AQ7" s="567"/>
      <c r="AR7" s="567"/>
      <c r="AS7" s="567"/>
      <c r="AT7" s="1164"/>
      <c r="AU7" s="1"/>
      <c r="AV7" s="1"/>
      <c r="AW7" s="1"/>
      <c r="AX7" s="1"/>
      <c r="AY7" s="1"/>
      <c r="AZ7" s="1"/>
      <c r="BA7" s="1"/>
      <c r="BB7" s="1"/>
      <c r="BC7" s="1"/>
      <c r="BD7" s="1"/>
      <c r="BE7" s="1"/>
      <c r="BF7" s="1"/>
      <c r="BG7" s="1"/>
      <c r="BH7" s="1"/>
      <c r="BI7" s="1"/>
    </row>
    <row r="8" spans="1:61" ht="15" customHeight="1" x14ac:dyDescent="0.25">
      <c r="A8" s="1"/>
      <c r="B8" s="1154"/>
      <c r="C8" s="567"/>
      <c r="D8" s="568"/>
      <c r="E8" s="579"/>
      <c r="F8" s="567"/>
      <c r="G8" s="567"/>
      <c r="H8" s="567"/>
      <c r="I8" s="568"/>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1"/>
      <c r="AO8" s="1163"/>
      <c r="AP8" s="567"/>
      <c r="AQ8" s="567"/>
      <c r="AR8" s="567"/>
      <c r="AS8" s="567"/>
      <c r="AT8" s="1164"/>
      <c r="AU8" s="1"/>
      <c r="AV8" s="1"/>
      <c r="AW8" s="1"/>
      <c r="AX8" s="1"/>
      <c r="AY8" s="1"/>
      <c r="AZ8" s="1"/>
      <c r="BA8" s="1"/>
      <c r="BB8" s="1"/>
      <c r="BC8" s="1"/>
      <c r="BD8" s="1"/>
      <c r="BE8" s="1"/>
      <c r="BF8" s="1"/>
      <c r="BG8" s="1"/>
      <c r="BH8" s="1"/>
      <c r="BI8" s="1"/>
    </row>
    <row r="9" spans="1:61" ht="15" customHeight="1" x14ac:dyDescent="0.25">
      <c r="A9" s="1"/>
      <c r="B9" s="1154"/>
      <c r="C9" s="567"/>
      <c r="D9" s="568"/>
      <c r="E9" s="579"/>
      <c r="F9" s="567"/>
      <c r="G9" s="567"/>
      <c r="H9" s="567"/>
      <c r="I9" s="568"/>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1"/>
      <c r="AO9" s="1163"/>
      <c r="AP9" s="567"/>
      <c r="AQ9" s="567"/>
      <c r="AR9" s="567"/>
      <c r="AS9" s="567"/>
      <c r="AT9" s="1164"/>
      <c r="AU9" s="1"/>
      <c r="AV9" s="1"/>
      <c r="AW9" s="1"/>
      <c r="AX9" s="1"/>
      <c r="AY9" s="1"/>
      <c r="AZ9" s="1"/>
      <c r="BA9" s="1"/>
      <c r="BB9" s="1"/>
      <c r="BC9" s="1"/>
      <c r="BD9" s="1"/>
      <c r="BE9" s="1"/>
      <c r="BF9" s="1"/>
      <c r="BG9" s="1"/>
      <c r="BH9" s="1"/>
      <c r="BI9" s="1"/>
    </row>
    <row r="10" spans="1:61" ht="15" customHeight="1" x14ac:dyDescent="0.25">
      <c r="A10" s="1"/>
      <c r="B10" s="1154"/>
      <c r="C10" s="567"/>
      <c r="D10" s="568"/>
      <c r="E10" s="579"/>
      <c r="F10" s="567"/>
      <c r="G10" s="567"/>
      <c r="H10" s="567"/>
      <c r="I10" s="568"/>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1"/>
      <c r="AO10" s="1163"/>
      <c r="AP10" s="567"/>
      <c r="AQ10" s="567"/>
      <c r="AR10" s="567"/>
      <c r="AS10" s="567"/>
      <c r="AT10" s="1164"/>
      <c r="AU10" s="1"/>
      <c r="AV10" s="1"/>
      <c r="AW10" s="1"/>
      <c r="AX10" s="1"/>
      <c r="AY10" s="1"/>
      <c r="AZ10" s="1"/>
      <c r="BA10" s="1"/>
      <c r="BB10" s="1"/>
      <c r="BC10" s="1"/>
      <c r="BD10" s="1"/>
      <c r="BE10" s="1"/>
      <c r="BF10" s="1"/>
      <c r="BG10" s="1"/>
      <c r="BH10" s="1"/>
      <c r="BI10" s="1"/>
    </row>
    <row r="11" spans="1:61" ht="15" customHeight="1" x14ac:dyDescent="0.25">
      <c r="A11" s="1"/>
      <c r="B11" s="1154"/>
      <c r="C11" s="567"/>
      <c r="D11" s="568"/>
      <c r="E11" s="579"/>
      <c r="F11" s="567"/>
      <c r="G11" s="567"/>
      <c r="H11" s="567"/>
      <c r="I11" s="568"/>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1"/>
      <c r="AO11" s="1163"/>
      <c r="AP11" s="567"/>
      <c r="AQ11" s="567"/>
      <c r="AR11" s="567"/>
      <c r="AS11" s="567"/>
      <c r="AT11" s="1164"/>
      <c r="AU11" s="1"/>
      <c r="AV11" s="1"/>
      <c r="AW11" s="1"/>
      <c r="AX11" s="1"/>
      <c r="AY11" s="1"/>
      <c r="AZ11" s="1"/>
      <c r="BA11" s="1"/>
      <c r="BB11" s="1"/>
      <c r="BC11" s="1"/>
      <c r="BD11" s="1"/>
      <c r="BE11" s="1"/>
      <c r="BF11" s="1"/>
      <c r="BG11" s="1"/>
      <c r="BH11" s="1"/>
      <c r="BI11" s="1"/>
    </row>
    <row r="12" spans="1:61" ht="15" customHeight="1" x14ac:dyDescent="0.25">
      <c r="A12" s="1"/>
      <c r="B12" s="1154"/>
      <c r="C12" s="567"/>
      <c r="D12" s="568"/>
      <c r="E12" s="579"/>
      <c r="F12" s="567"/>
      <c r="G12" s="567"/>
      <c r="H12" s="567"/>
      <c r="I12" s="568"/>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1"/>
      <c r="AO12" s="1163"/>
      <c r="AP12" s="567"/>
      <c r="AQ12" s="567"/>
      <c r="AR12" s="567"/>
      <c r="AS12" s="567"/>
      <c r="AT12" s="1164"/>
      <c r="AU12" s="1"/>
      <c r="AV12" s="1"/>
      <c r="AW12" s="1"/>
      <c r="AX12" s="1"/>
      <c r="AY12" s="1"/>
      <c r="AZ12" s="1"/>
      <c r="BA12" s="1"/>
      <c r="BB12" s="1"/>
      <c r="BC12" s="1"/>
      <c r="BD12" s="1"/>
      <c r="BE12" s="1"/>
      <c r="BF12" s="1"/>
      <c r="BG12" s="1"/>
      <c r="BH12" s="1"/>
      <c r="BI12" s="1"/>
    </row>
    <row r="13" spans="1:61" ht="15" customHeight="1" x14ac:dyDescent="0.25">
      <c r="A13" s="1"/>
      <c r="B13" s="1154"/>
      <c r="C13" s="567"/>
      <c r="D13" s="568"/>
      <c r="E13" s="579"/>
      <c r="F13" s="567"/>
      <c r="G13" s="567"/>
      <c r="H13" s="567"/>
      <c r="I13" s="568"/>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1"/>
      <c r="AO13" s="1163"/>
      <c r="AP13" s="567"/>
      <c r="AQ13" s="567"/>
      <c r="AR13" s="567"/>
      <c r="AS13" s="567"/>
      <c r="AT13" s="1164"/>
      <c r="AU13" s="1"/>
      <c r="AV13" s="1"/>
      <c r="AW13" s="1"/>
      <c r="AX13" s="1"/>
      <c r="AY13" s="1"/>
      <c r="AZ13" s="1"/>
      <c r="BA13" s="1"/>
      <c r="BB13" s="1"/>
      <c r="BC13" s="1"/>
      <c r="BD13" s="1"/>
      <c r="BE13" s="1"/>
      <c r="BF13" s="1"/>
      <c r="BG13" s="1"/>
      <c r="BH13" s="1"/>
      <c r="BI13" s="1"/>
    </row>
    <row r="14" spans="1:61" ht="15" customHeight="1" x14ac:dyDescent="0.25">
      <c r="A14" s="1"/>
      <c r="B14" s="1154"/>
      <c r="C14" s="567"/>
      <c r="D14" s="568"/>
      <c r="E14" s="579"/>
      <c r="F14" s="567"/>
      <c r="G14" s="567"/>
      <c r="H14" s="567"/>
      <c r="I14" s="568"/>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1"/>
      <c r="AO14" s="1163"/>
      <c r="AP14" s="567"/>
      <c r="AQ14" s="567"/>
      <c r="AR14" s="567"/>
      <c r="AS14" s="567"/>
      <c r="AT14" s="1164"/>
      <c r="AU14" s="1"/>
      <c r="AV14" s="1"/>
      <c r="AW14" s="1"/>
      <c r="AX14" s="1"/>
      <c r="AY14" s="1"/>
      <c r="AZ14" s="1"/>
      <c r="BA14" s="1"/>
      <c r="BB14" s="1"/>
      <c r="BC14" s="1"/>
      <c r="BD14" s="1"/>
      <c r="BE14" s="1"/>
      <c r="BF14" s="1"/>
      <c r="BG14" s="1"/>
      <c r="BH14" s="1"/>
      <c r="BI14" s="1"/>
    </row>
    <row r="15" spans="1:61" ht="15.75" customHeight="1" x14ac:dyDescent="0.25">
      <c r="A15" s="1"/>
      <c r="B15" s="1154"/>
      <c r="C15" s="567"/>
      <c r="D15" s="568"/>
      <c r="E15" s="1144"/>
      <c r="F15" s="1148"/>
      <c r="G15" s="1148"/>
      <c r="H15" s="1148"/>
      <c r="I15" s="1143"/>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1"/>
      <c r="AO15" s="1165"/>
      <c r="AP15" s="1166"/>
      <c r="AQ15" s="1166"/>
      <c r="AR15" s="1166"/>
      <c r="AS15" s="1166"/>
      <c r="AT15" s="1167"/>
      <c r="AU15" s="1"/>
      <c r="AV15" s="1"/>
      <c r="AW15" s="1"/>
      <c r="AX15" s="1"/>
      <c r="AY15" s="1"/>
      <c r="AZ15" s="1"/>
      <c r="BA15" s="1"/>
      <c r="BB15" s="1"/>
      <c r="BC15" s="1"/>
      <c r="BD15" s="1"/>
      <c r="BE15" s="1"/>
      <c r="BF15" s="1"/>
      <c r="BG15" s="1"/>
      <c r="BH15" s="1"/>
      <c r="BI15" s="1"/>
    </row>
    <row r="16" spans="1:61" ht="15" customHeight="1" x14ac:dyDescent="0.25">
      <c r="A16" s="1"/>
      <c r="B16" s="1154"/>
      <c r="C16" s="567"/>
      <c r="D16" s="568"/>
      <c r="E16" s="1172" t="s">
        <v>443</v>
      </c>
      <c r="F16" s="1147"/>
      <c r="G16" s="1147"/>
      <c r="H16" s="1147"/>
      <c r="I16" s="1147"/>
      <c r="J16" s="56" t="str">
        <f ca="1">IF(AND('Mapa final'!$AB$10="Alta",'Mapa final'!$AD$10="Leve"),CONCATENATE("R1C",'Mapa final'!$R$10),"")</f>
        <v/>
      </c>
      <c r="K16" s="57" t="str">
        <f ca="1">IF(AND('Mapa final'!$AB$11="Alta",'Mapa final'!$AD$11="Leve"),CONCATENATE("R1C",'Mapa final'!$R$11),"")</f>
        <v/>
      </c>
      <c r="L16" s="57" t="str">
        <f>IF(AND('Mapa final'!$AB$12="Alta",'Mapa final'!$AD$12="Leve"),CONCATENATE("R1C",'Mapa final'!$R$12),"")</f>
        <v/>
      </c>
      <c r="M16" s="57" t="str">
        <f>IF(AND('Mapa final'!$AB$13="Alta",'Mapa final'!$AD$13="Leve"),CONCATENATE("R1C",'Mapa final'!$R$13),"")</f>
        <v/>
      </c>
      <c r="N16" s="57" t="str">
        <f>IF(AND('Mapa final'!$AB$14="Alta",'Mapa final'!$AD$14="Leve"),CONCATENATE("R1C",'Mapa final'!$R$14),"")</f>
        <v/>
      </c>
      <c r="O16" s="58" t="str">
        <f>IF(AND('Mapa final'!$AB$15="Alta",'Mapa final'!$AD$15="Leve"),CONCATENATE("R1C",'Mapa final'!$R$15),"")</f>
        <v/>
      </c>
      <c r="P16" s="56" t="str">
        <f ca="1">IF(AND('Mapa final'!$AB$10="Alta",'Mapa final'!$AD$10="Menor"),CONCATENATE("R1C",'Mapa final'!$R$10),"")</f>
        <v/>
      </c>
      <c r="Q16" s="57" t="str">
        <f ca="1">IF(AND('Mapa final'!$AB$11="Alta",'Mapa final'!$AD$11="Menor"),CONCATENATE("R1C",'Mapa final'!$R$11),"")</f>
        <v/>
      </c>
      <c r="R16" s="57" t="str">
        <f>IF(AND('Mapa final'!$AB$12="Alta",'Mapa final'!$AD$12="Menor"),CONCATENATE("R1C",'Mapa final'!$R$12),"")</f>
        <v/>
      </c>
      <c r="S16" s="57" t="str">
        <f>IF(AND('Mapa final'!$AB$13="Alta",'Mapa final'!$AD$13="Menor"),CONCATENATE("R1C",'Mapa final'!$R$13),"")</f>
        <v/>
      </c>
      <c r="T16" s="57" t="str">
        <f>IF(AND('Mapa final'!$AB$14="Alta",'Mapa final'!$AD$14="Menor"),CONCATENATE("R1C",'Mapa final'!$R$14),"")</f>
        <v/>
      </c>
      <c r="U16" s="58" t="str">
        <f>IF(AND('Mapa final'!$AB$15="Alta",'Mapa final'!$AD$15="Menor"),CONCATENATE("R1C",'Mapa final'!$R$15),"")</f>
        <v/>
      </c>
      <c r="V16" s="38" t="str">
        <f ca="1">IF(AND('Mapa final'!$AB$10="Alta",'Mapa final'!$AD$10="Moderado"),CONCATENATE("R1C",'Mapa final'!$R$10),"")</f>
        <v/>
      </c>
      <c r="W16" s="39" t="str">
        <f ca="1">IF(AND('Mapa final'!$AB$11="Alta",'Mapa final'!$AD$11="Moderado"),CONCATENATE("R1C",'Mapa final'!$R$11),"")</f>
        <v/>
      </c>
      <c r="X16" s="39" t="str">
        <f>IF(AND('Mapa final'!$AB$12="Alta",'Mapa final'!$AD$12="Moderado"),CONCATENATE("R1C",'Mapa final'!$R$12),"")</f>
        <v/>
      </c>
      <c r="Y16" s="39" t="str">
        <f>IF(AND('Mapa final'!$AB$13="Alta",'Mapa final'!$AD$13="Moderado"),CONCATENATE("R1C",'Mapa final'!$R$13),"")</f>
        <v/>
      </c>
      <c r="Z16" s="39" t="str">
        <f>IF(AND('Mapa final'!$AB$14="Alta",'Mapa final'!$AD$14="Moderado"),CONCATENATE("R1C",'Mapa final'!$R$14),"")</f>
        <v/>
      </c>
      <c r="AA16" s="40" t="str">
        <f>IF(AND('Mapa final'!$AB$15="Alta",'Mapa final'!$AD$15="Moderado"),CONCATENATE("R1C",'Mapa final'!$R$15),"")</f>
        <v/>
      </c>
      <c r="AB16" s="38" t="str">
        <f ca="1">IF(AND('Mapa final'!$AB$10="Alta",'Mapa final'!$AD$10="Mayor"),CONCATENATE("R1C",'Mapa final'!$R$10),"")</f>
        <v/>
      </c>
      <c r="AC16" s="39" t="str">
        <f ca="1">IF(AND('Mapa final'!$AB$11="Alta",'Mapa final'!$AD$11="Mayor"),CONCATENATE("R1C",'Mapa final'!$R$11),"")</f>
        <v/>
      </c>
      <c r="AD16" s="39" t="str">
        <f>IF(AND('Mapa final'!$AB$12="Alta",'Mapa final'!$AD$12="Mayor"),CONCATENATE("R1C",'Mapa final'!$R$12),"")</f>
        <v/>
      </c>
      <c r="AE16" s="39" t="str">
        <f>IF(AND('Mapa final'!$AB$13="Alta",'Mapa final'!$AD$13="Mayor"),CONCATENATE("R1C",'Mapa final'!$R$13),"")</f>
        <v/>
      </c>
      <c r="AF16" s="39" t="str">
        <f>IF(AND('Mapa final'!$AB$14="Alta",'Mapa final'!$AD$14="Mayor"),CONCATENATE("R1C",'Mapa final'!$R$14),"")</f>
        <v/>
      </c>
      <c r="AG16" s="40" t="str">
        <f>IF(AND('Mapa final'!$AB$15="Alta",'Mapa final'!$AD$15="Mayor"),CONCATENATE("R1C",'Mapa final'!$R$15),"")</f>
        <v/>
      </c>
      <c r="AH16" s="41" t="str">
        <f ca="1">IF(AND('Mapa final'!$AB$10="Alta",'Mapa final'!$AD$10="Catastrófico"),CONCATENATE("R1C",'Mapa final'!$R$10),"")</f>
        <v/>
      </c>
      <c r="AI16" s="42" t="str">
        <f ca="1">IF(AND('Mapa final'!$AB$11="Alta",'Mapa final'!$AD$11="Catastrófico"),CONCATENATE("R1C",'Mapa final'!$R$11),"")</f>
        <v/>
      </c>
      <c r="AJ16" s="42" t="str">
        <f>IF(AND('Mapa final'!$AB$12="Alta",'Mapa final'!$AD$12="Catastrófico"),CONCATENATE("R1C",'Mapa final'!$R$12),"")</f>
        <v/>
      </c>
      <c r="AK16" s="42" t="str">
        <f>IF(AND('Mapa final'!$AB$13="Alta",'Mapa final'!$AD$13="Catastrófico"),CONCATENATE("R1C",'Mapa final'!$R$13),"")</f>
        <v/>
      </c>
      <c r="AL16" s="42" t="str">
        <f>IF(AND('Mapa final'!$AB$14="Alta",'Mapa final'!$AD$14="Catastrófico"),CONCATENATE("R1C",'Mapa final'!$R$14),"")</f>
        <v/>
      </c>
      <c r="AM16" s="43" t="str">
        <f>IF(AND('Mapa final'!$AB$15="Alta",'Mapa final'!$AD$15="Catastrófico"),CONCATENATE("R1C",'Mapa final'!$R$15),"")</f>
        <v/>
      </c>
      <c r="AN16" s="1"/>
      <c r="AO16" s="1173" t="s">
        <v>301</v>
      </c>
      <c r="AP16" s="1161"/>
      <c r="AQ16" s="1161"/>
      <c r="AR16" s="1161"/>
      <c r="AS16" s="1161"/>
      <c r="AT16" s="1162"/>
      <c r="AU16" s="1"/>
      <c r="AV16" s="1"/>
      <c r="AW16" s="1"/>
      <c r="AX16" s="1"/>
      <c r="AY16" s="1"/>
      <c r="AZ16" s="1"/>
      <c r="BA16" s="1"/>
      <c r="BB16" s="1"/>
      <c r="BC16" s="1"/>
      <c r="BD16" s="1"/>
      <c r="BE16" s="1"/>
      <c r="BF16" s="1"/>
      <c r="BG16" s="1"/>
      <c r="BH16" s="1"/>
      <c r="BI16" s="1"/>
    </row>
    <row r="17" spans="1:61" ht="15" customHeight="1" x14ac:dyDescent="0.25">
      <c r="A17" s="1"/>
      <c r="B17" s="1154"/>
      <c r="C17" s="567"/>
      <c r="D17" s="568"/>
      <c r="E17" s="579"/>
      <c r="F17" s="567"/>
      <c r="G17" s="567"/>
      <c r="H17" s="567"/>
      <c r="I17" s="567"/>
      <c r="J17" s="59" t="e">
        <f>IF(AND('Mapa final'!#REF!="Alta",'Mapa final'!#REF!="Leve"),CONCATENATE("R2C",'Mapa final'!#REF!),"")</f>
        <v>#REF!</v>
      </c>
      <c r="K17" s="60" t="e">
        <f>IF(AND('Mapa final'!#REF!="Alta",'Mapa final'!#REF!="Leve"),CONCATENATE("R2C",'Mapa final'!#REF!),"")</f>
        <v>#REF!</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e">
        <f>IF(AND('Mapa final'!#REF!="Alta",'Mapa final'!#REF!="Menor"),CONCATENATE("R2C",'Mapa final'!#REF!),"")</f>
        <v>#REF!</v>
      </c>
      <c r="Q17" s="60" t="e">
        <f>IF(AND('Mapa final'!#REF!="Alta",'Mapa final'!#REF!="Menor"),CONCATENATE("R2C",'Mapa final'!#REF!),"")</f>
        <v>#REF!</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e">
        <f>IF(AND('Mapa final'!#REF!="Alta",'Mapa final'!#REF!="Moderado"),CONCATENATE("R2C",'Mapa final'!#REF!),"")</f>
        <v>#REF!</v>
      </c>
      <c r="W17" s="45" t="e">
        <f>IF(AND('Mapa final'!#REF!="Alta",'Mapa final'!#REF!="Moderado"),CONCATENATE("R2C",'Mapa final'!#REF!),"")</f>
        <v>#REF!</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e">
        <f>IF(AND('Mapa final'!#REF!="Alta",'Mapa final'!#REF!="Mayor"),CONCATENATE("R2C",'Mapa final'!#REF!),"")</f>
        <v>#REF!</v>
      </c>
      <c r="AC17" s="45" t="e">
        <f>IF(AND('Mapa final'!#REF!="Alta",'Mapa final'!#REF!="Mayor"),CONCATENATE("R2C",'Mapa final'!#REF!),"")</f>
        <v>#REF!</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e">
        <f>IF(AND('Mapa final'!#REF!="Alta",'Mapa final'!#REF!="Catastrófico"),CONCATENATE("R2C",'Mapa final'!#REF!),"")</f>
        <v>#REF!</v>
      </c>
      <c r="AI17" s="48" t="e">
        <f>IF(AND('Mapa final'!#REF!="Alta",'Mapa final'!#REF!="Catastrófico"),CONCATENATE("R2C",'Mapa final'!#REF!),"")</f>
        <v>#REF!</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1"/>
      <c r="AO17" s="1163"/>
      <c r="AP17" s="567"/>
      <c r="AQ17" s="567"/>
      <c r="AR17" s="567"/>
      <c r="AS17" s="567"/>
      <c r="AT17" s="1164"/>
      <c r="AU17" s="1"/>
      <c r="AV17" s="1"/>
      <c r="AW17" s="1"/>
      <c r="AX17" s="1"/>
      <c r="AY17" s="1"/>
      <c r="AZ17" s="1"/>
      <c r="BA17" s="1"/>
      <c r="BB17" s="1"/>
      <c r="BC17" s="1"/>
      <c r="BD17" s="1"/>
      <c r="BE17" s="1"/>
      <c r="BF17" s="1"/>
      <c r="BG17" s="1"/>
      <c r="BH17" s="1"/>
      <c r="BI17" s="1"/>
    </row>
    <row r="18" spans="1:61" ht="15" customHeight="1" x14ac:dyDescent="0.25">
      <c r="A18" s="1"/>
      <c r="B18" s="1154"/>
      <c r="C18" s="567"/>
      <c r="D18" s="568"/>
      <c r="E18" s="579"/>
      <c r="F18" s="567"/>
      <c r="G18" s="567"/>
      <c r="H18" s="567"/>
      <c r="I18" s="567"/>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1"/>
      <c r="AO18" s="1163"/>
      <c r="AP18" s="567"/>
      <c r="AQ18" s="567"/>
      <c r="AR18" s="567"/>
      <c r="AS18" s="567"/>
      <c r="AT18" s="1164"/>
      <c r="AU18" s="1"/>
      <c r="AV18" s="1"/>
      <c r="AW18" s="1"/>
      <c r="AX18" s="1"/>
      <c r="AY18" s="1"/>
      <c r="AZ18" s="1"/>
      <c r="BA18" s="1"/>
      <c r="BB18" s="1"/>
      <c r="BC18" s="1"/>
      <c r="BD18" s="1"/>
      <c r="BE18" s="1"/>
      <c r="BF18" s="1"/>
      <c r="BG18" s="1"/>
      <c r="BH18" s="1"/>
      <c r="BI18" s="1"/>
    </row>
    <row r="19" spans="1:61" ht="15" customHeight="1" x14ac:dyDescent="0.25">
      <c r="A19" s="1"/>
      <c r="B19" s="1154"/>
      <c r="C19" s="567"/>
      <c r="D19" s="568"/>
      <c r="E19" s="579"/>
      <c r="F19" s="567"/>
      <c r="G19" s="567"/>
      <c r="H19" s="567"/>
      <c r="I19" s="567"/>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1"/>
      <c r="AO19" s="1163"/>
      <c r="AP19" s="567"/>
      <c r="AQ19" s="567"/>
      <c r="AR19" s="567"/>
      <c r="AS19" s="567"/>
      <c r="AT19" s="1164"/>
      <c r="AU19" s="1"/>
      <c r="AV19" s="1"/>
      <c r="AW19" s="1"/>
      <c r="AX19" s="1"/>
      <c r="AY19" s="1"/>
      <c r="AZ19" s="1"/>
      <c r="BA19" s="1"/>
      <c r="BB19" s="1"/>
      <c r="BC19" s="1"/>
      <c r="BD19" s="1"/>
      <c r="BE19" s="1"/>
      <c r="BF19" s="1"/>
      <c r="BG19" s="1"/>
      <c r="BH19" s="1"/>
      <c r="BI19" s="1"/>
    </row>
    <row r="20" spans="1:61" ht="15" customHeight="1" x14ac:dyDescent="0.25">
      <c r="A20" s="1"/>
      <c r="B20" s="1154"/>
      <c r="C20" s="567"/>
      <c r="D20" s="568"/>
      <c r="E20" s="579"/>
      <c r="F20" s="567"/>
      <c r="G20" s="567"/>
      <c r="H20" s="567"/>
      <c r="I20" s="567"/>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1"/>
      <c r="AO20" s="1163"/>
      <c r="AP20" s="567"/>
      <c r="AQ20" s="567"/>
      <c r="AR20" s="567"/>
      <c r="AS20" s="567"/>
      <c r="AT20" s="1164"/>
      <c r="AU20" s="1"/>
      <c r="AV20" s="1"/>
      <c r="AW20" s="1"/>
      <c r="AX20" s="1"/>
      <c r="AY20" s="1"/>
      <c r="AZ20" s="1"/>
      <c r="BA20" s="1"/>
      <c r="BB20" s="1"/>
      <c r="BC20" s="1"/>
      <c r="BD20" s="1"/>
      <c r="BE20" s="1"/>
      <c r="BF20" s="1"/>
      <c r="BG20" s="1"/>
      <c r="BH20" s="1"/>
      <c r="BI20" s="1"/>
    </row>
    <row r="21" spans="1:61" ht="15" customHeight="1" x14ac:dyDescent="0.25">
      <c r="A21" s="1"/>
      <c r="B21" s="1154"/>
      <c r="C21" s="567"/>
      <c r="D21" s="568"/>
      <c r="E21" s="579"/>
      <c r="F21" s="567"/>
      <c r="G21" s="567"/>
      <c r="H21" s="567"/>
      <c r="I21" s="567"/>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1"/>
      <c r="AO21" s="1163"/>
      <c r="AP21" s="567"/>
      <c r="AQ21" s="567"/>
      <c r="AR21" s="567"/>
      <c r="AS21" s="567"/>
      <c r="AT21" s="1164"/>
      <c r="AU21" s="1"/>
      <c r="AV21" s="1"/>
      <c r="AW21" s="1"/>
      <c r="AX21" s="1"/>
      <c r="AY21" s="1"/>
      <c r="AZ21" s="1"/>
      <c r="BA21" s="1"/>
      <c r="BB21" s="1"/>
      <c r="BC21" s="1"/>
      <c r="BD21" s="1"/>
      <c r="BE21" s="1"/>
      <c r="BF21" s="1"/>
      <c r="BG21" s="1"/>
      <c r="BH21" s="1"/>
      <c r="BI21" s="1"/>
    </row>
    <row r="22" spans="1:61" ht="15" customHeight="1" x14ac:dyDescent="0.25">
      <c r="A22" s="1"/>
      <c r="B22" s="1154"/>
      <c r="C22" s="567"/>
      <c r="D22" s="568"/>
      <c r="E22" s="579"/>
      <c r="F22" s="567"/>
      <c r="G22" s="567"/>
      <c r="H22" s="567"/>
      <c r="I22" s="567"/>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1"/>
      <c r="AO22" s="1163"/>
      <c r="AP22" s="567"/>
      <c r="AQ22" s="567"/>
      <c r="AR22" s="567"/>
      <c r="AS22" s="567"/>
      <c r="AT22" s="1164"/>
      <c r="AU22" s="1"/>
      <c r="AV22" s="1"/>
      <c r="AW22" s="1"/>
      <c r="AX22" s="1"/>
      <c r="AY22" s="1"/>
      <c r="AZ22" s="1"/>
      <c r="BA22" s="1"/>
      <c r="BB22" s="1"/>
      <c r="BC22" s="1"/>
      <c r="BD22" s="1"/>
      <c r="BE22" s="1"/>
      <c r="BF22" s="1"/>
      <c r="BG22" s="1"/>
      <c r="BH22" s="1"/>
      <c r="BI22" s="1"/>
    </row>
    <row r="23" spans="1:61" ht="15" customHeight="1" x14ac:dyDescent="0.25">
      <c r="A23" s="1"/>
      <c r="B23" s="1154"/>
      <c r="C23" s="567"/>
      <c r="D23" s="568"/>
      <c r="E23" s="579"/>
      <c r="F23" s="567"/>
      <c r="G23" s="567"/>
      <c r="H23" s="567"/>
      <c r="I23" s="567"/>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1"/>
      <c r="AO23" s="1163"/>
      <c r="AP23" s="567"/>
      <c r="AQ23" s="567"/>
      <c r="AR23" s="567"/>
      <c r="AS23" s="567"/>
      <c r="AT23" s="1164"/>
      <c r="AU23" s="1"/>
      <c r="AV23" s="1"/>
      <c r="AW23" s="1"/>
      <c r="AX23" s="1"/>
      <c r="AY23" s="1"/>
      <c r="AZ23" s="1"/>
      <c r="BA23" s="1"/>
      <c r="BB23" s="1"/>
      <c r="BC23" s="1"/>
      <c r="BD23" s="1"/>
      <c r="BE23" s="1"/>
      <c r="BF23" s="1"/>
      <c r="BG23" s="1"/>
      <c r="BH23" s="1"/>
      <c r="BI23" s="1"/>
    </row>
    <row r="24" spans="1:61" ht="15" customHeight="1" x14ac:dyDescent="0.25">
      <c r="A24" s="1"/>
      <c r="B24" s="1154"/>
      <c r="C24" s="567"/>
      <c r="D24" s="568"/>
      <c r="E24" s="579"/>
      <c r="F24" s="567"/>
      <c r="G24" s="567"/>
      <c r="H24" s="567"/>
      <c r="I24" s="567"/>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1"/>
      <c r="AO24" s="1163"/>
      <c r="AP24" s="567"/>
      <c r="AQ24" s="567"/>
      <c r="AR24" s="567"/>
      <c r="AS24" s="567"/>
      <c r="AT24" s="1164"/>
      <c r="AU24" s="1"/>
      <c r="AV24" s="1"/>
      <c r="AW24" s="1"/>
      <c r="AX24" s="1"/>
      <c r="AY24" s="1"/>
      <c r="AZ24" s="1"/>
      <c r="BA24" s="1"/>
      <c r="BB24" s="1"/>
      <c r="BC24" s="1"/>
      <c r="BD24" s="1"/>
      <c r="BE24" s="1"/>
      <c r="BF24" s="1"/>
      <c r="BG24" s="1"/>
      <c r="BH24" s="1"/>
      <c r="BI24" s="1"/>
    </row>
    <row r="25" spans="1:61" ht="15.75" customHeight="1" x14ac:dyDescent="0.25">
      <c r="A25" s="1"/>
      <c r="B25" s="1154"/>
      <c r="C25" s="567"/>
      <c r="D25" s="568"/>
      <c r="E25" s="1144"/>
      <c r="F25" s="1148"/>
      <c r="G25" s="1148"/>
      <c r="H25" s="1148"/>
      <c r="I25" s="1148"/>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1"/>
      <c r="AO25" s="1165"/>
      <c r="AP25" s="1166"/>
      <c r="AQ25" s="1166"/>
      <c r="AR25" s="1166"/>
      <c r="AS25" s="1166"/>
      <c r="AT25" s="1167"/>
      <c r="AU25" s="1"/>
      <c r="AV25" s="1"/>
      <c r="AW25" s="1"/>
      <c r="AX25" s="1"/>
      <c r="AY25" s="1"/>
      <c r="AZ25" s="1"/>
      <c r="BA25" s="1"/>
      <c r="BB25" s="1"/>
      <c r="BC25" s="1"/>
      <c r="BD25" s="1"/>
      <c r="BE25" s="1"/>
      <c r="BF25" s="1"/>
      <c r="BG25" s="1"/>
      <c r="BH25" s="1"/>
      <c r="BI25" s="1"/>
    </row>
    <row r="26" spans="1:61" ht="15" customHeight="1" x14ac:dyDescent="0.25">
      <c r="A26" s="1"/>
      <c r="B26" s="1154"/>
      <c r="C26" s="567"/>
      <c r="D26" s="568"/>
      <c r="E26" s="1172" t="s">
        <v>444</v>
      </c>
      <c r="F26" s="1147"/>
      <c r="G26" s="1147"/>
      <c r="H26" s="1147"/>
      <c r="I26" s="1132"/>
      <c r="J26" s="56" t="str">
        <f ca="1">IF(AND('Mapa final'!$AB$10="Media",'Mapa final'!$AD$10="Leve"),CONCATENATE("R1C",'Mapa final'!$R$10),"")</f>
        <v/>
      </c>
      <c r="K26" s="57" t="str">
        <f ca="1">IF(AND('Mapa final'!$AB$11="Media",'Mapa final'!$AD$11="Leve"),CONCATENATE("R1C",'Mapa final'!$R$11),"")</f>
        <v/>
      </c>
      <c r="L26" s="57" t="str">
        <f>IF(AND('Mapa final'!$AB$12="Media",'Mapa final'!$AD$12="Leve"),CONCATENATE("R1C",'Mapa final'!$R$12),"")</f>
        <v/>
      </c>
      <c r="M26" s="57" t="str">
        <f>IF(AND('Mapa final'!$AB$13="Media",'Mapa final'!$AD$13="Leve"),CONCATENATE("R1C",'Mapa final'!$R$13),"")</f>
        <v/>
      </c>
      <c r="N26" s="57" t="str">
        <f>IF(AND('Mapa final'!$AB$14="Media",'Mapa final'!$AD$14="Leve"),CONCATENATE("R1C",'Mapa final'!$R$14),"")</f>
        <v/>
      </c>
      <c r="O26" s="58" t="str">
        <f>IF(AND('Mapa final'!$AB$15="Media",'Mapa final'!$AD$15="Leve"),CONCATENATE("R1C",'Mapa final'!$R$15),"")</f>
        <v/>
      </c>
      <c r="P26" s="56" t="str">
        <f ca="1">IF(AND('Mapa final'!$AB$10="Media",'Mapa final'!$AD$10="Menor"),CONCATENATE("R1C",'Mapa final'!$R$10),"")</f>
        <v/>
      </c>
      <c r="Q26" s="57" t="str">
        <f ca="1">IF(AND('Mapa final'!$AB$11="Media",'Mapa final'!$AD$11="Menor"),CONCATENATE("R1C",'Mapa final'!$R$11),"")</f>
        <v/>
      </c>
      <c r="R26" s="57" t="str">
        <f>IF(AND('Mapa final'!$AB$12="Media",'Mapa final'!$AD$12="Menor"),CONCATENATE("R1C",'Mapa final'!$R$12),"")</f>
        <v/>
      </c>
      <c r="S26" s="57" t="str">
        <f>IF(AND('Mapa final'!$AB$13="Media",'Mapa final'!$AD$13="Menor"),CONCATENATE("R1C",'Mapa final'!$R$13),"")</f>
        <v/>
      </c>
      <c r="T26" s="57" t="str">
        <f>IF(AND('Mapa final'!$AB$14="Media",'Mapa final'!$AD$14="Menor"),CONCATENATE("R1C",'Mapa final'!$R$14),"")</f>
        <v/>
      </c>
      <c r="U26" s="58" t="str">
        <f>IF(AND('Mapa final'!$AB$15="Media",'Mapa final'!$AD$15="Menor"),CONCATENATE("R1C",'Mapa final'!$R$15),"")</f>
        <v/>
      </c>
      <c r="V26" s="56" t="str">
        <f ca="1">IF(AND('Mapa final'!$AB$10="Media",'Mapa final'!$AD$10="Moderado"),CONCATENATE("R1C",'Mapa final'!$R$10),"")</f>
        <v>R1C1</v>
      </c>
      <c r="W26" s="57" t="str">
        <f ca="1">IF(AND('Mapa final'!$AB$11="Media",'Mapa final'!$AD$11="Moderado"),CONCATENATE("R1C",'Mapa final'!$R$11),"")</f>
        <v/>
      </c>
      <c r="X26" s="57" t="str">
        <f>IF(AND('Mapa final'!$AB$12="Media",'Mapa final'!$AD$12="Moderado"),CONCATENATE("R1C",'Mapa final'!$R$12),"")</f>
        <v/>
      </c>
      <c r="Y26" s="57" t="str">
        <f>IF(AND('Mapa final'!$AB$13="Media",'Mapa final'!$AD$13="Moderado"),CONCATENATE("R1C",'Mapa final'!$R$13),"")</f>
        <v/>
      </c>
      <c r="Z26" s="57" t="str">
        <f>IF(AND('Mapa final'!$AB$14="Media",'Mapa final'!$AD$14="Moderado"),CONCATENATE("R1C",'Mapa final'!$R$14),"")</f>
        <v/>
      </c>
      <c r="AA26" s="58" t="str">
        <f>IF(AND('Mapa final'!$AB$15="Media",'Mapa final'!$AD$15="Moderado"),CONCATENATE("R1C",'Mapa final'!$R$15),"")</f>
        <v/>
      </c>
      <c r="AB26" s="38" t="str">
        <f ca="1">IF(AND('Mapa final'!$AB$10="Media",'Mapa final'!$AD$10="Mayor"),CONCATENATE("R1C",'Mapa final'!$R$10),"")</f>
        <v/>
      </c>
      <c r="AC26" s="39" t="str">
        <f ca="1">IF(AND('Mapa final'!$AB$11="Media",'Mapa final'!$AD$11="Mayor"),CONCATENATE("R1C",'Mapa final'!$R$11),"")</f>
        <v/>
      </c>
      <c r="AD26" s="39" t="str">
        <f>IF(AND('Mapa final'!$AB$12="Media",'Mapa final'!$AD$12="Mayor"),CONCATENATE("R1C",'Mapa final'!$R$12),"")</f>
        <v/>
      </c>
      <c r="AE26" s="39" t="str">
        <f>IF(AND('Mapa final'!$AB$13="Media",'Mapa final'!$AD$13="Mayor"),CONCATENATE("R1C",'Mapa final'!$R$13),"")</f>
        <v/>
      </c>
      <c r="AF26" s="39" t="str">
        <f>IF(AND('Mapa final'!$AB$14="Media",'Mapa final'!$AD$14="Mayor"),CONCATENATE("R1C",'Mapa final'!$R$14),"")</f>
        <v/>
      </c>
      <c r="AG26" s="40" t="str">
        <f>IF(AND('Mapa final'!$AB$15="Media",'Mapa final'!$AD$15="Mayor"),CONCATENATE("R1C",'Mapa final'!$R$15),"")</f>
        <v/>
      </c>
      <c r="AH26" s="41" t="str">
        <f ca="1">IF(AND('Mapa final'!$AB$10="Media",'Mapa final'!$AD$10="Catastrófico"),CONCATENATE("R1C",'Mapa final'!$R$10),"")</f>
        <v/>
      </c>
      <c r="AI26" s="42" t="str">
        <f ca="1">IF(AND('Mapa final'!$AB$11="Media",'Mapa final'!$AD$11="Catastrófico"),CONCATENATE("R1C",'Mapa final'!$R$11),"")</f>
        <v/>
      </c>
      <c r="AJ26" s="42" t="str">
        <f>IF(AND('Mapa final'!$AB$12="Media",'Mapa final'!$AD$12="Catastrófico"),CONCATENATE("R1C",'Mapa final'!$R$12),"")</f>
        <v/>
      </c>
      <c r="AK26" s="42" t="str">
        <f>IF(AND('Mapa final'!$AB$13="Media",'Mapa final'!$AD$13="Catastrófico"),CONCATENATE("R1C",'Mapa final'!$R$13),"")</f>
        <v/>
      </c>
      <c r="AL26" s="42" t="str">
        <f>IF(AND('Mapa final'!$AB$14="Media",'Mapa final'!$AD$14="Catastrófico"),CONCATENATE("R1C",'Mapa final'!$R$14),"")</f>
        <v/>
      </c>
      <c r="AM26" s="43" t="str">
        <f>IF(AND('Mapa final'!$AB$15="Media",'Mapa final'!$AD$15="Catastrófico"),CONCATENATE("R1C",'Mapa final'!$R$15),"")</f>
        <v/>
      </c>
      <c r="AN26" s="1"/>
      <c r="AO26" s="1174" t="s">
        <v>124</v>
      </c>
      <c r="AP26" s="1161"/>
      <c r="AQ26" s="1161"/>
      <c r="AR26" s="1161"/>
      <c r="AS26" s="1161"/>
      <c r="AT26" s="1162"/>
      <c r="AU26" s="1"/>
      <c r="AV26" s="1"/>
      <c r="AW26" s="1"/>
      <c r="AX26" s="1"/>
      <c r="AY26" s="1"/>
      <c r="AZ26" s="1"/>
      <c r="BA26" s="1"/>
      <c r="BB26" s="1"/>
      <c r="BC26" s="1"/>
      <c r="BD26" s="1"/>
      <c r="BE26" s="1"/>
      <c r="BF26" s="1"/>
      <c r="BG26" s="1"/>
      <c r="BH26" s="1"/>
      <c r="BI26" s="1"/>
    </row>
    <row r="27" spans="1:61" ht="15" customHeight="1" x14ac:dyDescent="0.25">
      <c r="A27" s="1"/>
      <c r="B27" s="1154"/>
      <c r="C27" s="567"/>
      <c r="D27" s="568"/>
      <c r="E27" s="579"/>
      <c r="F27" s="567"/>
      <c r="G27" s="567"/>
      <c r="H27" s="567"/>
      <c r="I27" s="568"/>
      <c r="J27" s="59" t="e">
        <f>IF(AND('Mapa final'!#REF!="Media",'Mapa final'!#REF!="Leve"),CONCATENATE("R2C",'Mapa final'!#REF!),"")</f>
        <v>#REF!</v>
      </c>
      <c r="K27" s="60" t="e">
        <f>IF(AND('Mapa final'!#REF!="Media",'Mapa final'!#REF!="Leve"),CONCATENATE("R2C",'Mapa final'!#REF!),"")</f>
        <v>#REF!</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e">
        <f>IF(AND('Mapa final'!#REF!="Media",'Mapa final'!#REF!="Menor"),CONCATENATE("R2C",'Mapa final'!#REF!),"")</f>
        <v>#REF!</v>
      </c>
      <c r="Q27" s="60" t="e">
        <f>IF(AND('Mapa final'!#REF!="Media",'Mapa final'!#REF!="Menor"),CONCATENATE("R2C",'Mapa final'!#REF!),"")</f>
        <v>#REF!</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e">
        <f>IF(AND('Mapa final'!#REF!="Media",'Mapa final'!#REF!="Moderado"),CONCATENATE("R2C",'Mapa final'!#REF!),"")</f>
        <v>#REF!</v>
      </c>
      <c r="W27" s="60" t="e">
        <f>IF(AND('Mapa final'!#REF!="Media",'Mapa final'!#REF!="Moderado"),CONCATENATE("R2C",'Mapa final'!#REF!),"")</f>
        <v>#REF!</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e">
        <f>IF(AND('Mapa final'!#REF!="Media",'Mapa final'!#REF!="Mayor"),CONCATENATE("R2C",'Mapa final'!#REF!),"")</f>
        <v>#REF!</v>
      </c>
      <c r="AC27" s="45" t="e">
        <f>IF(AND('Mapa final'!#REF!="Media",'Mapa final'!#REF!="Mayor"),CONCATENATE("R2C",'Mapa final'!#REF!),"")</f>
        <v>#REF!</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e">
        <f>IF(AND('Mapa final'!#REF!="Media",'Mapa final'!#REF!="Catastrófico"),CONCATENATE("R2C",'Mapa final'!#REF!),"")</f>
        <v>#REF!</v>
      </c>
      <c r="AI27" s="48" t="e">
        <f>IF(AND('Mapa final'!#REF!="Media",'Mapa final'!#REF!="Catastrófico"),CONCATENATE("R2C",'Mapa final'!#REF!),"")</f>
        <v>#REF!</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1"/>
      <c r="AO27" s="1163"/>
      <c r="AP27" s="567"/>
      <c r="AQ27" s="567"/>
      <c r="AR27" s="567"/>
      <c r="AS27" s="567"/>
      <c r="AT27" s="1164"/>
      <c r="AU27" s="1"/>
      <c r="AV27" s="1"/>
      <c r="AW27" s="1"/>
      <c r="AX27" s="1"/>
      <c r="AY27" s="1"/>
      <c r="AZ27" s="1"/>
      <c r="BA27" s="1"/>
      <c r="BB27" s="1"/>
      <c r="BC27" s="1"/>
      <c r="BD27" s="1"/>
      <c r="BE27" s="1"/>
      <c r="BF27" s="1"/>
      <c r="BG27" s="1"/>
      <c r="BH27" s="1"/>
      <c r="BI27" s="1"/>
    </row>
    <row r="28" spans="1:61" ht="15" customHeight="1" x14ac:dyDescent="0.25">
      <c r="A28" s="1"/>
      <c r="B28" s="1154"/>
      <c r="C28" s="567"/>
      <c r="D28" s="568"/>
      <c r="E28" s="579"/>
      <c r="F28" s="567"/>
      <c r="G28" s="567"/>
      <c r="H28" s="567"/>
      <c r="I28" s="568"/>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1"/>
      <c r="AO28" s="1163"/>
      <c r="AP28" s="567"/>
      <c r="AQ28" s="567"/>
      <c r="AR28" s="567"/>
      <c r="AS28" s="567"/>
      <c r="AT28" s="1164"/>
      <c r="AU28" s="1"/>
      <c r="AV28" s="1"/>
      <c r="AW28" s="1"/>
      <c r="AX28" s="1"/>
      <c r="AY28" s="1"/>
      <c r="AZ28" s="1"/>
      <c r="BA28" s="1"/>
      <c r="BB28" s="1"/>
      <c r="BC28" s="1"/>
      <c r="BD28" s="1"/>
      <c r="BE28" s="1"/>
      <c r="BF28" s="1"/>
      <c r="BG28" s="1"/>
      <c r="BH28" s="1"/>
      <c r="BI28" s="1"/>
    </row>
    <row r="29" spans="1:61" ht="15" customHeight="1" x14ac:dyDescent="0.25">
      <c r="A29" s="1"/>
      <c r="B29" s="1154"/>
      <c r="C29" s="567"/>
      <c r="D29" s="568"/>
      <c r="E29" s="579"/>
      <c r="F29" s="567"/>
      <c r="G29" s="567"/>
      <c r="H29" s="567"/>
      <c r="I29" s="568"/>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1"/>
      <c r="AO29" s="1163"/>
      <c r="AP29" s="567"/>
      <c r="AQ29" s="567"/>
      <c r="AR29" s="567"/>
      <c r="AS29" s="567"/>
      <c r="AT29" s="1164"/>
      <c r="AU29" s="1"/>
      <c r="AV29" s="1"/>
      <c r="AW29" s="1"/>
      <c r="AX29" s="1"/>
      <c r="AY29" s="1"/>
      <c r="AZ29" s="1"/>
      <c r="BA29" s="1"/>
      <c r="BB29" s="1"/>
      <c r="BC29" s="1"/>
      <c r="BD29" s="1"/>
      <c r="BE29" s="1"/>
      <c r="BF29" s="1"/>
      <c r="BG29" s="1"/>
      <c r="BH29" s="1"/>
      <c r="BI29" s="1"/>
    </row>
    <row r="30" spans="1:61" ht="15" customHeight="1" x14ac:dyDescent="0.25">
      <c r="A30" s="1"/>
      <c r="B30" s="1154"/>
      <c r="C30" s="567"/>
      <c r="D30" s="568"/>
      <c r="E30" s="579"/>
      <c r="F30" s="567"/>
      <c r="G30" s="567"/>
      <c r="H30" s="567"/>
      <c r="I30" s="568"/>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1"/>
      <c r="AO30" s="1163"/>
      <c r="AP30" s="567"/>
      <c r="AQ30" s="567"/>
      <c r="AR30" s="567"/>
      <c r="AS30" s="567"/>
      <c r="AT30" s="1164"/>
      <c r="AU30" s="1"/>
      <c r="AV30" s="1"/>
      <c r="AW30" s="1"/>
      <c r="AX30" s="1"/>
      <c r="AY30" s="1"/>
      <c r="AZ30" s="1"/>
      <c r="BA30" s="1"/>
      <c r="BB30" s="1"/>
      <c r="BC30" s="1"/>
      <c r="BD30" s="1"/>
      <c r="BE30" s="1"/>
      <c r="BF30" s="1"/>
      <c r="BG30" s="1"/>
      <c r="BH30" s="1"/>
      <c r="BI30" s="1"/>
    </row>
    <row r="31" spans="1:61" ht="15" customHeight="1" x14ac:dyDescent="0.25">
      <c r="A31" s="1"/>
      <c r="B31" s="1154"/>
      <c r="C31" s="567"/>
      <c r="D31" s="568"/>
      <c r="E31" s="579"/>
      <c r="F31" s="567"/>
      <c r="G31" s="567"/>
      <c r="H31" s="567"/>
      <c r="I31" s="568"/>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1"/>
      <c r="AO31" s="1163"/>
      <c r="AP31" s="567"/>
      <c r="AQ31" s="567"/>
      <c r="AR31" s="567"/>
      <c r="AS31" s="567"/>
      <c r="AT31" s="1164"/>
      <c r="AU31" s="1"/>
      <c r="AV31" s="1"/>
      <c r="AW31" s="1"/>
      <c r="AX31" s="1"/>
      <c r="AY31" s="1"/>
      <c r="AZ31" s="1"/>
      <c r="BA31" s="1"/>
      <c r="BB31" s="1"/>
      <c r="BC31" s="1"/>
      <c r="BD31" s="1"/>
      <c r="BE31" s="1"/>
      <c r="BF31" s="1"/>
      <c r="BG31" s="1"/>
      <c r="BH31" s="1"/>
      <c r="BI31" s="1"/>
    </row>
    <row r="32" spans="1:61" ht="15" customHeight="1" x14ac:dyDescent="0.25">
      <c r="A32" s="1"/>
      <c r="B32" s="1154"/>
      <c r="C32" s="567"/>
      <c r="D32" s="568"/>
      <c r="E32" s="579"/>
      <c r="F32" s="567"/>
      <c r="G32" s="567"/>
      <c r="H32" s="567"/>
      <c r="I32" s="568"/>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1"/>
      <c r="AO32" s="1163"/>
      <c r="AP32" s="567"/>
      <c r="AQ32" s="567"/>
      <c r="AR32" s="567"/>
      <c r="AS32" s="567"/>
      <c r="AT32" s="1164"/>
      <c r="AU32" s="1"/>
      <c r="AV32" s="1"/>
      <c r="AW32" s="1"/>
      <c r="AX32" s="1"/>
      <c r="AY32" s="1"/>
      <c r="AZ32" s="1"/>
      <c r="BA32" s="1"/>
      <c r="BB32" s="1"/>
      <c r="BC32" s="1"/>
      <c r="BD32" s="1"/>
      <c r="BE32" s="1"/>
      <c r="BF32" s="1"/>
      <c r="BG32" s="1"/>
      <c r="BH32" s="1"/>
      <c r="BI32" s="1"/>
    </row>
    <row r="33" spans="1:61" ht="15" customHeight="1" x14ac:dyDescent="0.25">
      <c r="A33" s="1"/>
      <c r="B33" s="1154"/>
      <c r="C33" s="567"/>
      <c r="D33" s="568"/>
      <c r="E33" s="579"/>
      <c r="F33" s="567"/>
      <c r="G33" s="567"/>
      <c r="H33" s="567"/>
      <c r="I33" s="568"/>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1"/>
      <c r="AO33" s="1163"/>
      <c r="AP33" s="567"/>
      <c r="AQ33" s="567"/>
      <c r="AR33" s="567"/>
      <c r="AS33" s="567"/>
      <c r="AT33" s="1164"/>
      <c r="AU33" s="1"/>
      <c r="AV33" s="1"/>
      <c r="AW33" s="1"/>
      <c r="AX33" s="1"/>
      <c r="AY33" s="1"/>
      <c r="AZ33" s="1"/>
      <c r="BA33" s="1"/>
      <c r="BB33" s="1"/>
      <c r="BC33" s="1"/>
      <c r="BD33" s="1"/>
      <c r="BE33" s="1"/>
      <c r="BF33" s="1"/>
      <c r="BG33" s="1"/>
      <c r="BH33" s="1"/>
      <c r="BI33" s="1"/>
    </row>
    <row r="34" spans="1:61" ht="15" customHeight="1" x14ac:dyDescent="0.25">
      <c r="A34" s="1"/>
      <c r="B34" s="1154"/>
      <c r="C34" s="567"/>
      <c r="D34" s="568"/>
      <c r="E34" s="579"/>
      <c r="F34" s="567"/>
      <c r="G34" s="567"/>
      <c r="H34" s="567"/>
      <c r="I34" s="568"/>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1"/>
      <c r="AO34" s="1163"/>
      <c r="AP34" s="567"/>
      <c r="AQ34" s="567"/>
      <c r="AR34" s="567"/>
      <c r="AS34" s="567"/>
      <c r="AT34" s="1164"/>
      <c r="AU34" s="1"/>
      <c r="AV34" s="1"/>
      <c r="AW34" s="1"/>
      <c r="AX34" s="1"/>
      <c r="AY34" s="1"/>
      <c r="AZ34" s="1"/>
      <c r="BA34" s="1"/>
      <c r="BB34" s="1"/>
      <c r="BC34" s="1"/>
      <c r="BD34" s="1"/>
      <c r="BE34" s="1"/>
      <c r="BF34" s="1"/>
      <c r="BG34" s="1"/>
      <c r="BH34" s="1"/>
      <c r="BI34" s="1"/>
    </row>
    <row r="35" spans="1:61" ht="15.75" customHeight="1" x14ac:dyDescent="0.25">
      <c r="A35" s="1"/>
      <c r="B35" s="1154"/>
      <c r="C35" s="567"/>
      <c r="D35" s="568"/>
      <c r="E35" s="1144"/>
      <c r="F35" s="1148"/>
      <c r="G35" s="1148"/>
      <c r="H35" s="1148"/>
      <c r="I35" s="1143"/>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1"/>
      <c r="AO35" s="1165"/>
      <c r="AP35" s="1166"/>
      <c r="AQ35" s="1166"/>
      <c r="AR35" s="1166"/>
      <c r="AS35" s="1166"/>
      <c r="AT35" s="1167"/>
      <c r="AU35" s="1"/>
      <c r="AV35" s="1"/>
      <c r="AW35" s="1"/>
      <c r="AX35" s="1"/>
      <c r="AY35" s="1"/>
      <c r="AZ35" s="1"/>
      <c r="BA35" s="1"/>
      <c r="BB35" s="1"/>
      <c r="BC35" s="1"/>
      <c r="BD35" s="1"/>
      <c r="BE35" s="1"/>
      <c r="BF35" s="1"/>
      <c r="BG35" s="1"/>
      <c r="BH35" s="1"/>
      <c r="BI35" s="1"/>
    </row>
    <row r="36" spans="1:61" ht="15" customHeight="1" x14ac:dyDescent="0.25">
      <c r="A36" s="1"/>
      <c r="B36" s="1154"/>
      <c r="C36" s="567"/>
      <c r="D36" s="568"/>
      <c r="E36" s="1172" t="s">
        <v>445</v>
      </c>
      <c r="F36" s="1147"/>
      <c r="G36" s="1147"/>
      <c r="H36" s="1147"/>
      <c r="I36" s="1147"/>
      <c r="J36" s="65" t="str">
        <f ca="1">IF(AND('Mapa final'!$AB$10="Baja",'Mapa final'!$AD$10="Leve"),CONCATENATE("R1C",'Mapa final'!$R$10),"")</f>
        <v/>
      </c>
      <c r="K36" s="66" t="str">
        <f ca="1">IF(AND('Mapa final'!$AB$11="Baja",'Mapa final'!$AD$11="Leve"),CONCATENATE("R1C",'Mapa final'!$R$11),"")</f>
        <v/>
      </c>
      <c r="L36" s="66" t="str">
        <f>IF(AND('Mapa final'!$AB$12="Baja",'Mapa final'!$AD$12="Leve"),CONCATENATE("R1C",'Mapa final'!$R$12),"")</f>
        <v/>
      </c>
      <c r="M36" s="66" t="str">
        <f>IF(AND('Mapa final'!$AB$13="Baja",'Mapa final'!$AD$13="Leve"),CONCATENATE("R1C",'Mapa final'!$R$13),"")</f>
        <v/>
      </c>
      <c r="N36" s="66" t="str">
        <f>IF(AND('Mapa final'!$AB$14="Baja",'Mapa final'!$AD$14="Leve"),CONCATENATE("R1C",'Mapa final'!$R$14),"")</f>
        <v/>
      </c>
      <c r="O36" s="67" t="str">
        <f>IF(AND('Mapa final'!$AB$15="Baja",'Mapa final'!$AD$15="Leve"),CONCATENATE("R1C",'Mapa final'!$R$15),"")</f>
        <v/>
      </c>
      <c r="P36" s="56" t="str">
        <f ca="1">IF(AND('Mapa final'!$AB$10="Baja",'Mapa final'!$AD$10="Menor"),CONCATENATE("R1C",'Mapa final'!$R$10),"")</f>
        <v/>
      </c>
      <c r="Q36" s="57" t="str">
        <f ca="1">IF(AND('Mapa final'!$AB$11="Baja",'Mapa final'!$AD$11="Menor"),CONCATENATE("R1C",'Mapa final'!$R$11),"")</f>
        <v/>
      </c>
      <c r="R36" s="57" t="str">
        <f>IF(AND('Mapa final'!$AB$12="Baja",'Mapa final'!$AD$12="Menor"),CONCATENATE("R1C",'Mapa final'!$R$12),"")</f>
        <v/>
      </c>
      <c r="S36" s="57" t="str">
        <f>IF(AND('Mapa final'!$AB$13="Baja",'Mapa final'!$AD$13="Menor"),CONCATENATE("R1C",'Mapa final'!$R$13),"")</f>
        <v/>
      </c>
      <c r="T36" s="57" t="str">
        <f>IF(AND('Mapa final'!$AB$14="Baja",'Mapa final'!$AD$14="Menor"),CONCATENATE("R1C",'Mapa final'!$R$14),"")</f>
        <v/>
      </c>
      <c r="U36" s="58" t="str">
        <f>IF(AND('Mapa final'!$AB$15="Baja",'Mapa final'!$AD$15="Menor"),CONCATENATE("R1C",'Mapa final'!$R$15),"")</f>
        <v/>
      </c>
      <c r="V36" s="56" t="str">
        <f ca="1">IF(AND('Mapa final'!$AB$10="Baja",'Mapa final'!$AD$10="Moderado"),CONCATENATE("R1C",'Mapa final'!$R$10),"")</f>
        <v/>
      </c>
      <c r="W36" s="57" t="str">
        <f ca="1">IF(AND('Mapa final'!$AB$11="Baja",'Mapa final'!$AD$11="Moderado"),CONCATENATE("R1C",'Mapa final'!$R$11),"")</f>
        <v>R1C2</v>
      </c>
      <c r="X36" s="57" t="str">
        <f>IF(AND('Mapa final'!$AB$12="Baja",'Mapa final'!$AD$12="Moderado"),CONCATENATE("R1C",'Mapa final'!$R$12),"")</f>
        <v/>
      </c>
      <c r="Y36" s="57" t="str">
        <f>IF(AND('Mapa final'!$AB$13="Baja",'Mapa final'!$AD$13="Moderado"),CONCATENATE("R1C",'Mapa final'!$R$13),"")</f>
        <v/>
      </c>
      <c r="Z36" s="57" t="str">
        <f>IF(AND('Mapa final'!$AB$14="Baja",'Mapa final'!$AD$14="Moderado"),CONCATENATE("R1C",'Mapa final'!$R$14),"")</f>
        <v/>
      </c>
      <c r="AA36" s="58" t="str">
        <f>IF(AND('Mapa final'!$AB$15="Baja",'Mapa final'!$AD$15="Moderado"),CONCATENATE("R1C",'Mapa final'!$R$15),"")</f>
        <v/>
      </c>
      <c r="AB36" s="38" t="str">
        <f ca="1">IF(AND('Mapa final'!$AB$10="Baja",'Mapa final'!$AD$10="Mayor"),CONCATENATE("R1C",'Mapa final'!$R$10),"")</f>
        <v/>
      </c>
      <c r="AC36" s="39" t="str">
        <f ca="1">IF(AND('Mapa final'!$AB$11="Baja",'Mapa final'!$AD$11="Mayor"),CONCATENATE("R1C",'Mapa final'!$R$11),"")</f>
        <v/>
      </c>
      <c r="AD36" s="39" t="str">
        <f>IF(AND('Mapa final'!$AB$12="Baja",'Mapa final'!$AD$12="Mayor"),CONCATENATE("R1C",'Mapa final'!$R$12),"")</f>
        <v/>
      </c>
      <c r="AE36" s="39" t="str">
        <f>IF(AND('Mapa final'!$AB$13="Baja",'Mapa final'!$AD$13="Mayor"),CONCATENATE("R1C",'Mapa final'!$R$13),"")</f>
        <v/>
      </c>
      <c r="AF36" s="39" t="str">
        <f>IF(AND('Mapa final'!$AB$14="Baja",'Mapa final'!$AD$14="Mayor"),CONCATENATE("R1C",'Mapa final'!$R$14),"")</f>
        <v/>
      </c>
      <c r="AG36" s="40" t="str">
        <f>IF(AND('Mapa final'!$AB$15="Baja",'Mapa final'!$AD$15="Mayor"),CONCATENATE("R1C",'Mapa final'!$R$15),"")</f>
        <v/>
      </c>
      <c r="AH36" s="41" t="str">
        <f ca="1">IF(AND('Mapa final'!$AB$10="Baja",'Mapa final'!$AD$10="Catastrófico"),CONCATENATE("R1C",'Mapa final'!$R$10),"")</f>
        <v/>
      </c>
      <c r="AI36" s="42" t="str">
        <f ca="1">IF(AND('Mapa final'!$AB$11="Baja",'Mapa final'!$AD$11="Catastrófico"),CONCATENATE("R1C",'Mapa final'!$R$11),"")</f>
        <v/>
      </c>
      <c r="AJ36" s="42" t="str">
        <f>IF(AND('Mapa final'!$AB$12="Baja",'Mapa final'!$AD$12="Catastrófico"),CONCATENATE("R1C",'Mapa final'!$R$12),"")</f>
        <v/>
      </c>
      <c r="AK36" s="42" t="str">
        <f>IF(AND('Mapa final'!$AB$13="Baja",'Mapa final'!$AD$13="Catastrófico"),CONCATENATE("R1C",'Mapa final'!$R$13),"")</f>
        <v/>
      </c>
      <c r="AL36" s="42" t="str">
        <f>IF(AND('Mapa final'!$AB$14="Baja",'Mapa final'!$AD$14="Catastrófico"),CONCATENATE("R1C",'Mapa final'!$R$14),"")</f>
        <v/>
      </c>
      <c r="AM36" s="43" t="str">
        <f>IF(AND('Mapa final'!$AB$15="Baja",'Mapa final'!$AD$15="Catastrófico"),CONCATENATE("R1C",'Mapa final'!$R$15),"")</f>
        <v/>
      </c>
      <c r="AN36" s="1"/>
      <c r="AO36" s="1176" t="s">
        <v>446</v>
      </c>
      <c r="AP36" s="1161"/>
      <c r="AQ36" s="1161"/>
      <c r="AR36" s="1161"/>
      <c r="AS36" s="1161"/>
      <c r="AT36" s="1162"/>
      <c r="AU36" s="1"/>
      <c r="AV36" s="1"/>
      <c r="AW36" s="1"/>
      <c r="AX36" s="1"/>
      <c r="AY36" s="1"/>
      <c r="AZ36" s="1"/>
      <c r="BA36" s="1"/>
      <c r="BB36" s="1"/>
      <c r="BC36" s="1"/>
      <c r="BD36" s="1"/>
      <c r="BE36" s="1"/>
      <c r="BF36" s="1"/>
      <c r="BG36" s="1"/>
      <c r="BH36" s="1"/>
      <c r="BI36" s="1"/>
    </row>
    <row r="37" spans="1:61" ht="15" customHeight="1" x14ac:dyDescent="0.25">
      <c r="A37" s="1"/>
      <c r="B37" s="1154"/>
      <c r="C37" s="567"/>
      <c r="D37" s="568"/>
      <c r="E37" s="579"/>
      <c r="F37" s="567"/>
      <c r="G37" s="567"/>
      <c r="H37" s="567"/>
      <c r="I37" s="567"/>
      <c r="J37" s="68" t="e">
        <f>IF(AND('Mapa final'!#REF!="Baja",'Mapa final'!#REF!="Leve"),CONCATENATE("R2C",'Mapa final'!#REF!),"")</f>
        <v>#REF!</v>
      </c>
      <c r="K37" s="69" t="e">
        <f>IF(AND('Mapa final'!#REF!="Baja",'Mapa final'!#REF!="Leve"),CONCATENATE("R2C",'Mapa final'!#REF!),"")</f>
        <v>#REF!</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e">
        <f>IF(AND('Mapa final'!#REF!="Baja",'Mapa final'!#REF!="Menor"),CONCATENATE("R2C",'Mapa final'!#REF!),"")</f>
        <v>#REF!</v>
      </c>
      <c r="Q37" s="60" t="e">
        <f>IF(AND('Mapa final'!#REF!="Baja",'Mapa final'!#REF!="Menor"),CONCATENATE("R2C",'Mapa final'!#REF!),"")</f>
        <v>#REF!</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e">
        <f>IF(AND('Mapa final'!#REF!="Baja",'Mapa final'!#REF!="Moderado"),CONCATENATE("R2C",'Mapa final'!#REF!),"")</f>
        <v>#REF!</v>
      </c>
      <c r="W37" s="60" t="e">
        <f>IF(AND('Mapa final'!#REF!="Baja",'Mapa final'!#REF!="Moderado"),CONCATENATE("R2C",'Mapa final'!#REF!),"")</f>
        <v>#REF!</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e">
        <f>IF(AND('Mapa final'!#REF!="Baja",'Mapa final'!#REF!="Mayor"),CONCATENATE("R2C",'Mapa final'!#REF!),"")</f>
        <v>#REF!</v>
      </c>
      <c r="AC37" s="45" t="e">
        <f>IF(AND('Mapa final'!#REF!="Baja",'Mapa final'!#REF!="Mayor"),CONCATENATE("R2C",'Mapa final'!#REF!),"")</f>
        <v>#REF!</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e">
        <f>IF(AND('Mapa final'!#REF!="Baja",'Mapa final'!#REF!="Catastrófico"),CONCATENATE("R2C",'Mapa final'!#REF!),"")</f>
        <v>#REF!</v>
      </c>
      <c r="AI37" s="48" t="e">
        <f>IF(AND('Mapa final'!#REF!="Baja",'Mapa final'!#REF!="Catastrófico"),CONCATENATE("R2C",'Mapa final'!#REF!),"")</f>
        <v>#REF!</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1"/>
      <c r="AO37" s="1163"/>
      <c r="AP37" s="567"/>
      <c r="AQ37" s="567"/>
      <c r="AR37" s="567"/>
      <c r="AS37" s="567"/>
      <c r="AT37" s="1164"/>
      <c r="AU37" s="1"/>
      <c r="AV37" s="1"/>
      <c r="AW37" s="1"/>
      <c r="AX37" s="1"/>
      <c r="AY37" s="1"/>
      <c r="AZ37" s="1"/>
      <c r="BA37" s="1"/>
      <c r="BB37" s="1"/>
      <c r="BC37" s="1"/>
      <c r="BD37" s="1"/>
      <c r="BE37" s="1"/>
      <c r="BF37" s="1"/>
      <c r="BG37" s="1"/>
      <c r="BH37" s="1"/>
      <c r="BI37" s="1"/>
    </row>
    <row r="38" spans="1:61" ht="15" customHeight="1" x14ac:dyDescent="0.25">
      <c r="A38" s="1"/>
      <c r="B38" s="1154"/>
      <c r="C38" s="567"/>
      <c r="D38" s="568"/>
      <c r="E38" s="579"/>
      <c r="F38" s="567"/>
      <c r="G38" s="567"/>
      <c r="H38" s="567"/>
      <c r="I38" s="567"/>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1"/>
      <c r="AO38" s="1163"/>
      <c r="AP38" s="567"/>
      <c r="AQ38" s="567"/>
      <c r="AR38" s="567"/>
      <c r="AS38" s="567"/>
      <c r="AT38" s="1164"/>
      <c r="AU38" s="1"/>
      <c r="AV38" s="1"/>
      <c r="AW38" s="1"/>
      <c r="AX38" s="1"/>
      <c r="AY38" s="1"/>
      <c r="AZ38" s="1"/>
      <c r="BA38" s="1"/>
      <c r="BB38" s="1"/>
      <c r="BC38" s="1"/>
      <c r="BD38" s="1"/>
      <c r="BE38" s="1"/>
      <c r="BF38" s="1"/>
      <c r="BG38" s="1"/>
      <c r="BH38" s="1"/>
      <c r="BI38" s="1"/>
    </row>
    <row r="39" spans="1:61" ht="15" customHeight="1" x14ac:dyDescent="0.25">
      <c r="A39" s="1"/>
      <c r="B39" s="1154"/>
      <c r="C39" s="567"/>
      <c r="D39" s="568"/>
      <c r="E39" s="579"/>
      <c r="F39" s="567"/>
      <c r="G39" s="567"/>
      <c r="H39" s="567"/>
      <c r="I39" s="567"/>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1"/>
      <c r="AO39" s="1163"/>
      <c r="AP39" s="567"/>
      <c r="AQ39" s="567"/>
      <c r="AR39" s="567"/>
      <c r="AS39" s="567"/>
      <c r="AT39" s="1164"/>
      <c r="AU39" s="1"/>
      <c r="AV39" s="1"/>
      <c r="AW39" s="1"/>
      <c r="AX39" s="1"/>
      <c r="AY39" s="1"/>
      <c r="AZ39" s="1"/>
      <c r="BA39" s="1"/>
      <c r="BB39" s="1"/>
      <c r="BC39" s="1"/>
      <c r="BD39" s="1"/>
      <c r="BE39" s="1"/>
      <c r="BF39" s="1"/>
      <c r="BG39" s="1"/>
      <c r="BH39" s="1"/>
      <c r="BI39" s="1"/>
    </row>
    <row r="40" spans="1:61" ht="15" customHeight="1" x14ac:dyDescent="0.25">
      <c r="A40" s="1"/>
      <c r="B40" s="1154"/>
      <c r="C40" s="567"/>
      <c r="D40" s="568"/>
      <c r="E40" s="579"/>
      <c r="F40" s="567"/>
      <c r="G40" s="567"/>
      <c r="H40" s="567"/>
      <c r="I40" s="567"/>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1"/>
      <c r="AO40" s="1163"/>
      <c r="AP40" s="567"/>
      <c r="AQ40" s="567"/>
      <c r="AR40" s="567"/>
      <c r="AS40" s="567"/>
      <c r="AT40" s="1164"/>
      <c r="AU40" s="1"/>
      <c r="AV40" s="1"/>
      <c r="AW40" s="1"/>
      <c r="AX40" s="1"/>
      <c r="AY40" s="1"/>
      <c r="AZ40" s="1"/>
      <c r="BA40" s="1"/>
      <c r="BB40" s="1"/>
      <c r="BC40" s="1"/>
      <c r="BD40" s="1"/>
      <c r="BE40" s="1"/>
      <c r="BF40" s="1"/>
      <c r="BG40" s="1"/>
      <c r="BH40" s="1"/>
      <c r="BI40" s="1"/>
    </row>
    <row r="41" spans="1:61" ht="15" customHeight="1" x14ac:dyDescent="0.25">
      <c r="A41" s="1"/>
      <c r="B41" s="1154"/>
      <c r="C41" s="567"/>
      <c r="D41" s="568"/>
      <c r="E41" s="579"/>
      <c r="F41" s="567"/>
      <c r="G41" s="567"/>
      <c r="H41" s="567"/>
      <c r="I41" s="567"/>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1"/>
      <c r="AO41" s="1163"/>
      <c r="AP41" s="567"/>
      <c r="AQ41" s="567"/>
      <c r="AR41" s="567"/>
      <c r="AS41" s="567"/>
      <c r="AT41" s="1164"/>
      <c r="AU41" s="1"/>
      <c r="AV41" s="1"/>
      <c r="AW41" s="1"/>
      <c r="AX41" s="1"/>
      <c r="AY41" s="1"/>
      <c r="AZ41" s="1"/>
      <c r="BA41" s="1"/>
      <c r="BB41" s="1"/>
      <c r="BC41" s="1"/>
      <c r="BD41" s="1"/>
      <c r="BE41" s="1"/>
      <c r="BF41" s="1"/>
      <c r="BG41" s="1"/>
      <c r="BH41" s="1"/>
      <c r="BI41" s="1"/>
    </row>
    <row r="42" spans="1:61" ht="15" customHeight="1" x14ac:dyDescent="0.25">
      <c r="A42" s="1"/>
      <c r="B42" s="1154"/>
      <c r="C42" s="567"/>
      <c r="D42" s="568"/>
      <c r="E42" s="579"/>
      <c r="F42" s="567"/>
      <c r="G42" s="567"/>
      <c r="H42" s="567"/>
      <c r="I42" s="567"/>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1"/>
      <c r="AO42" s="1163"/>
      <c r="AP42" s="567"/>
      <c r="AQ42" s="567"/>
      <c r="AR42" s="567"/>
      <c r="AS42" s="567"/>
      <c r="AT42" s="1164"/>
      <c r="AU42" s="1"/>
      <c r="AV42" s="1"/>
      <c r="AW42" s="1"/>
      <c r="AX42" s="1"/>
      <c r="AY42" s="1"/>
      <c r="AZ42" s="1"/>
      <c r="BA42" s="1"/>
      <c r="BB42" s="1"/>
      <c r="BC42" s="1"/>
      <c r="BD42" s="1"/>
      <c r="BE42" s="1"/>
      <c r="BF42" s="1"/>
      <c r="BG42" s="1"/>
      <c r="BH42" s="1"/>
      <c r="BI42" s="1"/>
    </row>
    <row r="43" spans="1:61" ht="15" customHeight="1" x14ac:dyDescent="0.25">
      <c r="A43" s="1"/>
      <c r="B43" s="1154"/>
      <c r="C43" s="567"/>
      <c r="D43" s="568"/>
      <c r="E43" s="579"/>
      <c r="F43" s="567"/>
      <c r="G43" s="567"/>
      <c r="H43" s="567"/>
      <c r="I43" s="567"/>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1"/>
      <c r="AO43" s="1163"/>
      <c r="AP43" s="567"/>
      <c r="AQ43" s="567"/>
      <c r="AR43" s="567"/>
      <c r="AS43" s="567"/>
      <c r="AT43" s="1164"/>
      <c r="AU43" s="1"/>
      <c r="AV43" s="1"/>
      <c r="AW43" s="1"/>
      <c r="AX43" s="1"/>
      <c r="AY43" s="1"/>
      <c r="AZ43" s="1"/>
      <c r="BA43" s="1"/>
      <c r="BB43" s="1"/>
      <c r="BC43" s="1"/>
      <c r="BD43" s="1"/>
      <c r="BE43" s="1"/>
      <c r="BF43" s="1"/>
      <c r="BG43" s="1"/>
      <c r="BH43" s="1"/>
      <c r="BI43" s="1"/>
    </row>
    <row r="44" spans="1:61" ht="15" customHeight="1" x14ac:dyDescent="0.25">
      <c r="A44" s="1"/>
      <c r="B44" s="1154"/>
      <c r="C44" s="567"/>
      <c r="D44" s="568"/>
      <c r="E44" s="579"/>
      <c r="F44" s="567"/>
      <c r="G44" s="567"/>
      <c r="H44" s="567"/>
      <c r="I44" s="567"/>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1"/>
      <c r="AO44" s="1163"/>
      <c r="AP44" s="567"/>
      <c r="AQ44" s="567"/>
      <c r="AR44" s="567"/>
      <c r="AS44" s="567"/>
      <c r="AT44" s="1164"/>
      <c r="AU44" s="1"/>
      <c r="AV44" s="1"/>
      <c r="AW44" s="1"/>
      <c r="AX44" s="1"/>
      <c r="AY44" s="1"/>
      <c r="AZ44" s="1"/>
      <c r="BA44" s="1"/>
      <c r="BB44" s="1"/>
      <c r="BC44" s="1"/>
      <c r="BD44" s="1"/>
      <c r="BE44" s="1"/>
      <c r="BF44" s="1"/>
      <c r="BG44" s="1"/>
      <c r="BH44" s="1"/>
      <c r="BI44" s="1"/>
    </row>
    <row r="45" spans="1:61" ht="15.75" customHeight="1" x14ac:dyDescent="0.25">
      <c r="A45" s="1"/>
      <c r="B45" s="1154"/>
      <c r="C45" s="567"/>
      <c r="D45" s="568"/>
      <c r="E45" s="1144"/>
      <c r="F45" s="1148"/>
      <c r="G45" s="1148"/>
      <c r="H45" s="1148"/>
      <c r="I45" s="1148"/>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1"/>
      <c r="AO45" s="1165"/>
      <c r="AP45" s="1166"/>
      <c r="AQ45" s="1166"/>
      <c r="AR45" s="1166"/>
      <c r="AS45" s="1166"/>
      <c r="AT45" s="1167"/>
    </row>
    <row r="46" spans="1:61" ht="46.5" customHeight="1" x14ac:dyDescent="0.35">
      <c r="A46" s="1"/>
      <c r="B46" s="1154"/>
      <c r="C46" s="567"/>
      <c r="D46" s="568"/>
      <c r="E46" s="1172" t="s">
        <v>447</v>
      </c>
      <c r="F46" s="1147"/>
      <c r="G46" s="1147"/>
      <c r="H46" s="1147"/>
      <c r="I46" s="1132"/>
      <c r="J46" s="65" t="str">
        <f ca="1">IF(AND('Mapa final'!$AB$10="Muy Baja",'Mapa final'!$AD$10="Leve"),CONCATENATE("R1C",'Mapa final'!$R$10),"")</f>
        <v/>
      </c>
      <c r="K46" s="66" t="str">
        <f ca="1">IF(AND('Mapa final'!$AB$11="Muy Baja",'Mapa final'!$AD$11="Leve"),CONCATENATE("R1C",'Mapa final'!$R$11),"")</f>
        <v/>
      </c>
      <c r="L46" s="66" t="str">
        <f>IF(AND('Mapa final'!$AB$12="Muy Baja",'Mapa final'!$AD$12="Leve"),CONCATENATE("R1C",'Mapa final'!$R$12),"")</f>
        <v/>
      </c>
      <c r="M46" s="66" t="str">
        <f>IF(AND('Mapa final'!$AB$13="Muy Baja",'Mapa final'!$AD$13="Leve"),CONCATENATE("R1C",'Mapa final'!$R$13),"")</f>
        <v/>
      </c>
      <c r="N46" s="66" t="str">
        <f>IF(AND('Mapa final'!$AB$14="Muy Baja",'Mapa final'!$AD$14="Leve"),CONCATENATE("R1C",'Mapa final'!$R$14),"")</f>
        <v/>
      </c>
      <c r="O46" s="67" t="str">
        <f>IF(AND('Mapa final'!$AB$15="Muy Baja",'Mapa final'!$AD$15="Leve"),CONCATENATE("R1C",'Mapa final'!$R$15),"")</f>
        <v/>
      </c>
      <c r="P46" s="65" t="str">
        <f ca="1">IF(AND('Mapa final'!$AB$10="Muy Baja",'Mapa final'!$AD$10="Menor"),CONCATENATE("R1C",'Mapa final'!$R$10),"")</f>
        <v/>
      </c>
      <c r="Q46" s="66" t="str">
        <f ca="1">IF(AND('Mapa final'!$AB$11="Muy Baja",'Mapa final'!$AD$11="Menor"),CONCATENATE("R1C",'Mapa final'!$R$11),"")</f>
        <v/>
      </c>
      <c r="R46" s="66" t="str">
        <f>IF(AND('Mapa final'!$AB$12="Muy Baja",'Mapa final'!$AD$12="Menor"),CONCATENATE("R1C",'Mapa final'!$R$12),"")</f>
        <v/>
      </c>
      <c r="S46" s="66" t="str">
        <f>IF(AND('Mapa final'!$AB$13="Muy Baja",'Mapa final'!$AD$13="Menor"),CONCATENATE("R1C",'Mapa final'!$R$13),"")</f>
        <v/>
      </c>
      <c r="T46" s="66" t="str">
        <f>IF(AND('Mapa final'!$AB$14="Muy Baja",'Mapa final'!$AD$14="Menor"),CONCATENATE("R1C",'Mapa final'!$R$14),"")</f>
        <v/>
      </c>
      <c r="U46" s="67" t="str">
        <f>IF(AND('Mapa final'!$AB$15="Muy Baja",'Mapa final'!$AD$15="Menor"),CONCATENATE("R1C",'Mapa final'!$R$15),"")</f>
        <v/>
      </c>
      <c r="V46" s="56" t="str">
        <f ca="1">IF(AND('Mapa final'!$AB$10="Muy Baja",'Mapa final'!$AD$10="Moderado"),CONCATENATE("R1C",'Mapa final'!$R$10),"")</f>
        <v/>
      </c>
      <c r="W46" s="74" t="str">
        <f ca="1">IF(AND('Mapa final'!$AB$11="Muy Baja",'Mapa final'!$AD$11="Moderado"),CONCATENATE("R1C",'Mapa final'!$R$11),"")</f>
        <v/>
      </c>
      <c r="X46" s="57" t="str">
        <f>IF(AND('Mapa final'!$AB$12="Muy Baja",'Mapa final'!$AD$12="Moderado"),CONCATENATE("R1C",'Mapa final'!$R$12),"")</f>
        <v/>
      </c>
      <c r="Y46" s="57" t="str">
        <f>IF(AND('Mapa final'!$AB$13="Muy Baja",'Mapa final'!$AD$13="Moderado"),CONCATENATE("R1C",'Mapa final'!$R$13),"")</f>
        <v/>
      </c>
      <c r="Z46" s="57" t="str">
        <f>IF(AND('Mapa final'!$AB$14="Muy Baja",'Mapa final'!$AD$14="Moderado"),CONCATENATE("R1C",'Mapa final'!$R$14),"")</f>
        <v/>
      </c>
      <c r="AA46" s="58" t="str">
        <f>IF(AND('Mapa final'!$AB$15="Muy Baja",'Mapa final'!$AD$15="Moderado"),CONCATENATE("R1C",'Mapa final'!$R$15),"")</f>
        <v/>
      </c>
      <c r="AB46" s="38" t="str">
        <f ca="1">IF(AND('Mapa final'!$AB$10="Muy Baja",'Mapa final'!$AD$10="Mayor"),CONCATENATE("R1C",'Mapa final'!$R$10),"")</f>
        <v/>
      </c>
      <c r="AC46" s="39" t="str">
        <f ca="1">IF(AND('Mapa final'!$AB$11="Muy Baja",'Mapa final'!$AD$11="Mayor"),CONCATENATE("R1C",'Mapa final'!$R$11),"")</f>
        <v/>
      </c>
      <c r="AD46" s="39" t="str">
        <f>IF(AND('Mapa final'!$AB$12="Muy Baja",'Mapa final'!$AD$12="Mayor"),CONCATENATE("R1C",'Mapa final'!$R$12),"")</f>
        <v/>
      </c>
      <c r="AE46" s="39" t="str">
        <f>IF(AND('Mapa final'!$AB$13="Muy Baja",'Mapa final'!$AD$13="Mayor"),CONCATENATE("R1C",'Mapa final'!$R$13),"")</f>
        <v/>
      </c>
      <c r="AF46" s="39" t="str">
        <f>IF(AND('Mapa final'!$AB$14="Muy Baja",'Mapa final'!$AD$14="Mayor"),CONCATENATE("R1C",'Mapa final'!$R$14),"")</f>
        <v/>
      </c>
      <c r="AG46" s="40" t="str">
        <f>IF(AND('Mapa final'!$AB$15="Muy Baja",'Mapa final'!$AD$15="Mayor"),CONCATENATE("R1C",'Mapa final'!$R$15),"")</f>
        <v/>
      </c>
      <c r="AH46" s="41" t="str">
        <f ca="1">IF(AND('Mapa final'!$AB$10="Muy Baja",'Mapa final'!$AD$10="Catastrófico"),CONCATENATE("R1C",'Mapa final'!$R$10),"")</f>
        <v/>
      </c>
      <c r="AI46" s="42" t="str">
        <f ca="1">IF(AND('Mapa final'!$AB$11="Muy Baja",'Mapa final'!$AD$11="Catastrófico"),CONCATENATE("R1C",'Mapa final'!$R$11),"")</f>
        <v/>
      </c>
      <c r="AJ46" s="42" t="str">
        <f>IF(AND('Mapa final'!$AB$12="Muy Baja",'Mapa final'!$AD$12="Catastrófico"),CONCATENATE("R1C",'Mapa final'!$R$12),"")</f>
        <v/>
      </c>
      <c r="AK46" s="42" t="str">
        <f>IF(AND('Mapa final'!$AB$13="Muy Baja",'Mapa final'!$AD$13="Catastrófico"),CONCATENATE("R1C",'Mapa final'!$R$13),"")</f>
        <v/>
      </c>
      <c r="AL46" s="42" t="str">
        <f>IF(AND('Mapa final'!$AB$14="Muy Baja",'Mapa final'!$AD$14="Catastrófico"),CONCATENATE("R1C",'Mapa final'!$R$14),"")</f>
        <v/>
      </c>
      <c r="AM46" s="43" t="str">
        <f>IF(AND('Mapa final'!$AB$15="Muy Baja",'Mapa final'!$AD$15="Catastrófico"),CONCATENATE("R1C",'Mapa final'!$R$15),"")</f>
        <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5">
      <c r="A47" s="1"/>
      <c r="B47" s="1154"/>
      <c r="C47" s="567"/>
      <c r="D47" s="568"/>
      <c r="E47" s="579"/>
      <c r="F47" s="567"/>
      <c r="G47" s="567"/>
      <c r="H47" s="567"/>
      <c r="I47" s="568"/>
      <c r="J47" s="68" t="e">
        <f>IF(AND('Mapa final'!#REF!="Muy Baja",'Mapa final'!#REF!="Leve"),CONCATENATE("R2C",'Mapa final'!#REF!),"")</f>
        <v>#REF!</v>
      </c>
      <c r="K47" s="69" t="e">
        <f>IF(AND('Mapa final'!#REF!="Muy Baja",'Mapa final'!#REF!="Leve"),CONCATENATE("R2C",'Mapa final'!#REF!),"")</f>
        <v>#REF!</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e">
        <f>IF(AND('Mapa final'!#REF!="Muy Baja",'Mapa final'!#REF!="Menor"),CONCATENATE("R2C",'Mapa final'!#REF!),"")</f>
        <v>#REF!</v>
      </c>
      <c r="Q47" s="69" t="e">
        <f>IF(AND('Mapa final'!#REF!="Muy Baja",'Mapa final'!#REF!="Menor"),CONCATENATE("R2C",'Mapa final'!#REF!),"")</f>
        <v>#REF!</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e">
        <f>IF(AND('Mapa final'!#REF!="Muy Baja",'Mapa final'!#REF!="Moderado"),CONCATENATE("R2C",'Mapa final'!#REF!),"")</f>
        <v>#REF!</v>
      </c>
      <c r="W47" s="60" t="e">
        <f>IF(AND('Mapa final'!#REF!="Muy Baja",'Mapa final'!#REF!="Moderado"),CONCATENATE("R2C",'Mapa final'!#REF!),"")</f>
        <v>#REF!</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e">
        <f>IF(AND('Mapa final'!#REF!="Muy Baja",'Mapa final'!#REF!="Mayor"),CONCATENATE("R2C",'Mapa final'!#REF!),"")</f>
        <v>#REF!</v>
      </c>
      <c r="AC47" s="45" t="e">
        <f>IF(AND('Mapa final'!#REF!="Muy Baja",'Mapa final'!#REF!="Mayor"),CONCATENATE("R2C",'Mapa final'!#REF!),"")</f>
        <v>#REF!</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e">
        <f>IF(AND('Mapa final'!#REF!="Muy Baja",'Mapa final'!#REF!="Catastrófico"),CONCATENATE("R2C",'Mapa final'!#REF!),"")</f>
        <v>#REF!</v>
      </c>
      <c r="AI47" s="48" t="e">
        <f>IF(AND('Mapa final'!#REF!="Muy Baja",'Mapa final'!#REF!="Catastrófico"),CONCATENATE("R2C",'Mapa final'!#REF!),"")</f>
        <v>#REF!</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5">
      <c r="A48" s="1"/>
      <c r="B48" s="1154"/>
      <c r="C48" s="567"/>
      <c r="D48" s="568"/>
      <c r="E48" s="579"/>
      <c r="F48" s="567"/>
      <c r="G48" s="567"/>
      <c r="H48" s="567"/>
      <c r="I48" s="568"/>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5">
      <c r="A49" s="1"/>
      <c r="B49" s="1154"/>
      <c r="C49" s="567"/>
      <c r="D49" s="568"/>
      <c r="E49" s="579"/>
      <c r="F49" s="567"/>
      <c r="G49" s="567"/>
      <c r="H49" s="567"/>
      <c r="I49" s="568"/>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5">
      <c r="A50" s="1"/>
      <c r="B50" s="1154"/>
      <c r="C50" s="567"/>
      <c r="D50" s="568"/>
      <c r="E50" s="579"/>
      <c r="F50" s="567"/>
      <c r="G50" s="567"/>
      <c r="H50" s="567"/>
      <c r="I50" s="568"/>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5">
      <c r="A51" s="1"/>
      <c r="B51" s="1154"/>
      <c r="C51" s="567"/>
      <c r="D51" s="568"/>
      <c r="E51" s="579"/>
      <c r="F51" s="567"/>
      <c r="G51" s="567"/>
      <c r="H51" s="567"/>
      <c r="I51" s="568"/>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5">
      <c r="A52" s="1"/>
      <c r="B52" s="1154"/>
      <c r="C52" s="567"/>
      <c r="D52" s="568"/>
      <c r="E52" s="579"/>
      <c r="F52" s="567"/>
      <c r="G52" s="567"/>
      <c r="H52" s="567"/>
      <c r="I52" s="568"/>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1154"/>
      <c r="C53" s="567"/>
      <c r="D53" s="568"/>
      <c r="E53" s="579"/>
      <c r="F53" s="567"/>
      <c r="G53" s="567"/>
      <c r="H53" s="567"/>
      <c r="I53" s="568"/>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5">
      <c r="A54" s="1"/>
      <c r="B54" s="1154"/>
      <c r="C54" s="567"/>
      <c r="D54" s="568"/>
      <c r="E54" s="579"/>
      <c r="F54" s="567"/>
      <c r="G54" s="567"/>
      <c r="H54" s="567"/>
      <c r="I54" s="568"/>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5">
      <c r="A55" s="1"/>
      <c r="B55" s="1124"/>
      <c r="C55" s="1156"/>
      <c r="D55" s="1125"/>
      <c r="E55" s="1144"/>
      <c r="F55" s="1148"/>
      <c r="G55" s="1148"/>
      <c r="H55" s="1148"/>
      <c r="I55" s="1143"/>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1"/>
      <c r="AO55" s="1"/>
      <c r="AP55" s="1"/>
      <c r="AQ55" s="1"/>
      <c r="AR55" s="1"/>
      <c r="AS55" s="1"/>
      <c r="AT55" s="1"/>
      <c r="AU55" s="1"/>
      <c r="AV55" s="1"/>
      <c r="AW55" s="1"/>
      <c r="AX55" s="1"/>
      <c r="AY55" s="1"/>
      <c r="AZ55" s="1"/>
      <c r="BA55" s="1"/>
      <c r="BB55" s="1"/>
      <c r="BC55" s="1"/>
      <c r="BD55" s="1"/>
      <c r="BE55" s="1"/>
      <c r="BF55" s="1"/>
      <c r="BG55" s="1"/>
      <c r="BH55" s="1"/>
      <c r="BI55" s="1"/>
    </row>
    <row r="56" spans="1:61" ht="14.25" customHeight="1" x14ac:dyDescent="0.25">
      <c r="A56" s="1"/>
      <c r="B56" s="1"/>
      <c r="C56" s="1"/>
      <c r="D56" s="1"/>
      <c r="E56" s="1"/>
      <c r="F56" s="1"/>
      <c r="G56" s="1"/>
      <c r="H56" s="1"/>
      <c r="I56" s="1"/>
      <c r="J56" s="1172" t="s">
        <v>448</v>
      </c>
      <c r="K56" s="1147"/>
      <c r="L56" s="1147"/>
      <c r="M56" s="1147"/>
      <c r="N56" s="1147"/>
      <c r="O56" s="1132"/>
      <c r="P56" s="1172" t="s">
        <v>449</v>
      </c>
      <c r="Q56" s="1147"/>
      <c r="R56" s="1147"/>
      <c r="S56" s="1147"/>
      <c r="T56" s="1147"/>
      <c r="U56" s="1132"/>
      <c r="V56" s="1172" t="s">
        <v>450</v>
      </c>
      <c r="W56" s="1147"/>
      <c r="X56" s="1147"/>
      <c r="Y56" s="1147"/>
      <c r="Z56" s="1147"/>
      <c r="AA56" s="1132"/>
      <c r="AB56" s="1172" t="s">
        <v>451</v>
      </c>
      <c r="AC56" s="1147"/>
      <c r="AD56" s="1147"/>
      <c r="AE56" s="1147"/>
      <c r="AF56" s="1147"/>
      <c r="AG56" s="1132"/>
      <c r="AH56" s="1172" t="s">
        <v>452</v>
      </c>
      <c r="AI56" s="1147"/>
      <c r="AJ56" s="1147"/>
      <c r="AK56" s="1147"/>
      <c r="AL56" s="1147"/>
      <c r="AM56" s="1132"/>
      <c r="AN56" s="1"/>
      <c r="AO56" s="1"/>
      <c r="AP56" s="1"/>
      <c r="AQ56" s="1"/>
      <c r="AR56" s="1"/>
      <c r="AS56" s="1"/>
      <c r="AT56" s="1"/>
      <c r="AU56" s="1"/>
      <c r="AV56" s="1"/>
      <c r="AW56" s="1"/>
      <c r="AX56" s="1"/>
      <c r="AY56" s="1"/>
      <c r="AZ56" s="1"/>
      <c r="BA56" s="1"/>
      <c r="BB56" s="1"/>
      <c r="BC56" s="1"/>
      <c r="BD56" s="1"/>
      <c r="BE56" s="1"/>
      <c r="BF56" s="1"/>
      <c r="BG56" s="1"/>
      <c r="BH56" s="1"/>
      <c r="BI56" s="1"/>
    </row>
    <row r="57" spans="1:61" ht="14.25" customHeight="1" x14ac:dyDescent="0.25">
      <c r="A57" s="1"/>
      <c r="B57" s="1"/>
      <c r="C57" s="1"/>
      <c r="D57" s="1"/>
      <c r="E57" s="1"/>
      <c r="F57" s="1"/>
      <c r="G57" s="1"/>
      <c r="H57" s="1"/>
      <c r="I57" s="1"/>
      <c r="J57" s="579"/>
      <c r="K57" s="567"/>
      <c r="L57" s="567"/>
      <c r="M57" s="567"/>
      <c r="N57" s="567"/>
      <c r="O57" s="568"/>
      <c r="P57" s="579"/>
      <c r="Q57" s="567"/>
      <c r="R57" s="567"/>
      <c r="S57" s="567"/>
      <c r="T57" s="567"/>
      <c r="U57" s="568"/>
      <c r="V57" s="579"/>
      <c r="W57" s="567"/>
      <c r="X57" s="567"/>
      <c r="Y57" s="567"/>
      <c r="Z57" s="567"/>
      <c r="AA57" s="568"/>
      <c r="AB57" s="579"/>
      <c r="AC57" s="567"/>
      <c r="AD57" s="567"/>
      <c r="AE57" s="567"/>
      <c r="AF57" s="567"/>
      <c r="AG57" s="568"/>
      <c r="AH57" s="579"/>
      <c r="AI57" s="567"/>
      <c r="AJ57" s="567"/>
      <c r="AK57" s="567"/>
      <c r="AL57" s="567"/>
      <c r="AM57" s="568"/>
      <c r="AN57" s="1"/>
      <c r="AO57" s="1"/>
      <c r="AP57" s="1"/>
      <c r="AQ57" s="1"/>
      <c r="AR57" s="1"/>
      <c r="AS57" s="1"/>
      <c r="AT57" s="1"/>
      <c r="AU57" s="1"/>
      <c r="AV57" s="1"/>
      <c r="AW57" s="1"/>
      <c r="AX57" s="1"/>
      <c r="AY57" s="1"/>
      <c r="AZ57" s="1"/>
      <c r="BA57" s="1"/>
      <c r="BB57" s="1"/>
      <c r="BC57" s="1"/>
      <c r="BD57" s="1"/>
      <c r="BE57" s="1"/>
      <c r="BF57" s="1"/>
      <c r="BG57" s="1"/>
      <c r="BH57" s="1"/>
      <c r="BI57" s="1"/>
    </row>
    <row r="58" spans="1:61" ht="14.25" customHeight="1" x14ac:dyDescent="0.25">
      <c r="A58" s="1"/>
      <c r="B58" s="1"/>
      <c r="C58" s="1"/>
      <c r="D58" s="1"/>
      <c r="E58" s="1"/>
      <c r="F58" s="1"/>
      <c r="G58" s="1"/>
      <c r="H58" s="1"/>
      <c r="I58" s="1"/>
      <c r="J58" s="579"/>
      <c r="K58" s="567"/>
      <c r="L58" s="567"/>
      <c r="M58" s="567"/>
      <c r="N58" s="567"/>
      <c r="O58" s="568"/>
      <c r="P58" s="579"/>
      <c r="Q58" s="567"/>
      <c r="R58" s="567"/>
      <c r="S58" s="567"/>
      <c r="T58" s="567"/>
      <c r="U58" s="568"/>
      <c r="V58" s="579"/>
      <c r="W58" s="567"/>
      <c r="X58" s="567"/>
      <c r="Y58" s="567"/>
      <c r="Z58" s="567"/>
      <c r="AA58" s="568"/>
      <c r="AB58" s="579"/>
      <c r="AC58" s="567"/>
      <c r="AD58" s="567"/>
      <c r="AE58" s="567"/>
      <c r="AF58" s="567"/>
      <c r="AG58" s="568"/>
      <c r="AH58" s="579"/>
      <c r="AI58" s="567"/>
      <c r="AJ58" s="567"/>
      <c r="AK58" s="567"/>
      <c r="AL58" s="567"/>
      <c r="AM58" s="568"/>
      <c r="AN58" s="1"/>
      <c r="AO58" s="1"/>
      <c r="AP58" s="1"/>
      <c r="AQ58" s="1"/>
      <c r="AR58" s="1"/>
      <c r="AS58" s="1"/>
      <c r="AT58" s="1"/>
      <c r="AU58" s="1"/>
      <c r="AV58" s="1"/>
      <c r="AW58" s="1"/>
      <c r="AX58" s="1"/>
      <c r="AY58" s="1"/>
      <c r="AZ58" s="1"/>
      <c r="BA58" s="1"/>
      <c r="BB58" s="1"/>
      <c r="BC58" s="1"/>
      <c r="BD58" s="1"/>
      <c r="BE58" s="1"/>
      <c r="BF58" s="1"/>
      <c r="BG58" s="1"/>
      <c r="BH58" s="1"/>
      <c r="BI58" s="1"/>
    </row>
    <row r="59" spans="1:61" ht="14.25" customHeight="1" x14ac:dyDescent="0.25">
      <c r="A59" s="1"/>
      <c r="B59" s="1"/>
      <c r="C59" s="1"/>
      <c r="D59" s="1"/>
      <c r="E59" s="1"/>
      <c r="F59" s="1"/>
      <c r="G59" s="1"/>
      <c r="H59" s="1"/>
      <c r="I59" s="1"/>
      <c r="J59" s="579"/>
      <c r="K59" s="567"/>
      <c r="L59" s="567"/>
      <c r="M59" s="567"/>
      <c r="N59" s="567"/>
      <c r="O59" s="568"/>
      <c r="P59" s="579"/>
      <c r="Q59" s="567"/>
      <c r="R59" s="567"/>
      <c r="S59" s="567"/>
      <c r="T59" s="567"/>
      <c r="U59" s="568"/>
      <c r="V59" s="579"/>
      <c r="W59" s="567"/>
      <c r="X59" s="567"/>
      <c r="Y59" s="567"/>
      <c r="Z59" s="567"/>
      <c r="AA59" s="568"/>
      <c r="AB59" s="579"/>
      <c r="AC59" s="567"/>
      <c r="AD59" s="567"/>
      <c r="AE59" s="567"/>
      <c r="AF59" s="567"/>
      <c r="AG59" s="568"/>
      <c r="AH59" s="579"/>
      <c r="AI59" s="567"/>
      <c r="AJ59" s="567"/>
      <c r="AK59" s="567"/>
      <c r="AL59" s="567"/>
      <c r="AM59" s="568"/>
      <c r="AN59" s="1"/>
      <c r="AO59" s="1"/>
      <c r="AP59" s="1"/>
      <c r="AQ59" s="1"/>
      <c r="AR59" s="1"/>
      <c r="AS59" s="1"/>
      <c r="AT59" s="1"/>
      <c r="AU59" s="1"/>
      <c r="AV59" s="1"/>
      <c r="AW59" s="1"/>
      <c r="AX59" s="1"/>
      <c r="AY59" s="1"/>
      <c r="AZ59" s="1"/>
      <c r="BA59" s="1"/>
      <c r="BB59" s="1"/>
      <c r="BC59" s="1"/>
      <c r="BD59" s="1"/>
      <c r="BE59" s="1"/>
      <c r="BF59" s="1"/>
      <c r="BG59" s="1"/>
      <c r="BH59" s="1"/>
      <c r="BI59" s="1"/>
    </row>
    <row r="60" spans="1:61" ht="14.25" customHeight="1" x14ac:dyDescent="0.25">
      <c r="A60" s="1"/>
      <c r="B60" s="1"/>
      <c r="C60" s="1"/>
      <c r="D60" s="1"/>
      <c r="E60" s="1"/>
      <c r="F60" s="1"/>
      <c r="G60" s="1"/>
      <c r="H60" s="1"/>
      <c r="I60" s="1"/>
      <c r="J60" s="579"/>
      <c r="K60" s="567"/>
      <c r="L60" s="567"/>
      <c r="M60" s="567"/>
      <c r="N60" s="567"/>
      <c r="O60" s="568"/>
      <c r="P60" s="579"/>
      <c r="Q60" s="567"/>
      <c r="R60" s="567"/>
      <c r="S60" s="567"/>
      <c r="T60" s="567"/>
      <c r="U60" s="568"/>
      <c r="V60" s="579"/>
      <c r="W60" s="567"/>
      <c r="X60" s="567"/>
      <c r="Y60" s="567"/>
      <c r="Z60" s="567"/>
      <c r="AA60" s="568"/>
      <c r="AB60" s="579"/>
      <c r="AC60" s="567"/>
      <c r="AD60" s="567"/>
      <c r="AE60" s="567"/>
      <c r="AF60" s="567"/>
      <c r="AG60" s="568"/>
      <c r="AH60" s="579"/>
      <c r="AI60" s="567"/>
      <c r="AJ60" s="567"/>
      <c r="AK60" s="567"/>
      <c r="AL60" s="567"/>
      <c r="AM60" s="568"/>
      <c r="AN60" s="1"/>
      <c r="AO60" s="1"/>
      <c r="AP60" s="1"/>
      <c r="AQ60" s="1"/>
      <c r="AR60" s="1"/>
      <c r="AS60" s="1"/>
      <c r="AT60" s="1"/>
      <c r="AU60" s="1"/>
      <c r="AV60" s="1"/>
      <c r="AW60" s="1"/>
      <c r="AX60" s="1"/>
      <c r="AY60" s="1"/>
      <c r="AZ60" s="1"/>
      <c r="BA60" s="1"/>
      <c r="BB60" s="1"/>
      <c r="BC60" s="1"/>
      <c r="BD60" s="1"/>
      <c r="BE60" s="1"/>
      <c r="BF60" s="1"/>
      <c r="BG60" s="1"/>
      <c r="BH60" s="1"/>
      <c r="BI60" s="1"/>
    </row>
    <row r="61" spans="1:61" ht="14.25" customHeight="1" x14ac:dyDescent="0.25">
      <c r="A61" s="1"/>
      <c r="B61" s="1"/>
      <c r="C61" s="1"/>
      <c r="D61" s="1"/>
      <c r="E61" s="1"/>
      <c r="F61" s="1"/>
      <c r="G61" s="1"/>
      <c r="H61" s="1"/>
      <c r="I61" s="1"/>
      <c r="J61" s="1144"/>
      <c r="K61" s="1148"/>
      <c r="L61" s="1148"/>
      <c r="M61" s="1148"/>
      <c r="N61" s="1148"/>
      <c r="O61" s="1143"/>
      <c r="P61" s="1144"/>
      <c r="Q61" s="1148"/>
      <c r="R61" s="1148"/>
      <c r="S61" s="1148"/>
      <c r="T61" s="1148"/>
      <c r="U61" s="1143"/>
      <c r="V61" s="1144"/>
      <c r="W61" s="1148"/>
      <c r="X61" s="1148"/>
      <c r="Y61" s="1148"/>
      <c r="Z61" s="1148"/>
      <c r="AA61" s="1143"/>
      <c r="AB61" s="1144"/>
      <c r="AC61" s="1148"/>
      <c r="AD61" s="1148"/>
      <c r="AE61" s="1148"/>
      <c r="AF61" s="1148"/>
      <c r="AG61" s="1143"/>
      <c r="AH61" s="1144"/>
      <c r="AI61" s="1148"/>
      <c r="AJ61" s="1148"/>
      <c r="AK61" s="1148"/>
      <c r="AL61" s="1148"/>
      <c r="AM61" s="1143"/>
      <c r="AN61" s="1"/>
      <c r="AO61" s="1"/>
      <c r="AP61" s="1"/>
      <c r="AQ61" s="1"/>
      <c r="AR61" s="1"/>
      <c r="AS61" s="1"/>
      <c r="AT61" s="1"/>
      <c r="AU61" s="1"/>
      <c r="AV61" s="1"/>
      <c r="AW61" s="1"/>
      <c r="AX61" s="1"/>
      <c r="AY61" s="1"/>
      <c r="AZ61" s="1"/>
      <c r="BA61" s="1"/>
      <c r="BB61" s="1"/>
      <c r="BC61" s="1"/>
      <c r="BD61" s="1"/>
      <c r="BE61" s="1"/>
      <c r="BF61" s="1"/>
      <c r="BG61" s="1"/>
      <c r="BH61" s="1"/>
      <c r="BI61" s="1"/>
    </row>
    <row r="62" spans="1:61"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5">
      <c r="A63" s="1"/>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1"/>
      <c r="AV63" s="1"/>
      <c r="AW63" s="1"/>
      <c r="AX63" s="1"/>
      <c r="AY63" s="1"/>
      <c r="AZ63" s="1"/>
      <c r="BA63" s="1"/>
      <c r="BB63" s="1"/>
      <c r="BC63" s="1"/>
      <c r="BD63" s="1"/>
      <c r="BE63" s="1"/>
      <c r="BF63" s="1"/>
      <c r="BG63" s="1"/>
      <c r="BH63" s="1"/>
    </row>
    <row r="64" spans="1:61" ht="15" customHeight="1" x14ac:dyDescent="0.25">
      <c r="A64" s="1"/>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1"/>
      <c r="AV64" s="1"/>
      <c r="AW64" s="1"/>
      <c r="AX64" s="1"/>
      <c r="AY64" s="1"/>
      <c r="AZ64" s="1"/>
      <c r="BA64" s="1"/>
      <c r="BB64" s="1"/>
      <c r="BC64" s="1"/>
      <c r="BD64" s="1"/>
      <c r="BE64" s="1"/>
      <c r="BF64" s="1"/>
      <c r="BG64" s="1"/>
      <c r="BH64" s="1"/>
    </row>
    <row r="65" spans="1:60"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4.25" customHeight="1" x14ac:dyDescent="0.25">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4.25" customHeight="1" x14ac:dyDescent="0.25">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4.25" customHeight="1" x14ac:dyDescent="0.25">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4.25" customHeight="1" x14ac:dyDescent="0.25">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4.25" customHeight="1" x14ac:dyDescent="0.25">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4.25" customHeight="1" x14ac:dyDescent="0.25">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4.25" customHeight="1" x14ac:dyDescent="0.25">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4.25" customHeight="1" x14ac:dyDescent="0.25">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4.25" customHeight="1" x14ac:dyDescent="0.25">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4.25" customHeight="1" x14ac:dyDescent="0.25">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4.25" customHeight="1" x14ac:dyDescent="0.25">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4.25" customHeight="1" x14ac:dyDescent="0.25">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4.25" customHeight="1" x14ac:dyDescent="0.25">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4.25" customHeight="1" x14ac:dyDescent="0.25">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4.25" customHeight="1" x14ac:dyDescent="0.25">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4.25" customHeight="1" x14ac:dyDescent="0.25">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4.25" customHeight="1" x14ac:dyDescent="0.25">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4.25" customHeight="1" x14ac:dyDescent="0.25">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4.25" customHeight="1" x14ac:dyDescent="0.25">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4.25" customHeight="1" x14ac:dyDescent="0.25">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4.25" customHeight="1" x14ac:dyDescent="0.25">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4.25" customHeight="1" x14ac:dyDescent="0.25">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4.25" customHeight="1" x14ac:dyDescent="0.25">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4.25" customHeight="1" x14ac:dyDescent="0.25">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4.25" customHeight="1" x14ac:dyDescent="0.25">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4.25" customHeight="1" x14ac:dyDescent="0.25">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4.25" customHeight="1" x14ac:dyDescent="0.25">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4.25" customHeight="1" x14ac:dyDescent="0.25">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4.25" customHeight="1" x14ac:dyDescent="0.25">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4.25" customHeight="1" x14ac:dyDescent="0.25">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4.25" customHeight="1" x14ac:dyDescent="0.25">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4.25" customHeight="1" x14ac:dyDescent="0.25">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4.25" customHeight="1" x14ac:dyDescent="0.25">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4.25" customHeight="1" x14ac:dyDescent="0.25">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4.25" customHeight="1" x14ac:dyDescent="0.25">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4.25" customHeight="1" x14ac:dyDescent="0.25">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4.25" customHeight="1" x14ac:dyDescent="0.25">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4.25" customHeight="1" x14ac:dyDescent="0.25">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4.25" customHeight="1" x14ac:dyDescent="0.25">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4.25" customHeight="1" x14ac:dyDescent="0.25">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4.25" customHeight="1" x14ac:dyDescent="0.25">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4.25" customHeight="1" x14ac:dyDescent="0.25">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4.25" customHeight="1" x14ac:dyDescent="0.25">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4.25" customHeight="1" x14ac:dyDescent="0.25">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4.25" customHeight="1" x14ac:dyDescent="0.25">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4.25" customHeight="1" x14ac:dyDescent="0.25">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4.25" customHeight="1" x14ac:dyDescent="0.25">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4.25" customHeight="1" x14ac:dyDescent="0.25">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4.25" customHeight="1" x14ac:dyDescent="0.25">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4.25" customHeight="1" x14ac:dyDescent="0.25">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4.25" customHeight="1" x14ac:dyDescent="0.25">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4.25" customHeight="1" x14ac:dyDescent="0.25">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4.25" customHeight="1" x14ac:dyDescent="0.25">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4.25" customHeight="1" x14ac:dyDescent="0.25">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4.25" customHeight="1" x14ac:dyDescent="0.25">
      <c r="A245" s="1"/>
    </row>
    <row r="246" spans="1:60" ht="14.25" customHeight="1" x14ac:dyDescent="0.25">
      <c r="A246" s="1"/>
    </row>
    <row r="247" spans="1:60" ht="14.25" customHeight="1" x14ac:dyDescent="0.25">
      <c r="A247" s="1"/>
    </row>
    <row r="248" spans="1:60" ht="14.25" customHeight="1" x14ac:dyDescent="0.25">
      <c r="A248" s="1"/>
    </row>
    <row r="249" spans="1:60" ht="14.25" customHeight="1" x14ac:dyDescent="0.25"/>
    <row r="250" spans="1:60" ht="14.25" customHeight="1" x14ac:dyDescent="0.25"/>
    <row r="251" spans="1:60" ht="14.25" customHeight="1" x14ac:dyDescent="0.25"/>
    <row r="252" spans="1:60" ht="14.25" customHeight="1" x14ac:dyDescent="0.25"/>
    <row r="253" spans="1:60" ht="14.25" customHeight="1" x14ac:dyDescent="0.25"/>
    <row r="254" spans="1:60" ht="14.25" customHeight="1" x14ac:dyDescent="0.25"/>
    <row r="255" spans="1:60" ht="14.25" customHeight="1" x14ac:dyDescent="0.25"/>
    <row r="256" spans="1:60"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X1000"/>
  <sheetViews>
    <sheetView workbookViewId="0">
      <selection sqref="A1:AG2"/>
    </sheetView>
  </sheetViews>
  <sheetFormatPr baseColWidth="10" defaultColWidth="14.42578125" defaultRowHeight="15" customHeight="1" x14ac:dyDescent="0.25"/>
  <cols>
    <col min="1" max="1" width="10.7109375" customWidth="1"/>
    <col min="2" max="2" width="24.140625" customWidth="1"/>
    <col min="3" max="3" width="70.140625" customWidth="1"/>
    <col min="4" max="4" width="29.85546875" customWidth="1"/>
    <col min="5" max="26" width="10.7109375" customWidth="1"/>
  </cols>
  <sheetData>
    <row r="1" spans="1:24" ht="14.25" customHeight="1" x14ac:dyDescent="0.25">
      <c r="A1" s="1"/>
      <c r="B1" s="1177" t="s">
        <v>454</v>
      </c>
      <c r="C1" s="567"/>
      <c r="D1" s="567"/>
      <c r="E1" s="1"/>
      <c r="F1" s="1"/>
      <c r="G1" s="1"/>
      <c r="H1" s="1"/>
      <c r="I1" s="1"/>
      <c r="J1" s="1"/>
      <c r="K1" s="1"/>
      <c r="L1" s="1"/>
      <c r="M1" s="1"/>
      <c r="N1" s="1"/>
      <c r="O1" s="1"/>
      <c r="P1" s="1"/>
      <c r="Q1" s="1"/>
      <c r="R1" s="1"/>
      <c r="S1" s="1"/>
      <c r="T1" s="1"/>
      <c r="U1" s="1"/>
      <c r="V1" s="1"/>
      <c r="W1" s="1"/>
      <c r="X1" s="1"/>
    </row>
    <row r="2" spans="1:24" ht="14.25" customHeight="1" x14ac:dyDescent="0.25">
      <c r="A2" s="1"/>
      <c r="B2" s="1"/>
      <c r="C2" s="1"/>
      <c r="D2" s="1"/>
      <c r="E2" s="1"/>
      <c r="F2" s="1"/>
      <c r="G2" s="1"/>
      <c r="H2" s="1"/>
      <c r="I2" s="1"/>
      <c r="J2" s="1"/>
      <c r="K2" s="1"/>
      <c r="L2" s="1"/>
      <c r="M2" s="1"/>
      <c r="N2" s="1"/>
      <c r="O2" s="1"/>
      <c r="P2" s="1"/>
      <c r="Q2" s="1"/>
      <c r="R2" s="1"/>
      <c r="S2" s="1"/>
      <c r="T2" s="1"/>
      <c r="U2" s="1"/>
      <c r="V2" s="1"/>
      <c r="W2" s="1"/>
      <c r="X2" s="1"/>
    </row>
    <row r="3" spans="1:24" ht="14.25" customHeight="1" x14ac:dyDescent="0.25">
      <c r="A3" s="1"/>
      <c r="B3" s="75"/>
      <c r="C3" s="76" t="s">
        <v>455</v>
      </c>
      <c r="D3" s="76" t="s">
        <v>119</v>
      </c>
      <c r="E3" s="1"/>
      <c r="F3" s="1"/>
      <c r="G3" s="1"/>
      <c r="H3" s="1"/>
      <c r="I3" s="1"/>
      <c r="J3" s="1"/>
      <c r="K3" s="1"/>
      <c r="L3" s="1"/>
      <c r="M3" s="1"/>
      <c r="N3" s="1"/>
      <c r="O3" s="1"/>
      <c r="P3" s="1"/>
      <c r="Q3" s="1"/>
      <c r="R3" s="1"/>
      <c r="S3" s="1"/>
      <c r="T3" s="1"/>
      <c r="U3" s="1"/>
      <c r="V3" s="1"/>
      <c r="W3" s="1"/>
      <c r="X3" s="1"/>
    </row>
    <row r="4" spans="1:24" ht="14.25" customHeight="1" x14ac:dyDescent="0.25">
      <c r="A4" s="1"/>
      <c r="B4" s="77" t="s">
        <v>299</v>
      </c>
      <c r="C4" s="78" t="s">
        <v>456</v>
      </c>
      <c r="D4" s="79">
        <v>0.2</v>
      </c>
      <c r="E4" s="1"/>
      <c r="F4" s="1"/>
      <c r="G4" s="1"/>
      <c r="H4" s="1"/>
      <c r="I4" s="1"/>
      <c r="J4" s="1"/>
      <c r="K4" s="1"/>
      <c r="L4" s="1"/>
      <c r="M4" s="1"/>
      <c r="N4" s="1"/>
      <c r="O4" s="1"/>
      <c r="P4" s="1"/>
      <c r="Q4" s="1"/>
      <c r="R4" s="1"/>
      <c r="S4" s="1"/>
      <c r="T4" s="1"/>
      <c r="U4" s="1"/>
      <c r="V4" s="1"/>
      <c r="W4" s="1"/>
      <c r="X4" s="1"/>
    </row>
    <row r="5" spans="1:24" ht="14.25" customHeight="1" x14ac:dyDescent="0.25">
      <c r="A5" s="1"/>
      <c r="B5" s="80" t="s">
        <v>457</v>
      </c>
      <c r="C5" s="81" t="s">
        <v>458</v>
      </c>
      <c r="D5" s="82">
        <v>0.4</v>
      </c>
      <c r="E5" s="1"/>
      <c r="F5" s="1"/>
      <c r="G5" s="1"/>
      <c r="H5" s="1"/>
      <c r="I5" s="1"/>
      <c r="J5" s="1"/>
      <c r="K5" s="1"/>
      <c r="L5" s="1"/>
      <c r="M5" s="1"/>
      <c r="N5" s="1"/>
      <c r="O5" s="1"/>
      <c r="P5" s="1"/>
      <c r="Q5" s="1"/>
      <c r="R5" s="1"/>
      <c r="S5" s="1"/>
      <c r="T5" s="1"/>
      <c r="U5" s="1"/>
      <c r="V5" s="1"/>
      <c r="W5" s="1"/>
      <c r="X5" s="1"/>
    </row>
    <row r="6" spans="1:24" ht="14.25" customHeight="1" x14ac:dyDescent="0.25">
      <c r="A6" s="1"/>
      <c r="B6" s="83" t="s">
        <v>459</v>
      </c>
      <c r="C6" s="81" t="s">
        <v>460</v>
      </c>
      <c r="D6" s="82">
        <v>0.6</v>
      </c>
      <c r="E6" s="1"/>
      <c r="F6" s="1"/>
      <c r="G6" s="1"/>
      <c r="H6" s="1"/>
      <c r="I6" s="1"/>
      <c r="J6" s="1"/>
      <c r="K6" s="1"/>
      <c r="L6" s="1"/>
      <c r="M6" s="1"/>
      <c r="N6" s="1"/>
      <c r="O6" s="1"/>
      <c r="P6" s="1"/>
      <c r="Q6" s="1"/>
      <c r="R6" s="1"/>
      <c r="S6" s="1"/>
      <c r="T6" s="1"/>
      <c r="U6" s="1"/>
      <c r="V6" s="1"/>
      <c r="W6" s="1"/>
      <c r="X6" s="1"/>
    </row>
    <row r="7" spans="1:24" ht="14.25" customHeight="1" x14ac:dyDescent="0.25">
      <c r="A7" s="1"/>
      <c r="B7" s="84" t="s">
        <v>461</v>
      </c>
      <c r="C7" s="81" t="s">
        <v>462</v>
      </c>
      <c r="D7" s="82">
        <v>0.8</v>
      </c>
      <c r="E7" s="1"/>
      <c r="F7" s="1"/>
      <c r="G7" s="1"/>
      <c r="H7" s="1"/>
      <c r="I7" s="1"/>
      <c r="J7" s="1"/>
      <c r="K7" s="1"/>
      <c r="L7" s="1"/>
      <c r="M7" s="1"/>
      <c r="N7" s="1"/>
      <c r="O7" s="1"/>
      <c r="P7" s="1"/>
      <c r="Q7" s="1"/>
      <c r="R7" s="1"/>
      <c r="S7" s="1"/>
      <c r="T7" s="1"/>
      <c r="U7" s="1"/>
      <c r="V7" s="1"/>
      <c r="W7" s="1"/>
      <c r="X7" s="1"/>
    </row>
    <row r="8" spans="1:24" ht="14.25" customHeight="1" x14ac:dyDescent="0.25">
      <c r="A8" s="1"/>
      <c r="B8" s="85" t="s">
        <v>463</v>
      </c>
      <c r="C8" s="81" t="s">
        <v>464</v>
      </c>
      <c r="D8" s="82">
        <v>1</v>
      </c>
      <c r="E8" s="1"/>
      <c r="F8" s="1"/>
      <c r="G8" s="1"/>
      <c r="H8" s="1"/>
      <c r="I8" s="1"/>
      <c r="J8" s="1"/>
      <c r="K8" s="1"/>
      <c r="L8" s="1"/>
      <c r="M8" s="1"/>
      <c r="N8" s="1"/>
      <c r="O8" s="1"/>
      <c r="P8" s="1"/>
      <c r="Q8" s="1"/>
      <c r="R8" s="1"/>
      <c r="S8" s="1"/>
      <c r="T8" s="1"/>
      <c r="U8" s="1"/>
      <c r="V8" s="1"/>
      <c r="W8" s="1"/>
      <c r="X8" s="1"/>
    </row>
    <row r="9" spans="1:24" ht="14.25" customHeight="1" x14ac:dyDescent="0.25">
      <c r="A9" s="1"/>
      <c r="B9" s="1"/>
      <c r="C9" s="1"/>
      <c r="D9" s="1"/>
      <c r="E9" s="1"/>
      <c r="F9" s="1"/>
      <c r="G9" s="1"/>
      <c r="H9" s="1"/>
      <c r="I9" s="1"/>
      <c r="J9" s="1"/>
      <c r="K9" s="1"/>
      <c r="L9" s="1"/>
      <c r="M9" s="1"/>
      <c r="N9" s="1"/>
      <c r="O9" s="1"/>
      <c r="P9" s="1"/>
      <c r="Q9" s="1"/>
      <c r="R9" s="1"/>
      <c r="S9" s="1"/>
      <c r="T9" s="1"/>
      <c r="U9" s="1"/>
      <c r="V9" s="1"/>
      <c r="W9" s="1"/>
      <c r="X9" s="1"/>
    </row>
    <row r="10" spans="1:24" ht="14.25" customHeight="1" x14ac:dyDescent="0.25">
      <c r="A10" s="1"/>
      <c r="B10" s="86"/>
      <c r="C10" s="1"/>
      <c r="D10" s="1"/>
      <c r="E10" s="1"/>
      <c r="F10" s="1"/>
      <c r="G10" s="1"/>
      <c r="H10" s="1"/>
      <c r="I10" s="1"/>
      <c r="J10" s="1"/>
      <c r="K10" s="1"/>
      <c r="L10" s="1"/>
      <c r="M10" s="1"/>
      <c r="N10" s="1"/>
      <c r="O10" s="1"/>
      <c r="P10" s="1"/>
      <c r="Q10" s="1"/>
      <c r="R10" s="1"/>
      <c r="S10" s="1"/>
      <c r="T10" s="1"/>
      <c r="U10" s="1"/>
      <c r="V10" s="1"/>
      <c r="W10" s="1"/>
      <c r="X10" s="1"/>
    </row>
    <row r="11" spans="1:24" ht="14.25" customHeight="1"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ht="14.25" customHeight="1"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ht="14.25" customHeight="1"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ht="14.25" customHeight="1"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ht="14.25" customHeight="1"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ht="14.25" customHeight="1"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ht="14.25" customHeight="1"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ht="14.25" customHeight="1"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ht="14.25" customHeight="1"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ht="14.25" customHeight="1"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4.2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4.2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4.25" customHeight="1" x14ac:dyDescent="0.25">
      <c r="A33" s="1"/>
      <c r="E33" s="1"/>
      <c r="F33" s="1"/>
      <c r="G33" s="1"/>
      <c r="H33" s="1"/>
      <c r="I33" s="1"/>
      <c r="J33" s="1"/>
      <c r="K33" s="1"/>
      <c r="L33" s="1"/>
      <c r="M33" s="1"/>
      <c r="N33" s="1"/>
      <c r="O33" s="1"/>
      <c r="P33" s="1"/>
      <c r="Q33" s="1"/>
      <c r="R33" s="1"/>
      <c r="S33" s="1"/>
      <c r="T33" s="1"/>
      <c r="U33" s="1"/>
      <c r="V33" s="1"/>
      <c r="W33" s="1"/>
      <c r="X33" s="1"/>
    </row>
    <row r="34" spans="1:24" ht="14.25" customHeight="1" x14ac:dyDescent="0.25">
      <c r="A34" s="1"/>
      <c r="E34" s="1"/>
      <c r="F34" s="1"/>
      <c r="G34" s="1"/>
      <c r="H34" s="1"/>
      <c r="I34" s="1"/>
      <c r="J34" s="1"/>
      <c r="K34" s="1"/>
      <c r="L34" s="1"/>
      <c r="M34" s="1"/>
      <c r="N34" s="1"/>
      <c r="O34" s="1"/>
      <c r="P34" s="1"/>
      <c r="Q34" s="1"/>
      <c r="R34" s="1"/>
      <c r="S34" s="1"/>
      <c r="T34" s="1"/>
      <c r="U34" s="1"/>
      <c r="V34" s="1"/>
      <c r="W34" s="1"/>
      <c r="X34" s="1"/>
    </row>
    <row r="35" spans="1:24" ht="14.25" customHeight="1" x14ac:dyDescent="0.25">
      <c r="A35" s="1"/>
    </row>
    <row r="36" spans="1:24" ht="14.25" customHeight="1" x14ac:dyDescent="0.25">
      <c r="A36" s="1"/>
    </row>
    <row r="37" spans="1:24" ht="14.25" customHeight="1" x14ac:dyDescent="0.25">
      <c r="A37" s="1"/>
    </row>
    <row r="38" spans="1:24" ht="14.25" customHeight="1" x14ac:dyDescent="0.25">
      <c r="A38" s="1"/>
    </row>
    <row r="39" spans="1:24" ht="14.25" customHeight="1" x14ac:dyDescent="0.25">
      <c r="A39" s="1"/>
    </row>
    <row r="40" spans="1:24" ht="14.25" customHeight="1" x14ac:dyDescent="0.25">
      <c r="A40" s="1"/>
    </row>
    <row r="41" spans="1:24" ht="14.25" customHeight="1" x14ac:dyDescent="0.25">
      <c r="A41" s="1"/>
    </row>
    <row r="42" spans="1:24" ht="14.25" customHeight="1" x14ac:dyDescent="0.25">
      <c r="A42" s="1"/>
    </row>
    <row r="43" spans="1:24" ht="14.25" customHeight="1" x14ac:dyDescent="0.25">
      <c r="A43" s="1"/>
    </row>
    <row r="44" spans="1:24" ht="14.25" customHeight="1" x14ac:dyDescent="0.25">
      <c r="A44" s="1"/>
    </row>
    <row r="45" spans="1:24" ht="14.25" customHeight="1" x14ac:dyDescent="0.25">
      <c r="A45" s="1"/>
    </row>
    <row r="46" spans="1:24" ht="14.25" customHeight="1" x14ac:dyDescent="0.25">
      <c r="A46" s="1"/>
    </row>
    <row r="47" spans="1:24" ht="14.25" customHeight="1" x14ac:dyDescent="0.25">
      <c r="A47" s="1"/>
    </row>
    <row r="48" spans="1:24" ht="14.25" customHeight="1" x14ac:dyDescent="0.25">
      <c r="A48" s="1"/>
    </row>
    <row r="49" spans="1:1" ht="14.25" customHeight="1" x14ac:dyDescent="0.25">
      <c r="A49" s="1"/>
    </row>
    <row r="50" spans="1:1" ht="14.25" customHeight="1" x14ac:dyDescent="0.25">
      <c r="A50" s="1"/>
    </row>
    <row r="51" spans="1:1" ht="14.25" customHeight="1" x14ac:dyDescent="0.25">
      <c r="A51" s="1"/>
    </row>
    <row r="52" spans="1:1" ht="14.25" customHeight="1" x14ac:dyDescent="0.25">
      <c r="A52" s="1"/>
    </row>
    <row r="53" spans="1:1" ht="14.25" customHeight="1" x14ac:dyDescent="0.25">
      <c r="A53" s="1"/>
    </row>
    <row r="54" spans="1:1" ht="14.25" customHeight="1" x14ac:dyDescent="0.25">
      <c r="A54" s="1"/>
    </row>
    <row r="55" spans="1:1" ht="14.25" customHeight="1" x14ac:dyDescent="0.25">
      <c r="A55" s="1"/>
    </row>
    <row r="56" spans="1:1" ht="14.25" customHeight="1" x14ac:dyDescent="0.25"/>
    <row r="57" spans="1:1" ht="14.25" customHeight="1" x14ac:dyDescent="0.25"/>
    <row r="58" spans="1:1" ht="14.25" customHeight="1" x14ac:dyDescent="0.25"/>
    <row r="59" spans="1:1" ht="14.25" customHeight="1" x14ac:dyDescent="0.25"/>
    <row r="60" spans="1:1" ht="14.25" customHeight="1" x14ac:dyDescent="0.25"/>
    <row r="61" spans="1:1" ht="14.25" customHeight="1" x14ac:dyDescent="0.25"/>
    <row r="62" spans="1:1" ht="14.25" customHeight="1" x14ac:dyDescent="0.25"/>
    <row r="63" spans="1:1" ht="14.25" customHeight="1" x14ac:dyDescent="0.25"/>
    <row r="64" spans="1:1"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Z1000"/>
  <sheetViews>
    <sheetView workbookViewId="0">
      <selection sqref="A1:AG2"/>
    </sheetView>
  </sheetViews>
  <sheetFormatPr baseColWidth="10" defaultColWidth="14.42578125" defaultRowHeight="15" customHeight="1" x14ac:dyDescent="0.25"/>
  <cols>
    <col min="1" max="1" width="11.42578125" customWidth="1"/>
    <col min="2" max="2" width="40.42578125" customWidth="1"/>
    <col min="3" max="3" width="74.85546875" customWidth="1"/>
    <col min="4" max="4" width="135" customWidth="1"/>
    <col min="5" max="5" width="137.85546875" customWidth="1"/>
    <col min="6" max="26" width="11.42578125" customWidth="1"/>
  </cols>
  <sheetData>
    <row r="1" spans="1:26" ht="14.25" customHeight="1" x14ac:dyDescent="0.25">
      <c r="A1" s="1"/>
      <c r="B1" s="1178" t="s">
        <v>465</v>
      </c>
      <c r="C1" s="567"/>
      <c r="D1" s="567"/>
      <c r="E1" s="1"/>
      <c r="F1" s="1"/>
      <c r="G1" s="1"/>
      <c r="H1" s="1"/>
      <c r="I1" s="1"/>
      <c r="J1" s="1"/>
      <c r="K1" s="1"/>
      <c r="L1" s="1"/>
      <c r="M1" s="1"/>
      <c r="N1" s="1"/>
      <c r="O1" s="1"/>
      <c r="P1" s="1"/>
      <c r="Q1" s="1"/>
      <c r="R1" s="1"/>
      <c r="S1" s="1"/>
      <c r="T1" s="1"/>
      <c r="U1" s="1"/>
      <c r="V1" s="87"/>
      <c r="W1" s="87"/>
      <c r="X1" s="87"/>
      <c r="Y1" s="87"/>
      <c r="Z1" s="87"/>
    </row>
    <row r="2" spans="1:26" ht="14.25" customHeight="1" x14ac:dyDescent="0.25">
      <c r="A2" s="1"/>
      <c r="B2" s="1"/>
      <c r="C2" s="1"/>
      <c r="D2" s="1"/>
      <c r="E2" s="1"/>
      <c r="F2" s="1"/>
      <c r="G2" s="1"/>
      <c r="H2" s="1"/>
      <c r="I2" s="1"/>
      <c r="J2" s="1"/>
      <c r="K2" s="1"/>
      <c r="L2" s="1"/>
      <c r="M2" s="1"/>
      <c r="N2" s="1"/>
      <c r="O2" s="1"/>
      <c r="P2" s="1"/>
      <c r="Q2" s="1"/>
      <c r="R2" s="1"/>
      <c r="S2" s="1"/>
      <c r="T2" s="1"/>
      <c r="U2" s="1"/>
      <c r="V2" s="87"/>
      <c r="W2" s="87"/>
      <c r="X2" s="87"/>
      <c r="Y2" s="87"/>
      <c r="Z2" s="87"/>
    </row>
    <row r="3" spans="1:26" ht="14.25" customHeight="1" x14ac:dyDescent="0.25">
      <c r="A3" s="1"/>
      <c r="B3" s="88"/>
      <c r="C3" s="89" t="s">
        <v>466</v>
      </c>
      <c r="D3" s="89" t="s">
        <v>467</v>
      </c>
      <c r="E3" s="1"/>
      <c r="F3" s="1"/>
      <c r="G3" s="1"/>
      <c r="H3" s="1"/>
      <c r="I3" s="1"/>
      <c r="J3" s="1"/>
      <c r="K3" s="1"/>
      <c r="L3" s="1"/>
      <c r="M3" s="1"/>
      <c r="N3" s="1"/>
      <c r="O3" s="1"/>
      <c r="P3" s="1"/>
      <c r="Q3" s="1"/>
      <c r="R3" s="1"/>
      <c r="S3" s="1"/>
      <c r="T3" s="1"/>
      <c r="U3" s="1"/>
      <c r="V3" s="87"/>
      <c r="W3" s="87"/>
      <c r="X3" s="87"/>
      <c r="Y3" s="87"/>
      <c r="Z3" s="87"/>
    </row>
    <row r="4" spans="1:26" ht="14.25" customHeight="1" x14ac:dyDescent="0.25">
      <c r="A4" s="1" t="s">
        <v>468</v>
      </c>
      <c r="B4" s="90" t="s">
        <v>469</v>
      </c>
      <c r="C4" s="91" t="s">
        <v>470</v>
      </c>
      <c r="D4" s="92" t="s">
        <v>471</v>
      </c>
      <c r="E4" s="1"/>
      <c r="F4" s="1"/>
      <c r="G4" s="1"/>
      <c r="H4" s="1"/>
      <c r="I4" s="1"/>
      <c r="J4" s="1"/>
      <c r="K4" s="1"/>
      <c r="L4" s="1"/>
      <c r="M4" s="1"/>
      <c r="N4" s="1"/>
      <c r="O4" s="1"/>
      <c r="P4" s="1"/>
      <c r="Q4" s="1"/>
      <c r="R4" s="1"/>
      <c r="S4" s="1"/>
      <c r="T4" s="1"/>
      <c r="U4" s="1"/>
      <c r="V4" s="87"/>
      <c r="W4" s="87"/>
      <c r="X4" s="87"/>
      <c r="Y4" s="87"/>
      <c r="Z4" s="87"/>
    </row>
    <row r="5" spans="1:26" ht="14.25" customHeight="1" x14ac:dyDescent="0.25">
      <c r="A5" s="1" t="s">
        <v>472</v>
      </c>
      <c r="B5" s="93" t="s">
        <v>473</v>
      </c>
      <c r="C5" s="94" t="s">
        <v>474</v>
      </c>
      <c r="D5" s="95" t="s">
        <v>475</v>
      </c>
      <c r="E5" s="1"/>
      <c r="F5" s="1"/>
      <c r="G5" s="1"/>
      <c r="H5" s="1"/>
      <c r="I5" s="1"/>
      <c r="J5" s="1"/>
      <c r="K5" s="1"/>
      <c r="L5" s="1"/>
      <c r="M5" s="1"/>
      <c r="N5" s="1"/>
      <c r="O5" s="1"/>
      <c r="P5" s="1"/>
      <c r="Q5" s="1"/>
      <c r="R5" s="1"/>
      <c r="S5" s="1"/>
      <c r="T5" s="1"/>
      <c r="U5" s="1"/>
      <c r="V5" s="87"/>
      <c r="W5" s="87"/>
      <c r="X5" s="87"/>
      <c r="Y5" s="87"/>
      <c r="Z5" s="87"/>
    </row>
    <row r="6" spans="1:26" ht="14.25" customHeight="1" x14ac:dyDescent="0.25">
      <c r="A6" s="1" t="s">
        <v>124</v>
      </c>
      <c r="B6" s="96" t="s">
        <v>476</v>
      </c>
      <c r="C6" s="94" t="s">
        <v>477</v>
      </c>
      <c r="D6" s="95" t="s">
        <v>478</v>
      </c>
      <c r="E6" s="1"/>
      <c r="F6" s="1"/>
      <c r="G6" s="1"/>
      <c r="H6" s="1"/>
      <c r="I6" s="1"/>
      <c r="J6" s="1"/>
      <c r="K6" s="1"/>
      <c r="L6" s="1"/>
      <c r="M6" s="1"/>
      <c r="N6" s="1"/>
      <c r="O6" s="1"/>
      <c r="P6" s="1"/>
      <c r="Q6" s="1"/>
      <c r="R6" s="1"/>
      <c r="S6" s="1"/>
      <c r="T6" s="1"/>
      <c r="U6" s="1"/>
      <c r="V6" s="87"/>
      <c r="W6" s="87"/>
      <c r="X6" s="87"/>
      <c r="Y6" s="87"/>
      <c r="Z6" s="87"/>
    </row>
    <row r="7" spans="1:26" ht="14.25" customHeight="1" x14ac:dyDescent="0.25">
      <c r="A7" s="1" t="s">
        <v>479</v>
      </c>
      <c r="B7" s="97" t="s">
        <v>480</v>
      </c>
      <c r="C7" s="94" t="s">
        <v>481</v>
      </c>
      <c r="D7" s="95" t="s">
        <v>482</v>
      </c>
      <c r="E7" s="1"/>
      <c r="F7" s="1"/>
      <c r="G7" s="1"/>
      <c r="H7" s="1"/>
      <c r="I7" s="1"/>
      <c r="J7" s="1"/>
      <c r="K7" s="1"/>
      <c r="L7" s="1"/>
      <c r="M7" s="1"/>
      <c r="N7" s="1"/>
      <c r="O7" s="1"/>
      <c r="P7" s="1"/>
      <c r="Q7" s="1"/>
      <c r="R7" s="1"/>
      <c r="S7" s="1"/>
      <c r="T7" s="1"/>
      <c r="U7" s="1"/>
      <c r="V7" s="87"/>
      <c r="W7" s="87"/>
      <c r="X7" s="87"/>
      <c r="Y7" s="87"/>
      <c r="Z7" s="87"/>
    </row>
    <row r="8" spans="1:26" ht="14.25" customHeight="1" x14ac:dyDescent="0.25">
      <c r="A8" s="1" t="s">
        <v>483</v>
      </c>
      <c r="B8" s="98" t="s">
        <v>484</v>
      </c>
      <c r="C8" s="94" t="s">
        <v>485</v>
      </c>
      <c r="D8" s="95" t="s">
        <v>486</v>
      </c>
      <c r="E8" s="1"/>
      <c r="F8" s="1"/>
      <c r="G8" s="1"/>
      <c r="H8" s="1"/>
      <c r="I8" s="1"/>
      <c r="J8" s="1"/>
      <c r="K8" s="1"/>
      <c r="L8" s="1"/>
      <c r="M8" s="1"/>
      <c r="N8" s="1"/>
      <c r="O8" s="1"/>
      <c r="P8" s="1"/>
      <c r="Q8" s="1"/>
      <c r="R8" s="1"/>
      <c r="S8" s="1"/>
      <c r="T8" s="1"/>
      <c r="U8" s="1"/>
      <c r="V8" s="87"/>
      <c r="W8" s="87"/>
      <c r="X8" s="87"/>
      <c r="Y8" s="87"/>
      <c r="Z8" s="87"/>
    </row>
    <row r="9" spans="1:26" ht="14.25" customHeight="1" x14ac:dyDescent="0.25">
      <c r="A9" s="99"/>
      <c r="B9" s="99"/>
      <c r="C9" s="100"/>
      <c r="D9" s="100"/>
      <c r="E9" s="99"/>
      <c r="F9" s="99"/>
      <c r="G9" s="99"/>
      <c r="H9" s="99"/>
      <c r="I9" s="99"/>
      <c r="J9" s="99"/>
      <c r="K9" s="99"/>
      <c r="L9" s="99"/>
      <c r="M9" s="99"/>
      <c r="N9" s="99"/>
      <c r="O9" s="99"/>
      <c r="P9" s="99"/>
      <c r="Q9" s="99"/>
      <c r="R9" s="99"/>
      <c r="S9" s="99"/>
      <c r="T9" s="99"/>
      <c r="U9" s="99"/>
      <c r="V9" s="101"/>
      <c r="W9" s="101"/>
      <c r="X9" s="101"/>
      <c r="Y9" s="101"/>
      <c r="Z9" s="101"/>
    </row>
    <row r="10" spans="1:26" ht="14.25" customHeight="1" x14ac:dyDescent="0.25">
      <c r="A10" s="99"/>
      <c r="B10" s="102"/>
      <c r="C10" s="102"/>
      <c r="D10" s="102"/>
      <c r="E10" s="99"/>
      <c r="F10" s="99"/>
      <c r="G10" s="99"/>
      <c r="H10" s="99"/>
      <c r="I10" s="99"/>
      <c r="J10" s="99"/>
      <c r="K10" s="99"/>
      <c r="L10" s="99"/>
      <c r="M10" s="99"/>
      <c r="N10" s="99"/>
      <c r="O10" s="99"/>
      <c r="P10" s="99"/>
      <c r="Q10" s="99"/>
      <c r="R10" s="99"/>
      <c r="S10" s="99"/>
      <c r="T10" s="99"/>
      <c r="U10" s="99"/>
      <c r="V10" s="101"/>
      <c r="W10" s="101"/>
      <c r="X10" s="101"/>
      <c r="Y10" s="101"/>
      <c r="Z10" s="101"/>
    </row>
    <row r="11" spans="1:26" ht="14.25" customHeight="1" x14ac:dyDescent="0.25">
      <c r="A11" s="99"/>
      <c r="B11" s="99" t="s">
        <v>487</v>
      </c>
      <c r="C11" s="99" t="s">
        <v>402</v>
      </c>
      <c r="D11" s="99" t="s">
        <v>123</v>
      </c>
      <c r="E11" s="99"/>
      <c r="F11" s="99"/>
      <c r="G11" s="99"/>
      <c r="H11" s="99"/>
      <c r="I11" s="99"/>
      <c r="J11" s="99"/>
      <c r="K11" s="99"/>
      <c r="L11" s="99"/>
      <c r="M11" s="99"/>
      <c r="N11" s="99"/>
      <c r="O11" s="99"/>
      <c r="P11" s="99"/>
      <c r="Q11" s="99"/>
      <c r="R11" s="99"/>
      <c r="S11" s="99"/>
      <c r="T11" s="99"/>
      <c r="U11" s="99"/>
      <c r="V11" s="101"/>
      <c r="W11" s="101"/>
      <c r="X11" s="101"/>
      <c r="Y11" s="101"/>
      <c r="Z11" s="101"/>
    </row>
    <row r="12" spans="1:26" ht="14.25" customHeight="1" x14ac:dyDescent="0.25">
      <c r="A12" s="99"/>
      <c r="B12" s="99" t="s">
        <v>488</v>
      </c>
      <c r="C12" s="99" t="s">
        <v>257</v>
      </c>
      <c r="D12" s="99" t="s">
        <v>243</v>
      </c>
      <c r="E12" s="99"/>
      <c r="F12" s="99"/>
      <c r="G12" s="99"/>
      <c r="H12" s="99"/>
      <c r="I12" s="99"/>
      <c r="J12" s="99"/>
      <c r="K12" s="99"/>
      <c r="L12" s="99"/>
      <c r="M12" s="99"/>
      <c r="N12" s="99"/>
      <c r="O12" s="99"/>
      <c r="P12" s="99"/>
      <c r="Q12" s="99"/>
      <c r="R12" s="99"/>
      <c r="S12" s="99"/>
      <c r="T12" s="99"/>
      <c r="U12" s="99"/>
      <c r="V12" s="101"/>
      <c r="W12" s="101"/>
      <c r="X12" s="101"/>
      <c r="Y12" s="101"/>
      <c r="Z12" s="101"/>
    </row>
    <row r="13" spans="1:26" ht="14.25" customHeight="1" x14ac:dyDescent="0.25">
      <c r="A13" s="99"/>
      <c r="B13" s="99"/>
      <c r="C13" s="99" t="s">
        <v>489</v>
      </c>
      <c r="D13" s="99" t="s">
        <v>98</v>
      </c>
      <c r="E13" s="99"/>
      <c r="F13" s="99"/>
      <c r="G13" s="99"/>
      <c r="H13" s="99"/>
      <c r="I13" s="99"/>
      <c r="J13" s="99"/>
      <c r="K13" s="99"/>
      <c r="L13" s="99"/>
      <c r="M13" s="99"/>
      <c r="N13" s="99"/>
      <c r="O13" s="99"/>
      <c r="P13" s="99"/>
      <c r="Q13" s="99"/>
      <c r="R13" s="99"/>
      <c r="S13" s="99"/>
      <c r="T13" s="99"/>
      <c r="U13" s="99"/>
      <c r="V13" s="101"/>
      <c r="W13" s="101"/>
      <c r="X13" s="101"/>
      <c r="Y13" s="101"/>
      <c r="Z13" s="101"/>
    </row>
    <row r="14" spans="1:26" ht="14.25" customHeight="1" x14ac:dyDescent="0.25">
      <c r="A14" s="99"/>
      <c r="B14" s="99"/>
      <c r="C14" s="99" t="s">
        <v>490</v>
      </c>
      <c r="D14" s="99" t="s">
        <v>147</v>
      </c>
      <c r="E14" s="99"/>
      <c r="F14" s="99"/>
      <c r="G14" s="99"/>
      <c r="H14" s="99"/>
      <c r="I14" s="99"/>
      <c r="J14" s="99"/>
      <c r="K14" s="99"/>
      <c r="L14" s="99"/>
      <c r="M14" s="99"/>
      <c r="N14" s="99"/>
      <c r="O14" s="99"/>
      <c r="P14" s="99"/>
      <c r="Q14" s="99"/>
      <c r="R14" s="99"/>
      <c r="S14" s="99"/>
      <c r="T14" s="99"/>
      <c r="U14" s="99"/>
      <c r="V14" s="101"/>
      <c r="W14" s="101"/>
      <c r="X14" s="101"/>
      <c r="Y14" s="101"/>
      <c r="Z14" s="101"/>
    </row>
    <row r="15" spans="1:26" ht="14.25" customHeight="1" x14ac:dyDescent="0.25">
      <c r="A15" s="99"/>
      <c r="B15" s="99"/>
      <c r="C15" s="99" t="s">
        <v>335</v>
      </c>
      <c r="D15" s="99" t="s">
        <v>131</v>
      </c>
      <c r="E15" s="99"/>
      <c r="F15" s="99"/>
      <c r="G15" s="99"/>
      <c r="H15" s="99"/>
      <c r="I15" s="99"/>
      <c r="J15" s="99"/>
      <c r="K15" s="99"/>
      <c r="L15" s="99"/>
      <c r="M15" s="99"/>
      <c r="N15" s="99"/>
      <c r="O15" s="99"/>
      <c r="P15" s="99"/>
      <c r="Q15" s="99"/>
      <c r="R15" s="99"/>
      <c r="S15" s="99"/>
      <c r="T15" s="99"/>
      <c r="U15" s="99"/>
      <c r="V15" s="101"/>
      <c r="W15" s="101"/>
      <c r="X15" s="101"/>
      <c r="Y15" s="101"/>
      <c r="Z15" s="101"/>
    </row>
    <row r="16" spans="1:26" ht="14.25" customHeight="1" x14ac:dyDescent="0.25">
      <c r="A16" s="99"/>
      <c r="B16" s="99"/>
      <c r="C16" s="99"/>
      <c r="D16" s="99"/>
      <c r="E16" s="99"/>
      <c r="F16" s="99"/>
      <c r="G16" s="99"/>
      <c r="H16" s="99"/>
      <c r="I16" s="99"/>
      <c r="J16" s="99"/>
      <c r="K16" s="99"/>
      <c r="L16" s="99"/>
      <c r="M16" s="99"/>
      <c r="N16" s="99"/>
      <c r="O16" s="99"/>
      <c r="P16" s="101"/>
      <c r="Q16" s="101"/>
      <c r="R16" s="101"/>
      <c r="S16" s="101"/>
      <c r="T16" s="101"/>
      <c r="U16" s="101"/>
      <c r="V16" s="101"/>
      <c r="W16" s="101"/>
      <c r="X16" s="101"/>
      <c r="Y16" s="101"/>
      <c r="Z16" s="101"/>
    </row>
    <row r="17" spans="1:26" ht="14.25" customHeight="1" x14ac:dyDescent="0.25">
      <c r="A17" s="99"/>
      <c r="B17" s="99"/>
      <c r="C17" s="99"/>
      <c r="D17" s="99"/>
      <c r="E17" s="99"/>
      <c r="F17" s="99"/>
      <c r="G17" s="99"/>
      <c r="H17" s="99"/>
      <c r="I17" s="99"/>
      <c r="J17" s="99"/>
      <c r="K17" s="99"/>
      <c r="L17" s="99"/>
      <c r="M17" s="99"/>
      <c r="N17" s="99"/>
      <c r="O17" s="99"/>
      <c r="P17" s="101"/>
      <c r="Q17" s="101"/>
      <c r="R17" s="101"/>
      <c r="S17" s="101"/>
      <c r="T17" s="101"/>
      <c r="U17" s="101"/>
      <c r="V17" s="101"/>
      <c r="W17" s="101"/>
      <c r="X17" s="101"/>
      <c r="Y17" s="101"/>
      <c r="Z17" s="101"/>
    </row>
    <row r="18" spans="1:26" ht="14.25" customHeight="1" x14ac:dyDescent="0.25">
      <c r="A18" s="99"/>
      <c r="B18" s="99"/>
      <c r="C18" s="99"/>
      <c r="D18" s="99"/>
      <c r="E18" s="99"/>
      <c r="F18" s="99"/>
      <c r="G18" s="99"/>
      <c r="H18" s="99"/>
      <c r="I18" s="99"/>
      <c r="J18" s="99"/>
      <c r="K18" s="99"/>
      <c r="L18" s="99"/>
      <c r="M18" s="99"/>
      <c r="N18" s="99"/>
      <c r="O18" s="99"/>
      <c r="P18" s="101"/>
      <c r="Q18" s="101"/>
      <c r="R18" s="101"/>
      <c r="S18" s="101"/>
      <c r="T18" s="101"/>
      <c r="U18" s="101"/>
      <c r="V18" s="101"/>
      <c r="W18" s="101"/>
      <c r="X18" s="101"/>
      <c r="Y18" s="101"/>
      <c r="Z18" s="101"/>
    </row>
    <row r="19" spans="1:26" ht="14.25" customHeight="1" x14ac:dyDescent="0.25">
      <c r="A19" s="99"/>
      <c r="B19" s="99"/>
      <c r="C19" s="99"/>
      <c r="D19" s="99"/>
      <c r="E19" s="99"/>
      <c r="F19" s="99"/>
      <c r="G19" s="99"/>
      <c r="H19" s="99"/>
      <c r="I19" s="99"/>
      <c r="J19" s="99"/>
      <c r="K19" s="99"/>
      <c r="L19" s="99"/>
      <c r="M19" s="99"/>
      <c r="N19" s="99"/>
      <c r="O19" s="99"/>
      <c r="P19" s="101"/>
      <c r="Q19" s="101"/>
      <c r="R19" s="101"/>
      <c r="S19" s="101"/>
      <c r="T19" s="101"/>
      <c r="U19" s="101"/>
      <c r="V19" s="101"/>
      <c r="W19" s="101"/>
      <c r="X19" s="101"/>
      <c r="Y19" s="101"/>
      <c r="Z19" s="101"/>
    </row>
    <row r="20" spans="1:26" ht="14.25" customHeight="1" x14ac:dyDescent="0.25">
      <c r="A20" s="99"/>
      <c r="B20" s="99"/>
      <c r="C20" s="99"/>
      <c r="D20" s="99"/>
      <c r="E20" s="99"/>
      <c r="F20" s="99"/>
      <c r="G20" s="99"/>
      <c r="H20" s="99"/>
      <c r="I20" s="99"/>
      <c r="J20" s="99"/>
      <c r="K20" s="99"/>
      <c r="L20" s="99"/>
      <c r="M20" s="99"/>
      <c r="N20" s="99"/>
      <c r="O20" s="99"/>
      <c r="P20" s="101"/>
      <c r="Q20" s="101"/>
      <c r="R20" s="101"/>
      <c r="S20" s="101"/>
      <c r="T20" s="101"/>
      <c r="U20" s="101"/>
      <c r="V20" s="101"/>
      <c r="W20" s="101"/>
      <c r="X20" s="101"/>
      <c r="Y20" s="101"/>
      <c r="Z20" s="101"/>
    </row>
    <row r="21" spans="1:26" ht="14.25" customHeight="1" x14ac:dyDescent="0.25">
      <c r="A21" s="99"/>
      <c r="B21" s="99"/>
      <c r="C21" s="99"/>
      <c r="D21" s="99"/>
      <c r="E21" s="99"/>
      <c r="F21" s="99"/>
      <c r="G21" s="99"/>
      <c r="H21" s="99"/>
      <c r="I21" s="99"/>
      <c r="J21" s="99"/>
      <c r="K21" s="99"/>
      <c r="L21" s="99"/>
      <c r="M21" s="99"/>
      <c r="N21" s="99"/>
      <c r="O21" s="99"/>
      <c r="P21" s="101"/>
      <c r="Q21" s="101"/>
      <c r="R21" s="101"/>
      <c r="S21" s="101"/>
      <c r="T21" s="101"/>
      <c r="U21" s="101"/>
      <c r="V21" s="101"/>
      <c r="W21" s="101"/>
      <c r="X21" s="101"/>
      <c r="Y21" s="101"/>
      <c r="Z21" s="101"/>
    </row>
    <row r="22" spans="1:26" ht="14.25" customHeight="1" x14ac:dyDescent="0.25">
      <c r="A22" s="99"/>
      <c r="B22" s="99"/>
      <c r="C22" s="100"/>
      <c r="D22" s="100"/>
      <c r="E22" s="99"/>
      <c r="F22" s="99"/>
      <c r="G22" s="99"/>
      <c r="H22" s="99"/>
      <c r="I22" s="99"/>
      <c r="J22" s="99"/>
      <c r="K22" s="99"/>
      <c r="L22" s="99"/>
      <c r="M22" s="99"/>
      <c r="N22" s="99"/>
      <c r="O22" s="99"/>
      <c r="P22" s="101"/>
      <c r="Q22" s="101"/>
      <c r="R22" s="101"/>
      <c r="S22" s="101"/>
      <c r="T22" s="101"/>
      <c r="U22" s="101"/>
      <c r="V22" s="101"/>
      <c r="W22" s="101"/>
      <c r="X22" s="101"/>
      <c r="Y22" s="101"/>
      <c r="Z22" s="101"/>
    </row>
    <row r="23" spans="1:26" ht="14.25" customHeight="1" x14ac:dyDescent="0.25">
      <c r="A23" s="99"/>
      <c r="B23" s="99"/>
      <c r="C23" s="100"/>
      <c r="D23" s="100"/>
      <c r="E23" s="99"/>
      <c r="F23" s="99"/>
      <c r="G23" s="99"/>
      <c r="H23" s="99"/>
      <c r="I23" s="99"/>
      <c r="J23" s="99"/>
      <c r="K23" s="99"/>
      <c r="L23" s="99"/>
      <c r="M23" s="99"/>
      <c r="N23" s="99"/>
      <c r="O23" s="99"/>
      <c r="P23" s="101"/>
      <c r="Q23" s="101"/>
      <c r="R23" s="101"/>
      <c r="S23" s="101"/>
      <c r="T23" s="101"/>
      <c r="U23" s="101"/>
      <c r="V23" s="101"/>
      <c r="W23" s="101"/>
      <c r="X23" s="101"/>
      <c r="Y23" s="101"/>
      <c r="Z23" s="101"/>
    </row>
    <row r="24" spans="1:26" ht="14.25" customHeight="1" x14ac:dyDescent="0.25">
      <c r="A24" s="99"/>
      <c r="B24" s="99"/>
      <c r="C24" s="100"/>
      <c r="D24" s="100"/>
      <c r="E24" s="99"/>
      <c r="F24" s="99"/>
      <c r="G24" s="99"/>
      <c r="H24" s="99"/>
      <c r="I24" s="99"/>
      <c r="J24" s="99"/>
      <c r="K24" s="99"/>
      <c r="L24" s="99"/>
      <c r="M24" s="99"/>
      <c r="N24" s="99"/>
      <c r="O24" s="99"/>
      <c r="P24" s="101"/>
      <c r="Q24" s="101"/>
      <c r="R24" s="101"/>
      <c r="S24" s="101"/>
      <c r="T24" s="101"/>
      <c r="U24" s="101"/>
      <c r="V24" s="101"/>
      <c r="W24" s="101"/>
      <c r="X24" s="101"/>
      <c r="Y24" s="101"/>
      <c r="Z24" s="101"/>
    </row>
    <row r="25" spans="1:26" ht="14.25" customHeight="1" x14ac:dyDescent="0.25">
      <c r="A25" s="99"/>
      <c r="B25" s="99"/>
      <c r="C25" s="100"/>
      <c r="D25" s="100"/>
      <c r="E25" s="99"/>
      <c r="F25" s="99"/>
      <c r="G25" s="99"/>
      <c r="H25" s="99"/>
      <c r="I25" s="99"/>
      <c r="J25" s="99"/>
      <c r="K25" s="99"/>
      <c r="L25" s="99"/>
      <c r="M25" s="99"/>
      <c r="N25" s="99"/>
      <c r="O25" s="99"/>
      <c r="P25" s="101"/>
      <c r="Q25" s="101"/>
      <c r="R25" s="101"/>
      <c r="S25" s="101"/>
      <c r="T25" s="101"/>
      <c r="U25" s="101"/>
      <c r="V25" s="101"/>
      <c r="W25" s="101"/>
      <c r="X25" s="101"/>
      <c r="Y25" s="101"/>
      <c r="Z25" s="101"/>
    </row>
    <row r="26" spans="1:26" ht="14.25" customHeight="1" x14ac:dyDescent="0.25">
      <c r="A26" s="99"/>
      <c r="B26" s="99"/>
      <c r="C26" s="100"/>
      <c r="D26" s="100"/>
      <c r="E26" s="99"/>
      <c r="F26" s="99"/>
      <c r="G26" s="99"/>
      <c r="H26" s="99"/>
      <c r="I26" s="99"/>
      <c r="J26" s="99"/>
      <c r="K26" s="99"/>
      <c r="L26" s="99"/>
      <c r="M26" s="99"/>
      <c r="N26" s="99"/>
      <c r="O26" s="99"/>
      <c r="P26" s="101"/>
      <c r="Q26" s="101"/>
      <c r="R26" s="101"/>
      <c r="S26" s="101"/>
      <c r="T26" s="101"/>
      <c r="U26" s="101"/>
      <c r="V26" s="101"/>
      <c r="W26" s="101"/>
      <c r="X26" s="101"/>
      <c r="Y26" s="101"/>
      <c r="Z26" s="101"/>
    </row>
    <row r="27" spans="1:26" ht="14.25" customHeight="1" x14ac:dyDescent="0.25">
      <c r="A27" s="99"/>
      <c r="B27" s="99"/>
      <c r="C27" s="100"/>
      <c r="D27" s="100"/>
      <c r="E27" s="99"/>
      <c r="F27" s="99"/>
      <c r="G27" s="99"/>
      <c r="H27" s="99"/>
      <c r="I27" s="99"/>
      <c r="J27" s="99"/>
      <c r="K27" s="99"/>
      <c r="L27" s="99"/>
      <c r="M27" s="99"/>
      <c r="N27" s="99"/>
      <c r="O27" s="99"/>
      <c r="P27" s="101"/>
      <c r="Q27" s="101"/>
      <c r="R27" s="101"/>
      <c r="S27" s="101"/>
      <c r="T27" s="101"/>
      <c r="U27" s="101"/>
      <c r="V27" s="101"/>
      <c r="W27" s="101"/>
      <c r="X27" s="101"/>
      <c r="Y27" s="101"/>
      <c r="Z27" s="101"/>
    </row>
    <row r="28" spans="1:26" ht="14.25" customHeight="1" x14ac:dyDescent="0.25">
      <c r="A28" s="99"/>
      <c r="B28" s="99"/>
      <c r="C28" s="100"/>
      <c r="D28" s="100"/>
      <c r="E28" s="99"/>
      <c r="F28" s="99"/>
      <c r="G28" s="99"/>
      <c r="H28" s="99"/>
      <c r="I28" s="99"/>
      <c r="J28" s="99"/>
      <c r="K28" s="99"/>
      <c r="L28" s="99"/>
      <c r="M28" s="99"/>
      <c r="N28" s="99"/>
      <c r="O28" s="99"/>
      <c r="P28" s="101"/>
      <c r="Q28" s="101"/>
      <c r="R28" s="101"/>
      <c r="S28" s="101"/>
      <c r="T28" s="101"/>
      <c r="U28" s="101"/>
      <c r="V28" s="101"/>
      <c r="W28" s="101"/>
      <c r="X28" s="101"/>
      <c r="Y28" s="101"/>
      <c r="Z28" s="101"/>
    </row>
    <row r="29" spans="1:26" ht="14.25" customHeight="1" x14ac:dyDescent="0.25">
      <c r="A29" s="99"/>
      <c r="B29" s="99"/>
      <c r="C29" s="100"/>
      <c r="D29" s="100"/>
      <c r="E29" s="99"/>
      <c r="F29" s="99"/>
      <c r="G29" s="99"/>
      <c r="H29" s="99"/>
      <c r="I29" s="99"/>
      <c r="J29" s="99"/>
      <c r="K29" s="99"/>
      <c r="L29" s="99"/>
      <c r="M29" s="99"/>
      <c r="N29" s="99"/>
      <c r="O29" s="99"/>
      <c r="P29" s="101"/>
      <c r="Q29" s="101"/>
      <c r="R29" s="101"/>
      <c r="S29" s="101"/>
      <c r="T29" s="101"/>
      <c r="U29" s="101"/>
      <c r="V29" s="101"/>
      <c r="W29" s="101"/>
      <c r="X29" s="101"/>
      <c r="Y29" s="101"/>
      <c r="Z29" s="101"/>
    </row>
    <row r="30" spans="1:26" ht="14.25" customHeight="1" x14ac:dyDescent="0.25">
      <c r="A30" s="99"/>
      <c r="B30" s="99"/>
      <c r="C30" s="100"/>
      <c r="D30" s="100"/>
      <c r="E30" s="99"/>
      <c r="F30" s="99"/>
      <c r="G30" s="99"/>
      <c r="H30" s="99"/>
      <c r="I30" s="99"/>
      <c r="J30" s="99"/>
      <c r="K30" s="99"/>
      <c r="L30" s="99"/>
      <c r="M30" s="99"/>
      <c r="N30" s="99"/>
      <c r="O30" s="99"/>
      <c r="P30" s="101"/>
      <c r="Q30" s="101"/>
      <c r="R30" s="101"/>
      <c r="S30" s="101"/>
      <c r="T30" s="101"/>
      <c r="U30" s="101"/>
      <c r="V30" s="101"/>
      <c r="W30" s="101"/>
      <c r="X30" s="101"/>
      <c r="Y30" s="101"/>
      <c r="Z30" s="101"/>
    </row>
    <row r="31" spans="1:26" ht="14.25" customHeight="1" x14ac:dyDescent="0.25">
      <c r="A31" s="99"/>
      <c r="B31" s="99"/>
      <c r="C31" s="100"/>
      <c r="D31" s="100"/>
      <c r="E31" s="99"/>
      <c r="F31" s="99"/>
      <c r="G31" s="99"/>
      <c r="H31" s="99"/>
      <c r="I31" s="99"/>
      <c r="J31" s="99"/>
      <c r="K31" s="99"/>
      <c r="L31" s="99"/>
      <c r="M31" s="99"/>
      <c r="N31" s="99"/>
      <c r="O31" s="99"/>
      <c r="P31" s="101"/>
      <c r="Q31" s="101"/>
      <c r="R31" s="101"/>
      <c r="S31" s="101"/>
      <c r="T31" s="101"/>
      <c r="U31" s="101"/>
      <c r="V31" s="101"/>
      <c r="W31" s="101"/>
      <c r="X31" s="101"/>
      <c r="Y31" s="101"/>
      <c r="Z31" s="101"/>
    </row>
    <row r="32" spans="1:26" ht="14.25" customHeight="1" x14ac:dyDescent="0.25">
      <c r="A32" s="99"/>
      <c r="B32" s="99"/>
      <c r="C32" s="100"/>
      <c r="D32" s="100"/>
      <c r="E32" s="99"/>
      <c r="F32" s="99"/>
      <c r="G32" s="99"/>
      <c r="H32" s="99"/>
      <c r="I32" s="99"/>
      <c r="J32" s="99"/>
      <c r="K32" s="99"/>
      <c r="L32" s="99"/>
      <c r="M32" s="99"/>
      <c r="N32" s="99"/>
      <c r="O32" s="99"/>
      <c r="P32" s="101"/>
      <c r="Q32" s="101"/>
      <c r="R32" s="101"/>
      <c r="S32" s="101"/>
      <c r="T32" s="101"/>
      <c r="U32" s="101"/>
      <c r="V32" s="101"/>
      <c r="W32" s="101"/>
      <c r="X32" s="101"/>
      <c r="Y32" s="101"/>
      <c r="Z32" s="101"/>
    </row>
    <row r="33" spans="1:26" ht="14.25" customHeight="1" x14ac:dyDescent="0.25">
      <c r="A33" s="99"/>
      <c r="B33" s="99"/>
      <c r="C33" s="100"/>
      <c r="D33" s="100"/>
      <c r="E33" s="99"/>
      <c r="F33" s="99"/>
      <c r="G33" s="99"/>
      <c r="H33" s="99"/>
      <c r="I33" s="99"/>
      <c r="J33" s="99"/>
      <c r="K33" s="99"/>
      <c r="L33" s="99"/>
      <c r="M33" s="99"/>
      <c r="N33" s="99"/>
      <c r="O33" s="99"/>
      <c r="P33" s="101"/>
      <c r="Q33" s="101"/>
      <c r="R33" s="101"/>
      <c r="S33" s="101"/>
      <c r="T33" s="101"/>
      <c r="U33" s="101"/>
      <c r="V33" s="101"/>
      <c r="W33" s="101"/>
      <c r="X33" s="101"/>
      <c r="Y33" s="101"/>
      <c r="Z33" s="101"/>
    </row>
    <row r="34" spans="1:26" ht="14.25" customHeight="1" x14ac:dyDescent="0.25">
      <c r="A34" s="99"/>
      <c r="B34" s="99"/>
      <c r="C34" s="100"/>
      <c r="D34" s="100"/>
      <c r="E34" s="99"/>
      <c r="F34" s="99"/>
      <c r="G34" s="99"/>
      <c r="H34" s="99"/>
      <c r="I34" s="99"/>
      <c r="J34" s="99"/>
      <c r="K34" s="99"/>
      <c r="L34" s="99"/>
      <c r="M34" s="99"/>
      <c r="N34" s="99"/>
      <c r="O34" s="99"/>
      <c r="P34" s="101"/>
      <c r="Q34" s="101"/>
      <c r="R34" s="101"/>
      <c r="S34" s="101"/>
      <c r="T34" s="101"/>
      <c r="U34" s="101"/>
      <c r="V34" s="101"/>
      <c r="W34" s="101"/>
      <c r="X34" s="101"/>
      <c r="Y34" s="101"/>
      <c r="Z34" s="101"/>
    </row>
    <row r="35" spans="1:26" ht="14.25" customHeight="1" x14ac:dyDescent="0.25">
      <c r="A35" s="99"/>
      <c r="B35" s="99"/>
      <c r="C35" s="100"/>
      <c r="D35" s="100"/>
      <c r="E35" s="99"/>
      <c r="F35" s="99"/>
      <c r="G35" s="99"/>
      <c r="H35" s="99"/>
      <c r="I35" s="99"/>
      <c r="J35" s="99"/>
      <c r="K35" s="99"/>
      <c r="L35" s="99"/>
      <c r="M35" s="99"/>
      <c r="N35" s="99"/>
      <c r="O35" s="99"/>
      <c r="P35" s="101"/>
      <c r="Q35" s="101"/>
      <c r="R35" s="101"/>
      <c r="S35" s="101"/>
      <c r="T35" s="101"/>
      <c r="U35" s="101"/>
      <c r="V35" s="101"/>
      <c r="W35" s="101"/>
      <c r="X35" s="101"/>
      <c r="Y35" s="101"/>
      <c r="Z35" s="101"/>
    </row>
    <row r="36" spans="1:26" ht="14.25" customHeight="1" x14ac:dyDescent="0.25">
      <c r="A36" s="99"/>
      <c r="B36" s="99"/>
      <c r="C36" s="100"/>
      <c r="D36" s="100"/>
      <c r="E36" s="99"/>
      <c r="F36" s="99"/>
      <c r="G36" s="99"/>
      <c r="H36" s="99"/>
      <c r="I36" s="99"/>
      <c r="J36" s="99"/>
      <c r="K36" s="99"/>
      <c r="L36" s="99"/>
      <c r="M36" s="99"/>
      <c r="N36" s="99"/>
      <c r="O36" s="99"/>
      <c r="P36" s="101"/>
      <c r="Q36" s="101"/>
      <c r="R36" s="101"/>
      <c r="S36" s="101"/>
      <c r="T36" s="101"/>
      <c r="U36" s="101"/>
      <c r="V36" s="101"/>
      <c r="W36" s="101"/>
      <c r="X36" s="101"/>
      <c r="Y36" s="101"/>
      <c r="Z36" s="101"/>
    </row>
    <row r="37" spans="1:26" ht="14.25" customHeight="1" x14ac:dyDescent="0.25">
      <c r="A37" s="99"/>
      <c r="B37" s="99"/>
      <c r="C37" s="100"/>
      <c r="D37" s="100"/>
      <c r="E37" s="99"/>
      <c r="F37" s="99"/>
      <c r="G37" s="99"/>
      <c r="H37" s="99"/>
      <c r="I37" s="99"/>
      <c r="J37" s="99"/>
      <c r="K37" s="99"/>
      <c r="L37" s="99"/>
      <c r="M37" s="99"/>
      <c r="N37" s="99"/>
      <c r="O37" s="99"/>
      <c r="P37" s="101"/>
      <c r="Q37" s="101"/>
      <c r="R37" s="101"/>
      <c r="S37" s="101"/>
      <c r="T37" s="101"/>
      <c r="U37" s="101"/>
      <c r="V37" s="101"/>
      <c r="W37" s="101"/>
      <c r="X37" s="101"/>
      <c r="Y37" s="101"/>
      <c r="Z37" s="101"/>
    </row>
    <row r="38" spans="1:26" ht="14.25" customHeight="1" x14ac:dyDescent="0.25">
      <c r="A38" s="99"/>
      <c r="B38" s="99"/>
      <c r="C38" s="100"/>
      <c r="D38" s="100"/>
      <c r="E38" s="99"/>
      <c r="F38" s="99"/>
      <c r="G38" s="99"/>
      <c r="H38" s="99"/>
      <c r="I38" s="99"/>
      <c r="J38" s="99"/>
      <c r="K38" s="99"/>
      <c r="L38" s="99"/>
      <c r="M38" s="99"/>
      <c r="N38" s="99"/>
      <c r="O38" s="99"/>
      <c r="P38" s="101"/>
      <c r="Q38" s="101"/>
      <c r="R38" s="101"/>
      <c r="S38" s="101"/>
      <c r="T38" s="101"/>
      <c r="U38" s="101"/>
      <c r="V38" s="101"/>
      <c r="W38" s="101"/>
      <c r="X38" s="101"/>
      <c r="Y38" s="101"/>
      <c r="Z38" s="101"/>
    </row>
    <row r="39" spans="1:26" ht="14.25" customHeight="1" x14ac:dyDescent="0.25">
      <c r="A39" s="99"/>
      <c r="B39" s="99"/>
      <c r="C39" s="100"/>
      <c r="D39" s="100"/>
      <c r="E39" s="99"/>
      <c r="F39" s="99"/>
      <c r="G39" s="99"/>
      <c r="H39" s="99"/>
      <c r="I39" s="99"/>
      <c r="J39" s="99"/>
      <c r="K39" s="99"/>
      <c r="L39" s="99"/>
      <c r="M39" s="99"/>
      <c r="N39" s="99"/>
      <c r="O39" s="99"/>
      <c r="P39" s="101"/>
      <c r="Q39" s="101"/>
      <c r="R39" s="101"/>
      <c r="S39" s="101"/>
      <c r="T39" s="101"/>
      <c r="U39" s="101"/>
      <c r="V39" s="101"/>
      <c r="W39" s="101"/>
      <c r="X39" s="101"/>
      <c r="Y39" s="101"/>
      <c r="Z39" s="101"/>
    </row>
    <row r="40" spans="1:26" ht="14.25" customHeight="1" x14ac:dyDescent="0.25">
      <c r="A40" s="99"/>
      <c r="B40" s="99"/>
      <c r="C40" s="100"/>
      <c r="D40" s="100"/>
      <c r="E40" s="99"/>
      <c r="F40" s="99"/>
      <c r="G40" s="99"/>
      <c r="H40" s="99"/>
      <c r="I40" s="99"/>
      <c r="J40" s="99"/>
      <c r="K40" s="99"/>
      <c r="L40" s="99"/>
      <c r="M40" s="99"/>
      <c r="N40" s="99"/>
      <c r="O40" s="99"/>
      <c r="P40" s="101"/>
      <c r="Q40" s="101"/>
      <c r="R40" s="101"/>
      <c r="S40" s="101"/>
      <c r="T40" s="101"/>
      <c r="U40" s="101"/>
      <c r="V40" s="101"/>
      <c r="W40" s="101"/>
      <c r="X40" s="101"/>
      <c r="Y40" s="101"/>
      <c r="Z40" s="101"/>
    </row>
    <row r="41" spans="1:26" ht="14.25" customHeight="1" x14ac:dyDescent="0.25">
      <c r="A41" s="99"/>
      <c r="B41" s="99"/>
      <c r="C41" s="100"/>
      <c r="D41" s="100"/>
      <c r="E41" s="99"/>
      <c r="F41" s="99"/>
      <c r="G41" s="99"/>
      <c r="H41" s="99"/>
      <c r="I41" s="99"/>
      <c r="J41" s="99"/>
      <c r="K41" s="99"/>
      <c r="L41" s="99"/>
      <c r="M41" s="99"/>
      <c r="N41" s="99"/>
      <c r="O41" s="99"/>
      <c r="P41" s="101"/>
      <c r="Q41" s="101"/>
      <c r="R41" s="101"/>
      <c r="S41" s="101"/>
      <c r="T41" s="101"/>
      <c r="U41" s="101"/>
      <c r="V41" s="101"/>
      <c r="W41" s="101"/>
      <c r="X41" s="101"/>
      <c r="Y41" s="101"/>
      <c r="Z41" s="101"/>
    </row>
    <row r="42" spans="1:26" ht="14.25" customHeight="1" x14ac:dyDescent="0.25">
      <c r="A42" s="99"/>
      <c r="B42" s="99"/>
      <c r="C42" s="100"/>
      <c r="D42" s="100"/>
      <c r="E42" s="99"/>
      <c r="F42" s="99"/>
      <c r="G42" s="99"/>
      <c r="H42" s="99"/>
      <c r="I42" s="99"/>
      <c r="J42" s="99"/>
      <c r="K42" s="99"/>
      <c r="L42" s="99"/>
      <c r="M42" s="99"/>
      <c r="N42" s="99"/>
      <c r="O42" s="99"/>
      <c r="P42" s="101"/>
      <c r="Q42" s="101"/>
      <c r="R42" s="101"/>
      <c r="S42" s="101"/>
      <c r="T42" s="101"/>
      <c r="U42" s="101"/>
      <c r="V42" s="101"/>
      <c r="W42" s="101"/>
      <c r="X42" s="101"/>
      <c r="Y42" s="101"/>
      <c r="Z42" s="101"/>
    </row>
    <row r="43" spans="1:26" ht="14.25" customHeight="1" x14ac:dyDescent="0.25">
      <c r="A43" s="99"/>
      <c r="B43" s="99"/>
      <c r="C43" s="100"/>
      <c r="D43" s="100"/>
      <c r="E43" s="99"/>
      <c r="F43" s="99"/>
      <c r="G43" s="99"/>
      <c r="H43" s="99"/>
      <c r="I43" s="99"/>
      <c r="J43" s="99"/>
      <c r="K43" s="99"/>
      <c r="L43" s="99"/>
      <c r="M43" s="99"/>
      <c r="N43" s="99"/>
      <c r="O43" s="99"/>
      <c r="P43" s="101"/>
      <c r="Q43" s="101"/>
      <c r="R43" s="101"/>
      <c r="S43" s="101"/>
      <c r="T43" s="101"/>
      <c r="U43" s="101"/>
      <c r="V43" s="101"/>
      <c r="W43" s="101"/>
      <c r="X43" s="101"/>
      <c r="Y43" s="101"/>
      <c r="Z43" s="101"/>
    </row>
    <row r="44" spans="1:26" ht="14.25" customHeight="1" x14ac:dyDescent="0.25">
      <c r="A44" s="99"/>
      <c r="B44" s="99"/>
      <c r="C44" s="100"/>
      <c r="D44" s="100"/>
      <c r="E44" s="99"/>
      <c r="F44" s="99"/>
      <c r="G44" s="99"/>
      <c r="H44" s="99"/>
      <c r="I44" s="99"/>
      <c r="J44" s="99"/>
      <c r="K44" s="99"/>
      <c r="L44" s="99"/>
      <c r="M44" s="99"/>
      <c r="N44" s="99"/>
      <c r="O44" s="99"/>
      <c r="P44" s="101"/>
      <c r="Q44" s="101"/>
      <c r="R44" s="101"/>
      <c r="S44" s="101"/>
      <c r="T44" s="101"/>
      <c r="U44" s="101"/>
      <c r="V44" s="101"/>
      <c r="W44" s="101"/>
      <c r="X44" s="101"/>
      <c r="Y44" s="101"/>
      <c r="Z44" s="101"/>
    </row>
    <row r="45" spans="1:26" ht="14.25" customHeight="1" x14ac:dyDescent="0.25">
      <c r="A45" s="99"/>
      <c r="B45" s="99"/>
      <c r="C45" s="100"/>
      <c r="D45" s="100"/>
      <c r="E45" s="99"/>
      <c r="F45" s="99"/>
      <c r="G45" s="99"/>
      <c r="H45" s="99"/>
      <c r="I45" s="99"/>
      <c r="J45" s="99"/>
      <c r="K45" s="99"/>
      <c r="L45" s="99"/>
      <c r="M45" s="99"/>
      <c r="N45" s="99"/>
      <c r="O45" s="99"/>
      <c r="P45" s="101"/>
      <c r="Q45" s="101"/>
      <c r="R45" s="101"/>
      <c r="S45" s="101"/>
      <c r="T45" s="101"/>
      <c r="U45" s="101"/>
      <c r="V45" s="101"/>
      <c r="W45" s="101"/>
      <c r="X45" s="101"/>
      <c r="Y45" s="101"/>
      <c r="Z45" s="101"/>
    </row>
    <row r="46" spans="1:26" ht="14.25" customHeight="1" x14ac:dyDescent="0.25">
      <c r="A46" s="99"/>
      <c r="B46" s="99"/>
      <c r="C46" s="100"/>
      <c r="D46" s="100"/>
      <c r="E46" s="99"/>
      <c r="F46" s="99"/>
      <c r="G46" s="99"/>
      <c r="H46" s="99"/>
      <c r="I46" s="99"/>
      <c r="J46" s="99"/>
      <c r="K46" s="99"/>
      <c r="L46" s="99"/>
      <c r="M46" s="99"/>
      <c r="N46" s="99"/>
      <c r="O46" s="99"/>
      <c r="P46" s="101"/>
      <c r="Q46" s="101"/>
      <c r="R46" s="101"/>
      <c r="S46" s="101"/>
      <c r="T46" s="101"/>
      <c r="U46" s="101"/>
      <c r="V46" s="101"/>
      <c r="W46" s="101"/>
      <c r="X46" s="101"/>
      <c r="Y46" s="101"/>
      <c r="Z46" s="101"/>
    </row>
    <row r="47" spans="1:26" ht="14.25" customHeight="1" x14ac:dyDescent="0.25">
      <c r="A47" s="99"/>
      <c r="B47" s="99"/>
      <c r="C47" s="100"/>
      <c r="D47" s="100"/>
      <c r="E47" s="99"/>
      <c r="F47" s="99"/>
      <c r="G47" s="99"/>
      <c r="H47" s="99"/>
      <c r="I47" s="99"/>
      <c r="J47" s="99"/>
      <c r="K47" s="99"/>
      <c r="L47" s="99"/>
      <c r="M47" s="99"/>
      <c r="N47" s="99"/>
      <c r="O47" s="99"/>
      <c r="P47" s="101"/>
      <c r="Q47" s="101"/>
      <c r="R47" s="101"/>
      <c r="S47" s="101"/>
      <c r="T47" s="101"/>
      <c r="U47" s="101"/>
      <c r="V47" s="101"/>
      <c r="W47" s="101"/>
      <c r="X47" s="101"/>
      <c r="Y47" s="101"/>
      <c r="Z47" s="101"/>
    </row>
    <row r="48" spans="1:26" ht="14.25" customHeight="1" x14ac:dyDescent="0.25">
      <c r="A48" s="99"/>
      <c r="B48" s="99"/>
      <c r="C48" s="100"/>
      <c r="D48" s="100"/>
      <c r="E48" s="99"/>
      <c r="F48" s="99"/>
      <c r="G48" s="99"/>
      <c r="H48" s="99"/>
      <c r="I48" s="99"/>
      <c r="J48" s="99"/>
      <c r="K48" s="99"/>
      <c r="L48" s="99"/>
      <c r="M48" s="99"/>
      <c r="N48" s="99"/>
      <c r="O48" s="99"/>
      <c r="P48" s="101"/>
      <c r="Q48" s="101"/>
      <c r="R48" s="101"/>
      <c r="S48" s="101"/>
      <c r="T48" s="101"/>
      <c r="U48" s="101"/>
      <c r="V48" s="101"/>
      <c r="W48" s="101"/>
      <c r="X48" s="101"/>
      <c r="Y48" s="101"/>
      <c r="Z48" s="101"/>
    </row>
    <row r="49" spans="1:26" ht="14.25" customHeight="1" x14ac:dyDescent="0.25">
      <c r="A49" s="99"/>
      <c r="B49" s="99"/>
      <c r="C49" s="100"/>
      <c r="D49" s="100"/>
      <c r="E49" s="99"/>
      <c r="F49" s="99"/>
      <c r="G49" s="99"/>
      <c r="H49" s="99"/>
      <c r="I49" s="99"/>
      <c r="J49" s="99"/>
      <c r="K49" s="99"/>
      <c r="L49" s="99"/>
      <c r="M49" s="99"/>
      <c r="N49" s="99"/>
      <c r="O49" s="99"/>
      <c r="P49" s="101"/>
      <c r="Q49" s="101"/>
      <c r="R49" s="101"/>
      <c r="S49" s="101"/>
      <c r="T49" s="101"/>
      <c r="U49" s="101"/>
      <c r="V49" s="101"/>
      <c r="W49" s="101"/>
      <c r="X49" s="101"/>
      <c r="Y49" s="101"/>
      <c r="Z49" s="101"/>
    </row>
    <row r="50" spans="1:26" ht="14.25" customHeight="1" x14ac:dyDescent="0.25">
      <c r="A50" s="99"/>
      <c r="B50" s="99"/>
      <c r="C50" s="100"/>
      <c r="D50" s="100"/>
      <c r="E50" s="99"/>
      <c r="F50" s="99"/>
      <c r="G50" s="99"/>
      <c r="H50" s="99"/>
      <c r="I50" s="99"/>
      <c r="J50" s="99"/>
      <c r="K50" s="99"/>
      <c r="L50" s="99"/>
      <c r="M50" s="99"/>
      <c r="N50" s="99"/>
      <c r="O50" s="99"/>
      <c r="P50" s="101"/>
      <c r="Q50" s="101"/>
      <c r="R50" s="101"/>
      <c r="S50" s="101"/>
      <c r="T50" s="101"/>
      <c r="U50" s="101"/>
      <c r="V50" s="101"/>
      <c r="W50" s="101"/>
      <c r="X50" s="101"/>
      <c r="Y50" s="101"/>
      <c r="Z50" s="101"/>
    </row>
    <row r="51" spans="1:26" ht="14.25" customHeight="1" x14ac:dyDescent="0.25">
      <c r="A51" s="99"/>
      <c r="B51" s="99"/>
      <c r="C51" s="100"/>
      <c r="D51" s="100"/>
      <c r="E51" s="99"/>
      <c r="F51" s="99"/>
      <c r="G51" s="99"/>
      <c r="H51" s="99"/>
      <c r="I51" s="99"/>
      <c r="J51" s="99"/>
      <c r="K51" s="99"/>
      <c r="L51" s="99"/>
      <c r="M51" s="99"/>
      <c r="N51" s="99"/>
      <c r="O51" s="99"/>
      <c r="P51" s="101"/>
      <c r="Q51" s="101"/>
      <c r="R51" s="101"/>
      <c r="S51" s="101"/>
      <c r="T51" s="101"/>
      <c r="U51" s="101"/>
      <c r="V51" s="101"/>
      <c r="W51" s="101"/>
      <c r="X51" s="101"/>
      <c r="Y51" s="101"/>
      <c r="Z51" s="101"/>
    </row>
    <row r="52" spans="1:26" ht="14.25" customHeight="1" x14ac:dyDescent="0.25">
      <c r="A52" s="99"/>
      <c r="B52" s="101"/>
      <c r="C52" s="103"/>
      <c r="D52" s="103"/>
      <c r="E52" s="101"/>
      <c r="F52" s="101"/>
      <c r="G52" s="101"/>
      <c r="H52" s="101"/>
      <c r="I52" s="101"/>
      <c r="J52" s="101"/>
      <c r="K52" s="101"/>
      <c r="L52" s="101"/>
      <c r="M52" s="101"/>
      <c r="N52" s="101"/>
      <c r="O52" s="101"/>
      <c r="P52" s="101"/>
      <c r="Q52" s="101"/>
      <c r="R52" s="101"/>
      <c r="S52" s="101"/>
      <c r="T52" s="101"/>
      <c r="U52" s="101"/>
      <c r="V52" s="101"/>
      <c r="W52" s="101"/>
      <c r="X52" s="101"/>
      <c r="Y52" s="101"/>
      <c r="Z52" s="101"/>
    </row>
    <row r="53" spans="1:26" ht="14.25" customHeight="1" x14ac:dyDescent="0.25">
      <c r="A53" s="99"/>
      <c r="B53" s="101"/>
      <c r="C53" s="103"/>
      <c r="D53" s="103"/>
      <c r="E53" s="101"/>
      <c r="F53" s="101"/>
      <c r="G53" s="101"/>
      <c r="H53" s="101"/>
      <c r="I53" s="101"/>
      <c r="J53" s="101"/>
      <c r="K53" s="101"/>
      <c r="L53" s="101"/>
      <c r="M53" s="101"/>
      <c r="N53" s="101"/>
      <c r="O53" s="101"/>
      <c r="P53" s="101"/>
      <c r="Q53" s="101"/>
      <c r="R53" s="101"/>
      <c r="S53" s="101"/>
      <c r="T53" s="101"/>
      <c r="U53" s="101"/>
      <c r="V53" s="101"/>
      <c r="W53" s="101"/>
      <c r="X53" s="101"/>
      <c r="Y53" s="101"/>
      <c r="Z53" s="101"/>
    </row>
    <row r="54" spans="1:26" ht="14.25" customHeight="1" x14ac:dyDescent="0.25">
      <c r="A54" s="99"/>
      <c r="B54" s="101"/>
      <c r="C54" s="103"/>
      <c r="D54" s="103"/>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26" ht="14.25" customHeight="1" x14ac:dyDescent="0.25">
      <c r="A55" s="99"/>
      <c r="B55" s="101"/>
      <c r="C55" s="103"/>
      <c r="D55" s="103"/>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26" ht="14.25" customHeight="1" x14ac:dyDescent="0.25">
      <c r="A56" s="99"/>
      <c r="B56" s="101"/>
      <c r="C56" s="103"/>
      <c r="D56" s="103"/>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26" ht="14.25" customHeight="1" x14ac:dyDescent="0.25">
      <c r="A57" s="99"/>
      <c r="B57" s="101"/>
      <c r="C57" s="103"/>
      <c r="D57" s="103"/>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26" ht="14.25" customHeight="1" x14ac:dyDescent="0.25">
      <c r="A58" s="99"/>
      <c r="B58" s="101"/>
      <c r="C58" s="103"/>
      <c r="D58" s="103"/>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26" ht="14.25" customHeight="1" x14ac:dyDescent="0.25">
      <c r="A59" s="99"/>
      <c r="B59" s="101"/>
      <c r="C59" s="103"/>
      <c r="D59" s="103"/>
      <c r="E59" s="101"/>
      <c r="F59" s="101"/>
      <c r="G59" s="101"/>
      <c r="H59" s="101"/>
      <c r="I59" s="101"/>
      <c r="J59" s="101"/>
      <c r="K59" s="101"/>
      <c r="L59" s="101"/>
      <c r="M59" s="101"/>
      <c r="N59" s="101"/>
      <c r="O59" s="101"/>
      <c r="P59" s="101"/>
      <c r="Q59" s="101"/>
      <c r="R59" s="101"/>
      <c r="S59" s="101"/>
      <c r="T59" s="101"/>
      <c r="U59" s="101"/>
      <c r="V59" s="101"/>
      <c r="W59" s="101"/>
      <c r="X59" s="101"/>
      <c r="Y59" s="101"/>
      <c r="Z59" s="101"/>
    </row>
    <row r="60" spans="1:26" ht="14.25" customHeight="1" x14ac:dyDescent="0.25">
      <c r="A60" s="99"/>
      <c r="B60" s="101"/>
      <c r="C60" s="103"/>
      <c r="D60" s="103"/>
      <c r="E60" s="101"/>
      <c r="F60" s="101"/>
      <c r="G60" s="101"/>
      <c r="H60" s="101"/>
      <c r="I60" s="101"/>
      <c r="J60" s="101"/>
      <c r="K60" s="101"/>
      <c r="L60" s="101"/>
      <c r="M60" s="101"/>
      <c r="N60" s="101"/>
      <c r="O60" s="101"/>
      <c r="P60" s="101"/>
      <c r="Q60" s="101"/>
      <c r="R60" s="101"/>
      <c r="S60" s="101"/>
      <c r="T60" s="101"/>
      <c r="U60" s="101"/>
      <c r="V60" s="101"/>
      <c r="W60" s="101"/>
      <c r="X60" s="101"/>
      <c r="Y60" s="101"/>
      <c r="Z60" s="101"/>
    </row>
    <row r="61" spans="1:26" ht="14.25" customHeight="1" x14ac:dyDescent="0.25">
      <c r="A61" s="99"/>
      <c r="B61" s="101"/>
      <c r="C61" s="103"/>
      <c r="D61" s="103"/>
      <c r="E61" s="101"/>
      <c r="F61" s="101"/>
      <c r="G61" s="101"/>
      <c r="H61" s="101"/>
      <c r="I61" s="101"/>
      <c r="J61" s="101"/>
      <c r="K61" s="101"/>
      <c r="L61" s="101"/>
      <c r="M61" s="101"/>
      <c r="N61" s="101"/>
      <c r="O61" s="101"/>
      <c r="P61" s="101"/>
      <c r="Q61" s="101"/>
      <c r="R61" s="101"/>
      <c r="S61" s="101"/>
      <c r="T61" s="101"/>
      <c r="U61" s="101"/>
      <c r="V61" s="101"/>
      <c r="W61" s="101"/>
      <c r="X61" s="101"/>
      <c r="Y61" s="101"/>
      <c r="Z61" s="101"/>
    </row>
    <row r="62" spans="1:26" ht="14.25" customHeight="1" x14ac:dyDescent="0.25">
      <c r="A62" s="99"/>
      <c r="B62" s="101"/>
      <c r="C62" s="103"/>
      <c r="D62" s="103"/>
      <c r="E62" s="101"/>
      <c r="F62" s="101"/>
      <c r="G62" s="101"/>
      <c r="H62" s="101"/>
      <c r="I62" s="101"/>
      <c r="J62" s="101"/>
      <c r="K62" s="101"/>
      <c r="L62" s="101"/>
      <c r="M62" s="101"/>
      <c r="N62" s="101"/>
      <c r="O62" s="101"/>
      <c r="P62" s="101"/>
      <c r="Q62" s="101"/>
      <c r="R62" s="101"/>
      <c r="S62" s="101"/>
      <c r="T62" s="101"/>
      <c r="U62" s="101"/>
      <c r="V62" s="101"/>
      <c r="W62" s="101"/>
      <c r="X62" s="101"/>
      <c r="Y62" s="101"/>
      <c r="Z62" s="101"/>
    </row>
    <row r="63" spans="1:26" ht="14.25" customHeight="1" x14ac:dyDescent="0.25">
      <c r="A63" s="99"/>
      <c r="B63" s="101"/>
      <c r="C63" s="103"/>
      <c r="D63" s="103"/>
      <c r="E63" s="101"/>
      <c r="F63" s="101"/>
      <c r="G63" s="101"/>
      <c r="H63" s="101"/>
      <c r="I63" s="101"/>
      <c r="J63" s="101"/>
      <c r="K63" s="101"/>
      <c r="L63" s="101"/>
      <c r="M63" s="101"/>
      <c r="N63" s="101"/>
      <c r="O63" s="101"/>
      <c r="P63" s="101"/>
      <c r="Q63" s="101"/>
      <c r="R63" s="101"/>
      <c r="S63" s="101"/>
      <c r="T63" s="101"/>
      <c r="U63" s="101"/>
      <c r="V63" s="101"/>
      <c r="W63" s="101"/>
      <c r="X63" s="101"/>
      <c r="Y63" s="101"/>
      <c r="Z63" s="101"/>
    </row>
    <row r="64" spans="1:26" ht="14.25" customHeight="1" x14ac:dyDescent="0.25">
      <c r="A64" s="99"/>
      <c r="B64" s="101"/>
      <c r="C64" s="103"/>
      <c r="D64" s="103"/>
      <c r="E64" s="101"/>
      <c r="F64" s="101"/>
      <c r="G64" s="101"/>
      <c r="H64" s="101"/>
      <c r="I64" s="101"/>
      <c r="J64" s="101"/>
      <c r="K64" s="101"/>
      <c r="L64" s="101"/>
      <c r="M64" s="101"/>
      <c r="N64" s="101"/>
      <c r="O64" s="101"/>
      <c r="P64" s="101"/>
      <c r="Q64" s="101"/>
      <c r="R64" s="101"/>
      <c r="S64" s="101"/>
      <c r="T64" s="101"/>
      <c r="U64" s="101"/>
      <c r="V64" s="101"/>
      <c r="W64" s="101"/>
      <c r="X64" s="101"/>
      <c r="Y64" s="101"/>
      <c r="Z64" s="101"/>
    </row>
    <row r="65" spans="1:26" ht="14.25" customHeight="1" x14ac:dyDescent="0.25">
      <c r="A65" s="99"/>
      <c r="B65" s="101"/>
      <c r="C65" s="103"/>
      <c r="D65" s="103"/>
      <c r="E65" s="101"/>
      <c r="F65" s="101"/>
      <c r="G65" s="101"/>
      <c r="H65" s="101"/>
      <c r="I65" s="101"/>
      <c r="J65" s="101"/>
      <c r="K65" s="101"/>
      <c r="L65" s="101"/>
      <c r="M65" s="101"/>
      <c r="N65" s="101"/>
      <c r="O65" s="101"/>
      <c r="P65" s="101"/>
      <c r="Q65" s="101"/>
      <c r="R65" s="101"/>
      <c r="S65" s="101"/>
      <c r="T65" s="101"/>
      <c r="U65" s="101"/>
      <c r="V65" s="101"/>
      <c r="W65" s="101"/>
      <c r="X65" s="101"/>
      <c r="Y65" s="101"/>
      <c r="Z65" s="101"/>
    </row>
    <row r="66" spans="1:26" ht="14.25" customHeight="1" x14ac:dyDescent="0.25">
      <c r="A66" s="99"/>
      <c r="B66" s="101"/>
      <c r="C66" s="103"/>
      <c r="D66" s="103"/>
      <c r="E66" s="101"/>
      <c r="F66" s="101"/>
      <c r="G66" s="101"/>
      <c r="H66" s="101"/>
      <c r="I66" s="101"/>
      <c r="J66" s="101"/>
      <c r="K66" s="101"/>
      <c r="L66" s="101"/>
      <c r="M66" s="101"/>
      <c r="N66" s="101"/>
      <c r="O66" s="101"/>
      <c r="P66" s="101"/>
      <c r="Q66" s="101"/>
      <c r="R66" s="101"/>
      <c r="S66" s="101"/>
      <c r="T66" s="101"/>
      <c r="U66" s="101"/>
      <c r="V66" s="101"/>
      <c r="W66" s="101"/>
      <c r="X66" s="101"/>
      <c r="Y66" s="101"/>
      <c r="Z66" s="101"/>
    </row>
    <row r="67" spans="1:26" ht="14.25" customHeight="1" x14ac:dyDescent="0.25">
      <c r="A67" s="99"/>
      <c r="B67" s="101"/>
      <c r="C67" s="103"/>
      <c r="D67" s="103"/>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ht="14.25" customHeight="1" x14ac:dyDescent="0.25">
      <c r="A68" s="99"/>
      <c r="B68" s="101"/>
      <c r="C68" s="103"/>
      <c r="D68" s="103"/>
      <c r="E68" s="101"/>
      <c r="F68" s="101"/>
      <c r="G68" s="101"/>
      <c r="H68" s="101"/>
      <c r="I68" s="101"/>
      <c r="J68" s="101"/>
      <c r="K68" s="101"/>
      <c r="L68" s="101"/>
      <c r="M68" s="101"/>
      <c r="N68" s="101"/>
      <c r="O68" s="101"/>
      <c r="P68" s="101"/>
      <c r="Q68" s="101"/>
      <c r="R68" s="101"/>
      <c r="S68" s="101"/>
      <c r="T68" s="101"/>
      <c r="U68" s="101"/>
      <c r="V68" s="101"/>
      <c r="W68" s="101"/>
      <c r="X68" s="101"/>
      <c r="Y68" s="101"/>
      <c r="Z68" s="101"/>
    </row>
    <row r="69" spans="1:26" ht="14.25" customHeight="1" x14ac:dyDescent="0.25">
      <c r="A69" s="99"/>
      <c r="B69" s="101"/>
      <c r="C69" s="103"/>
      <c r="D69" s="103"/>
      <c r="E69" s="101"/>
      <c r="F69" s="101"/>
      <c r="G69" s="101"/>
      <c r="H69" s="101"/>
      <c r="I69" s="101"/>
      <c r="J69" s="101"/>
      <c r="K69" s="101"/>
      <c r="L69" s="101"/>
      <c r="M69" s="101"/>
      <c r="N69" s="101"/>
      <c r="O69" s="101"/>
      <c r="P69" s="101"/>
      <c r="Q69" s="101"/>
      <c r="R69" s="101"/>
      <c r="S69" s="101"/>
      <c r="T69" s="101"/>
      <c r="U69" s="101"/>
      <c r="V69" s="101"/>
      <c r="W69" s="101"/>
      <c r="X69" s="101"/>
      <c r="Y69" s="101"/>
      <c r="Z69" s="101"/>
    </row>
    <row r="70" spans="1:26" ht="14.25" customHeight="1" x14ac:dyDescent="0.25">
      <c r="A70" s="99"/>
      <c r="B70" s="101"/>
      <c r="C70" s="103"/>
      <c r="D70" s="103"/>
      <c r="E70" s="101"/>
      <c r="F70" s="101"/>
      <c r="G70" s="101"/>
      <c r="H70" s="101"/>
      <c r="I70" s="101"/>
      <c r="J70" s="101"/>
      <c r="K70" s="101"/>
      <c r="L70" s="101"/>
      <c r="M70" s="101"/>
      <c r="N70" s="101"/>
      <c r="O70" s="101"/>
      <c r="P70" s="101"/>
      <c r="Q70" s="101"/>
      <c r="R70" s="101"/>
      <c r="S70" s="101"/>
      <c r="T70" s="101"/>
      <c r="U70" s="101"/>
      <c r="V70" s="101"/>
      <c r="W70" s="101"/>
      <c r="X70" s="101"/>
      <c r="Y70" s="101"/>
      <c r="Z70" s="101"/>
    </row>
    <row r="71" spans="1:26" ht="14.25" customHeight="1" x14ac:dyDescent="0.25">
      <c r="A71" s="99"/>
      <c r="B71" s="101"/>
      <c r="C71" s="103"/>
      <c r="D71" s="103"/>
      <c r="E71" s="101"/>
      <c r="F71" s="101"/>
      <c r="G71" s="101"/>
      <c r="H71" s="101"/>
      <c r="I71" s="101"/>
      <c r="J71" s="101"/>
      <c r="K71" s="101"/>
      <c r="L71" s="101"/>
      <c r="M71" s="101"/>
      <c r="N71" s="101"/>
      <c r="O71" s="101"/>
      <c r="P71" s="101"/>
      <c r="Q71" s="101"/>
      <c r="R71" s="101"/>
      <c r="S71" s="101"/>
      <c r="T71" s="101"/>
      <c r="U71" s="101"/>
      <c r="V71" s="101"/>
      <c r="W71" s="101"/>
      <c r="X71" s="101"/>
      <c r="Y71" s="101"/>
      <c r="Z71" s="101"/>
    </row>
    <row r="72" spans="1:26" ht="14.25" customHeight="1" x14ac:dyDescent="0.25">
      <c r="A72" s="99"/>
      <c r="B72" s="101"/>
      <c r="C72" s="103"/>
      <c r="D72" s="103"/>
      <c r="E72" s="101"/>
      <c r="F72" s="101"/>
      <c r="G72" s="101"/>
      <c r="H72" s="101"/>
      <c r="I72" s="101"/>
      <c r="J72" s="101"/>
      <c r="K72" s="101"/>
      <c r="L72" s="101"/>
      <c r="M72" s="101"/>
      <c r="N72" s="101"/>
      <c r="O72" s="101"/>
      <c r="P72" s="101"/>
      <c r="Q72" s="101"/>
      <c r="R72" s="101"/>
      <c r="S72" s="101"/>
      <c r="T72" s="101"/>
      <c r="U72" s="101"/>
      <c r="V72" s="101"/>
      <c r="W72" s="101"/>
      <c r="X72" s="101"/>
      <c r="Y72" s="101"/>
      <c r="Z72" s="101"/>
    </row>
    <row r="73" spans="1:26" ht="14.25" customHeight="1" x14ac:dyDescent="0.25">
      <c r="A73" s="99"/>
      <c r="B73" s="101"/>
      <c r="C73" s="103"/>
      <c r="D73" s="103"/>
      <c r="E73" s="101"/>
      <c r="F73" s="101"/>
      <c r="G73" s="101"/>
      <c r="H73" s="101"/>
      <c r="I73" s="101"/>
      <c r="J73" s="101"/>
      <c r="K73" s="101"/>
      <c r="L73" s="101"/>
      <c r="M73" s="101"/>
      <c r="N73" s="101"/>
      <c r="O73" s="101"/>
      <c r="P73" s="101"/>
      <c r="Q73" s="101"/>
      <c r="R73" s="101"/>
      <c r="S73" s="101"/>
      <c r="T73" s="101"/>
      <c r="U73" s="101"/>
      <c r="V73" s="101"/>
      <c r="W73" s="101"/>
      <c r="X73" s="101"/>
      <c r="Y73" s="101"/>
      <c r="Z73" s="101"/>
    </row>
    <row r="74" spans="1:26" ht="14.25" customHeight="1" x14ac:dyDescent="0.25">
      <c r="A74" s="99"/>
      <c r="B74" s="101"/>
      <c r="C74" s="103"/>
      <c r="D74" s="103"/>
      <c r="E74" s="101"/>
      <c r="F74" s="101"/>
      <c r="G74" s="101"/>
      <c r="H74" s="101"/>
      <c r="I74" s="101"/>
      <c r="J74" s="101"/>
      <c r="K74" s="101"/>
      <c r="L74" s="101"/>
      <c r="M74" s="101"/>
      <c r="N74" s="101"/>
      <c r="O74" s="101"/>
      <c r="P74" s="101"/>
      <c r="Q74" s="101"/>
      <c r="R74" s="101"/>
      <c r="S74" s="101"/>
      <c r="T74" s="101"/>
      <c r="U74" s="101"/>
      <c r="V74" s="101"/>
      <c r="W74" s="101"/>
      <c r="X74" s="101"/>
      <c r="Y74" s="101"/>
      <c r="Z74" s="101"/>
    </row>
    <row r="75" spans="1:26" ht="14.25" customHeight="1" x14ac:dyDescent="0.25">
      <c r="A75" s="99"/>
      <c r="B75" s="101"/>
      <c r="C75" s="103"/>
      <c r="D75" s="103"/>
      <c r="E75" s="101"/>
      <c r="F75" s="101"/>
      <c r="G75" s="101"/>
      <c r="H75" s="101"/>
      <c r="I75" s="101"/>
      <c r="J75" s="101"/>
      <c r="K75" s="101"/>
      <c r="L75" s="101"/>
      <c r="M75" s="101"/>
      <c r="N75" s="101"/>
      <c r="O75" s="101"/>
      <c r="P75" s="101"/>
      <c r="Q75" s="101"/>
      <c r="R75" s="101"/>
      <c r="S75" s="101"/>
      <c r="T75" s="101"/>
      <c r="U75" s="101"/>
      <c r="V75" s="101"/>
      <c r="W75" s="101"/>
      <c r="X75" s="101"/>
      <c r="Y75" s="101"/>
      <c r="Z75" s="101"/>
    </row>
    <row r="76" spans="1:26" ht="14.25" customHeight="1" x14ac:dyDescent="0.25">
      <c r="A76" s="99"/>
      <c r="B76" s="101"/>
      <c r="C76" s="103"/>
      <c r="D76" s="103"/>
      <c r="E76" s="101"/>
      <c r="F76" s="101"/>
      <c r="G76" s="101"/>
      <c r="H76" s="101"/>
      <c r="I76" s="101"/>
      <c r="J76" s="101"/>
      <c r="K76" s="101"/>
      <c r="L76" s="101"/>
      <c r="M76" s="101"/>
      <c r="N76" s="101"/>
      <c r="O76" s="101"/>
      <c r="P76" s="101"/>
      <c r="Q76" s="101"/>
      <c r="R76" s="101"/>
      <c r="S76" s="101"/>
      <c r="T76" s="101"/>
      <c r="U76" s="101"/>
      <c r="V76" s="101"/>
      <c r="W76" s="101"/>
      <c r="X76" s="101"/>
      <c r="Y76" s="101"/>
      <c r="Z76" s="101"/>
    </row>
    <row r="77" spans="1:26" ht="14.25" customHeight="1" x14ac:dyDescent="0.25">
      <c r="A77" s="99"/>
      <c r="B77" s="101"/>
      <c r="C77" s="103"/>
      <c r="D77" s="103"/>
      <c r="E77" s="101"/>
      <c r="F77" s="101"/>
      <c r="G77" s="101"/>
      <c r="H77" s="101"/>
      <c r="I77" s="101"/>
      <c r="J77" s="101"/>
      <c r="K77" s="101"/>
      <c r="L77" s="101"/>
      <c r="M77" s="101"/>
      <c r="N77" s="101"/>
      <c r="O77" s="101"/>
      <c r="P77" s="101"/>
      <c r="Q77" s="101"/>
      <c r="R77" s="101"/>
      <c r="S77" s="101"/>
      <c r="T77" s="101"/>
      <c r="U77" s="101"/>
      <c r="V77" s="101"/>
      <c r="W77" s="101"/>
      <c r="X77" s="101"/>
      <c r="Y77" s="101"/>
      <c r="Z77" s="101"/>
    </row>
    <row r="78" spans="1:26" ht="14.25" customHeight="1" x14ac:dyDescent="0.25">
      <c r="A78" s="99"/>
      <c r="B78" s="101"/>
      <c r="C78" s="103"/>
      <c r="D78" s="103"/>
      <c r="E78" s="101"/>
      <c r="F78" s="101"/>
      <c r="G78" s="101"/>
      <c r="H78" s="101"/>
      <c r="I78" s="101"/>
      <c r="J78" s="101"/>
      <c r="K78" s="101"/>
      <c r="L78" s="101"/>
      <c r="M78" s="101"/>
      <c r="N78" s="101"/>
      <c r="O78" s="101"/>
      <c r="P78" s="101"/>
      <c r="Q78" s="101"/>
      <c r="R78" s="101"/>
      <c r="S78" s="101"/>
      <c r="T78" s="101"/>
      <c r="U78" s="101"/>
      <c r="V78" s="101"/>
      <c r="W78" s="101"/>
      <c r="X78" s="101"/>
      <c r="Y78" s="101"/>
      <c r="Z78" s="101"/>
    </row>
    <row r="79" spans="1:26" ht="14.25" customHeight="1" x14ac:dyDescent="0.25">
      <c r="A79" s="99"/>
      <c r="B79" s="101"/>
      <c r="C79" s="103"/>
      <c r="D79" s="103"/>
      <c r="E79" s="101"/>
      <c r="F79" s="101"/>
      <c r="G79" s="101"/>
      <c r="H79" s="101"/>
      <c r="I79" s="101"/>
      <c r="J79" s="101"/>
      <c r="K79" s="101"/>
      <c r="L79" s="101"/>
      <c r="M79" s="101"/>
      <c r="N79" s="101"/>
      <c r="O79" s="101"/>
      <c r="P79" s="101"/>
      <c r="Q79" s="101"/>
      <c r="R79" s="101"/>
      <c r="S79" s="101"/>
      <c r="T79" s="101"/>
      <c r="U79" s="101"/>
      <c r="V79" s="101"/>
      <c r="W79" s="101"/>
      <c r="X79" s="101"/>
      <c r="Y79" s="101"/>
      <c r="Z79" s="101"/>
    </row>
    <row r="80" spans="1:26" ht="14.25" customHeight="1" x14ac:dyDescent="0.25">
      <c r="A80" s="99"/>
      <c r="B80" s="101"/>
      <c r="C80" s="103"/>
      <c r="D80" s="103"/>
      <c r="E80" s="101"/>
      <c r="F80" s="101"/>
      <c r="G80" s="101"/>
      <c r="H80" s="101"/>
      <c r="I80" s="101"/>
      <c r="J80" s="101"/>
      <c r="K80" s="101"/>
      <c r="L80" s="101"/>
      <c r="M80" s="101"/>
      <c r="N80" s="101"/>
      <c r="O80" s="101"/>
      <c r="P80" s="101"/>
      <c r="Q80" s="101"/>
      <c r="R80" s="101"/>
      <c r="S80" s="101"/>
      <c r="T80" s="101"/>
      <c r="U80" s="101"/>
      <c r="V80" s="101"/>
      <c r="W80" s="101"/>
      <c r="X80" s="101"/>
      <c r="Y80" s="101"/>
      <c r="Z80" s="101"/>
    </row>
    <row r="81" spans="1:26" ht="14.25" customHeight="1" x14ac:dyDescent="0.25">
      <c r="A81" s="99"/>
      <c r="B81" s="101"/>
      <c r="C81" s="103"/>
      <c r="D81" s="103"/>
      <c r="E81" s="101"/>
      <c r="F81" s="101"/>
      <c r="G81" s="101"/>
      <c r="H81" s="101"/>
      <c r="I81" s="101"/>
      <c r="J81" s="101"/>
      <c r="K81" s="101"/>
      <c r="L81" s="101"/>
      <c r="M81" s="101"/>
      <c r="N81" s="101"/>
      <c r="O81" s="101"/>
      <c r="P81" s="101"/>
      <c r="Q81" s="101"/>
      <c r="R81" s="101"/>
      <c r="S81" s="101"/>
      <c r="T81" s="101"/>
      <c r="U81" s="101"/>
      <c r="V81" s="101"/>
      <c r="W81" s="101"/>
      <c r="X81" s="101"/>
      <c r="Y81" s="101"/>
      <c r="Z81" s="101"/>
    </row>
    <row r="82" spans="1:26" ht="14.25" customHeight="1" x14ac:dyDescent="0.25">
      <c r="A82" s="99"/>
      <c r="B82" s="101"/>
      <c r="C82" s="103"/>
      <c r="D82" s="103"/>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ht="14.25" customHeight="1" x14ac:dyDescent="0.25">
      <c r="A83" s="99"/>
      <c r="B83" s="101"/>
      <c r="C83" s="103"/>
      <c r="D83" s="103"/>
      <c r="E83" s="101"/>
      <c r="F83" s="101"/>
      <c r="G83" s="101"/>
      <c r="H83" s="101"/>
      <c r="I83" s="101"/>
      <c r="J83" s="101"/>
      <c r="K83" s="101"/>
      <c r="L83" s="101"/>
      <c r="M83" s="101"/>
      <c r="N83" s="101"/>
      <c r="O83" s="101"/>
      <c r="P83" s="101"/>
      <c r="Q83" s="101"/>
      <c r="R83" s="101"/>
      <c r="S83" s="101"/>
      <c r="T83" s="101"/>
      <c r="U83" s="101"/>
      <c r="V83" s="101"/>
      <c r="W83" s="101"/>
      <c r="X83" s="101"/>
      <c r="Y83" s="101"/>
      <c r="Z83" s="101"/>
    </row>
    <row r="84" spans="1:26" ht="14.25" customHeight="1" x14ac:dyDescent="0.25">
      <c r="A84" s="99"/>
      <c r="B84" s="101"/>
      <c r="C84" s="103"/>
      <c r="D84" s="103"/>
      <c r="E84" s="101"/>
      <c r="F84" s="101"/>
      <c r="G84" s="101"/>
      <c r="H84" s="101"/>
      <c r="I84" s="101"/>
      <c r="J84" s="101"/>
      <c r="K84" s="101"/>
      <c r="L84" s="101"/>
      <c r="M84" s="101"/>
      <c r="N84" s="101"/>
      <c r="O84" s="101"/>
      <c r="P84" s="101"/>
      <c r="Q84" s="101"/>
      <c r="R84" s="101"/>
      <c r="S84" s="101"/>
      <c r="T84" s="101"/>
      <c r="U84" s="101"/>
      <c r="V84" s="101"/>
      <c r="W84" s="101"/>
      <c r="X84" s="101"/>
      <c r="Y84" s="101"/>
      <c r="Z84" s="101"/>
    </row>
    <row r="85" spans="1:26" ht="14.25" customHeight="1" x14ac:dyDescent="0.25">
      <c r="A85" s="99"/>
      <c r="B85" s="101"/>
      <c r="C85" s="103"/>
      <c r="D85" s="103"/>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ht="14.25" customHeight="1" x14ac:dyDescent="0.25">
      <c r="A86" s="99"/>
      <c r="B86" s="101"/>
      <c r="C86" s="103"/>
      <c r="D86" s="103"/>
      <c r="E86" s="101"/>
      <c r="F86" s="101"/>
      <c r="G86" s="101"/>
      <c r="H86" s="101"/>
      <c r="I86" s="101"/>
      <c r="J86" s="101"/>
      <c r="K86" s="101"/>
      <c r="L86" s="101"/>
      <c r="M86" s="101"/>
      <c r="N86" s="101"/>
      <c r="O86" s="101"/>
      <c r="P86" s="101"/>
      <c r="Q86" s="101"/>
      <c r="R86" s="101"/>
      <c r="S86" s="101"/>
      <c r="T86" s="101"/>
      <c r="U86" s="101"/>
      <c r="V86" s="101"/>
      <c r="W86" s="101"/>
      <c r="X86" s="101"/>
      <c r="Y86" s="101"/>
      <c r="Z86" s="101"/>
    </row>
    <row r="87" spans="1:26" ht="14.25" customHeight="1" x14ac:dyDescent="0.25">
      <c r="A87" s="99"/>
      <c r="B87" s="101"/>
      <c r="C87" s="103"/>
      <c r="D87" s="103"/>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1:26" ht="14.25" customHeight="1" x14ac:dyDescent="0.25">
      <c r="A88" s="99"/>
      <c r="B88" s="101"/>
      <c r="C88" s="103"/>
      <c r="D88" s="103"/>
      <c r="E88" s="101"/>
      <c r="F88" s="101"/>
      <c r="G88" s="101"/>
      <c r="H88" s="101"/>
      <c r="I88" s="101"/>
      <c r="J88" s="101"/>
      <c r="K88" s="101"/>
      <c r="L88" s="101"/>
      <c r="M88" s="101"/>
      <c r="N88" s="101"/>
      <c r="O88" s="101"/>
      <c r="P88" s="101"/>
      <c r="Q88" s="101"/>
      <c r="R88" s="101"/>
      <c r="S88" s="101"/>
      <c r="T88" s="101"/>
      <c r="U88" s="101"/>
      <c r="V88" s="101"/>
      <c r="W88" s="101"/>
      <c r="X88" s="101"/>
      <c r="Y88" s="101"/>
      <c r="Z88" s="101"/>
    </row>
    <row r="89" spans="1:26" ht="14.25" customHeight="1" x14ac:dyDescent="0.25">
      <c r="A89" s="99"/>
      <c r="B89" s="101"/>
      <c r="C89" s="103"/>
      <c r="D89" s="103"/>
      <c r="E89" s="101"/>
      <c r="F89" s="101"/>
      <c r="G89" s="101"/>
      <c r="H89" s="101"/>
      <c r="I89" s="101"/>
      <c r="J89" s="101"/>
      <c r="K89" s="101"/>
      <c r="L89" s="101"/>
      <c r="M89" s="101"/>
      <c r="N89" s="101"/>
      <c r="O89" s="101"/>
      <c r="P89" s="101"/>
      <c r="Q89" s="101"/>
      <c r="R89" s="101"/>
      <c r="S89" s="101"/>
      <c r="T89" s="101"/>
      <c r="U89" s="101"/>
      <c r="V89" s="101"/>
      <c r="W89" s="101"/>
      <c r="X89" s="101"/>
      <c r="Y89" s="101"/>
      <c r="Z89" s="101"/>
    </row>
    <row r="90" spans="1:26" ht="14.25" customHeight="1" x14ac:dyDescent="0.25">
      <c r="A90" s="99"/>
      <c r="B90" s="101"/>
      <c r="C90" s="103"/>
      <c r="D90" s="103"/>
      <c r="E90" s="101"/>
      <c r="F90" s="101"/>
      <c r="G90" s="101"/>
      <c r="H90" s="101"/>
      <c r="I90" s="101"/>
      <c r="J90" s="101"/>
      <c r="K90" s="101"/>
      <c r="L90" s="101"/>
      <c r="M90" s="101"/>
      <c r="N90" s="101"/>
      <c r="O90" s="101"/>
      <c r="P90" s="101"/>
      <c r="Q90" s="101"/>
      <c r="R90" s="101"/>
      <c r="S90" s="101"/>
      <c r="T90" s="101"/>
      <c r="U90" s="101"/>
      <c r="V90" s="101"/>
      <c r="W90" s="101"/>
      <c r="X90" s="101"/>
      <c r="Y90" s="101"/>
      <c r="Z90" s="101"/>
    </row>
    <row r="91" spans="1:26" ht="14.25" customHeight="1" x14ac:dyDescent="0.25">
      <c r="A91" s="99"/>
      <c r="B91" s="101"/>
      <c r="C91" s="103"/>
      <c r="D91" s="103"/>
      <c r="E91" s="101"/>
      <c r="F91" s="101"/>
      <c r="G91" s="101"/>
      <c r="H91" s="101"/>
      <c r="I91" s="101"/>
      <c r="J91" s="101"/>
      <c r="K91" s="101"/>
      <c r="L91" s="101"/>
      <c r="M91" s="101"/>
      <c r="N91" s="101"/>
      <c r="O91" s="101"/>
      <c r="P91" s="101"/>
      <c r="Q91" s="101"/>
      <c r="R91" s="101"/>
      <c r="S91" s="101"/>
      <c r="T91" s="101"/>
      <c r="U91" s="101"/>
      <c r="V91" s="101"/>
      <c r="W91" s="101"/>
      <c r="X91" s="101"/>
      <c r="Y91" s="101"/>
      <c r="Z91" s="101"/>
    </row>
    <row r="92" spans="1:26" ht="14.25" customHeight="1" x14ac:dyDescent="0.25">
      <c r="A92" s="99"/>
      <c r="B92" s="101"/>
      <c r="C92" s="103"/>
      <c r="D92" s="103"/>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ht="14.25" customHeight="1" x14ac:dyDescent="0.25">
      <c r="A93" s="99"/>
      <c r="B93" s="101"/>
      <c r="C93" s="103"/>
      <c r="D93" s="103"/>
      <c r="E93" s="101"/>
      <c r="F93" s="101"/>
      <c r="G93" s="101"/>
      <c r="H93" s="101"/>
      <c r="I93" s="101"/>
      <c r="J93" s="101"/>
      <c r="K93" s="101"/>
      <c r="L93" s="101"/>
      <c r="M93" s="101"/>
      <c r="N93" s="101"/>
      <c r="O93" s="101"/>
      <c r="P93" s="101"/>
      <c r="Q93" s="101"/>
      <c r="R93" s="101"/>
      <c r="S93" s="101"/>
      <c r="T93" s="101"/>
      <c r="U93" s="101"/>
      <c r="V93" s="101"/>
      <c r="W93" s="101"/>
      <c r="X93" s="101"/>
      <c r="Y93" s="101"/>
      <c r="Z93" s="101"/>
    </row>
    <row r="94" spans="1:26" ht="14.25" customHeight="1" x14ac:dyDescent="0.25">
      <c r="A94" s="99"/>
      <c r="B94" s="101"/>
      <c r="C94" s="103"/>
      <c r="D94" s="103"/>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ht="14.25" customHeight="1" x14ac:dyDescent="0.25">
      <c r="A95" s="99"/>
      <c r="B95" s="101"/>
      <c r="C95" s="103"/>
      <c r="D95" s="103"/>
      <c r="E95" s="101"/>
      <c r="F95" s="101"/>
      <c r="G95" s="101"/>
      <c r="H95" s="101"/>
      <c r="I95" s="101"/>
      <c r="J95" s="101"/>
      <c r="K95" s="101"/>
      <c r="L95" s="101"/>
      <c r="M95" s="101"/>
      <c r="N95" s="101"/>
      <c r="O95" s="101"/>
      <c r="P95" s="101"/>
      <c r="Q95" s="101"/>
      <c r="R95" s="101"/>
      <c r="S95" s="101"/>
      <c r="T95" s="101"/>
      <c r="U95" s="101"/>
      <c r="V95" s="101"/>
      <c r="W95" s="101"/>
      <c r="X95" s="101"/>
      <c r="Y95" s="101"/>
      <c r="Z95" s="101"/>
    </row>
    <row r="96" spans="1:26" ht="14.25" customHeight="1" x14ac:dyDescent="0.25">
      <c r="A96" s="99"/>
      <c r="B96" s="101"/>
      <c r="C96" s="103"/>
      <c r="D96" s="103"/>
      <c r="E96" s="101"/>
      <c r="F96" s="101"/>
      <c r="G96" s="101"/>
      <c r="H96" s="101"/>
      <c r="I96" s="101"/>
      <c r="J96" s="101"/>
      <c r="K96" s="101"/>
      <c r="L96" s="101"/>
      <c r="M96" s="101"/>
      <c r="N96" s="101"/>
      <c r="O96" s="101"/>
      <c r="P96" s="101"/>
      <c r="Q96" s="101"/>
      <c r="R96" s="101"/>
      <c r="S96" s="101"/>
      <c r="T96" s="101"/>
      <c r="U96" s="101"/>
      <c r="V96" s="101"/>
      <c r="W96" s="101"/>
      <c r="X96" s="101"/>
      <c r="Y96" s="101"/>
      <c r="Z96" s="101"/>
    </row>
    <row r="97" spans="1:26" ht="14.25" customHeight="1" x14ac:dyDescent="0.25">
      <c r="A97" s="99"/>
      <c r="B97" s="101"/>
      <c r="C97" s="103"/>
      <c r="D97" s="103"/>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6" ht="14.25" customHeight="1" x14ac:dyDescent="0.25">
      <c r="A98" s="99"/>
      <c r="B98" s="101"/>
      <c r="C98" s="103"/>
      <c r="D98" s="103"/>
      <c r="E98" s="101"/>
      <c r="F98" s="101"/>
      <c r="G98" s="101"/>
      <c r="H98" s="101"/>
      <c r="I98" s="101"/>
      <c r="J98" s="101"/>
      <c r="K98" s="101"/>
      <c r="L98" s="101"/>
      <c r="M98" s="101"/>
      <c r="N98" s="101"/>
      <c r="O98" s="101"/>
      <c r="P98" s="101"/>
      <c r="Q98" s="101"/>
      <c r="R98" s="101"/>
      <c r="S98" s="101"/>
      <c r="T98" s="101"/>
      <c r="U98" s="101"/>
      <c r="V98" s="101"/>
      <c r="W98" s="101"/>
      <c r="X98" s="101"/>
      <c r="Y98" s="101"/>
      <c r="Z98" s="101"/>
    </row>
    <row r="99" spans="1:26" ht="14.25" customHeight="1" x14ac:dyDescent="0.25">
      <c r="A99" s="99"/>
      <c r="B99" s="101"/>
      <c r="C99" s="103"/>
      <c r="D99" s="103"/>
      <c r="E99" s="101"/>
      <c r="F99" s="101"/>
      <c r="G99" s="101"/>
      <c r="H99" s="101"/>
      <c r="I99" s="101"/>
      <c r="J99" s="101"/>
      <c r="K99" s="101"/>
      <c r="L99" s="101"/>
      <c r="M99" s="101"/>
      <c r="N99" s="101"/>
      <c r="O99" s="101"/>
      <c r="P99" s="101"/>
      <c r="Q99" s="101"/>
      <c r="R99" s="101"/>
      <c r="S99" s="101"/>
      <c r="T99" s="101"/>
      <c r="U99" s="101"/>
      <c r="V99" s="101"/>
      <c r="W99" s="101"/>
      <c r="X99" s="101"/>
      <c r="Y99" s="101"/>
      <c r="Z99" s="101"/>
    </row>
    <row r="100" spans="1:26" ht="14.25" customHeight="1" x14ac:dyDescent="0.25">
      <c r="A100" s="99"/>
      <c r="B100" s="101"/>
      <c r="C100" s="103"/>
      <c r="D100" s="103"/>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spans="1:26" ht="14.25" customHeight="1" x14ac:dyDescent="0.25">
      <c r="A101" s="99"/>
      <c r="B101" s="101"/>
      <c r="C101" s="103"/>
      <c r="D101" s="103"/>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spans="1:26" ht="14.25" customHeight="1" x14ac:dyDescent="0.25">
      <c r="A102" s="99"/>
      <c r="B102" s="101"/>
      <c r="C102" s="103"/>
      <c r="D102" s="103"/>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spans="1:26" ht="14.25" customHeight="1" x14ac:dyDescent="0.25">
      <c r="A103" s="99"/>
      <c r="B103" s="101"/>
      <c r="C103" s="103"/>
      <c r="D103" s="103"/>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spans="1:26" ht="14.25" customHeight="1" x14ac:dyDescent="0.25">
      <c r="A104" s="99"/>
      <c r="B104" s="101"/>
      <c r="C104" s="103"/>
      <c r="D104" s="103"/>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spans="1:26" ht="14.25" customHeight="1" x14ac:dyDescent="0.25">
      <c r="A105" s="99"/>
      <c r="B105" s="101"/>
      <c r="C105" s="103"/>
      <c r="D105" s="103"/>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spans="1:26" ht="14.25" customHeight="1" x14ac:dyDescent="0.25">
      <c r="A106" s="99"/>
      <c r="B106" s="101"/>
      <c r="C106" s="103"/>
      <c r="D106" s="103"/>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spans="1:26" ht="14.25" customHeight="1" x14ac:dyDescent="0.25">
      <c r="A107" s="99"/>
      <c r="B107" s="101"/>
      <c r="C107" s="103"/>
      <c r="D107" s="103"/>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spans="1:26" ht="14.25" customHeight="1" x14ac:dyDescent="0.25">
      <c r="A108" s="99"/>
      <c r="B108" s="101"/>
      <c r="C108" s="103"/>
      <c r="D108" s="103"/>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spans="1:26" ht="14.25" customHeight="1" x14ac:dyDescent="0.25">
      <c r="A109" s="99"/>
      <c r="B109" s="101"/>
      <c r="C109" s="103"/>
      <c r="D109" s="103"/>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spans="1:26" ht="14.25" customHeight="1" x14ac:dyDescent="0.25">
      <c r="A110" s="99"/>
      <c r="B110" s="101"/>
      <c r="C110" s="103"/>
      <c r="D110" s="103"/>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spans="1:26" ht="14.25" customHeight="1" x14ac:dyDescent="0.25">
      <c r="A111" s="99"/>
      <c r="B111" s="101"/>
      <c r="C111" s="103"/>
      <c r="D111" s="103"/>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spans="1:26" ht="14.25" customHeight="1" x14ac:dyDescent="0.25">
      <c r="A112" s="99"/>
      <c r="B112" s="101"/>
      <c r="C112" s="103"/>
      <c r="D112" s="103"/>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spans="1:26" ht="14.25" customHeight="1" x14ac:dyDescent="0.25">
      <c r="A113" s="99"/>
      <c r="B113" s="101"/>
      <c r="C113" s="103"/>
      <c r="D113" s="103"/>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spans="1:26" ht="14.25" customHeight="1" x14ac:dyDescent="0.25">
      <c r="A114" s="99"/>
      <c r="B114" s="101"/>
      <c r="C114" s="103"/>
      <c r="D114" s="103"/>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spans="1:26" ht="14.25" customHeight="1" x14ac:dyDescent="0.25">
      <c r="A115" s="99"/>
      <c r="B115" s="101"/>
      <c r="C115" s="103"/>
      <c r="D115" s="103"/>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spans="1:26" ht="14.25" customHeight="1" x14ac:dyDescent="0.25">
      <c r="A116" s="99"/>
      <c r="B116" s="101"/>
      <c r="C116" s="103"/>
      <c r="D116" s="103"/>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spans="1:26" ht="14.25" customHeight="1" x14ac:dyDescent="0.25">
      <c r="A117" s="99"/>
      <c r="B117" s="101"/>
      <c r="C117" s="103"/>
      <c r="D117" s="103"/>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spans="1:26" ht="14.25" customHeight="1" x14ac:dyDescent="0.25">
      <c r="A118" s="99"/>
      <c r="B118" s="101"/>
      <c r="C118" s="103"/>
      <c r="D118" s="103"/>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spans="1:26" ht="14.25" customHeight="1" x14ac:dyDescent="0.25">
      <c r="A119" s="99"/>
      <c r="B119" s="101"/>
      <c r="C119" s="103"/>
      <c r="D119" s="103"/>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spans="1:26" ht="14.25" customHeight="1" x14ac:dyDescent="0.25">
      <c r="A120" s="99"/>
      <c r="B120" s="101"/>
      <c r="C120" s="103"/>
      <c r="D120" s="103"/>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spans="1:26" ht="14.25" customHeight="1" x14ac:dyDescent="0.25">
      <c r="A121" s="99"/>
      <c r="B121" s="101"/>
      <c r="C121" s="103"/>
      <c r="D121" s="103"/>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spans="1:26" ht="14.25" customHeight="1" x14ac:dyDescent="0.25">
      <c r="A122" s="99"/>
      <c r="B122" s="101"/>
      <c r="C122" s="103"/>
      <c r="D122" s="103"/>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spans="1:26" ht="14.25" customHeight="1" x14ac:dyDescent="0.25">
      <c r="A123" s="99"/>
      <c r="B123" s="101"/>
      <c r="C123" s="103"/>
      <c r="D123" s="103"/>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spans="1:26" ht="14.25" customHeight="1" x14ac:dyDescent="0.25">
      <c r="A124" s="99"/>
      <c r="B124" s="101"/>
      <c r="C124" s="103"/>
      <c r="D124" s="103"/>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spans="1:26" ht="14.25" customHeight="1" x14ac:dyDescent="0.25">
      <c r="A125" s="99"/>
      <c r="B125" s="101"/>
      <c r="C125" s="103"/>
      <c r="D125" s="103"/>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spans="1:26" ht="14.25" customHeight="1" x14ac:dyDescent="0.25">
      <c r="A126" s="99"/>
      <c r="B126" s="101"/>
      <c r="C126" s="103"/>
      <c r="D126" s="103"/>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spans="1:26" ht="14.25" customHeight="1" x14ac:dyDescent="0.25">
      <c r="A127" s="99"/>
      <c r="B127" s="101"/>
      <c r="C127" s="103"/>
      <c r="D127" s="103"/>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spans="1:26" ht="14.25" customHeight="1" x14ac:dyDescent="0.25">
      <c r="A128" s="99"/>
      <c r="B128" s="101"/>
      <c r="C128" s="103"/>
      <c r="D128" s="103"/>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spans="1:26" ht="14.25" customHeight="1" x14ac:dyDescent="0.25">
      <c r="A129" s="99"/>
      <c r="B129" s="101"/>
      <c r="C129" s="103"/>
      <c r="D129" s="103"/>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spans="1:26" ht="14.25" customHeight="1" x14ac:dyDescent="0.25">
      <c r="A130" s="99"/>
      <c r="B130" s="101"/>
      <c r="C130" s="103"/>
      <c r="D130" s="103"/>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spans="1:26" ht="14.25" customHeight="1" x14ac:dyDescent="0.25">
      <c r="A131" s="99"/>
      <c r="B131" s="101"/>
      <c r="C131" s="103"/>
      <c r="D131" s="103"/>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spans="1:26" ht="14.25" customHeight="1" x14ac:dyDescent="0.25">
      <c r="A132" s="99"/>
      <c r="B132" s="101"/>
      <c r="C132" s="103"/>
      <c r="D132" s="103"/>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spans="1:26" ht="14.25" customHeight="1" x14ac:dyDescent="0.25">
      <c r="A133" s="99"/>
      <c r="B133" s="101"/>
      <c r="C133" s="103"/>
      <c r="D133" s="103"/>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spans="1:26" ht="14.25" customHeight="1" x14ac:dyDescent="0.25">
      <c r="A134" s="99"/>
      <c r="B134" s="101"/>
      <c r="C134" s="103"/>
      <c r="D134" s="103"/>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spans="1:26" ht="14.25" customHeight="1" x14ac:dyDescent="0.25">
      <c r="A135" s="99"/>
      <c r="B135" s="101"/>
      <c r="C135" s="103"/>
      <c r="D135" s="103"/>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spans="1:26" ht="14.25" customHeight="1" x14ac:dyDescent="0.25">
      <c r="A136" s="99"/>
      <c r="B136" s="101"/>
      <c r="C136" s="103"/>
      <c r="D136" s="103"/>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spans="1:26" ht="14.25" customHeight="1" x14ac:dyDescent="0.25">
      <c r="A137" s="99"/>
      <c r="B137" s="101"/>
      <c r="C137" s="103"/>
      <c r="D137" s="103"/>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spans="1:26" ht="14.25" customHeight="1" x14ac:dyDescent="0.25">
      <c r="A138" s="99"/>
      <c r="B138" s="101"/>
      <c r="C138" s="103"/>
      <c r="D138" s="103"/>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spans="1:26" ht="14.25" customHeight="1" x14ac:dyDescent="0.25">
      <c r="A139" s="99"/>
      <c r="B139" s="101"/>
      <c r="C139" s="103"/>
      <c r="D139" s="103"/>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spans="1:26" ht="14.25" customHeight="1" x14ac:dyDescent="0.25">
      <c r="A140" s="99"/>
      <c r="B140" s="101"/>
      <c r="C140" s="103"/>
      <c r="D140" s="103"/>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spans="1:26" ht="14.25" customHeight="1" x14ac:dyDescent="0.25">
      <c r="A141" s="99"/>
      <c r="B141" s="101"/>
      <c r="C141" s="103"/>
      <c r="D141" s="103"/>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spans="1:26" ht="14.25" customHeight="1" x14ac:dyDescent="0.25">
      <c r="A142" s="99"/>
      <c r="B142" s="101"/>
      <c r="C142" s="103"/>
      <c r="D142" s="103"/>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spans="1:26" ht="14.25" customHeight="1" x14ac:dyDescent="0.25">
      <c r="A143" s="99"/>
      <c r="B143" s="101"/>
      <c r="C143" s="103"/>
      <c r="D143" s="103"/>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spans="1:26" ht="14.25" customHeight="1" x14ac:dyDescent="0.25">
      <c r="A144" s="99"/>
      <c r="B144" s="101"/>
      <c r="C144" s="103"/>
      <c r="D144" s="103"/>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spans="1:26" ht="14.25" customHeight="1" x14ac:dyDescent="0.25">
      <c r="A145" s="99"/>
      <c r="B145" s="101"/>
      <c r="C145" s="103"/>
      <c r="D145" s="103"/>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spans="1:26" ht="14.25" customHeight="1" x14ac:dyDescent="0.25">
      <c r="A146" s="99"/>
      <c r="B146" s="101"/>
      <c r="C146" s="103"/>
      <c r="D146" s="103"/>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spans="1:26" ht="14.25" customHeight="1" x14ac:dyDescent="0.25">
      <c r="A147" s="99"/>
      <c r="B147" s="101"/>
      <c r="C147" s="103"/>
      <c r="D147" s="103"/>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spans="1:26" ht="14.25" customHeight="1" x14ac:dyDescent="0.25">
      <c r="A148" s="99"/>
      <c r="B148" s="101"/>
      <c r="C148" s="103"/>
      <c r="D148" s="103"/>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spans="1:26" ht="14.25" customHeight="1" x14ac:dyDescent="0.25">
      <c r="A149" s="99"/>
      <c r="B149" s="101"/>
      <c r="C149" s="103"/>
      <c r="D149" s="103"/>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spans="1:26" ht="14.25" customHeight="1" x14ac:dyDescent="0.25">
      <c r="A150" s="99"/>
      <c r="B150" s="101"/>
      <c r="C150" s="103"/>
      <c r="D150" s="103"/>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spans="1:26" ht="14.25" customHeight="1" x14ac:dyDescent="0.25">
      <c r="A151" s="99"/>
      <c r="B151" s="101"/>
      <c r="C151" s="103"/>
      <c r="D151" s="103"/>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spans="1:26" ht="14.25" customHeight="1" x14ac:dyDescent="0.25">
      <c r="A152" s="99"/>
      <c r="B152" s="101"/>
      <c r="C152" s="103"/>
      <c r="D152" s="103"/>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spans="1:26" ht="14.25" customHeight="1" x14ac:dyDescent="0.25">
      <c r="A153" s="99"/>
      <c r="B153" s="101"/>
      <c r="C153" s="103"/>
      <c r="D153" s="103"/>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spans="1:26" ht="14.25" customHeight="1" x14ac:dyDescent="0.25">
      <c r="A154" s="99"/>
      <c r="B154" s="101"/>
      <c r="C154" s="103"/>
      <c r="D154" s="103"/>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spans="1:26" ht="14.25" customHeight="1" x14ac:dyDescent="0.25">
      <c r="A155" s="99"/>
      <c r="B155" s="101"/>
      <c r="C155" s="103"/>
      <c r="D155" s="103"/>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spans="1:26" ht="14.25" customHeight="1" x14ac:dyDescent="0.25">
      <c r="A156" s="99"/>
      <c r="B156" s="101"/>
      <c r="C156" s="103"/>
      <c r="D156" s="103"/>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spans="1:26" ht="14.25" customHeight="1" x14ac:dyDescent="0.25">
      <c r="A157" s="99"/>
      <c r="B157" s="101"/>
      <c r="C157" s="103"/>
      <c r="D157" s="103"/>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spans="1:26" ht="14.25" customHeight="1" x14ac:dyDescent="0.25">
      <c r="A158" s="99"/>
      <c r="B158" s="101"/>
      <c r="C158" s="103"/>
      <c r="D158" s="103"/>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spans="1:26" ht="14.25" customHeight="1" x14ac:dyDescent="0.25">
      <c r="A159" s="99"/>
      <c r="B159" s="101"/>
      <c r="C159" s="103"/>
      <c r="D159" s="103"/>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spans="1:26" ht="14.25" customHeight="1" x14ac:dyDescent="0.25">
      <c r="A160" s="99"/>
      <c r="B160" s="101"/>
      <c r="C160" s="103"/>
      <c r="D160" s="103"/>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spans="1:26" ht="14.25" customHeight="1" x14ac:dyDescent="0.25">
      <c r="A161" s="99"/>
      <c r="B161" s="101"/>
      <c r="C161" s="103"/>
      <c r="D161" s="103"/>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spans="1:26" ht="14.25" customHeight="1" x14ac:dyDescent="0.25">
      <c r="A162" s="99"/>
      <c r="B162" s="101"/>
      <c r="C162" s="103"/>
      <c r="D162" s="103"/>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spans="1:26" ht="14.25" customHeight="1" x14ac:dyDescent="0.25">
      <c r="A163" s="99"/>
      <c r="B163" s="101"/>
      <c r="C163" s="103"/>
      <c r="D163" s="103"/>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spans="1:26" ht="14.25" customHeight="1" x14ac:dyDescent="0.25">
      <c r="A164" s="99"/>
      <c r="B164" s="101"/>
      <c r="C164" s="103"/>
      <c r="D164" s="103"/>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spans="1:26" ht="14.25" customHeight="1" x14ac:dyDescent="0.25">
      <c r="A165" s="99"/>
      <c r="B165" s="101"/>
      <c r="C165" s="103"/>
      <c r="D165" s="103"/>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spans="1:26" ht="14.25" customHeight="1" x14ac:dyDescent="0.25">
      <c r="A166" s="99"/>
      <c r="B166" s="101"/>
      <c r="C166" s="103"/>
      <c r="D166" s="103"/>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spans="1:26" ht="14.25" customHeight="1" x14ac:dyDescent="0.25">
      <c r="A167" s="99"/>
      <c r="B167" s="101"/>
      <c r="C167" s="103"/>
      <c r="D167" s="103"/>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spans="1:26" ht="14.25" customHeight="1" x14ac:dyDescent="0.25">
      <c r="A168" s="99"/>
      <c r="B168" s="101"/>
      <c r="C168" s="103"/>
      <c r="D168" s="103"/>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spans="1:26" ht="14.25" customHeight="1" x14ac:dyDescent="0.25">
      <c r="A169" s="99"/>
      <c r="B169" s="101"/>
      <c r="C169" s="103"/>
      <c r="D169" s="103"/>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spans="1:26" ht="14.25" customHeight="1" x14ac:dyDescent="0.25">
      <c r="A170" s="99"/>
      <c r="B170" s="101"/>
      <c r="C170" s="103"/>
      <c r="D170" s="103"/>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spans="1:26" ht="14.25" customHeight="1" x14ac:dyDescent="0.25">
      <c r="A171" s="99"/>
      <c r="B171" s="101"/>
      <c r="C171" s="103"/>
      <c r="D171" s="103"/>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spans="1:26" ht="14.25" customHeight="1" x14ac:dyDescent="0.25">
      <c r="A172" s="99"/>
      <c r="B172" s="101"/>
      <c r="C172" s="103"/>
      <c r="D172" s="103"/>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spans="1:26" ht="14.25" customHeight="1" x14ac:dyDescent="0.25">
      <c r="A173" s="99"/>
      <c r="B173" s="101"/>
      <c r="C173" s="103"/>
      <c r="D173" s="103"/>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spans="1:26" ht="14.25" customHeight="1" x14ac:dyDescent="0.25">
      <c r="A174" s="99"/>
      <c r="B174" s="101"/>
      <c r="C174" s="103"/>
      <c r="D174" s="103"/>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spans="1:26" ht="14.25" customHeight="1" x14ac:dyDescent="0.25">
      <c r="A175" s="99"/>
      <c r="B175" s="101"/>
      <c r="C175" s="103"/>
      <c r="D175" s="103"/>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spans="1:26" ht="14.25" customHeight="1" x14ac:dyDescent="0.25">
      <c r="A176" s="99"/>
      <c r="B176" s="101"/>
      <c r="C176" s="103"/>
      <c r="D176" s="103"/>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spans="1:26" ht="14.25" customHeight="1" x14ac:dyDescent="0.25">
      <c r="A177" s="99"/>
      <c r="B177" s="101"/>
      <c r="C177" s="103"/>
      <c r="D177" s="103"/>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spans="1:26" ht="14.25" customHeight="1" x14ac:dyDescent="0.25">
      <c r="A178" s="99"/>
      <c r="B178" s="101"/>
      <c r="C178" s="103"/>
      <c r="D178" s="103"/>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spans="1:26" ht="14.25" customHeight="1" x14ac:dyDescent="0.25">
      <c r="A179" s="99"/>
      <c r="B179" s="101"/>
      <c r="C179" s="103"/>
      <c r="D179" s="103"/>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spans="1:26" ht="14.25" customHeight="1" x14ac:dyDescent="0.25">
      <c r="A180" s="99"/>
      <c r="B180" s="101"/>
      <c r="C180" s="103"/>
      <c r="D180" s="103"/>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spans="1:26" ht="14.25" customHeight="1" x14ac:dyDescent="0.25">
      <c r="A181" s="99"/>
      <c r="B181" s="101"/>
      <c r="C181" s="103"/>
      <c r="D181" s="103"/>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spans="1:26" ht="14.25" customHeight="1" x14ac:dyDescent="0.25">
      <c r="A182" s="99"/>
      <c r="B182" s="101"/>
      <c r="C182" s="103"/>
      <c r="D182" s="103"/>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spans="1:26" ht="14.25" customHeight="1" x14ac:dyDescent="0.25">
      <c r="A183" s="99"/>
      <c r="B183" s="101"/>
      <c r="C183" s="103"/>
      <c r="D183" s="103"/>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spans="1:26" ht="14.25" customHeight="1" x14ac:dyDescent="0.25">
      <c r="A184" s="99"/>
      <c r="B184" s="101"/>
      <c r="C184" s="103"/>
      <c r="D184" s="103"/>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spans="1:26" ht="14.25" customHeight="1" x14ac:dyDescent="0.25">
      <c r="A185" s="99"/>
      <c r="B185" s="101"/>
      <c r="C185" s="103"/>
      <c r="D185" s="103"/>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spans="1:26" ht="14.25" customHeight="1" x14ac:dyDescent="0.25">
      <c r="A186" s="99"/>
      <c r="B186" s="101"/>
      <c r="C186" s="103"/>
      <c r="D186" s="103"/>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spans="1:26" ht="14.25" customHeight="1" x14ac:dyDescent="0.25">
      <c r="A187" s="99"/>
      <c r="B187" s="101"/>
      <c r="C187" s="103"/>
      <c r="D187" s="103"/>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spans="1:26" ht="14.25" customHeight="1" x14ac:dyDescent="0.25">
      <c r="A188" s="99"/>
      <c r="B188" s="101"/>
      <c r="C188" s="103"/>
      <c r="D188" s="103"/>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spans="1:26" ht="14.25" customHeight="1" x14ac:dyDescent="0.25">
      <c r="A189" s="99"/>
      <c r="B189" s="101"/>
      <c r="C189" s="103"/>
      <c r="D189" s="103"/>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spans="1:26" ht="14.25" customHeight="1" x14ac:dyDescent="0.25">
      <c r="A190" s="99"/>
      <c r="B190" s="101"/>
      <c r="C190" s="103"/>
      <c r="D190" s="103"/>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spans="1:26" ht="14.25" customHeight="1" x14ac:dyDescent="0.25">
      <c r="A191" s="99"/>
      <c r="B191" s="101"/>
      <c r="C191" s="103"/>
      <c r="D191" s="103"/>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spans="1:26" ht="14.25" customHeight="1" x14ac:dyDescent="0.25">
      <c r="A192" s="99"/>
      <c r="B192" s="101"/>
      <c r="C192" s="103"/>
      <c r="D192" s="103"/>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spans="1:26" ht="14.25" customHeight="1" x14ac:dyDescent="0.25">
      <c r="A193" s="99"/>
      <c r="B193" s="101"/>
      <c r="C193" s="103"/>
      <c r="D193" s="103"/>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spans="1:26" ht="14.25" customHeight="1" x14ac:dyDescent="0.25">
      <c r="A194" s="99"/>
      <c r="B194" s="101"/>
      <c r="C194" s="103"/>
      <c r="D194" s="103"/>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spans="1:26" ht="14.25" customHeight="1" x14ac:dyDescent="0.25">
      <c r="A195" s="99"/>
      <c r="B195" s="101"/>
      <c r="C195" s="103"/>
      <c r="D195" s="103"/>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spans="1:26" ht="14.25" customHeight="1" x14ac:dyDescent="0.25">
      <c r="A196" s="99"/>
      <c r="B196" s="101"/>
      <c r="C196" s="103"/>
      <c r="D196" s="103"/>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spans="1:26" ht="14.25" customHeight="1" x14ac:dyDescent="0.25">
      <c r="A197" s="99"/>
      <c r="B197" s="101"/>
      <c r="C197" s="103"/>
      <c r="D197" s="103"/>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spans="1:26" ht="14.25" customHeight="1" x14ac:dyDescent="0.25">
      <c r="A198" s="99"/>
      <c r="B198" s="101"/>
      <c r="C198" s="103"/>
      <c r="D198" s="103"/>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spans="1:26" ht="14.25" customHeight="1" x14ac:dyDescent="0.25">
      <c r="A199" s="99"/>
      <c r="B199" s="101"/>
      <c r="C199" s="103"/>
      <c r="D199" s="103"/>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spans="1:26" ht="14.25" customHeight="1" x14ac:dyDescent="0.25">
      <c r="A200" s="99"/>
      <c r="B200" s="101"/>
      <c r="C200" s="103"/>
      <c r="D200" s="103"/>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spans="1:26" ht="14.25" customHeight="1" x14ac:dyDescent="0.25">
      <c r="A201" s="99"/>
      <c r="B201" s="101"/>
      <c r="C201" s="103"/>
      <c r="D201" s="103"/>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spans="1:26" ht="14.25" customHeight="1" x14ac:dyDescent="0.25">
      <c r="A202" s="99"/>
      <c r="B202" s="101"/>
      <c r="C202" s="103"/>
      <c r="D202" s="103"/>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spans="1:26" ht="14.25" customHeight="1" x14ac:dyDescent="0.25">
      <c r="A203" s="99"/>
      <c r="B203" s="101"/>
      <c r="C203" s="103"/>
      <c r="D203" s="103"/>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spans="1:26" ht="14.25" customHeight="1" x14ac:dyDescent="0.25">
      <c r="A204" s="99"/>
      <c r="B204" s="101"/>
      <c r="C204" s="103"/>
      <c r="D204" s="103"/>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spans="1:26" ht="14.25" customHeight="1" x14ac:dyDescent="0.25">
      <c r="A205" s="99"/>
      <c r="B205" s="101"/>
      <c r="C205" s="103"/>
      <c r="D205" s="103"/>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spans="1:26" ht="14.25" customHeight="1" x14ac:dyDescent="0.25">
      <c r="A206" s="99"/>
      <c r="B206" s="101"/>
      <c r="C206" s="103"/>
      <c r="D206" s="103"/>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spans="1:26" ht="14.25" customHeight="1" x14ac:dyDescent="0.25">
      <c r="A207" s="99"/>
      <c r="B207" s="101"/>
      <c r="C207" s="103"/>
      <c r="D207" s="103"/>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spans="1:26" ht="14.25" customHeight="1" x14ac:dyDescent="0.25">
      <c r="A208" s="99"/>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spans="1:26" ht="14.25" customHeight="1" x14ac:dyDescent="0.25">
      <c r="A209" s="99"/>
      <c r="B209" s="104" t="s">
        <v>491</v>
      </c>
      <c r="C209" s="104" t="s">
        <v>492</v>
      </c>
      <c r="D209" s="101" t="s">
        <v>491</v>
      </c>
      <c r="E209" s="101" t="s">
        <v>492</v>
      </c>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spans="1:26" ht="14.25" customHeight="1" x14ac:dyDescent="0.35">
      <c r="A210" s="99"/>
      <c r="B210" s="105" t="s">
        <v>493</v>
      </c>
      <c r="C210" s="105" t="s">
        <v>470</v>
      </c>
      <c r="D210" s="101" t="s">
        <v>493</v>
      </c>
      <c r="E210" s="101"/>
      <c r="F210" s="101" t="str">
        <f t="shared" ref="F210:F221" si="0">IF(NOT(ISBLANK(D210)),D210,IF(NOT(ISBLANK(E210)),"     "&amp;E210,FALSE))</f>
        <v>Afectación Económica o presupuestal</v>
      </c>
      <c r="G210" s="101" t="s">
        <v>493</v>
      </c>
      <c r="H210" s="101" t="str">
        <f ca="1">IF(NOT(ISERROR(MATCH(G210,ANCHORARRAY(B221),0))),F223&amp;"Por favor no seleccionar los criterios de impacto",G210)</f>
        <v>Afectación Económica o presupuestal</v>
      </c>
      <c r="I210" s="101"/>
      <c r="J210" s="101"/>
      <c r="K210" s="101"/>
      <c r="L210" s="101"/>
      <c r="M210" s="101"/>
      <c r="N210" s="101"/>
      <c r="O210" s="101"/>
      <c r="P210" s="101"/>
      <c r="Q210" s="101"/>
      <c r="R210" s="101"/>
      <c r="S210" s="101"/>
      <c r="T210" s="101"/>
      <c r="U210" s="101"/>
      <c r="V210" s="101"/>
      <c r="W210" s="101"/>
      <c r="X210" s="101"/>
      <c r="Y210" s="101"/>
      <c r="Z210" s="101"/>
    </row>
    <row r="211" spans="1:26" ht="14.25" customHeight="1" x14ac:dyDescent="0.35">
      <c r="A211" s="99"/>
      <c r="B211" s="105" t="s">
        <v>493</v>
      </c>
      <c r="C211" s="105" t="s">
        <v>474</v>
      </c>
      <c r="D211" s="101"/>
      <c r="E211" s="101" t="s">
        <v>470</v>
      </c>
      <c r="F211" s="101" t="str">
        <f t="shared" si="0"/>
        <v xml:space="preserve">     Afectación menor a 200 SMLMV</v>
      </c>
      <c r="G211" s="101"/>
      <c r="H211" s="101"/>
      <c r="I211" s="101"/>
      <c r="J211" s="101"/>
      <c r="K211" s="101"/>
      <c r="L211" s="101"/>
      <c r="M211" s="101"/>
      <c r="N211" s="101"/>
      <c r="O211" s="101"/>
      <c r="P211" s="101"/>
      <c r="Q211" s="101"/>
      <c r="R211" s="101"/>
      <c r="S211" s="101"/>
      <c r="T211" s="101"/>
      <c r="U211" s="101"/>
      <c r="V211" s="101"/>
      <c r="W211" s="101"/>
      <c r="X211" s="101"/>
      <c r="Y211" s="101"/>
      <c r="Z211" s="101"/>
    </row>
    <row r="212" spans="1:26" ht="14.25" customHeight="1" x14ac:dyDescent="0.35">
      <c r="A212" s="99"/>
      <c r="B212" s="105" t="s">
        <v>493</v>
      </c>
      <c r="C212" s="105" t="s">
        <v>477</v>
      </c>
      <c r="D212" s="101"/>
      <c r="E212" s="101" t="s">
        <v>474</v>
      </c>
      <c r="F212" s="101" t="str">
        <f t="shared" si="0"/>
        <v xml:space="preserve">     Entre 200 y 1000 SMLMV</v>
      </c>
      <c r="G212" s="101"/>
      <c r="H212" s="101"/>
      <c r="I212" s="101"/>
      <c r="J212" s="101"/>
      <c r="K212" s="101"/>
      <c r="L212" s="101"/>
      <c r="M212" s="101"/>
      <c r="N212" s="101"/>
      <c r="O212" s="101"/>
      <c r="P212" s="101"/>
      <c r="Q212" s="101"/>
      <c r="R212" s="101"/>
      <c r="S212" s="101"/>
      <c r="T212" s="101"/>
      <c r="U212" s="101"/>
      <c r="V212" s="101"/>
      <c r="W212" s="101"/>
      <c r="X212" s="101"/>
      <c r="Y212" s="101"/>
      <c r="Z212" s="101"/>
    </row>
    <row r="213" spans="1:26" ht="14.25" customHeight="1" x14ac:dyDescent="0.35">
      <c r="A213" s="99"/>
      <c r="B213" s="105" t="s">
        <v>493</v>
      </c>
      <c r="C213" s="105" t="s">
        <v>481</v>
      </c>
      <c r="D213" s="101"/>
      <c r="E213" s="101" t="s">
        <v>477</v>
      </c>
      <c r="F213" s="101" t="str">
        <f t="shared" si="0"/>
        <v xml:space="preserve">     Entre 1000 y 5000 SMLMV </v>
      </c>
      <c r="G213" s="101"/>
      <c r="H213" s="101"/>
      <c r="I213" s="101"/>
      <c r="J213" s="101"/>
      <c r="K213" s="101"/>
      <c r="L213" s="101"/>
      <c r="M213" s="101"/>
      <c r="N213" s="101"/>
      <c r="O213" s="101"/>
      <c r="P213" s="101"/>
      <c r="Q213" s="101"/>
      <c r="R213" s="101"/>
      <c r="S213" s="101"/>
      <c r="T213" s="101"/>
      <c r="U213" s="101"/>
      <c r="V213" s="101"/>
      <c r="W213" s="101"/>
      <c r="X213" s="101"/>
      <c r="Y213" s="101"/>
      <c r="Z213" s="101"/>
    </row>
    <row r="214" spans="1:26" ht="14.25" customHeight="1" x14ac:dyDescent="0.35">
      <c r="A214" s="99"/>
      <c r="B214" s="105" t="s">
        <v>493</v>
      </c>
      <c r="C214" s="105" t="s">
        <v>485</v>
      </c>
      <c r="D214" s="101"/>
      <c r="E214" s="101" t="s">
        <v>481</v>
      </c>
      <c r="F214" s="101" t="str">
        <f t="shared" si="0"/>
        <v xml:space="preserve">     Entre 5000 y 10000 SMLMV</v>
      </c>
      <c r="G214" s="101"/>
      <c r="H214" s="101"/>
      <c r="I214" s="101"/>
      <c r="J214" s="101"/>
      <c r="K214" s="101"/>
      <c r="L214" s="101"/>
      <c r="M214" s="101"/>
      <c r="N214" s="101"/>
      <c r="O214" s="101"/>
      <c r="P214" s="101"/>
      <c r="Q214" s="101"/>
      <c r="R214" s="101"/>
      <c r="S214" s="101"/>
      <c r="T214" s="101"/>
      <c r="U214" s="101"/>
      <c r="V214" s="101"/>
      <c r="W214" s="101"/>
      <c r="X214" s="101"/>
      <c r="Y214" s="101"/>
      <c r="Z214" s="101"/>
    </row>
    <row r="215" spans="1:26" ht="14.25" customHeight="1" x14ac:dyDescent="0.35">
      <c r="A215" s="99"/>
      <c r="B215" s="105" t="s">
        <v>467</v>
      </c>
      <c r="C215" s="105" t="s">
        <v>471</v>
      </c>
      <c r="D215" s="101"/>
      <c r="E215" s="101" t="s">
        <v>485</v>
      </c>
      <c r="F215" s="101" t="str">
        <f t="shared" si="0"/>
        <v xml:space="preserve">     Mayor a 10000 SMLMV</v>
      </c>
      <c r="G215" s="101"/>
      <c r="H215" s="101"/>
      <c r="I215" s="101"/>
      <c r="J215" s="101"/>
      <c r="K215" s="101"/>
      <c r="L215" s="101"/>
      <c r="M215" s="101"/>
      <c r="N215" s="101"/>
      <c r="O215" s="101"/>
      <c r="P215" s="101"/>
      <c r="Q215" s="101"/>
      <c r="R215" s="101"/>
      <c r="S215" s="101"/>
      <c r="T215" s="101"/>
      <c r="U215" s="101"/>
      <c r="V215" s="101"/>
      <c r="W215" s="101"/>
      <c r="X215" s="101"/>
      <c r="Y215" s="101"/>
      <c r="Z215" s="101"/>
    </row>
    <row r="216" spans="1:26" ht="14.25" customHeight="1" x14ac:dyDescent="0.35">
      <c r="A216" s="99"/>
      <c r="B216" s="105" t="s">
        <v>467</v>
      </c>
      <c r="C216" s="105" t="s">
        <v>475</v>
      </c>
      <c r="D216" s="101" t="s">
        <v>467</v>
      </c>
      <c r="E216" s="101"/>
      <c r="F216" s="101" t="str">
        <f t="shared" si="0"/>
        <v>Pérdida Reputacional</v>
      </c>
      <c r="G216" s="101"/>
      <c r="H216" s="101"/>
      <c r="I216" s="101"/>
      <c r="J216" s="101"/>
      <c r="K216" s="101"/>
      <c r="L216" s="101"/>
      <c r="M216" s="101"/>
      <c r="N216" s="101"/>
      <c r="O216" s="101"/>
      <c r="P216" s="101"/>
      <c r="Q216" s="101"/>
      <c r="R216" s="101"/>
      <c r="S216" s="101"/>
      <c r="T216" s="101"/>
      <c r="U216" s="101"/>
      <c r="V216" s="101"/>
      <c r="W216" s="101"/>
      <c r="X216" s="101"/>
      <c r="Y216" s="101"/>
      <c r="Z216" s="101"/>
    </row>
    <row r="217" spans="1:26" ht="14.25" customHeight="1" x14ac:dyDescent="0.35">
      <c r="A217" s="99"/>
      <c r="B217" s="105" t="s">
        <v>467</v>
      </c>
      <c r="C217" s="105" t="s">
        <v>478</v>
      </c>
      <c r="D217" s="101"/>
      <c r="E217" s="101" t="s">
        <v>471</v>
      </c>
      <c r="F217" s="101" t="str">
        <f t="shared" si="0"/>
        <v xml:space="preserve">     El riesgo afecta la imagen de alguna área de la organización</v>
      </c>
      <c r="G217" s="101"/>
      <c r="H217" s="101"/>
      <c r="I217" s="101"/>
      <c r="J217" s="101"/>
      <c r="K217" s="101"/>
      <c r="L217" s="101"/>
      <c r="M217" s="101"/>
      <c r="N217" s="101"/>
      <c r="O217" s="101"/>
      <c r="P217" s="101"/>
      <c r="Q217" s="101"/>
      <c r="R217" s="101"/>
      <c r="S217" s="101"/>
      <c r="T217" s="101"/>
      <c r="U217" s="101"/>
      <c r="V217" s="101"/>
      <c r="W217" s="101"/>
      <c r="X217" s="101"/>
      <c r="Y217" s="101"/>
      <c r="Z217" s="101"/>
    </row>
    <row r="218" spans="1:26" ht="14.25" customHeight="1" x14ac:dyDescent="0.35">
      <c r="A218" s="99"/>
      <c r="B218" s="105" t="s">
        <v>467</v>
      </c>
      <c r="C218" s="105" t="s">
        <v>482</v>
      </c>
      <c r="D218" s="101"/>
      <c r="E218" s="101" t="s">
        <v>475</v>
      </c>
      <c r="F218" s="101" t="str">
        <f t="shared" si="0"/>
        <v xml:space="preserve">     El riesgo afecta la imagen de la entidad internamente, de conocimiento general, nivel interno, de junta dircetiva y accionistas y/o de provedores</v>
      </c>
      <c r="G218" s="101"/>
      <c r="H218" s="101"/>
      <c r="I218" s="101"/>
      <c r="J218" s="101"/>
      <c r="K218" s="101"/>
      <c r="L218" s="101"/>
      <c r="M218" s="101"/>
      <c r="N218" s="101"/>
      <c r="O218" s="101"/>
      <c r="P218" s="101"/>
      <c r="Q218" s="101"/>
      <c r="R218" s="101"/>
      <c r="S218" s="101"/>
      <c r="T218" s="101"/>
      <c r="U218" s="101"/>
      <c r="V218" s="101"/>
      <c r="W218" s="101"/>
      <c r="X218" s="101"/>
      <c r="Y218" s="101"/>
      <c r="Z218" s="101"/>
    </row>
    <row r="219" spans="1:26" ht="14.25" customHeight="1" x14ac:dyDescent="0.35">
      <c r="A219" s="99"/>
      <c r="B219" s="105" t="s">
        <v>467</v>
      </c>
      <c r="C219" s="105" t="s">
        <v>486</v>
      </c>
      <c r="D219" s="101"/>
      <c r="E219" s="101" t="s">
        <v>478</v>
      </c>
      <c r="F219" s="101" t="str">
        <f t="shared" si="0"/>
        <v xml:space="preserve">     El riesgo afecta la imagen de la entidad con algunos usuarios de relevancia frente al logro de los objetivos</v>
      </c>
      <c r="G219" s="101"/>
      <c r="H219" s="101"/>
      <c r="I219" s="101"/>
      <c r="J219" s="101"/>
      <c r="K219" s="101"/>
      <c r="L219" s="101"/>
      <c r="M219" s="101"/>
      <c r="N219" s="101"/>
      <c r="O219" s="101"/>
      <c r="P219" s="101"/>
      <c r="Q219" s="101"/>
      <c r="R219" s="101"/>
      <c r="S219" s="101"/>
      <c r="T219" s="101"/>
      <c r="U219" s="101"/>
      <c r="V219" s="101"/>
      <c r="W219" s="101"/>
      <c r="X219" s="101"/>
      <c r="Y219" s="101"/>
      <c r="Z219" s="101"/>
    </row>
    <row r="220" spans="1:26" ht="14.25" customHeight="1" x14ac:dyDescent="0.25">
      <c r="A220" s="99"/>
      <c r="B220" s="101"/>
      <c r="C220" s="101"/>
      <c r="D220" s="101"/>
      <c r="E220" s="101" t="s">
        <v>482</v>
      </c>
      <c r="F220" s="101" t="str">
        <f t="shared" si="0"/>
        <v xml:space="preserve">     El riesgo afecta la imagen de de la entidad con efecto publicitario sostenido a nivel de sector administrativo, nivel departamental o municipal</v>
      </c>
      <c r="G220" s="101"/>
      <c r="H220" s="101"/>
      <c r="I220" s="101"/>
      <c r="J220" s="101"/>
      <c r="K220" s="101"/>
      <c r="L220" s="101"/>
      <c r="M220" s="101"/>
      <c r="N220" s="101"/>
      <c r="O220" s="101"/>
      <c r="P220" s="101"/>
      <c r="Q220" s="101"/>
      <c r="R220" s="101"/>
      <c r="S220" s="101"/>
      <c r="T220" s="101"/>
      <c r="U220" s="101"/>
      <c r="V220" s="101"/>
      <c r="W220" s="101"/>
      <c r="X220" s="101"/>
      <c r="Y220" s="101"/>
      <c r="Z220" s="101"/>
    </row>
    <row r="221" spans="1:26" ht="14.25" customHeight="1" x14ac:dyDescent="0.25">
      <c r="A221" s="99"/>
      <c r="B221" s="101" t="str">
        <f ca="1">IFERROR(__xludf.DUMMYFUNCTION("ARRAY_CONSTRAIN(ARRAYFORMULA(UNIQUE('Tabla Impacto'!$B$209:$B$219)), 3, 1)"),"Criterios")</f>
        <v>Criterios</v>
      </c>
      <c r="C221" s="101"/>
      <c r="D221" s="101"/>
      <c r="E221" s="101" t="s">
        <v>486</v>
      </c>
      <c r="F221" s="101" t="str">
        <f t="shared" si="0"/>
        <v xml:space="preserve">     El riesgo afecta la imagen de la entidad a nivel nacional, con efecto publicitarios sostenible a nivel país</v>
      </c>
      <c r="G221" s="101"/>
      <c r="H221" s="101"/>
      <c r="I221" s="101"/>
      <c r="J221" s="101"/>
      <c r="K221" s="101"/>
      <c r="L221" s="101"/>
      <c r="M221" s="101"/>
      <c r="N221" s="101"/>
      <c r="O221" s="101"/>
      <c r="P221" s="101"/>
      <c r="Q221" s="101"/>
      <c r="R221" s="101"/>
      <c r="S221" s="101"/>
      <c r="T221" s="101"/>
      <c r="U221" s="101"/>
      <c r="V221" s="101"/>
      <c r="W221" s="101"/>
      <c r="X221" s="101"/>
      <c r="Y221" s="101"/>
      <c r="Z221" s="101"/>
    </row>
    <row r="222" spans="1:26" ht="14.25" customHeight="1" x14ac:dyDescent="0.25">
      <c r="A222" s="99"/>
      <c r="B222" s="101" t="str">
        <f ca="1">IFERROR(__xludf.DUMMYFUNCTION("""COMPUTED_VALUE"""),"Afectación Económica o presupuestal")</f>
        <v>Afectación Económica o presupuestal</v>
      </c>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spans="1:26" ht="14.25" customHeight="1" x14ac:dyDescent="0.25">
      <c r="A223" s="101"/>
      <c r="B223" s="101" t="str">
        <f ca="1">IFERROR(__xludf.DUMMYFUNCTION("""COMPUTED_VALUE"""),"Pérdida Reputacional")</f>
        <v>Pérdida Reputacional</v>
      </c>
      <c r="C223" s="101"/>
      <c r="D223" s="101"/>
      <c r="E223" s="101"/>
      <c r="F223" s="106" t="s">
        <v>494</v>
      </c>
      <c r="G223" s="101"/>
      <c r="H223" s="101"/>
      <c r="I223" s="101"/>
      <c r="J223" s="101"/>
      <c r="K223" s="101"/>
      <c r="L223" s="101"/>
      <c r="M223" s="101"/>
      <c r="N223" s="101"/>
      <c r="O223" s="101"/>
      <c r="P223" s="101"/>
      <c r="Q223" s="101"/>
      <c r="R223" s="101"/>
      <c r="S223" s="101"/>
      <c r="T223" s="101"/>
      <c r="U223" s="101"/>
      <c r="V223" s="101"/>
      <c r="W223" s="101"/>
      <c r="X223" s="101"/>
      <c r="Y223" s="101"/>
      <c r="Z223" s="101"/>
    </row>
    <row r="224" spans="1:26" ht="14.25" customHeight="1" x14ac:dyDescent="0.25">
      <c r="A224" s="101"/>
      <c r="B224" s="101"/>
      <c r="C224" s="101"/>
      <c r="D224" s="101"/>
      <c r="E224" s="101"/>
      <c r="F224" s="106" t="s">
        <v>495</v>
      </c>
      <c r="G224" s="101"/>
      <c r="H224" s="101"/>
      <c r="I224" s="101"/>
      <c r="J224" s="101"/>
      <c r="K224" s="101"/>
      <c r="L224" s="101"/>
      <c r="M224" s="101"/>
      <c r="N224" s="101"/>
      <c r="O224" s="101"/>
      <c r="P224" s="101"/>
      <c r="Q224" s="101"/>
      <c r="R224" s="101"/>
      <c r="S224" s="101"/>
      <c r="T224" s="101"/>
      <c r="U224" s="101"/>
      <c r="V224" s="101"/>
      <c r="W224" s="101"/>
      <c r="X224" s="101"/>
      <c r="Y224" s="101"/>
      <c r="Z224" s="101"/>
    </row>
    <row r="225" spans="1:26" ht="14.25" customHeight="1" x14ac:dyDescent="0.25">
      <c r="A225" s="87"/>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row>
    <row r="226" spans="1:26" ht="14.25" customHeight="1" x14ac:dyDescent="0.25">
      <c r="A226" s="87"/>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row>
    <row r="227" spans="1:26" ht="14.25" customHeight="1" x14ac:dyDescent="0.25">
      <c r="A227" s="87"/>
      <c r="B227" s="87"/>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row>
    <row r="228" spans="1:26" ht="14.25" customHeight="1" x14ac:dyDescent="0.25">
      <c r="A228" s="87"/>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row>
    <row r="229" spans="1:26" ht="14.25" customHeight="1" x14ac:dyDescent="0.25">
      <c r="A229" s="87"/>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row>
    <row r="230" spans="1:26" ht="14.25" customHeight="1" x14ac:dyDescent="0.25">
      <c r="A230" s="87"/>
      <c r="B230" s="87"/>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row>
    <row r="231" spans="1:26" ht="14.25" customHeight="1" x14ac:dyDescent="0.25">
      <c r="A231" s="87"/>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row>
    <row r="232" spans="1:26" ht="14.25" customHeight="1" x14ac:dyDescent="0.25">
      <c r="A232" s="87"/>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row>
    <row r="233" spans="1:26" ht="14.25" customHeight="1" x14ac:dyDescent="0.25">
      <c r="A233" s="87"/>
      <c r="B233" s="87"/>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row>
    <row r="234" spans="1:26" ht="14.25" customHeight="1" x14ac:dyDescent="0.25">
      <c r="A234" s="87"/>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row>
    <row r="235" spans="1:26" ht="14.25" customHeight="1" x14ac:dyDescent="0.25">
      <c r="A235" s="87"/>
      <c r="B235" s="87"/>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row>
    <row r="236" spans="1:26" ht="14.25" customHeight="1" x14ac:dyDescent="0.25">
      <c r="A236" s="87"/>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row>
    <row r="237" spans="1:26" ht="14.25" customHeight="1" x14ac:dyDescent="0.25">
      <c r="A237" s="87"/>
      <c r="B237" s="87"/>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row>
    <row r="238" spans="1:26" ht="14.25" customHeight="1" x14ac:dyDescent="0.25">
      <c r="A238" s="87"/>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row>
    <row r="239" spans="1:26" ht="14.25" customHeight="1" x14ac:dyDescent="0.25">
      <c r="A239" s="87"/>
      <c r="B239" s="87"/>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row>
    <row r="240" spans="1:26" ht="14.25" customHeight="1" x14ac:dyDescent="0.25">
      <c r="A240" s="87"/>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row>
    <row r="241" spans="1:26" ht="14.25" customHeight="1" x14ac:dyDescent="0.25">
      <c r="A241" s="87"/>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row>
    <row r="242" spans="1:26" ht="14.25" customHeight="1" x14ac:dyDescent="0.25">
      <c r="A242" s="87"/>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row>
    <row r="243" spans="1:26" ht="14.25" customHeight="1" x14ac:dyDescent="0.25">
      <c r="A243" s="87"/>
      <c r="B243" s="87"/>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row>
    <row r="244" spans="1:26" ht="14.25" customHeight="1" x14ac:dyDescent="0.25">
      <c r="A244" s="87"/>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row>
    <row r="245" spans="1:26" ht="14.25" customHeight="1" x14ac:dyDescent="0.25">
      <c r="A245" s="87"/>
      <c r="B245" s="87"/>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row>
    <row r="246" spans="1:26" ht="14.25" customHeight="1" x14ac:dyDescent="0.25">
      <c r="A246" s="87"/>
      <c r="B246" s="87"/>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row>
    <row r="247" spans="1:26" ht="14.25" customHeight="1" x14ac:dyDescent="0.25">
      <c r="A247" s="87"/>
      <c r="B247" s="87"/>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row>
    <row r="248" spans="1:26" ht="14.25" customHeight="1" x14ac:dyDescent="0.25">
      <c r="A248" s="87"/>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row>
    <row r="249" spans="1:26" ht="14.25" customHeight="1" x14ac:dyDescent="0.25">
      <c r="A249" s="87"/>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row>
    <row r="250" spans="1:26" ht="14.25" customHeight="1" x14ac:dyDescent="0.25">
      <c r="A250" s="87"/>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row>
    <row r="251" spans="1:26" ht="14.25" customHeight="1" x14ac:dyDescent="0.25">
      <c r="A251" s="87"/>
      <c r="B251" s="87"/>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row>
    <row r="252" spans="1:26" ht="14.25" customHeight="1" x14ac:dyDescent="0.25">
      <c r="A252" s="87"/>
      <c r="B252" s="87"/>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row>
    <row r="253" spans="1:26" ht="14.25" customHeight="1" x14ac:dyDescent="0.25">
      <c r="A253" s="87"/>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row>
    <row r="254" spans="1:26" ht="14.25" customHeight="1" x14ac:dyDescent="0.25">
      <c r="A254" s="87"/>
      <c r="B254" s="87"/>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row>
    <row r="255" spans="1:26" ht="14.25" customHeight="1" x14ac:dyDescent="0.25">
      <c r="A255" s="87"/>
      <c r="B255" s="87"/>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row>
    <row r="256" spans="1:26" ht="14.25" customHeight="1" x14ac:dyDescent="0.25">
      <c r="A256" s="87"/>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row>
    <row r="257" spans="1:26" ht="14.25" customHeight="1" x14ac:dyDescent="0.25">
      <c r="A257" s="87"/>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row>
    <row r="258" spans="1:26" ht="14.25" customHeight="1" x14ac:dyDescent="0.25">
      <c r="A258" s="87"/>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row>
    <row r="259" spans="1:26" ht="14.25" customHeight="1" x14ac:dyDescent="0.25">
      <c r="A259" s="87"/>
      <c r="B259" s="87"/>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row>
    <row r="260" spans="1:26" ht="14.25" customHeight="1" x14ac:dyDescent="0.25">
      <c r="A260" s="87"/>
      <c r="B260" s="87"/>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row>
    <row r="261" spans="1:26" ht="14.25" customHeight="1" x14ac:dyDescent="0.25">
      <c r="A261" s="87"/>
      <c r="B261" s="87"/>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row>
    <row r="262" spans="1:26" ht="14.25" customHeight="1" x14ac:dyDescent="0.25">
      <c r="A262" s="87"/>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row>
    <row r="263" spans="1:26" ht="14.25" customHeight="1" x14ac:dyDescent="0.25">
      <c r="A263" s="87"/>
      <c r="B263" s="87"/>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row>
    <row r="264" spans="1:26" ht="14.25" customHeight="1" x14ac:dyDescent="0.25">
      <c r="A264" s="87"/>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row>
    <row r="265" spans="1:26" ht="14.25" customHeight="1" x14ac:dyDescent="0.25">
      <c r="A265" s="87"/>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row>
    <row r="266" spans="1:26" ht="14.25" customHeight="1" x14ac:dyDescent="0.25">
      <c r="A266" s="87"/>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row>
    <row r="267" spans="1:26" ht="14.25" customHeight="1" x14ac:dyDescent="0.25">
      <c r="A267" s="87"/>
      <c r="B267" s="87"/>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row>
    <row r="268" spans="1:26" ht="14.25" customHeight="1" x14ac:dyDescent="0.25">
      <c r="A268" s="87"/>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row>
    <row r="269" spans="1:26" ht="14.25" customHeight="1" x14ac:dyDescent="0.25">
      <c r="A269" s="87"/>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row>
    <row r="270" spans="1:26" ht="14.25" customHeight="1" x14ac:dyDescent="0.25">
      <c r="A270" s="87"/>
      <c r="B270" s="87"/>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row>
    <row r="271" spans="1:26" ht="14.25" customHeight="1" x14ac:dyDescent="0.25">
      <c r="A271" s="87"/>
      <c r="B271" s="87"/>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row>
    <row r="272" spans="1:26" ht="14.25" customHeight="1" x14ac:dyDescent="0.25">
      <c r="A272" s="87"/>
      <c r="B272" s="87"/>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row>
    <row r="273" spans="1:26" ht="14.25" customHeight="1" x14ac:dyDescent="0.25">
      <c r="A273" s="87"/>
      <c r="B273" s="87"/>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row>
    <row r="274" spans="1:26" ht="14.25" customHeight="1" x14ac:dyDescent="0.25">
      <c r="A274" s="87"/>
      <c r="B274" s="87"/>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row>
    <row r="275" spans="1:26" ht="14.25" customHeight="1" x14ac:dyDescent="0.25">
      <c r="A275" s="87"/>
      <c r="B275" s="87"/>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row>
    <row r="276" spans="1:26" ht="14.25" customHeight="1" x14ac:dyDescent="0.25">
      <c r="A276" s="87"/>
      <c r="B276" s="87"/>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row>
    <row r="277" spans="1:26" ht="14.25" customHeight="1" x14ac:dyDescent="0.25">
      <c r="A277" s="87"/>
      <c r="B277" s="87"/>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row>
    <row r="278" spans="1:26" ht="14.25" customHeight="1" x14ac:dyDescent="0.25">
      <c r="A278" s="87"/>
      <c r="B278" s="87"/>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row>
    <row r="279" spans="1:26" ht="14.25" customHeight="1" x14ac:dyDescent="0.25">
      <c r="A279" s="87"/>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row>
    <row r="280" spans="1:26" ht="14.25" customHeight="1" x14ac:dyDescent="0.25">
      <c r="A280" s="87"/>
      <c r="B280" s="87"/>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row>
    <row r="281" spans="1:26" ht="14.25" customHeight="1" x14ac:dyDescent="0.25">
      <c r="A281" s="87"/>
      <c r="B281" s="87"/>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row>
    <row r="282" spans="1:26" ht="14.25" customHeight="1" x14ac:dyDescent="0.25">
      <c r="A282" s="87"/>
      <c r="B282" s="87"/>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row>
    <row r="283" spans="1:26" ht="14.25" customHeight="1" x14ac:dyDescent="0.25">
      <c r="A283" s="87"/>
      <c r="B283" s="87"/>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row>
    <row r="284" spans="1:26" ht="14.25" customHeight="1" x14ac:dyDescent="0.25">
      <c r="A284" s="87"/>
      <c r="B284" s="87"/>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row>
    <row r="285" spans="1:26" ht="14.25" customHeight="1" x14ac:dyDescent="0.25">
      <c r="A285" s="87"/>
      <c r="B285" s="87"/>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row>
    <row r="286" spans="1:26" ht="14.25" customHeight="1" x14ac:dyDescent="0.25">
      <c r="A286" s="87"/>
      <c r="B286" s="87"/>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row>
    <row r="287" spans="1:26" ht="14.25" customHeight="1" x14ac:dyDescent="0.25">
      <c r="A287" s="87"/>
      <c r="B287" s="87"/>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row>
    <row r="288" spans="1:26" ht="14.25" customHeight="1" x14ac:dyDescent="0.25">
      <c r="A288" s="87"/>
      <c r="B288" s="87"/>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row>
    <row r="289" spans="1:26" ht="14.25" customHeight="1" x14ac:dyDescent="0.25">
      <c r="A289" s="87"/>
      <c r="B289" s="87"/>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row>
    <row r="290" spans="1:26" ht="14.25" customHeight="1" x14ac:dyDescent="0.25">
      <c r="A290" s="87"/>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row>
    <row r="291" spans="1:26" ht="14.25" customHeight="1" x14ac:dyDescent="0.25">
      <c r="A291" s="87"/>
      <c r="B291" s="87"/>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row>
    <row r="292" spans="1:26" ht="14.25" customHeight="1" x14ac:dyDescent="0.25">
      <c r="A292" s="87"/>
      <c r="B292" s="87"/>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row>
    <row r="293" spans="1:26" ht="14.25" customHeight="1" x14ac:dyDescent="0.25">
      <c r="A293" s="87"/>
      <c r="B293" s="87"/>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row>
    <row r="294" spans="1:26" ht="14.25" customHeight="1" x14ac:dyDescent="0.25">
      <c r="A294" s="87"/>
      <c r="B294" s="87"/>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row>
    <row r="295" spans="1:26" ht="14.25" customHeight="1" x14ac:dyDescent="0.25">
      <c r="A295" s="87"/>
      <c r="B295" s="87"/>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row>
    <row r="296" spans="1:26" ht="14.25" customHeight="1" x14ac:dyDescent="0.25">
      <c r="A296" s="87"/>
      <c r="B296" s="87"/>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row>
    <row r="297" spans="1:26" ht="14.25" customHeight="1" x14ac:dyDescent="0.25">
      <c r="A297" s="87"/>
      <c r="B297" s="87"/>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row>
    <row r="298" spans="1:26" ht="14.25" customHeight="1" x14ac:dyDescent="0.25">
      <c r="A298" s="87"/>
      <c r="B298" s="87"/>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row>
    <row r="299" spans="1:26" ht="14.25" customHeight="1" x14ac:dyDescent="0.25">
      <c r="A299" s="87"/>
      <c r="B299" s="87"/>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row>
    <row r="300" spans="1:26" ht="14.25" customHeight="1" x14ac:dyDescent="0.25">
      <c r="A300" s="87"/>
      <c r="B300" s="87"/>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row>
    <row r="301" spans="1:26" ht="14.25" customHeight="1" x14ac:dyDescent="0.25">
      <c r="A301" s="87"/>
      <c r="B301" s="87"/>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row>
    <row r="302" spans="1:26" ht="14.25" customHeight="1" x14ac:dyDescent="0.25">
      <c r="A302" s="87"/>
      <c r="B302" s="87"/>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row>
    <row r="303" spans="1:26" ht="14.25" customHeight="1" x14ac:dyDescent="0.25">
      <c r="A303" s="87"/>
      <c r="B303" s="87"/>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row>
    <row r="304" spans="1:26" ht="14.25" customHeight="1" x14ac:dyDescent="0.25">
      <c r="A304" s="87"/>
      <c r="B304" s="87"/>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row>
    <row r="305" spans="1:26" ht="14.25" customHeight="1" x14ac:dyDescent="0.25">
      <c r="A305" s="87"/>
      <c r="B305" s="87"/>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row>
    <row r="306" spans="1:26" ht="14.25" customHeight="1" x14ac:dyDescent="0.25">
      <c r="A306" s="87"/>
      <c r="B306" s="87"/>
      <c r="C306" s="87"/>
      <c r="D306" s="87"/>
      <c r="E306" s="87"/>
      <c r="F306" s="87"/>
      <c r="G306" s="87"/>
      <c r="H306" s="87"/>
      <c r="I306" s="87"/>
      <c r="J306" s="87"/>
      <c r="K306" s="87"/>
      <c r="L306" s="87"/>
      <c r="M306" s="87"/>
      <c r="N306" s="87"/>
      <c r="O306" s="87"/>
      <c r="P306" s="87"/>
      <c r="Q306" s="87"/>
      <c r="R306" s="87"/>
      <c r="S306" s="87"/>
      <c r="T306" s="87"/>
      <c r="U306" s="87"/>
      <c r="V306" s="87"/>
      <c r="W306" s="87"/>
      <c r="X306" s="87"/>
      <c r="Y306" s="87"/>
      <c r="Z306" s="87"/>
    </row>
    <row r="307" spans="1:26" ht="14.25" customHeight="1" x14ac:dyDescent="0.25">
      <c r="A307" s="87"/>
      <c r="B307" s="87"/>
      <c r="C307" s="87"/>
      <c r="D307" s="87"/>
      <c r="E307" s="87"/>
      <c r="F307" s="87"/>
      <c r="G307" s="87"/>
      <c r="H307" s="87"/>
      <c r="I307" s="87"/>
      <c r="J307" s="87"/>
      <c r="K307" s="87"/>
      <c r="L307" s="87"/>
      <c r="M307" s="87"/>
      <c r="N307" s="87"/>
      <c r="O307" s="87"/>
      <c r="P307" s="87"/>
      <c r="Q307" s="87"/>
      <c r="R307" s="87"/>
      <c r="S307" s="87"/>
      <c r="T307" s="87"/>
      <c r="U307" s="87"/>
      <c r="V307" s="87"/>
      <c r="W307" s="87"/>
      <c r="X307" s="87"/>
      <c r="Y307" s="87"/>
      <c r="Z307" s="87"/>
    </row>
    <row r="308" spans="1:26" ht="14.25" customHeight="1" x14ac:dyDescent="0.25">
      <c r="A308" s="87"/>
      <c r="B308" s="87"/>
      <c r="C308" s="87"/>
      <c r="D308" s="87"/>
      <c r="E308" s="87"/>
      <c r="F308" s="87"/>
      <c r="G308" s="87"/>
      <c r="H308" s="87"/>
      <c r="I308" s="87"/>
      <c r="J308" s="87"/>
      <c r="K308" s="87"/>
      <c r="L308" s="87"/>
      <c r="M308" s="87"/>
      <c r="N308" s="87"/>
      <c r="O308" s="87"/>
      <c r="P308" s="87"/>
      <c r="Q308" s="87"/>
      <c r="R308" s="87"/>
      <c r="S308" s="87"/>
      <c r="T308" s="87"/>
      <c r="U308" s="87"/>
      <c r="V308" s="87"/>
      <c r="W308" s="87"/>
      <c r="X308" s="87"/>
      <c r="Y308" s="87"/>
      <c r="Z308" s="87"/>
    </row>
    <row r="309" spans="1:26" ht="14.25" customHeight="1" x14ac:dyDescent="0.25">
      <c r="A309" s="87"/>
      <c r="B309" s="87"/>
      <c r="C309" s="87"/>
      <c r="D309" s="87"/>
      <c r="E309" s="87"/>
      <c r="F309" s="87"/>
      <c r="G309" s="87"/>
      <c r="H309" s="87"/>
      <c r="I309" s="87"/>
      <c r="J309" s="87"/>
      <c r="K309" s="87"/>
      <c r="L309" s="87"/>
      <c r="M309" s="87"/>
      <c r="N309" s="87"/>
      <c r="O309" s="87"/>
      <c r="P309" s="87"/>
      <c r="Q309" s="87"/>
      <c r="R309" s="87"/>
      <c r="S309" s="87"/>
      <c r="T309" s="87"/>
      <c r="U309" s="87"/>
      <c r="V309" s="87"/>
      <c r="W309" s="87"/>
      <c r="X309" s="87"/>
      <c r="Y309" s="87"/>
      <c r="Z309" s="87"/>
    </row>
    <row r="310" spans="1:26" ht="14.25" customHeight="1" x14ac:dyDescent="0.25">
      <c r="A310" s="87"/>
      <c r="B310" s="87"/>
      <c r="C310" s="87"/>
      <c r="D310" s="87"/>
      <c r="E310" s="87"/>
      <c r="F310" s="87"/>
      <c r="G310" s="87"/>
      <c r="H310" s="87"/>
      <c r="I310" s="87"/>
      <c r="J310" s="87"/>
      <c r="K310" s="87"/>
      <c r="L310" s="87"/>
      <c r="M310" s="87"/>
      <c r="N310" s="87"/>
      <c r="O310" s="87"/>
      <c r="P310" s="87"/>
      <c r="Q310" s="87"/>
      <c r="R310" s="87"/>
      <c r="S310" s="87"/>
      <c r="T310" s="87"/>
      <c r="U310" s="87"/>
      <c r="V310" s="87"/>
      <c r="W310" s="87"/>
      <c r="X310" s="87"/>
      <c r="Y310" s="87"/>
      <c r="Z310" s="87"/>
    </row>
    <row r="311" spans="1:26" ht="14.25" customHeight="1" x14ac:dyDescent="0.25">
      <c r="A311" s="87"/>
      <c r="B311" s="87"/>
      <c r="C311" s="87"/>
      <c r="D311" s="87"/>
      <c r="E311" s="87"/>
      <c r="F311" s="87"/>
      <c r="G311" s="87"/>
      <c r="H311" s="87"/>
      <c r="I311" s="87"/>
      <c r="J311" s="87"/>
      <c r="K311" s="87"/>
      <c r="L311" s="87"/>
      <c r="M311" s="87"/>
      <c r="N311" s="87"/>
      <c r="O311" s="87"/>
      <c r="P311" s="87"/>
      <c r="Q311" s="87"/>
      <c r="R311" s="87"/>
      <c r="S311" s="87"/>
      <c r="T311" s="87"/>
      <c r="U311" s="87"/>
      <c r="V311" s="87"/>
      <c r="W311" s="87"/>
      <c r="X311" s="87"/>
      <c r="Y311" s="87"/>
      <c r="Z311" s="87"/>
    </row>
    <row r="312" spans="1:26" ht="14.25" customHeight="1" x14ac:dyDescent="0.25">
      <c r="A312" s="87"/>
      <c r="B312" s="87"/>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row>
    <row r="313" spans="1:26" ht="14.25" customHeight="1" x14ac:dyDescent="0.25">
      <c r="A313" s="87"/>
      <c r="B313" s="87"/>
      <c r="C313" s="87"/>
      <c r="D313" s="87"/>
      <c r="E313" s="87"/>
      <c r="F313" s="87"/>
      <c r="G313" s="87"/>
      <c r="H313" s="87"/>
      <c r="I313" s="87"/>
      <c r="J313" s="87"/>
      <c r="K313" s="87"/>
      <c r="L313" s="87"/>
      <c r="M313" s="87"/>
      <c r="N313" s="87"/>
      <c r="O313" s="87"/>
      <c r="P313" s="87"/>
      <c r="Q313" s="87"/>
      <c r="R313" s="87"/>
      <c r="S313" s="87"/>
      <c r="T313" s="87"/>
      <c r="U313" s="87"/>
      <c r="V313" s="87"/>
      <c r="W313" s="87"/>
      <c r="X313" s="87"/>
      <c r="Y313" s="87"/>
      <c r="Z313" s="87"/>
    </row>
    <row r="314" spans="1:26" ht="14.25" customHeight="1" x14ac:dyDescent="0.25">
      <c r="A314" s="87"/>
      <c r="B314" s="87"/>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row>
    <row r="315" spans="1:26" ht="14.25" customHeight="1" x14ac:dyDescent="0.25">
      <c r="A315" s="87"/>
      <c r="B315" s="87"/>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row>
    <row r="316" spans="1:26" ht="14.25" customHeight="1" x14ac:dyDescent="0.25">
      <c r="A316" s="87"/>
      <c r="B316" s="87"/>
      <c r="C316" s="87"/>
      <c r="D316" s="87"/>
      <c r="E316" s="87"/>
      <c r="F316" s="87"/>
      <c r="G316" s="87"/>
      <c r="H316" s="87"/>
      <c r="I316" s="87"/>
      <c r="J316" s="87"/>
      <c r="K316" s="87"/>
      <c r="L316" s="87"/>
      <c r="M316" s="87"/>
      <c r="N316" s="87"/>
      <c r="O316" s="87"/>
      <c r="P316" s="87"/>
      <c r="Q316" s="87"/>
      <c r="R316" s="87"/>
      <c r="S316" s="87"/>
      <c r="T316" s="87"/>
      <c r="U316" s="87"/>
      <c r="V316" s="87"/>
      <c r="W316" s="87"/>
      <c r="X316" s="87"/>
      <c r="Y316" s="87"/>
      <c r="Z316" s="87"/>
    </row>
    <row r="317" spans="1:26" ht="14.25" customHeight="1" x14ac:dyDescent="0.25">
      <c r="A317" s="87"/>
      <c r="B317" s="87"/>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row>
    <row r="318" spans="1:26" ht="14.25" customHeight="1" x14ac:dyDescent="0.25">
      <c r="A318" s="87"/>
      <c r="B318" s="87"/>
      <c r="C318" s="87"/>
      <c r="D318" s="87"/>
      <c r="E318" s="87"/>
      <c r="F318" s="87"/>
      <c r="G318" s="87"/>
      <c r="H318" s="87"/>
      <c r="I318" s="87"/>
      <c r="J318" s="87"/>
      <c r="K318" s="87"/>
      <c r="L318" s="87"/>
      <c r="M318" s="87"/>
      <c r="N318" s="87"/>
      <c r="O318" s="87"/>
      <c r="P318" s="87"/>
      <c r="Q318" s="87"/>
      <c r="R318" s="87"/>
      <c r="S318" s="87"/>
      <c r="T318" s="87"/>
      <c r="U318" s="87"/>
      <c r="V318" s="87"/>
      <c r="W318" s="87"/>
      <c r="X318" s="87"/>
      <c r="Y318" s="87"/>
      <c r="Z318" s="87"/>
    </row>
    <row r="319" spans="1:26" ht="14.25" customHeight="1" x14ac:dyDescent="0.25">
      <c r="A319" s="87"/>
      <c r="B319" s="87"/>
      <c r="C319" s="87"/>
      <c r="D319" s="87"/>
      <c r="E319" s="87"/>
      <c r="F319" s="87"/>
      <c r="G319" s="87"/>
      <c r="H319" s="87"/>
      <c r="I319" s="87"/>
      <c r="J319" s="87"/>
      <c r="K319" s="87"/>
      <c r="L319" s="87"/>
      <c r="M319" s="87"/>
      <c r="N319" s="87"/>
      <c r="O319" s="87"/>
      <c r="P319" s="87"/>
      <c r="Q319" s="87"/>
      <c r="R319" s="87"/>
      <c r="S319" s="87"/>
      <c r="T319" s="87"/>
      <c r="U319" s="87"/>
      <c r="V319" s="87"/>
      <c r="W319" s="87"/>
      <c r="X319" s="87"/>
      <c r="Y319" s="87"/>
      <c r="Z319" s="87"/>
    </row>
    <row r="320" spans="1:26" ht="14.25" customHeight="1" x14ac:dyDescent="0.25">
      <c r="A320" s="87"/>
      <c r="B320" s="87"/>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row>
    <row r="321" spans="1:26" ht="14.25" customHeight="1" x14ac:dyDescent="0.25">
      <c r="A321" s="87"/>
      <c r="B321" s="87"/>
      <c r="C321" s="87"/>
      <c r="D321" s="87"/>
      <c r="E321" s="87"/>
      <c r="F321" s="87"/>
      <c r="G321" s="87"/>
      <c r="H321" s="87"/>
      <c r="I321" s="87"/>
      <c r="J321" s="87"/>
      <c r="K321" s="87"/>
      <c r="L321" s="87"/>
      <c r="M321" s="87"/>
      <c r="N321" s="87"/>
      <c r="O321" s="87"/>
      <c r="P321" s="87"/>
      <c r="Q321" s="87"/>
      <c r="R321" s="87"/>
      <c r="S321" s="87"/>
      <c r="T321" s="87"/>
      <c r="U321" s="87"/>
      <c r="V321" s="87"/>
      <c r="W321" s="87"/>
      <c r="X321" s="87"/>
      <c r="Y321" s="87"/>
      <c r="Z321" s="87"/>
    </row>
    <row r="322" spans="1:26" ht="14.25" customHeight="1" x14ac:dyDescent="0.25">
      <c r="A322" s="87"/>
      <c r="B322" s="87"/>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row>
    <row r="323" spans="1:26" ht="14.25" customHeight="1" x14ac:dyDescent="0.25">
      <c r="A323" s="87"/>
      <c r="B323" s="87"/>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row>
    <row r="324" spans="1:26" ht="14.25" customHeight="1" x14ac:dyDescent="0.25">
      <c r="A324" s="87"/>
      <c r="B324" s="87"/>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row>
    <row r="325" spans="1:26" ht="14.25" customHeight="1" x14ac:dyDescent="0.25">
      <c r="A325" s="87"/>
      <c r="B325" s="87"/>
      <c r="C325" s="87"/>
      <c r="D325" s="87"/>
      <c r="E325" s="87"/>
      <c r="F325" s="87"/>
      <c r="G325" s="87"/>
      <c r="H325" s="87"/>
      <c r="I325" s="87"/>
      <c r="J325" s="87"/>
      <c r="K325" s="87"/>
      <c r="L325" s="87"/>
      <c r="M325" s="87"/>
      <c r="N325" s="87"/>
      <c r="O325" s="87"/>
      <c r="P325" s="87"/>
      <c r="Q325" s="87"/>
      <c r="R325" s="87"/>
      <c r="S325" s="87"/>
      <c r="T325" s="87"/>
      <c r="U325" s="87"/>
      <c r="V325" s="87"/>
      <c r="W325" s="87"/>
      <c r="X325" s="87"/>
      <c r="Y325" s="87"/>
      <c r="Z325" s="87"/>
    </row>
    <row r="326" spans="1:26" ht="14.25" customHeight="1" x14ac:dyDescent="0.25">
      <c r="A326" s="87"/>
      <c r="B326" s="87"/>
      <c r="C326" s="87"/>
      <c r="D326" s="87"/>
      <c r="E326" s="87"/>
      <c r="F326" s="87"/>
      <c r="G326" s="87"/>
      <c r="H326" s="87"/>
      <c r="I326" s="87"/>
      <c r="J326" s="87"/>
      <c r="K326" s="87"/>
      <c r="L326" s="87"/>
      <c r="M326" s="87"/>
      <c r="N326" s="87"/>
      <c r="O326" s="87"/>
      <c r="P326" s="87"/>
      <c r="Q326" s="87"/>
      <c r="R326" s="87"/>
      <c r="S326" s="87"/>
      <c r="T326" s="87"/>
      <c r="U326" s="87"/>
      <c r="V326" s="87"/>
      <c r="W326" s="87"/>
      <c r="X326" s="87"/>
      <c r="Y326" s="87"/>
      <c r="Z326" s="87"/>
    </row>
    <row r="327" spans="1:26" ht="14.25" customHeight="1" x14ac:dyDescent="0.25">
      <c r="A327" s="87"/>
      <c r="B327" s="87"/>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row>
    <row r="328" spans="1:26" ht="14.25" customHeight="1" x14ac:dyDescent="0.25">
      <c r="A328" s="87"/>
      <c r="B328" s="87"/>
      <c r="C328" s="87"/>
      <c r="D328" s="87"/>
      <c r="E328" s="87"/>
      <c r="F328" s="87"/>
      <c r="G328" s="87"/>
      <c r="H328" s="87"/>
      <c r="I328" s="87"/>
      <c r="J328" s="87"/>
      <c r="K328" s="87"/>
      <c r="L328" s="87"/>
      <c r="M328" s="87"/>
      <c r="N328" s="87"/>
      <c r="O328" s="87"/>
      <c r="P328" s="87"/>
      <c r="Q328" s="87"/>
      <c r="R328" s="87"/>
      <c r="S328" s="87"/>
      <c r="T328" s="87"/>
      <c r="U328" s="87"/>
      <c r="V328" s="87"/>
      <c r="W328" s="87"/>
      <c r="X328" s="87"/>
      <c r="Y328" s="87"/>
      <c r="Z328" s="87"/>
    </row>
    <row r="329" spans="1:26" ht="14.25" customHeight="1" x14ac:dyDescent="0.25">
      <c r="A329" s="87"/>
      <c r="B329" s="87"/>
      <c r="C329" s="87"/>
      <c r="D329" s="87"/>
      <c r="E329" s="87"/>
      <c r="F329" s="87"/>
      <c r="G329" s="87"/>
      <c r="H329" s="87"/>
      <c r="I329" s="87"/>
      <c r="J329" s="87"/>
      <c r="K329" s="87"/>
      <c r="L329" s="87"/>
      <c r="M329" s="87"/>
      <c r="N329" s="87"/>
      <c r="O329" s="87"/>
      <c r="P329" s="87"/>
      <c r="Q329" s="87"/>
      <c r="R329" s="87"/>
      <c r="S329" s="87"/>
      <c r="T329" s="87"/>
      <c r="U329" s="87"/>
      <c r="V329" s="87"/>
      <c r="W329" s="87"/>
      <c r="X329" s="87"/>
      <c r="Y329" s="87"/>
      <c r="Z329" s="87"/>
    </row>
    <row r="330" spans="1:26" ht="14.25" customHeight="1" x14ac:dyDescent="0.25">
      <c r="A330" s="87"/>
      <c r="B330" s="87"/>
      <c r="C330" s="87"/>
      <c r="D330" s="87"/>
      <c r="E330" s="87"/>
      <c r="F330" s="87"/>
      <c r="G330" s="87"/>
      <c r="H330" s="87"/>
      <c r="I330" s="87"/>
      <c r="J330" s="87"/>
      <c r="K330" s="87"/>
      <c r="L330" s="87"/>
      <c r="M330" s="87"/>
      <c r="N330" s="87"/>
      <c r="O330" s="87"/>
      <c r="P330" s="87"/>
      <c r="Q330" s="87"/>
      <c r="R330" s="87"/>
      <c r="S330" s="87"/>
      <c r="T330" s="87"/>
      <c r="U330" s="87"/>
      <c r="V330" s="87"/>
      <c r="W330" s="87"/>
      <c r="X330" s="87"/>
      <c r="Y330" s="87"/>
      <c r="Z330" s="87"/>
    </row>
    <row r="331" spans="1:26" ht="14.25" customHeight="1" x14ac:dyDescent="0.25">
      <c r="A331" s="87"/>
      <c r="B331" s="87"/>
      <c r="C331" s="87"/>
      <c r="D331" s="87"/>
      <c r="E331" s="87"/>
      <c r="F331" s="87"/>
      <c r="G331" s="87"/>
      <c r="H331" s="87"/>
      <c r="I331" s="87"/>
      <c r="J331" s="87"/>
      <c r="K331" s="87"/>
      <c r="L331" s="87"/>
      <c r="M331" s="87"/>
      <c r="N331" s="87"/>
      <c r="O331" s="87"/>
      <c r="P331" s="87"/>
      <c r="Q331" s="87"/>
      <c r="R331" s="87"/>
      <c r="S331" s="87"/>
      <c r="T331" s="87"/>
      <c r="U331" s="87"/>
      <c r="V331" s="87"/>
      <c r="W331" s="87"/>
      <c r="X331" s="87"/>
      <c r="Y331" s="87"/>
      <c r="Z331" s="87"/>
    </row>
    <row r="332" spans="1:26" ht="14.25" customHeight="1" x14ac:dyDescent="0.25">
      <c r="A332" s="87"/>
      <c r="B332" s="87"/>
      <c r="C332" s="87"/>
      <c r="D332" s="87"/>
      <c r="E332" s="87"/>
      <c r="F332" s="87"/>
      <c r="G332" s="87"/>
      <c r="H332" s="87"/>
      <c r="I332" s="87"/>
      <c r="J332" s="87"/>
      <c r="K332" s="87"/>
      <c r="L332" s="87"/>
      <c r="M332" s="87"/>
      <c r="N332" s="87"/>
      <c r="O332" s="87"/>
      <c r="P332" s="87"/>
      <c r="Q332" s="87"/>
      <c r="R332" s="87"/>
      <c r="S332" s="87"/>
      <c r="T332" s="87"/>
      <c r="U332" s="87"/>
      <c r="V332" s="87"/>
      <c r="W332" s="87"/>
      <c r="X332" s="87"/>
      <c r="Y332" s="87"/>
      <c r="Z332" s="87"/>
    </row>
    <row r="333" spans="1:26" ht="14.25" customHeight="1" x14ac:dyDescent="0.25">
      <c r="A333" s="87"/>
      <c r="B333" s="87"/>
      <c r="C333" s="87"/>
      <c r="D333" s="87"/>
      <c r="E333" s="87"/>
      <c r="F333" s="87"/>
      <c r="G333" s="87"/>
      <c r="H333" s="87"/>
      <c r="I333" s="87"/>
      <c r="J333" s="87"/>
      <c r="K333" s="87"/>
      <c r="L333" s="87"/>
      <c r="M333" s="87"/>
      <c r="N333" s="87"/>
      <c r="O333" s="87"/>
      <c r="P333" s="87"/>
      <c r="Q333" s="87"/>
      <c r="R333" s="87"/>
      <c r="S333" s="87"/>
      <c r="T333" s="87"/>
      <c r="U333" s="87"/>
      <c r="V333" s="87"/>
      <c r="W333" s="87"/>
      <c r="X333" s="87"/>
      <c r="Y333" s="87"/>
      <c r="Z333" s="87"/>
    </row>
    <row r="334" spans="1:26" ht="14.25" customHeight="1" x14ac:dyDescent="0.25">
      <c r="A334" s="87"/>
      <c r="B334" s="87"/>
      <c r="C334" s="87"/>
      <c r="D334" s="87"/>
      <c r="E334" s="87"/>
      <c r="F334" s="87"/>
      <c r="G334" s="87"/>
      <c r="H334" s="87"/>
      <c r="I334" s="87"/>
      <c r="J334" s="87"/>
      <c r="K334" s="87"/>
      <c r="L334" s="87"/>
      <c r="M334" s="87"/>
      <c r="N334" s="87"/>
      <c r="O334" s="87"/>
      <c r="P334" s="87"/>
      <c r="Q334" s="87"/>
      <c r="R334" s="87"/>
      <c r="S334" s="87"/>
      <c r="T334" s="87"/>
      <c r="U334" s="87"/>
      <c r="V334" s="87"/>
      <c r="W334" s="87"/>
      <c r="X334" s="87"/>
      <c r="Y334" s="87"/>
      <c r="Z334" s="87"/>
    </row>
    <row r="335" spans="1:26" ht="14.25" customHeight="1" x14ac:dyDescent="0.25">
      <c r="A335" s="87"/>
      <c r="B335" s="87"/>
      <c r="C335" s="87"/>
      <c r="D335" s="87"/>
      <c r="E335" s="87"/>
      <c r="F335" s="87"/>
      <c r="G335" s="87"/>
      <c r="H335" s="87"/>
      <c r="I335" s="87"/>
      <c r="J335" s="87"/>
      <c r="K335" s="87"/>
      <c r="L335" s="87"/>
      <c r="M335" s="87"/>
      <c r="N335" s="87"/>
      <c r="O335" s="87"/>
      <c r="P335" s="87"/>
      <c r="Q335" s="87"/>
      <c r="R335" s="87"/>
      <c r="S335" s="87"/>
      <c r="T335" s="87"/>
      <c r="U335" s="87"/>
      <c r="V335" s="87"/>
      <c r="W335" s="87"/>
      <c r="X335" s="87"/>
      <c r="Y335" s="87"/>
      <c r="Z335" s="87"/>
    </row>
    <row r="336" spans="1:26" ht="14.25" customHeight="1" x14ac:dyDescent="0.25">
      <c r="A336" s="87"/>
      <c r="B336" s="87"/>
      <c r="C336" s="87"/>
      <c r="D336" s="87"/>
      <c r="E336" s="87"/>
      <c r="F336" s="87"/>
      <c r="G336" s="87"/>
      <c r="H336" s="87"/>
      <c r="I336" s="87"/>
      <c r="J336" s="87"/>
      <c r="K336" s="87"/>
      <c r="L336" s="87"/>
      <c r="M336" s="87"/>
      <c r="N336" s="87"/>
      <c r="O336" s="87"/>
      <c r="P336" s="87"/>
      <c r="Q336" s="87"/>
      <c r="R336" s="87"/>
      <c r="S336" s="87"/>
      <c r="T336" s="87"/>
      <c r="U336" s="87"/>
      <c r="V336" s="87"/>
      <c r="W336" s="87"/>
      <c r="X336" s="87"/>
      <c r="Y336" s="87"/>
      <c r="Z336" s="87"/>
    </row>
    <row r="337" spans="1:26" ht="14.25" customHeight="1" x14ac:dyDescent="0.25">
      <c r="A337" s="87"/>
      <c r="B337" s="87"/>
      <c r="C337" s="87"/>
      <c r="D337" s="87"/>
      <c r="E337" s="87"/>
      <c r="F337" s="87"/>
      <c r="G337" s="87"/>
      <c r="H337" s="87"/>
      <c r="I337" s="87"/>
      <c r="J337" s="87"/>
      <c r="K337" s="87"/>
      <c r="L337" s="87"/>
      <c r="M337" s="87"/>
      <c r="N337" s="87"/>
      <c r="O337" s="87"/>
      <c r="P337" s="87"/>
      <c r="Q337" s="87"/>
      <c r="R337" s="87"/>
      <c r="S337" s="87"/>
      <c r="T337" s="87"/>
      <c r="U337" s="87"/>
      <c r="V337" s="87"/>
      <c r="W337" s="87"/>
      <c r="X337" s="87"/>
      <c r="Y337" s="87"/>
      <c r="Z337" s="87"/>
    </row>
    <row r="338" spans="1:26" ht="14.25" customHeight="1" x14ac:dyDescent="0.25">
      <c r="A338" s="87"/>
      <c r="B338" s="87"/>
      <c r="C338" s="87"/>
      <c r="D338" s="87"/>
      <c r="E338" s="87"/>
      <c r="F338" s="87"/>
      <c r="G338" s="87"/>
      <c r="H338" s="87"/>
      <c r="I338" s="87"/>
      <c r="J338" s="87"/>
      <c r="K338" s="87"/>
      <c r="L338" s="87"/>
      <c r="M338" s="87"/>
      <c r="N338" s="87"/>
      <c r="O338" s="87"/>
      <c r="P338" s="87"/>
      <c r="Q338" s="87"/>
      <c r="R338" s="87"/>
      <c r="S338" s="87"/>
      <c r="T338" s="87"/>
      <c r="U338" s="87"/>
      <c r="V338" s="87"/>
      <c r="W338" s="87"/>
      <c r="X338" s="87"/>
      <c r="Y338" s="87"/>
      <c r="Z338" s="87"/>
    </row>
    <row r="339" spans="1:26" ht="14.25" customHeight="1" x14ac:dyDescent="0.25">
      <c r="A339" s="87"/>
      <c r="B339" s="87"/>
      <c r="C339" s="87"/>
      <c r="D339" s="87"/>
      <c r="E339" s="87"/>
      <c r="F339" s="87"/>
      <c r="G339" s="87"/>
      <c r="H339" s="87"/>
      <c r="I339" s="87"/>
      <c r="J339" s="87"/>
      <c r="K339" s="87"/>
      <c r="L339" s="87"/>
      <c r="M339" s="87"/>
      <c r="N339" s="87"/>
      <c r="O339" s="87"/>
      <c r="P339" s="87"/>
      <c r="Q339" s="87"/>
      <c r="R339" s="87"/>
      <c r="S339" s="87"/>
      <c r="T339" s="87"/>
      <c r="U339" s="87"/>
      <c r="V339" s="87"/>
      <c r="W339" s="87"/>
      <c r="X339" s="87"/>
      <c r="Y339" s="87"/>
      <c r="Z339" s="87"/>
    </row>
    <row r="340" spans="1:26" ht="14.25" customHeight="1" x14ac:dyDescent="0.25">
      <c r="A340" s="87"/>
      <c r="B340" s="87"/>
      <c r="C340" s="87"/>
      <c r="D340" s="87"/>
      <c r="E340" s="87"/>
      <c r="F340" s="87"/>
      <c r="G340" s="87"/>
      <c r="H340" s="87"/>
      <c r="I340" s="87"/>
      <c r="J340" s="87"/>
      <c r="K340" s="87"/>
      <c r="L340" s="87"/>
      <c r="M340" s="87"/>
      <c r="N340" s="87"/>
      <c r="O340" s="87"/>
      <c r="P340" s="87"/>
      <c r="Q340" s="87"/>
      <c r="R340" s="87"/>
      <c r="S340" s="87"/>
      <c r="T340" s="87"/>
      <c r="U340" s="87"/>
      <c r="V340" s="87"/>
      <c r="W340" s="87"/>
      <c r="X340" s="87"/>
      <c r="Y340" s="87"/>
      <c r="Z340" s="87"/>
    </row>
    <row r="341" spans="1:26" ht="14.25" customHeight="1" x14ac:dyDescent="0.25">
      <c r="A341" s="87"/>
      <c r="B341" s="87"/>
      <c r="C341" s="87"/>
      <c r="D341" s="87"/>
      <c r="E341" s="87"/>
      <c r="F341" s="87"/>
      <c r="G341" s="87"/>
      <c r="H341" s="87"/>
      <c r="I341" s="87"/>
      <c r="J341" s="87"/>
      <c r="K341" s="87"/>
      <c r="L341" s="87"/>
      <c r="M341" s="87"/>
      <c r="N341" s="87"/>
      <c r="O341" s="87"/>
      <c r="P341" s="87"/>
      <c r="Q341" s="87"/>
      <c r="R341" s="87"/>
      <c r="S341" s="87"/>
      <c r="T341" s="87"/>
      <c r="U341" s="87"/>
      <c r="V341" s="87"/>
      <c r="W341" s="87"/>
      <c r="X341" s="87"/>
      <c r="Y341" s="87"/>
      <c r="Z341" s="87"/>
    </row>
    <row r="342" spans="1:26" ht="14.25" customHeight="1" x14ac:dyDescent="0.25">
      <c r="A342" s="87"/>
      <c r="B342" s="87"/>
      <c r="C342" s="87"/>
      <c r="D342" s="87"/>
      <c r="E342" s="87"/>
      <c r="F342" s="87"/>
      <c r="G342" s="87"/>
      <c r="H342" s="87"/>
      <c r="I342" s="87"/>
      <c r="J342" s="87"/>
      <c r="K342" s="87"/>
      <c r="L342" s="87"/>
      <c r="M342" s="87"/>
      <c r="N342" s="87"/>
      <c r="O342" s="87"/>
      <c r="P342" s="87"/>
      <c r="Q342" s="87"/>
      <c r="R342" s="87"/>
      <c r="S342" s="87"/>
      <c r="T342" s="87"/>
      <c r="U342" s="87"/>
      <c r="V342" s="87"/>
      <c r="W342" s="87"/>
      <c r="X342" s="87"/>
      <c r="Y342" s="87"/>
      <c r="Z342" s="87"/>
    </row>
    <row r="343" spans="1:26" ht="14.25" customHeight="1" x14ac:dyDescent="0.25">
      <c r="A343" s="87"/>
      <c r="B343" s="87"/>
      <c r="C343" s="87"/>
      <c r="D343" s="87"/>
      <c r="E343" s="87"/>
      <c r="F343" s="87"/>
      <c r="G343" s="87"/>
      <c r="H343" s="87"/>
      <c r="I343" s="87"/>
      <c r="J343" s="87"/>
      <c r="K343" s="87"/>
      <c r="L343" s="87"/>
      <c r="M343" s="87"/>
      <c r="N343" s="87"/>
      <c r="O343" s="87"/>
      <c r="P343" s="87"/>
      <c r="Q343" s="87"/>
      <c r="R343" s="87"/>
      <c r="S343" s="87"/>
      <c r="T343" s="87"/>
      <c r="U343" s="87"/>
      <c r="V343" s="87"/>
      <c r="W343" s="87"/>
      <c r="X343" s="87"/>
      <c r="Y343" s="87"/>
      <c r="Z343" s="87"/>
    </row>
    <row r="344" spans="1:26" ht="14.25" customHeight="1" x14ac:dyDescent="0.25">
      <c r="A344" s="87"/>
      <c r="B344" s="87"/>
      <c r="C344" s="87"/>
      <c r="D344" s="87"/>
      <c r="E344" s="87"/>
      <c r="F344" s="87"/>
      <c r="G344" s="87"/>
      <c r="H344" s="87"/>
      <c r="I344" s="87"/>
      <c r="J344" s="87"/>
      <c r="K344" s="87"/>
      <c r="L344" s="87"/>
      <c r="M344" s="87"/>
      <c r="N344" s="87"/>
      <c r="O344" s="87"/>
      <c r="P344" s="87"/>
      <c r="Q344" s="87"/>
      <c r="R344" s="87"/>
      <c r="S344" s="87"/>
      <c r="T344" s="87"/>
      <c r="U344" s="87"/>
      <c r="V344" s="87"/>
      <c r="W344" s="87"/>
      <c r="X344" s="87"/>
      <c r="Y344" s="87"/>
      <c r="Z344" s="87"/>
    </row>
    <row r="345" spans="1:26" ht="14.25" customHeight="1" x14ac:dyDescent="0.25">
      <c r="A345" s="87"/>
      <c r="B345" s="87"/>
      <c r="C345" s="87"/>
      <c r="D345" s="87"/>
      <c r="E345" s="87"/>
      <c r="F345" s="87"/>
      <c r="G345" s="87"/>
      <c r="H345" s="87"/>
      <c r="I345" s="87"/>
      <c r="J345" s="87"/>
      <c r="K345" s="87"/>
      <c r="L345" s="87"/>
      <c r="M345" s="87"/>
      <c r="N345" s="87"/>
      <c r="O345" s="87"/>
      <c r="P345" s="87"/>
      <c r="Q345" s="87"/>
      <c r="R345" s="87"/>
      <c r="S345" s="87"/>
      <c r="T345" s="87"/>
      <c r="U345" s="87"/>
      <c r="V345" s="87"/>
      <c r="W345" s="87"/>
      <c r="X345" s="87"/>
      <c r="Y345" s="87"/>
      <c r="Z345" s="87"/>
    </row>
    <row r="346" spans="1:26" ht="14.25" customHeight="1" x14ac:dyDescent="0.25">
      <c r="A346" s="87"/>
      <c r="B346" s="87"/>
      <c r="C346" s="87"/>
      <c r="D346" s="87"/>
      <c r="E346" s="87"/>
      <c r="F346" s="87"/>
      <c r="G346" s="87"/>
      <c r="H346" s="87"/>
      <c r="I346" s="87"/>
      <c r="J346" s="87"/>
      <c r="K346" s="87"/>
      <c r="L346" s="87"/>
      <c r="M346" s="87"/>
      <c r="N346" s="87"/>
      <c r="O346" s="87"/>
      <c r="P346" s="87"/>
      <c r="Q346" s="87"/>
      <c r="R346" s="87"/>
      <c r="S346" s="87"/>
      <c r="T346" s="87"/>
      <c r="U346" s="87"/>
      <c r="V346" s="87"/>
      <c r="W346" s="87"/>
      <c r="X346" s="87"/>
      <c r="Y346" s="87"/>
      <c r="Z346" s="87"/>
    </row>
    <row r="347" spans="1:26" ht="14.25" customHeight="1" x14ac:dyDescent="0.25">
      <c r="A347" s="87"/>
      <c r="B347" s="87"/>
      <c r="C347" s="87"/>
      <c r="D347" s="87"/>
      <c r="E347" s="87"/>
      <c r="F347" s="87"/>
      <c r="G347" s="87"/>
      <c r="H347" s="87"/>
      <c r="I347" s="87"/>
      <c r="J347" s="87"/>
      <c r="K347" s="87"/>
      <c r="L347" s="87"/>
      <c r="M347" s="87"/>
      <c r="N347" s="87"/>
      <c r="O347" s="87"/>
      <c r="P347" s="87"/>
      <c r="Q347" s="87"/>
      <c r="R347" s="87"/>
      <c r="S347" s="87"/>
      <c r="T347" s="87"/>
      <c r="U347" s="87"/>
      <c r="V347" s="87"/>
      <c r="W347" s="87"/>
      <c r="X347" s="87"/>
      <c r="Y347" s="87"/>
      <c r="Z347" s="87"/>
    </row>
    <row r="348" spans="1:26" ht="14.25" customHeight="1" x14ac:dyDescent="0.25">
      <c r="A348" s="87"/>
      <c r="B348" s="87"/>
      <c r="C348" s="87"/>
      <c r="D348" s="87"/>
      <c r="E348" s="87"/>
      <c r="F348" s="87"/>
      <c r="G348" s="87"/>
      <c r="H348" s="87"/>
      <c r="I348" s="87"/>
      <c r="J348" s="87"/>
      <c r="K348" s="87"/>
      <c r="L348" s="87"/>
      <c r="M348" s="87"/>
      <c r="N348" s="87"/>
      <c r="O348" s="87"/>
      <c r="P348" s="87"/>
      <c r="Q348" s="87"/>
      <c r="R348" s="87"/>
      <c r="S348" s="87"/>
      <c r="T348" s="87"/>
      <c r="U348" s="87"/>
      <c r="V348" s="87"/>
      <c r="W348" s="87"/>
      <c r="X348" s="87"/>
      <c r="Y348" s="87"/>
      <c r="Z348" s="87"/>
    </row>
    <row r="349" spans="1:26" ht="14.25" customHeight="1" x14ac:dyDescent="0.25">
      <c r="A349" s="87"/>
      <c r="B349" s="87"/>
      <c r="C349" s="87"/>
      <c r="D349" s="87"/>
      <c r="E349" s="87"/>
      <c r="F349" s="87"/>
      <c r="G349" s="87"/>
      <c r="H349" s="87"/>
      <c r="I349" s="87"/>
      <c r="J349" s="87"/>
      <c r="K349" s="87"/>
      <c r="L349" s="87"/>
      <c r="M349" s="87"/>
      <c r="N349" s="87"/>
      <c r="O349" s="87"/>
      <c r="P349" s="87"/>
      <c r="Q349" s="87"/>
      <c r="R349" s="87"/>
      <c r="S349" s="87"/>
      <c r="T349" s="87"/>
      <c r="U349" s="87"/>
      <c r="V349" s="87"/>
      <c r="W349" s="87"/>
      <c r="X349" s="87"/>
      <c r="Y349" s="87"/>
      <c r="Z349" s="87"/>
    </row>
    <row r="350" spans="1:26" ht="14.25" customHeight="1" x14ac:dyDescent="0.25">
      <c r="A350" s="87"/>
      <c r="B350" s="87"/>
      <c r="C350" s="87"/>
      <c r="D350" s="87"/>
      <c r="E350" s="87"/>
      <c r="F350" s="87"/>
      <c r="G350" s="87"/>
      <c r="H350" s="87"/>
      <c r="I350" s="87"/>
      <c r="J350" s="87"/>
      <c r="K350" s="87"/>
      <c r="L350" s="87"/>
      <c r="M350" s="87"/>
      <c r="N350" s="87"/>
      <c r="O350" s="87"/>
      <c r="P350" s="87"/>
      <c r="Q350" s="87"/>
      <c r="R350" s="87"/>
      <c r="S350" s="87"/>
      <c r="T350" s="87"/>
      <c r="U350" s="87"/>
      <c r="V350" s="87"/>
      <c r="W350" s="87"/>
      <c r="X350" s="87"/>
      <c r="Y350" s="87"/>
      <c r="Z350" s="87"/>
    </row>
    <row r="351" spans="1:26" ht="14.25" customHeight="1" x14ac:dyDescent="0.25">
      <c r="A351" s="87"/>
      <c r="B351" s="87"/>
      <c r="C351" s="87"/>
      <c r="D351" s="87"/>
      <c r="E351" s="87"/>
      <c r="F351" s="87"/>
      <c r="G351" s="87"/>
      <c r="H351" s="87"/>
      <c r="I351" s="87"/>
      <c r="J351" s="87"/>
      <c r="K351" s="87"/>
      <c r="L351" s="87"/>
      <c r="M351" s="87"/>
      <c r="N351" s="87"/>
      <c r="O351" s="87"/>
      <c r="P351" s="87"/>
      <c r="Q351" s="87"/>
      <c r="R351" s="87"/>
      <c r="S351" s="87"/>
      <c r="T351" s="87"/>
      <c r="U351" s="87"/>
      <c r="V351" s="87"/>
      <c r="W351" s="87"/>
      <c r="X351" s="87"/>
      <c r="Y351" s="87"/>
      <c r="Z351" s="87"/>
    </row>
    <row r="352" spans="1:26" ht="14.25" customHeight="1" x14ac:dyDescent="0.25">
      <c r="A352" s="87"/>
      <c r="B352" s="87"/>
      <c r="C352" s="87"/>
      <c r="D352" s="87"/>
      <c r="E352" s="87"/>
      <c r="F352" s="87"/>
      <c r="G352" s="87"/>
      <c r="H352" s="87"/>
      <c r="I352" s="87"/>
      <c r="J352" s="87"/>
      <c r="K352" s="87"/>
      <c r="L352" s="87"/>
      <c r="M352" s="87"/>
      <c r="N352" s="87"/>
      <c r="O352" s="87"/>
      <c r="P352" s="87"/>
      <c r="Q352" s="87"/>
      <c r="R352" s="87"/>
      <c r="S352" s="87"/>
      <c r="T352" s="87"/>
      <c r="U352" s="87"/>
      <c r="V352" s="87"/>
      <c r="W352" s="87"/>
      <c r="X352" s="87"/>
      <c r="Y352" s="87"/>
      <c r="Z352" s="87"/>
    </row>
    <row r="353" spans="1:26" ht="14.25" customHeight="1" x14ac:dyDescent="0.25">
      <c r="A353" s="87"/>
      <c r="B353" s="87"/>
      <c r="C353" s="87"/>
      <c r="D353" s="87"/>
      <c r="E353" s="87"/>
      <c r="F353" s="87"/>
      <c r="G353" s="87"/>
      <c r="H353" s="87"/>
      <c r="I353" s="87"/>
      <c r="J353" s="87"/>
      <c r="K353" s="87"/>
      <c r="L353" s="87"/>
      <c r="M353" s="87"/>
      <c r="N353" s="87"/>
      <c r="O353" s="87"/>
      <c r="P353" s="87"/>
      <c r="Q353" s="87"/>
      <c r="R353" s="87"/>
      <c r="S353" s="87"/>
      <c r="T353" s="87"/>
      <c r="U353" s="87"/>
      <c r="V353" s="87"/>
      <c r="W353" s="87"/>
      <c r="X353" s="87"/>
      <c r="Y353" s="87"/>
      <c r="Z353" s="87"/>
    </row>
    <row r="354" spans="1:26" ht="14.25" customHeight="1" x14ac:dyDescent="0.25">
      <c r="A354" s="87"/>
      <c r="B354" s="87"/>
      <c r="C354" s="87"/>
      <c r="D354" s="87"/>
      <c r="E354" s="87"/>
      <c r="F354" s="87"/>
      <c r="G354" s="87"/>
      <c r="H354" s="87"/>
      <c r="I354" s="87"/>
      <c r="J354" s="87"/>
      <c r="K354" s="87"/>
      <c r="L354" s="87"/>
      <c r="M354" s="87"/>
      <c r="N354" s="87"/>
      <c r="O354" s="87"/>
      <c r="P354" s="87"/>
      <c r="Q354" s="87"/>
      <c r="R354" s="87"/>
      <c r="S354" s="87"/>
      <c r="T354" s="87"/>
      <c r="U354" s="87"/>
      <c r="V354" s="87"/>
      <c r="W354" s="87"/>
      <c r="X354" s="87"/>
      <c r="Y354" s="87"/>
      <c r="Z354" s="87"/>
    </row>
    <row r="355" spans="1:26" ht="14.25" customHeight="1" x14ac:dyDescent="0.25">
      <c r="A355" s="87"/>
      <c r="B355" s="87"/>
      <c r="C355" s="87"/>
      <c r="D355" s="87"/>
      <c r="E355" s="87"/>
      <c r="F355" s="87"/>
      <c r="G355" s="87"/>
      <c r="H355" s="87"/>
      <c r="I355" s="87"/>
      <c r="J355" s="87"/>
      <c r="K355" s="87"/>
      <c r="L355" s="87"/>
      <c r="M355" s="87"/>
      <c r="N355" s="87"/>
      <c r="O355" s="87"/>
      <c r="P355" s="87"/>
      <c r="Q355" s="87"/>
      <c r="R355" s="87"/>
      <c r="S355" s="87"/>
      <c r="T355" s="87"/>
      <c r="U355" s="87"/>
      <c r="V355" s="87"/>
      <c r="W355" s="87"/>
      <c r="X355" s="87"/>
      <c r="Y355" s="87"/>
      <c r="Z355" s="87"/>
    </row>
    <row r="356" spans="1:26" ht="14.25" customHeight="1" x14ac:dyDescent="0.25">
      <c r="A356" s="87"/>
      <c r="B356" s="87"/>
      <c r="C356" s="87"/>
      <c r="D356" s="87"/>
      <c r="E356" s="87"/>
      <c r="F356" s="87"/>
      <c r="G356" s="87"/>
      <c r="H356" s="87"/>
      <c r="I356" s="87"/>
      <c r="J356" s="87"/>
      <c r="K356" s="87"/>
      <c r="L356" s="87"/>
      <c r="M356" s="87"/>
      <c r="N356" s="87"/>
      <c r="O356" s="87"/>
      <c r="P356" s="87"/>
      <c r="Q356" s="87"/>
      <c r="R356" s="87"/>
      <c r="S356" s="87"/>
      <c r="T356" s="87"/>
      <c r="U356" s="87"/>
      <c r="V356" s="87"/>
      <c r="W356" s="87"/>
      <c r="X356" s="87"/>
      <c r="Y356" s="87"/>
      <c r="Z356" s="87"/>
    </row>
    <row r="357" spans="1:26" ht="14.25" customHeight="1" x14ac:dyDescent="0.25">
      <c r="A357" s="87"/>
      <c r="B357" s="87"/>
      <c r="C357" s="87"/>
      <c r="D357" s="87"/>
      <c r="E357" s="87"/>
      <c r="F357" s="87"/>
      <c r="G357" s="87"/>
      <c r="H357" s="87"/>
      <c r="I357" s="87"/>
      <c r="J357" s="87"/>
      <c r="K357" s="87"/>
      <c r="L357" s="87"/>
      <c r="M357" s="87"/>
      <c r="N357" s="87"/>
      <c r="O357" s="87"/>
      <c r="P357" s="87"/>
      <c r="Q357" s="87"/>
      <c r="R357" s="87"/>
      <c r="S357" s="87"/>
      <c r="T357" s="87"/>
      <c r="U357" s="87"/>
      <c r="V357" s="87"/>
      <c r="W357" s="87"/>
      <c r="X357" s="87"/>
      <c r="Y357" s="87"/>
      <c r="Z357" s="87"/>
    </row>
    <row r="358" spans="1:26" ht="14.25" customHeight="1" x14ac:dyDescent="0.25">
      <c r="A358" s="87"/>
      <c r="B358" s="87"/>
      <c r="C358" s="87"/>
      <c r="D358" s="87"/>
      <c r="E358" s="87"/>
      <c r="F358" s="87"/>
      <c r="G358" s="87"/>
      <c r="H358" s="87"/>
      <c r="I358" s="87"/>
      <c r="J358" s="87"/>
      <c r="K358" s="87"/>
      <c r="L358" s="87"/>
      <c r="M358" s="87"/>
      <c r="N358" s="87"/>
      <c r="O358" s="87"/>
      <c r="P358" s="87"/>
      <c r="Q358" s="87"/>
      <c r="R358" s="87"/>
      <c r="S358" s="87"/>
      <c r="T358" s="87"/>
      <c r="U358" s="87"/>
      <c r="V358" s="87"/>
      <c r="W358" s="87"/>
      <c r="X358" s="87"/>
      <c r="Y358" s="87"/>
      <c r="Z358" s="87"/>
    </row>
    <row r="359" spans="1:26" ht="14.25" customHeight="1" x14ac:dyDescent="0.25">
      <c r="A359" s="87"/>
      <c r="B359" s="87"/>
      <c r="C359" s="87"/>
      <c r="D359" s="87"/>
      <c r="E359" s="87"/>
      <c r="F359" s="87"/>
      <c r="G359" s="87"/>
      <c r="H359" s="87"/>
      <c r="I359" s="87"/>
      <c r="J359" s="87"/>
      <c r="K359" s="87"/>
      <c r="L359" s="87"/>
      <c r="M359" s="87"/>
      <c r="N359" s="87"/>
      <c r="O359" s="87"/>
      <c r="P359" s="87"/>
      <c r="Q359" s="87"/>
      <c r="R359" s="87"/>
      <c r="S359" s="87"/>
      <c r="T359" s="87"/>
      <c r="U359" s="87"/>
      <c r="V359" s="87"/>
      <c r="W359" s="87"/>
      <c r="X359" s="87"/>
      <c r="Y359" s="87"/>
      <c r="Z359" s="87"/>
    </row>
    <row r="360" spans="1:26" ht="14.25" customHeight="1" x14ac:dyDescent="0.25">
      <c r="A360" s="87"/>
      <c r="B360" s="87"/>
      <c r="C360" s="87"/>
      <c r="D360" s="87"/>
      <c r="E360" s="87"/>
      <c r="F360" s="87"/>
      <c r="G360" s="87"/>
      <c r="H360" s="87"/>
      <c r="I360" s="87"/>
      <c r="J360" s="87"/>
      <c r="K360" s="87"/>
      <c r="L360" s="87"/>
      <c r="M360" s="87"/>
      <c r="N360" s="87"/>
      <c r="O360" s="87"/>
      <c r="P360" s="87"/>
      <c r="Q360" s="87"/>
      <c r="R360" s="87"/>
      <c r="S360" s="87"/>
      <c r="T360" s="87"/>
      <c r="U360" s="87"/>
      <c r="V360" s="87"/>
      <c r="W360" s="87"/>
      <c r="X360" s="87"/>
      <c r="Y360" s="87"/>
      <c r="Z360" s="87"/>
    </row>
    <row r="361" spans="1:26" ht="14.25" customHeight="1" x14ac:dyDescent="0.25">
      <c r="A361" s="87"/>
      <c r="B361" s="87"/>
      <c r="C361" s="87"/>
      <c r="D361" s="87"/>
      <c r="E361" s="87"/>
      <c r="F361" s="87"/>
      <c r="G361" s="87"/>
      <c r="H361" s="87"/>
      <c r="I361" s="87"/>
      <c r="J361" s="87"/>
      <c r="K361" s="87"/>
      <c r="L361" s="87"/>
      <c r="M361" s="87"/>
      <c r="N361" s="87"/>
      <c r="O361" s="87"/>
      <c r="P361" s="87"/>
      <c r="Q361" s="87"/>
      <c r="R361" s="87"/>
      <c r="S361" s="87"/>
      <c r="T361" s="87"/>
      <c r="U361" s="87"/>
      <c r="V361" s="87"/>
      <c r="W361" s="87"/>
      <c r="X361" s="87"/>
      <c r="Y361" s="87"/>
      <c r="Z361" s="87"/>
    </row>
    <row r="362" spans="1:26" ht="14.25" customHeight="1" x14ac:dyDescent="0.25">
      <c r="A362" s="87"/>
      <c r="B362" s="87"/>
      <c r="C362" s="87"/>
      <c r="D362" s="87"/>
      <c r="E362" s="87"/>
      <c r="F362" s="87"/>
      <c r="G362" s="87"/>
      <c r="H362" s="87"/>
      <c r="I362" s="87"/>
      <c r="J362" s="87"/>
      <c r="K362" s="87"/>
      <c r="L362" s="87"/>
      <c r="M362" s="87"/>
      <c r="N362" s="87"/>
      <c r="O362" s="87"/>
      <c r="P362" s="87"/>
      <c r="Q362" s="87"/>
      <c r="R362" s="87"/>
      <c r="S362" s="87"/>
      <c r="T362" s="87"/>
      <c r="U362" s="87"/>
      <c r="V362" s="87"/>
      <c r="W362" s="87"/>
      <c r="X362" s="87"/>
      <c r="Y362" s="87"/>
      <c r="Z362" s="87"/>
    </row>
    <row r="363" spans="1:26" ht="14.25" customHeight="1" x14ac:dyDescent="0.25">
      <c r="A363" s="87"/>
      <c r="B363" s="87"/>
      <c r="C363" s="87"/>
      <c r="D363" s="87"/>
      <c r="E363" s="87"/>
      <c r="F363" s="87"/>
      <c r="G363" s="87"/>
      <c r="H363" s="87"/>
      <c r="I363" s="87"/>
      <c r="J363" s="87"/>
      <c r="K363" s="87"/>
      <c r="L363" s="87"/>
      <c r="M363" s="87"/>
      <c r="N363" s="87"/>
      <c r="O363" s="87"/>
      <c r="P363" s="87"/>
      <c r="Q363" s="87"/>
      <c r="R363" s="87"/>
      <c r="S363" s="87"/>
      <c r="T363" s="87"/>
      <c r="U363" s="87"/>
      <c r="V363" s="87"/>
      <c r="W363" s="87"/>
      <c r="X363" s="87"/>
      <c r="Y363" s="87"/>
      <c r="Z363" s="87"/>
    </row>
    <row r="364" spans="1:26" ht="14.25" customHeight="1" x14ac:dyDescent="0.25">
      <c r="A364" s="87"/>
      <c r="B364" s="87"/>
      <c r="C364" s="87"/>
      <c r="D364" s="87"/>
      <c r="E364" s="87"/>
      <c r="F364" s="87"/>
      <c r="G364" s="87"/>
      <c r="H364" s="87"/>
      <c r="I364" s="87"/>
      <c r="J364" s="87"/>
      <c r="K364" s="87"/>
      <c r="L364" s="87"/>
      <c r="M364" s="87"/>
      <c r="N364" s="87"/>
      <c r="O364" s="87"/>
      <c r="P364" s="87"/>
      <c r="Q364" s="87"/>
      <c r="R364" s="87"/>
      <c r="S364" s="87"/>
      <c r="T364" s="87"/>
      <c r="U364" s="87"/>
      <c r="V364" s="87"/>
      <c r="W364" s="87"/>
      <c r="X364" s="87"/>
      <c r="Y364" s="87"/>
      <c r="Z364" s="87"/>
    </row>
    <row r="365" spans="1:26" ht="14.25" customHeight="1" x14ac:dyDescent="0.25">
      <c r="A365" s="87"/>
      <c r="B365" s="87"/>
      <c r="C365" s="87"/>
      <c r="D365" s="87"/>
      <c r="E365" s="87"/>
      <c r="F365" s="87"/>
      <c r="G365" s="87"/>
      <c r="H365" s="87"/>
      <c r="I365" s="87"/>
      <c r="J365" s="87"/>
      <c r="K365" s="87"/>
      <c r="L365" s="87"/>
      <c r="M365" s="87"/>
      <c r="N365" s="87"/>
      <c r="O365" s="87"/>
      <c r="P365" s="87"/>
      <c r="Q365" s="87"/>
      <c r="R365" s="87"/>
      <c r="S365" s="87"/>
      <c r="T365" s="87"/>
      <c r="U365" s="87"/>
      <c r="V365" s="87"/>
      <c r="W365" s="87"/>
      <c r="X365" s="87"/>
      <c r="Y365" s="87"/>
      <c r="Z365" s="87"/>
    </row>
    <row r="366" spans="1:26" ht="14.25" customHeight="1" x14ac:dyDescent="0.25">
      <c r="A366" s="87"/>
      <c r="B366" s="87"/>
      <c r="C366" s="87"/>
      <c r="D366" s="87"/>
      <c r="E366" s="87"/>
      <c r="F366" s="87"/>
      <c r="G366" s="87"/>
      <c r="H366" s="87"/>
      <c r="I366" s="87"/>
      <c r="J366" s="87"/>
      <c r="K366" s="87"/>
      <c r="L366" s="87"/>
      <c r="M366" s="87"/>
      <c r="N366" s="87"/>
      <c r="O366" s="87"/>
      <c r="P366" s="87"/>
      <c r="Q366" s="87"/>
      <c r="R366" s="87"/>
      <c r="S366" s="87"/>
      <c r="T366" s="87"/>
      <c r="U366" s="87"/>
      <c r="V366" s="87"/>
      <c r="W366" s="87"/>
      <c r="X366" s="87"/>
      <c r="Y366" s="87"/>
      <c r="Z366" s="87"/>
    </row>
    <row r="367" spans="1:26" ht="14.25" customHeight="1" x14ac:dyDescent="0.25">
      <c r="A367" s="87"/>
      <c r="B367" s="87"/>
      <c r="C367" s="87"/>
      <c r="D367" s="87"/>
      <c r="E367" s="87"/>
      <c r="F367" s="87"/>
      <c r="G367" s="87"/>
      <c r="H367" s="87"/>
      <c r="I367" s="87"/>
      <c r="J367" s="87"/>
      <c r="K367" s="87"/>
      <c r="L367" s="87"/>
      <c r="M367" s="87"/>
      <c r="N367" s="87"/>
      <c r="O367" s="87"/>
      <c r="P367" s="87"/>
      <c r="Q367" s="87"/>
      <c r="R367" s="87"/>
      <c r="S367" s="87"/>
      <c r="T367" s="87"/>
      <c r="U367" s="87"/>
      <c r="V367" s="87"/>
      <c r="W367" s="87"/>
      <c r="X367" s="87"/>
      <c r="Y367" s="87"/>
      <c r="Z367" s="87"/>
    </row>
    <row r="368" spans="1:26" ht="14.25" customHeight="1" x14ac:dyDescent="0.25">
      <c r="A368" s="87"/>
      <c r="B368" s="87"/>
      <c r="C368" s="87"/>
      <c r="D368" s="87"/>
      <c r="E368" s="87"/>
      <c r="F368" s="87"/>
      <c r="G368" s="87"/>
      <c r="H368" s="87"/>
      <c r="I368" s="87"/>
      <c r="J368" s="87"/>
      <c r="K368" s="87"/>
      <c r="L368" s="87"/>
      <c r="M368" s="87"/>
      <c r="N368" s="87"/>
      <c r="O368" s="87"/>
      <c r="P368" s="87"/>
      <c r="Q368" s="87"/>
      <c r="R368" s="87"/>
      <c r="S368" s="87"/>
      <c r="T368" s="87"/>
      <c r="U368" s="87"/>
      <c r="V368" s="87"/>
      <c r="W368" s="87"/>
      <c r="X368" s="87"/>
      <c r="Y368" s="87"/>
      <c r="Z368" s="87"/>
    </row>
    <row r="369" spans="1:26" ht="14.25" customHeight="1" x14ac:dyDescent="0.25">
      <c r="A369" s="87"/>
      <c r="B369" s="87"/>
      <c r="C369" s="87"/>
      <c r="D369" s="87"/>
      <c r="E369" s="87"/>
      <c r="F369" s="87"/>
      <c r="G369" s="87"/>
      <c r="H369" s="87"/>
      <c r="I369" s="87"/>
      <c r="J369" s="87"/>
      <c r="K369" s="87"/>
      <c r="L369" s="87"/>
      <c r="M369" s="87"/>
      <c r="N369" s="87"/>
      <c r="O369" s="87"/>
      <c r="P369" s="87"/>
      <c r="Q369" s="87"/>
      <c r="R369" s="87"/>
      <c r="S369" s="87"/>
      <c r="T369" s="87"/>
      <c r="U369" s="87"/>
      <c r="V369" s="87"/>
      <c r="W369" s="87"/>
      <c r="X369" s="87"/>
      <c r="Y369" s="87"/>
      <c r="Z369" s="87"/>
    </row>
    <row r="370" spans="1:26" ht="14.25" customHeight="1" x14ac:dyDescent="0.25">
      <c r="A370" s="87"/>
      <c r="B370" s="87"/>
      <c r="C370" s="87"/>
      <c r="D370" s="87"/>
      <c r="E370" s="87"/>
      <c r="F370" s="87"/>
      <c r="G370" s="87"/>
      <c r="H370" s="87"/>
      <c r="I370" s="87"/>
      <c r="J370" s="87"/>
      <c r="K370" s="87"/>
      <c r="L370" s="87"/>
      <c r="M370" s="87"/>
      <c r="N370" s="87"/>
      <c r="O370" s="87"/>
      <c r="P370" s="87"/>
      <c r="Q370" s="87"/>
      <c r="R370" s="87"/>
      <c r="S370" s="87"/>
      <c r="T370" s="87"/>
      <c r="U370" s="87"/>
      <c r="V370" s="87"/>
      <c r="W370" s="87"/>
      <c r="X370" s="87"/>
      <c r="Y370" s="87"/>
      <c r="Z370" s="87"/>
    </row>
    <row r="371" spans="1:26" ht="14.25" customHeight="1" x14ac:dyDescent="0.25">
      <c r="A371" s="87"/>
      <c r="B371" s="87"/>
      <c r="C371" s="87"/>
      <c r="D371" s="87"/>
      <c r="E371" s="87"/>
      <c r="F371" s="87"/>
      <c r="G371" s="87"/>
      <c r="H371" s="87"/>
      <c r="I371" s="87"/>
      <c r="J371" s="87"/>
      <c r="K371" s="87"/>
      <c r="L371" s="87"/>
      <c r="M371" s="87"/>
      <c r="N371" s="87"/>
      <c r="O371" s="87"/>
      <c r="P371" s="87"/>
      <c r="Q371" s="87"/>
      <c r="R371" s="87"/>
      <c r="S371" s="87"/>
      <c r="T371" s="87"/>
      <c r="U371" s="87"/>
      <c r="V371" s="87"/>
      <c r="W371" s="87"/>
      <c r="X371" s="87"/>
      <c r="Y371" s="87"/>
      <c r="Z371" s="87"/>
    </row>
    <row r="372" spans="1:26" ht="14.25" customHeight="1" x14ac:dyDescent="0.25">
      <c r="A372" s="87"/>
      <c r="B372" s="87"/>
      <c r="C372" s="87"/>
      <c r="D372" s="87"/>
      <c r="E372" s="87"/>
      <c r="F372" s="87"/>
      <c r="G372" s="87"/>
      <c r="H372" s="87"/>
      <c r="I372" s="87"/>
      <c r="J372" s="87"/>
      <c r="K372" s="87"/>
      <c r="L372" s="87"/>
      <c r="M372" s="87"/>
      <c r="N372" s="87"/>
      <c r="O372" s="87"/>
      <c r="P372" s="87"/>
      <c r="Q372" s="87"/>
      <c r="R372" s="87"/>
      <c r="S372" s="87"/>
      <c r="T372" s="87"/>
      <c r="U372" s="87"/>
      <c r="V372" s="87"/>
      <c r="W372" s="87"/>
      <c r="X372" s="87"/>
      <c r="Y372" s="87"/>
      <c r="Z372" s="87"/>
    </row>
    <row r="373" spans="1:26" ht="14.25" customHeight="1" x14ac:dyDescent="0.25">
      <c r="A373" s="87"/>
      <c r="B373" s="87"/>
      <c r="C373" s="87"/>
      <c r="D373" s="87"/>
      <c r="E373" s="87"/>
      <c r="F373" s="87"/>
      <c r="G373" s="87"/>
      <c r="H373" s="87"/>
      <c r="I373" s="87"/>
      <c r="J373" s="87"/>
      <c r="K373" s="87"/>
      <c r="L373" s="87"/>
      <c r="M373" s="87"/>
      <c r="N373" s="87"/>
      <c r="O373" s="87"/>
      <c r="P373" s="87"/>
      <c r="Q373" s="87"/>
      <c r="R373" s="87"/>
      <c r="S373" s="87"/>
      <c r="T373" s="87"/>
      <c r="U373" s="87"/>
      <c r="V373" s="87"/>
      <c r="W373" s="87"/>
      <c r="X373" s="87"/>
      <c r="Y373" s="87"/>
      <c r="Z373" s="87"/>
    </row>
    <row r="374" spans="1:26" ht="14.25" customHeight="1" x14ac:dyDescent="0.25">
      <c r="A374" s="87"/>
      <c r="B374" s="87"/>
      <c r="C374" s="87"/>
      <c r="D374" s="87"/>
      <c r="E374" s="87"/>
      <c r="F374" s="87"/>
      <c r="G374" s="87"/>
      <c r="H374" s="87"/>
      <c r="I374" s="87"/>
      <c r="J374" s="87"/>
      <c r="K374" s="87"/>
      <c r="L374" s="87"/>
      <c r="M374" s="87"/>
      <c r="N374" s="87"/>
      <c r="O374" s="87"/>
      <c r="P374" s="87"/>
      <c r="Q374" s="87"/>
      <c r="R374" s="87"/>
      <c r="S374" s="87"/>
      <c r="T374" s="87"/>
      <c r="U374" s="87"/>
      <c r="V374" s="87"/>
      <c r="W374" s="87"/>
      <c r="X374" s="87"/>
      <c r="Y374" s="87"/>
      <c r="Z374" s="87"/>
    </row>
    <row r="375" spans="1:26" ht="14.25" customHeight="1" x14ac:dyDescent="0.25">
      <c r="A375" s="87"/>
      <c r="B375" s="87"/>
      <c r="C375" s="87"/>
      <c r="D375" s="87"/>
      <c r="E375" s="87"/>
      <c r="F375" s="87"/>
      <c r="G375" s="87"/>
      <c r="H375" s="87"/>
      <c r="I375" s="87"/>
      <c r="J375" s="87"/>
      <c r="K375" s="87"/>
      <c r="L375" s="87"/>
      <c r="M375" s="87"/>
      <c r="N375" s="87"/>
      <c r="O375" s="87"/>
      <c r="P375" s="87"/>
      <c r="Q375" s="87"/>
      <c r="R375" s="87"/>
      <c r="S375" s="87"/>
      <c r="T375" s="87"/>
      <c r="U375" s="87"/>
      <c r="V375" s="87"/>
      <c r="W375" s="87"/>
      <c r="X375" s="87"/>
      <c r="Y375" s="87"/>
      <c r="Z375" s="87"/>
    </row>
    <row r="376" spans="1:26" ht="14.25" customHeight="1" x14ac:dyDescent="0.25">
      <c r="A376" s="87"/>
      <c r="B376" s="87"/>
      <c r="C376" s="87"/>
      <c r="D376" s="87"/>
      <c r="E376" s="87"/>
      <c r="F376" s="87"/>
      <c r="G376" s="87"/>
      <c r="H376" s="87"/>
      <c r="I376" s="87"/>
      <c r="J376" s="87"/>
      <c r="K376" s="87"/>
      <c r="L376" s="87"/>
      <c r="M376" s="87"/>
      <c r="N376" s="87"/>
      <c r="O376" s="87"/>
      <c r="P376" s="87"/>
      <c r="Q376" s="87"/>
      <c r="R376" s="87"/>
      <c r="S376" s="87"/>
      <c r="T376" s="87"/>
      <c r="U376" s="87"/>
      <c r="V376" s="87"/>
      <c r="W376" s="87"/>
      <c r="X376" s="87"/>
      <c r="Y376" s="87"/>
      <c r="Z376" s="87"/>
    </row>
    <row r="377" spans="1:26" ht="14.25" customHeight="1" x14ac:dyDescent="0.25">
      <c r="A377" s="87"/>
      <c r="B377" s="87"/>
      <c r="C377" s="87"/>
      <c r="D377" s="87"/>
      <c r="E377" s="87"/>
      <c r="F377" s="87"/>
      <c r="G377" s="87"/>
      <c r="H377" s="87"/>
      <c r="I377" s="87"/>
      <c r="J377" s="87"/>
      <c r="K377" s="87"/>
      <c r="L377" s="87"/>
      <c r="M377" s="87"/>
      <c r="N377" s="87"/>
      <c r="O377" s="87"/>
      <c r="P377" s="87"/>
      <c r="Q377" s="87"/>
      <c r="R377" s="87"/>
      <c r="S377" s="87"/>
      <c r="T377" s="87"/>
      <c r="U377" s="87"/>
      <c r="V377" s="87"/>
      <c r="W377" s="87"/>
      <c r="X377" s="87"/>
      <c r="Y377" s="87"/>
      <c r="Z377" s="87"/>
    </row>
    <row r="378" spans="1:26" ht="14.25" customHeight="1" x14ac:dyDescent="0.25">
      <c r="A378" s="87"/>
      <c r="B378" s="87"/>
      <c r="C378" s="87"/>
      <c r="D378" s="87"/>
      <c r="E378" s="87"/>
      <c r="F378" s="87"/>
      <c r="G378" s="87"/>
      <c r="H378" s="87"/>
      <c r="I378" s="87"/>
      <c r="J378" s="87"/>
      <c r="K378" s="87"/>
      <c r="L378" s="87"/>
      <c r="M378" s="87"/>
      <c r="N378" s="87"/>
      <c r="O378" s="87"/>
      <c r="P378" s="87"/>
      <c r="Q378" s="87"/>
      <c r="R378" s="87"/>
      <c r="S378" s="87"/>
      <c r="T378" s="87"/>
      <c r="U378" s="87"/>
      <c r="V378" s="87"/>
      <c r="W378" s="87"/>
      <c r="X378" s="87"/>
      <c r="Y378" s="87"/>
      <c r="Z378" s="87"/>
    </row>
    <row r="379" spans="1:26" ht="14.25" customHeight="1" x14ac:dyDescent="0.25">
      <c r="A379" s="87"/>
      <c r="B379" s="87"/>
      <c r="C379" s="87"/>
      <c r="D379" s="87"/>
      <c r="E379" s="87"/>
      <c r="F379" s="87"/>
      <c r="G379" s="87"/>
      <c r="H379" s="87"/>
      <c r="I379" s="87"/>
      <c r="J379" s="87"/>
      <c r="K379" s="87"/>
      <c r="L379" s="87"/>
      <c r="M379" s="87"/>
      <c r="N379" s="87"/>
      <c r="O379" s="87"/>
      <c r="P379" s="87"/>
      <c r="Q379" s="87"/>
      <c r="R379" s="87"/>
      <c r="S379" s="87"/>
      <c r="T379" s="87"/>
      <c r="U379" s="87"/>
      <c r="V379" s="87"/>
      <c r="W379" s="87"/>
      <c r="X379" s="87"/>
      <c r="Y379" s="87"/>
      <c r="Z379" s="87"/>
    </row>
    <row r="380" spans="1:26" ht="14.25" customHeight="1" x14ac:dyDescent="0.25">
      <c r="A380" s="87"/>
      <c r="B380" s="87"/>
      <c r="C380" s="87"/>
      <c r="D380" s="87"/>
      <c r="E380" s="87"/>
      <c r="F380" s="87"/>
      <c r="G380" s="87"/>
      <c r="H380" s="87"/>
      <c r="I380" s="87"/>
      <c r="J380" s="87"/>
      <c r="K380" s="87"/>
      <c r="L380" s="87"/>
      <c r="M380" s="87"/>
      <c r="N380" s="87"/>
      <c r="O380" s="87"/>
      <c r="P380" s="87"/>
      <c r="Q380" s="87"/>
      <c r="R380" s="87"/>
      <c r="S380" s="87"/>
      <c r="T380" s="87"/>
      <c r="U380" s="87"/>
      <c r="V380" s="87"/>
      <c r="W380" s="87"/>
      <c r="X380" s="87"/>
      <c r="Y380" s="87"/>
      <c r="Z380" s="87"/>
    </row>
    <row r="381" spans="1:26" ht="14.25" customHeight="1" x14ac:dyDescent="0.25">
      <c r="A381" s="87"/>
      <c r="B381" s="87"/>
      <c r="C381" s="87"/>
      <c r="D381" s="87"/>
      <c r="E381" s="87"/>
      <c r="F381" s="87"/>
      <c r="G381" s="87"/>
      <c r="H381" s="87"/>
      <c r="I381" s="87"/>
      <c r="J381" s="87"/>
      <c r="K381" s="87"/>
      <c r="L381" s="87"/>
      <c r="M381" s="87"/>
      <c r="N381" s="87"/>
      <c r="O381" s="87"/>
      <c r="P381" s="87"/>
      <c r="Q381" s="87"/>
      <c r="R381" s="87"/>
      <c r="S381" s="87"/>
      <c r="T381" s="87"/>
      <c r="U381" s="87"/>
      <c r="V381" s="87"/>
      <c r="W381" s="87"/>
      <c r="X381" s="87"/>
      <c r="Y381" s="87"/>
      <c r="Z381" s="87"/>
    </row>
    <row r="382" spans="1:26" ht="14.25" customHeight="1" x14ac:dyDescent="0.25">
      <c r="A382" s="87"/>
      <c r="B382" s="87"/>
      <c r="C382" s="87"/>
      <c r="D382" s="87"/>
      <c r="E382" s="87"/>
      <c r="F382" s="87"/>
      <c r="G382" s="87"/>
      <c r="H382" s="87"/>
      <c r="I382" s="87"/>
      <c r="J382" s="87"/>
      <c r="K382" s="87"/>
      <c r="L382" s="87"/>
      <c r="M382" s="87"/>
      <c r="N382" s="87"/>
      <c r="O382" s="87"/>
      <c r="P382" s="87"/>
      <c r="Q382" s="87"/>
      <c r="R382" s="87"/>
      <c r="S382" s="87"/>
      <c r="T382" s="87"/>
      <c r="U382" s="87"/>
      <c r="V382" s="87"/>
      <c r="W382" s="87"/>
      <c r="X382" s="87"/>
      <c r="Y382" s="87"/>
      <c r="Z382" s="87"/>
    </row>
    <row r="383" spans="1:26" ht="14.25" customHeight="1" x14ac:dyDescent="0.25">
      <c r="A383" s="87"/>
      <c r="B383" s="87"/>
      <c r="C383" s="87"/>
      <c r="D383" s="87"/>
      <c r="E383" s="87"/>
      <c r="F383" s="87"/>
      <c r="G383" s="87"/>
      <c r="H383" s="87"/>
      <c r="I383" s="87"/>
      <c r="J383" s="87"/>
      <c r="K383" s="87"/>
      <c r="L383" s="87"/>
      <c r="M383" s="87"/>
      <c r="N383" s="87"/>
      <c r="O383" s="87"/>
      <c r="P383" s="87"/>
      <c r="Q383" s="87"/>
      <c r="R383" s="87"/>
      <c r="S383" s="87"/>
      <c r="T383" s="87"/>
      <c r="U383" s="87"/>
      <c r="V383" s="87"/>
      <c r="W383" s="87"/>
      <c r="X383" s="87"/>
      <c r="Y383" s="87"/>
      <c r="Z383" s="87"/>
    </row>
    <row r="384" spans="1:26" ht="14.25" customHeight="1" x14ac:dyDescent="0.25">
      <c r="A384" s="87"/>
      <c r="B384" s="87"/>
      <c r="C384" s="87"/>
      <c r="D384" s="87"/>
      <c r="E384" s="87"/>
      <c r="F384" s="87"/>
      <c r="G384" s="87"/>
      <c r="H384" s="87"/>
      <c r="I384" s="87"/>
      <c r="J384" s="87"/>
      <c r="K384" s="87"/>
      <c r="L384" s="87"/>
      <c r="M384" s="87"/>
      <c r="N384" s="87"/>
      <c r="O384" s="87"/>
      <c r="P384" s="87"/>
      <c r="Q384" s="87"/>
      <c r="R384" s="87"/>
      <c r="S384" s="87"/>
      <c r="T384" s="87"/>
      <c r="U384" s="87"/>
      <c r="V384" s="87"/>
      <c r="W384" s="87"/>
      <c r="X384" s="87"/>
      <c r="Y384" s="87"/>
      <c r="Z384" s="87"/>
    </row>
    <row r="385" spans="1:26" ht="14.25" customHeight="1" x14ac:dyDescent="0.25">
      <c r="A385" s="87"/>
      <c r="B385" s="87"/>
      <c r="C385" s="87"/>
      <c r="D385" s="87"/>
      <c r="E385" s="87"/>
      <c r="F385" s="87"/>
      <c r="G385" s="87"/>
      <c r="H385" s="87"/>
      <c r="I385" s="87"/>
      <c r="J385" s="87"/>
      <c r="K385" s="87"/>
      <c r="L385" s="87"/>
      <c r="M385" s="87"/>
      <c r="N385" s="87"/>
      <c r="O385" s="87"/>
      <c r="P385" s="87"/>
      <c r="Q385" s="87"/>
      <c r="R385" s="87"/>
      <c r="S385" s="87"/>
      <c r="T385" s="87"/>
      <c r="U385" s="87"/>
      <c r="V385" s="87"/>
      <c r="W385" s="87"/>
      <c r="X385" s="87"/>
      <c r="Y385" s="87"/>
      <c r="Z385" s="87"/>
    </row>
    <row r="386" spans="1:26" ht="14.25" customHeight="1" x14ac:dyDescent="0.25">
      <c r="A386" s="87"/>
      <c r="B386" s="87"/>
      <c r="C386" s="87"/>
      <c r="D386" s="87"/>
      <c r="E386" s="87"/>
      <c r="F386" s="87"/>
      <c r="G386" s="87"/>
      <c r="H386" s="87"/>
      <c r="I386" s="87"/>
      <c r="J386" s="87"/>
      <c r="K386" s="87"/>
      <c r="L386" s="87"/>
      <c r="M386" s="87"/>
      <c r="N386" s="87"/>
      <c r="O386" s="87"/>
      <c r="P386" s="87"/>
      <c r="Q386" s="87"/>
      <c r="R386" s="87"/>
      <c r="S386" s="87"/>
      <c r="T386" s="87"/>
      <c r="U386" s="87"/>
      <c r="V386" s="87"/>
      <c r="W386" s="87"/>
      <c r="X386" s="87"/>
      <c r="Y386" s="87"/>
      <c r="Z386" s="87"/>
    </row>
    <row r="387" spans="1:26" ht="14.25" customHeight="1" x14ac:dyDescent="0.25">
      <c r="A387" s="87"/>
      <c r="B387" s="87"/>
      <c r="C387" s="87"/>
      <c r="D387" s="87"/>
      <c r="E387" s="87"/>
      <c r="F387" s="87"/>
      <c r="G387" s="87"/>
      <c r="H387" s="87"/>
      <c r="I387" s="87"/>
      <c r="J387" s="87"/>
      <c r="K387" s="87"/>
      <c r="L387" s="87"/>
      <c r="M387" s="87"/>
      <c r="N387" s="87"/>
      <c r="O387" s="87"/>
      <c r="P387" s="87"/>
      <c r="Q387" s="87"/>
      <c r="R387" s="87"/>
      <c r="S387" s="87"/>
      <c r="T387" s="87"/>
      <c r="U387" s="87"/>
      <c r="V387" s="87"/>
      <c r="W387" s="87"/>
      <c r="X387" s="87"/>
      <c r="Y387" s="87"/>
      <c r="Z387" s="87"/>
    </row>
    <row r="388" spans="1:26" ht="14.25" customHeight="1" x14ac:dyDescent="0.25">
      <c r="A388" s="87"/>
      <c r="B388" s="87"/>
      <c r="C388" s="87"/>
      <c r="D388" s="87"/>
      <c r="E388" s="87"/>
      <c r="F388" s="87"/>
      <c r="G388" s="87"/>
      <c r="H388" s="87"/>
      <c r="I388" s="87"/>
      <c r="J388" s="87"/>
      <c r="K388" s="87"/>
      <c r="L388" s="87"/>
      <c r="M388" s="87"/>
      <c r="N388" s="87"/>
      <c r="O388" s="87"/>
      <c r="P388" s="87"/>
      <c r="Q388" s="87"/>
      <c r="R388" s="87"/>
      <c r="S388" s="87"/>
      <c r="T388" s="87"/>
      <c r="U388" s="87"/>
      <c r="V388" s="87"/>
      <c r="W388" s="87"/>
      <c r="X388" s="87"/>
      <c r="Y388" s="87"/>
      <c r="Z388" s="87"/>
    </row>
    <row r="389" spans="1:26" ht="14.25" customHeight="1" x14ac:dyDescent="0.25">
      <c r="A389" s="87"/>
      <c r="B389" s="87"/>
      <c r="C389" s="87"/>
      <c r="D389" s="87"/>
      <c r="E389" s="87"/>
      <c r="F389" s="87"/>
      <c r="G389" s="87"/>
      <c r="H389" s="87"/>
      <c r="I389" s="87"/>
      <c r="J389" s="87"/>
      <c r="K389" s="87"/>
      <c r="L389" s="87"/>
      <c r="M389" s="87"/>
      <c r="N389" s="87"/>
      <c r="O389" s="87"/>
      <c r="P389" s="87"/>
      <c r="Q389" s="87"/>
      <c r="R389" s="87"/>
      <c r="S389" s="87"/>
      <c r="T389" s="87"/>
      <c r="U389" s="87"/>
      <c r="V389" s="87"/>
      <c r="W389" s="87"/>
      <c r="X389" s="87"/>
      <c r="Y389" s="87"/>
      <c r="Z389" s="87"/>
    </row>
    <row r="390" spans="1:26" ht="14.25" customHeight="1" x14ac:dyDescent="0.25">
      <c r="A390" s="87"/>
      <c r="B390" s="87"/>
      <c r="C390" s="87"/>
      <c r="D390" s="87"/>
      <c r="E390" s="87"/>
      <c r="F390" s="87"/>
      <c r="G390" s="87"/>
      <c r="H390" s="87"/>
      <c r="I390" s="87"/>
      <c r="J390" s="87"/>
      <c r="K390" s="87"/>
      <c r="L390" s="87"/>
      <c r="M390" s="87"/>
      <c r="N390" s="87"/>
      <c r="O390" s="87"/>
      <c r="P390" s="87"/>
      <c r="Q390" s="87"/>
      <c r="R390" s="87"/>
      <c r="S390" s="87"/>
      <c r="T390" s="87"/>
      <c r="U390" s="87"/>
      <c r="V390" s="87"/>
      <c r="W390" s="87"/>
      <c r="X390" s="87"/>
      <c r="Y390" s="87"/>
      <c r="Z390" s="87"/>
    </row>
    <row r="391" spans="1:26" ht="14.25" customHeight="1" x14ac:dyDescent="0.25">
      <c r="A391" s="87"/>
      <c r="B391" s="87"/>
      <c r="C391" s="87"/>
      <c r="D391" s="87"/>
      <c r="E391" s="87"/>
      <c r="F391" s="87"/>
      <c r="G391" s="87"/>
      <c r="H391" s="87"/>
      <c r="I391" s="87"/>
      <c r="J391" s="87"/>
      <c r="K391" s="87"/>
      <c r="L391" s="87"/>
      <c r="M391" s="87"/>
      <c r="N391" s="87"/>
      <c r="O391" s="87"/>
      <c r="P391" s="87"/>
      <c r="Q391" s="87"/>
      <c r="R391" s="87"/>
      <c r="S391" s="87"/>
      <c r="T391" s="87"/>
      <c r="U391" s="87"/>
      <c r="V391" s="87"/>
      <c r="W391" s="87"/>
      <c r="X391" s="87"/>
      <c r="Y391" s="87"/>
      <c r="Z391" s="87"/>
    </row>
    <row r="392" spans="1:26" ht="14.25" customHeight="1" x14ac:dyDescent="0.25">
      <c r="A392" s="87"/>
      <c r="B392" s="87"/>
      <c r="C392" s="87"/>
      <c r="D392" s="87"/>
      <c r="E392" s="87"/>
      <c r="F392" s="87"/>
      <c r="G392" s="87"/>
      <c r="H392" s="87"/>
      <c r="I392" s="87"/>
      <c r="J392" s="87"/>
      <c r="K392" s="87"/>
      <c r="L392" s="87"/>
      <c r="M392" s="87"/>
      <c r="N392" s="87"/>
      <c r="O392" s="87"/>
      <c r="P392" s="87"/>
      <c r="Q392" s="87"/>
      <c r="R392" s="87"/>
      <c r="S392" s="87"/>
      <c r="T392" s="87"/>
      <c r="U392" s="87"/>
      <c r="V392" s="87"/>
      <c r="W392" s="87"/>
      <c r="X392" s="87"/>
      <c r="Y392" s="87"/>
      <c r="Z392" s="87"/>
    </row>
    <row r="393" spans="1:26" ht="14.25" customHeight="1" x14ac:dyDescent="0.25">
      <c r="A393" s="87"/>
      <c r="B393" s="87"/>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row>
    <row r="394" spans="1:26" ht="14.25" customHeight="1" x14ac:dyDescent="0.25">
      <c r="A394" s="87"/>
      <c r="B394" s="87"/>
      <c r="C394" s="87"/>
      <c r="D394" s="87"/>
      <c r="E394" s="87"/>
      <c r="F394" s="87"/>
      <c r="G394" s="87"/>
      <c r="H394" s="87"/>
      <c r="I394" s="87"/>
      <c r="J394" s="87"/>
      <c r="K394" s="87"/>
      <c r="L394" s="87"/>
      <c r="M394" s="87"/>
      <c r="N394" s="87"/>
      <c r="O394" s="87"/>
      <c r="P394" s="87"/>
      <c r="Q394" s="87"/>
      <c r="R394" s="87"/>
      <c r="S394" s="87"/>
      <c r="T394" s="87"/>
      <c r="U394" s="87"/>
      <c r="V394" s="87"/>
      <c r="W394" s="87"/>
      <c r="X394" s="87"/>
      <c r="Y394" s="87"/>
      <c r="Z394" s="87"/>
    </row>
    <row r="395" spans="1:26" ht="14.25" customHeight="1" x14ac:dyDescent="0.25">
      <c r="A395" s="87"/>
      <c r="B395" s="87"/>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row>
    <row r="396" spans="1:26" ht="14.25" customHeight="1" x14ac:dyDescent="0.25">
      <c r="A396" s="87"/>
      <c r="B396" s="87"/>
      <c r="C396" s="87"/>
      <c r="D396" s="87"/>
      <c r="E396" s="87"/>
      <c r="F396" s="87"/>
      <c r="G396" s="87"/>
      <c r="H396" s="87"/>
      <c r="I396" s="87"/>
      <c r="J396" s="87"/>
      <c r="K396" s="87"/>
      <c r="L396" s="87"/>
      <c r="M396" s="87"/>
      <c r="N396" s="87"/>
      <c r="O396" s="87"/>
      <c r="P396" s="87"/>
      <c r="Q396" s="87"/>
      <c r="R396" s="87"/>
      <c r="S396" s="87"/>
      <c r="T396" s="87"/>
      <c r="U396" s="87"/>
      <c r="V396" s="87"/>
      <c r="W396" s="87"/>
      <c r="X396" s="87"/>
      <c r="Y396" s="87"/>
      <c r="Z396" s="87"/>
    </row>
    <row r="397" spans="1:26" ht="14.25" customHeight="1" x14ac:dyDescent="0.25">
      <c r="A397" s="87"/>
      <c r="B397" s="87"/>
      <c r="C397" s="87"/>
      <c r="D397" s="87"/>
      <c r="E397" s="87"/>
      <c r="F397" s="87"/>
      <c r="G397" s="87"/>
      <c r="H397" s="87"/>
      <c r="I397" s="87"/>
      <c r="J397" s="87"/>
      <c r="K397" s="87"/>
      <c r="L397" s="87"/>
      <c r="M397" s="87"/>
      <c r="N397" s="87"/>
      <c r="O397" s="87"/>
      <c r="P397" s="87"/>
      <c r="Q397" s="87"/>
      <c r="R397" s="87"/>
      <c r="S397" s="87"/>
      <c r="T397" s="87"/>
      <c r="U397" s="87"/>
      <c r="V397" s="87"/>
      <c r="W397" s="87"/>
      <c r="X397" s="87"/>
      <c r="Y397" s="87"/>
      <c r="Z397" s="87"/>
    </row>
    <row r="398" spans="1:26" ht="14.25" customHeight="1" x14ac:dyDescent="0.25">
      <c r="A398" s="87"/>
      <c r="B398" s="87"/>
      <c r="C398" s="87"/>
      <c r="D398" s="87"/>
      <c r="E398" s="87"/>
      <c r="F398" s="87"/>
      <c r="G398" s="87"/>
      <c r="H398" s="87"/>
      <c r="I398" s="87"/>
      <c r="J398" s="87"/>
      <c r="K398" s="87"/>
      <c r="L398" s="87"/>
      <c r="M398" s="87"/>
      <c r="N398" s="87"/>
      <c r="O398" s="87"/>
      <c r="P398" s="87"/>
      <c r="Q398" s="87"/>
      <c r="R398" s="87"/>
      <c r="S398" s="87"/>
      <c r="T398" s="87"/>
      <c r="U398" s="87"/>
      <c r="V398" s="87"/>
      <c r="W398" s="87"/>
      <c r="X398" s="87"/>
      <c r="Y398" s="87"/>
      <c r="Z398" s="87"/>
    </row>
    <row r="399" spans="1:26" ht="14.25" customHeight="1" x14ac:dyDescent="0.25">
      <c r="A399" s="87"/>
      <c r="B399" s="87"/>
      <c r="C399" s="87"/>
      <c r="D399" s="87"/>
      <c r="E399" s="87"/>
      <c r="F399" s="87"/>
      <c r="G399" s="87"/>
      <c r="H399" s="87"/>
      <c r="I399" s="87"/>
      <c r="J399" s="87"/>
      <c r="K399" s="87"/>
      <c r="L399" s="87"/>
      <c r="M399" s="87"/>
      <c r="N399" s="87"/>
      <c r="O399" s="87"/>
      <c r="P399" s="87"/>
      <c r="Q399" s="87"/>
      <c r="R399" s="87"/>
      <c r="S399" s="87"/>
      <c r="T399" s="87"/>
      <c r="U399" s="87"/>
      <c r="V399" s="87"/>
      <c r="W399" s="87"/>
      <c r="X399" s="87"/>
      <c r="Y399" s="87"/>
      <c r="Z399" s="87"/>
    </row>
    <row r="400" spans="1:26" ht="14.25" customHeight="1" x14ac:dyDescent="0.25">
      <c r="A400" s="87"/>
      <c r="B400" s="87"/>
      <c r="C400" s="87"/>
      <c r="D400" s="87"/>
      <c r="E400" s="87"/>
      <c r="F400" s="87"/>
      <c r="G400" s="87"/>
      <c r="H400" s="87"/>
      <c r="I400" s="87"/>
      <c r="J400" s="87"/>
      <c r="K400" s="87"/>
      <c r="L400" s="87"/>
      <c r="M400" s="87"/>
      <c r="N400" s="87"/>
      <c r="O400" s="87"/>
      <c r="P400" s="87"/>
      <c r="Q400" s="87"/>
      <c r="R400" s="87"/>
      <c r="S400" s="87"/>
      <c r="T400" s="87"/>
      <c r="U400" s="87"/>
      <c r="V400" s="87"/>
      <c r="W400" s="87"/>
      <c r="X400" s="87"/>
      <c r="Y400" s="87"/>
      <c r="Z400" s="87"/>
    </row>
    <row r="401" spans="1:26" ht="14.25" customHeight="1" x14ac:dyDescent="0.25">
      <c r="A401" s="87"/>
      <c r="B401" s="87"/>
      <c r="C401" s="87"/>
      <c r="D401" s="87"/>
      <c r="E401" s="87"/>
      <c r="F401" s="87"/>
      <c r="G401" s="87"/>
      <c r="H401" s="87"/>
      <c r="I401" s="87"/>
      <c r="J401" s="87"/>
      <c r="K401" s="87"/>
      <c r="L401" s="87"/>
      <c r="M401" s="87"/>
      <c r="N401" s="87"/>
      <c r="O401" s="87"/>
      <c r="P401" s="87"/>
      <c r="Q401" s="87"/>
      <c r="R401" s="87"/>
      <c r="S401" s="87"/>
      <c r="T401" s="87"/>
      <c r="U401" s="87"/>
      <c r="V401" s="87"/>
      <c r="W401" s="87"/>
      <c r="X401" s="87"/>
      <c r="Y401" s="87"/>
      <c r="Z401" s="87"/>
    </row>
    <row r="402" spans="1:26" ht="14.25" customHeight="1" x14ac:dyDescent="0.25">
      <c r="A402" s="87"/>
      <c r="B402" s="87"/>
      <c r="C402" s="87"/>
      <c r="D402" s="87"/>
      <c r="E402" s="87"/>
      <c r="F402" s="87"/>
      <c r="G402" s="87"/>
      <c r="H402" s="87"/>
      <c r="I402" s="87"/>
      <c r="J402" s="87"/>
      <c r="K402" s="87"/>
      <c r="L402" s="87"/>
      <c r="M402" s="87"/>
      <c r="N402" s="87"/>
      <c r="O402" s="87"/>
      <c r="P402" s="87"/>
      <c r="Q402" s="87"/>
      <c r="R402" s="87"/>
      <c r="S402" s="87"/>
      <c r="T402" s="87"/>
      <c r="U402" s="87"/>
      <c r="V402" s="87"/>
      <c r="W402" s="87"/>
      <c r="X402" s="87"/>
      <c r="Y402" s="87"/>
      <c r="Z402" s="87"/>
    </row>
    <row r="403" spans="1:26" ht="14.25" customHeight="1" x14ac:dyDescent="0.25">
      <c r="A403" s="87"/>
      <c r="B403" s="87"/>
      <c r="C403" s="87"/>
      <c r="D403" s="87"/>
      <c r="E403" s="87"/>
      <c r="F403" s="87"/>
      <c r="G403" s="87"/>
      <c r="H403" s="87"/>
      <c r="I403" s="87"/>
      <c r="J403" s="87"/>
      <c r="K403" s="87"/>
      <c r="L403" s="87"/>
      <c r="M403" s="87"/>
      <c r="N403" s="87"/>
      <c r="O403" s="87"/>
      <c r="P403" s="87"/>
      <c r="Q403" s="87"/>
      <c r="R403" s="87"/>
      <c r="S403" s="87"/>
      <c r="T403" s="87"/>
      <c r="U403" s="87"/>
      <c r="V403" s="87"/>
      <c r="W403" s="87"/>
      <c r="X403" s="87"/>
      <c r="Y403" s="87"/>
      <c r="Z403" s="87"/>
    </row>
    <row r="404" spans="1:26" ht="14.25" customHeight="1" x14ac:dyDescent="0.25">
      <c r="A404" s="87"/>
      <c r="B404" s="87"/>
      <c r="C404" s="87"/>
      <c r="D404" s="87"/>
      <c r="E404" s="87"/>
      <c r="F404" s="87"/>
      <c r="G404" s="87"/>
      <c r="H404" s="87"/>
      <c r="I404" s="87"/>
      <c r="J404" s="87"/>
      <c r="K404" s="87"/>
      <c r="L404" s="87"/>
      <c r="M404" s="87"/>
      <c r="N404" s="87"/>
      <c r="O404" s="87"/>
      <c r="P404" s="87"/>
      <c r="Q404" s="87"/>
      <c r="R404" s="87"/>
      <c r="S404" s="87"/>
      <c r="T404" s="87"/>
      <c r="U404" s="87"/>
      <c r="V404" s="87"/>
      <c r="W404" s="87"/>
      <c r="X404" s="87"/>
      <c r="Y404" s="87"/>
      <c r="Z404" s="87"/>
    </row>
    <row r="405" spans="1:26" ht="14.25" customHeight="1" x14ac:dyDescent="0.25">
      <c r="A405" s="87"/>
      <c r="B405" s="87"/>
      <c r="C405" s="87"/>
      <c r="D405" s="87"/>
      <c r="E405" s="87"/>
      <c r="F405" s="87"/>
      <c r="G405" s="87"/>
      <c r="H405" s="87"/>
      <c r="I405" s="87"/>
      <c r="J405" s="87"/>
      <c r="K405" s="87"/>
      <c r="L405" s="87"/>
      <c r="M405" s="87"/>
      <c r="N405" s="87"/>
      <c r="O405" s="87"/>
      <c r="P405" s="87"/>
      <c r="Q405" s="87"/>
      <c r="R405" s="87"/>
      <c r="S405" s="87"/>
      <c r="T405" s="87"/>
      <c r="U405" s="87"/>
      <c r="V405" s="87"/>
      <c r="W405" s="87"/>
      <c r="X405" s="87"/>
      <c r="Y405" s="87"/>
      <c r="Z405" s="87"/>
    </row>
    <row r="406" spans="1:26" ht="14.25" customHeight="1" x14ac:dyDescent="0.25">
      <c r="A406" s="87"/>
      <c r="B406" s="87"/>
      <c r="C406" s="87"/>
      <c r="D406" s="87"/>
      <c r="E406" s="87"/>
      <c r="F406" s="87"/>
      <c r="G406" s="87"/>
      <c r="H406" s="87"/>
      <c r="I406" s="87"/>
      <c r="J406" s="87"/>
      <c r="K406" s="87"/>
      <c r="L406" s="87"/>
      <c r="M406" s="87"/>
      <c r="N406" s="87"/>
      <c r="O406" s="87"/>
      <c r="P406" s="87"/>
      <c r="Q406" s="87"/>
      <c r="R406" s="87"/>
      <c r="S406" s="87"/>
      <c r="T406" s="87"/>
      <c r="U406" s="87"/>
      <c r="V406" s="87"/>
      <c r="W406" s="87"/>
      <c r="X406" s="87"/>
      <c r="Y406" s="87"/>
      <c r="Z406" s="87"/>
    </row>
    <row r="407" spans="1:26" ht="14.25" customHeight="1" x14ac:dyDescent="0.25">
      <c r="A407" s="87"/>
      <c r="B407" s="87"/>
      <c r="C407" s="87"/>
      <c r="D407" s="87"/>
      <c r="E407" s="87"/>
      <c r="F407" s="87"/>
      <c r="G407" s="87"/>
      <c r="H407" s="87"/>
      <c r="I407" s="87"/>
      <c r="J407" s="87"/>
      <c r="K407" s="87"/>
      <c r="L407" s="87"/>
      <c r="M407" s="87"/>
      <c r="N407" s="87"/>
      <c r="O407" s="87"/>
      <c r="P407" s="87"/>
      <c r="Q407" s="87"/>
      <c r="R407" s="87"/>
      <c r="S407" s="87"/>
      <c r="T407" s="87"/>
      <c r="U407" s="87"/>
      <c r="V407" s="87"/>
      <c r="W407" s="87"/>
      <c r="X407" s="87"/>
      <c r="Y407" s="87"/>
      <c r="Z407" s="87"/>
    </row>
    <row r="408" spans="1:26" ht="14.25" customHeight="1" x14ac:dyDescent="0.25">
      <c r="A408" s="87"/>
      <c r="B408" s="87"/>
      <c r="C408" s="87"/>
      <c r="D408" s="87"/>
      <c r="E408" s="87"/>
      <c r="F408" s="87"/>
      <c r="G408" s="87"/>
      <c r="H408" s="87"/>
      <c r="I408" s="87"/>
      <c r="J408" s="87"/>
      <c r="K408" s="87"/>
      <c r="L408" s="87"/>
      <c r="M408" s="87"/>
      <c r="N408" s="87"/>
      <c r="O408" s="87"/>
      <c r="P408" s="87"/>
      <c r="Q408" s="87"/>
      <c r="R408" s="87"/>
      <c r="S408" s="87"/>
      <c r="T408" s="87"/>
      <c r="U408" s="87"/>
      <c r="V408" s="87"/>
      <c r="W408" s="87"/>
      <c r="X408" s="87"/>
      <c r="Y408" s="87"/>
      <c r="Z408" s="87"/>
    </row>
    <row r="409" spans="1:26" ht="14.25" customHeight="1" x14ac:dyDescent="0.25">
      <c r="A409" s="87"/>
      <c r="B409" s="87"/>
      <c r="C409" s="87"/>
      <c r="D409" s="87"/>
      <c r="E409" s="87"/>
      <c r="F409" s="87"/>
      <c r="G409" s="87"/>
      <c r="H409" s="87"/>
      <c r="I409" s="87"/>
      <c r="J409" s="87"/>
      <c r="K409" s="87"/>
      <c r="L409" s="87"/>
      <c r="M409" s="87"/>
      <c r="N409" s="87"/>
      <c r="O409" s="87"/>
      <c r="P409" s="87"/>
      <c r="Q409" s="87"/>
      <c r="R409" s="87"/>
      <c r="S409" s="87"/>
      <c r="T409" s="87"/>
      <c r="U409" s="87"/>
      <c r="V409" s="87"/>
      <c r="W409" s="87"/>
      <c r="X409" s="87"/>
      <c r="Y409" s="87"/>
      <c r="Z409" s="87"/>
    </row>
    <row r="410" spans="1:26" ht="14.25" customHeight="1" x14ac:dyDescent="0.25">
      <c r="A410" s="87"/>
      <c r="B410" s="87"/>
      <c r="C410" s="87"/>
      <c r="D410" s="87"/>
      <c r="E410" s="87"/>
      <c r="F410" s="87"/>
      <c r="G410" s="87"/>
      <c r="H410" s="87"/>
      <c r="I410" s="87"/>
      <c r="J410" s="87"/>
      <c r="K410" s="87"/>
      <c r="L410" s="87"/>
      <c r="M410" s="87"/>
      <c r="N410" s="87"/>
      <c r="O410" s="87"/>
      <c r="P410" s="87"/>
      <c r="Q410" s="87"/>
      <c r="R410" s="87"/>
      <c r="S410" s="87"/>
      <c r="T410" s="87"/>
      <c r="U410" s="87"/>
      <c r="V410" s="87"/>
      <c r="W410" s="87"/>
      <c r="X410" s="87"/>
      <c r="Y410" s="87"/>
      <c r="Z410" s="87"/>
    </row>
    <row r="411" spans="1:26" ht="14.25" customHeight="1" x14ac:dyDescent="0.25">
      <c r="A411" s="87"/>
      <c r="B411" s="87"/>
      <c r="C411" s="87"/>
      <c r="D411" s="87"/>
      <c r="E411" s="87"/>
      <c r="F411" s="87"/>
      <c r="G411" s="87"/>
      <c r="H411" s="87"/>
      <c r="I411" s="87"/>
      <c r="J411" s="87"/>
      <c r="K411" s="87"/>
      <c r="L411" s="87"/>
      <c r="M411" s="87"/>
      <c r="N411" s="87"/>
      <c r="O411" s="87"/>
      <c r="P411" s="87"/>
      <c r="Q411" s="87"/>
      <c r="R411" s="87"/>
      <c r="S411" s="87"/>
      <c r="T411" s="87"/>
      <c r="U411" s="87"/>
      <c r="V411" s="87"/>
      <c r="W411" s="87"/>
      <c r="X411" s="87"/>
      <c r="Y411" s="87"/>
      <c r="Z411" s="87"/>
    </row>
    <row r="412" spans="1:26" ht="14.25" customHeight="1" x14ac:dyDescent="0.25">
      <c r="A412" s="87"/>
      <c r="B412" s="87"/>
      <c r="C412" s="87"/>
      <c r="D412" s="87"/>
      <c r="E412" s="87"/>
      <c r="F412" s="87"/>
      <c r="G412" s="87"/>
      <c r="H412" s="87"/>
      <c r="I412" s="87"/>
      <c r="J412" s="87"/>
      <c r="K412" s="87"/>
      <c r="L412" s="87"/>
      <c r="M412" s="87"/>
      <c r="N412" s="87"/>
      <c r="O412" s="87"/>
      <c r="P412" s="87"/>
      <c r="Q412" s="87"/>
      <c r="R412" s="87"/>
      <c r="S412" s="87"/>
      <c r="T412" s="87"/>
      <c r="U412" s="87"/>
      <c r="V412" s="87"/>
      <c r="W412" s="87"/>
      <c r="X412" s="87"/>
      <c r="Y412" s="87"/>
      <c r="Z412" s="87"/>
    </row>
    <row r="413" spans="1:26" ht="14.25" customHeight="1" x14ac:dyDescent="0.25">
      <c r="A413" s="87"/>
      <c r="B413" s="87"/>
      <c r="C413" s="87"/>
      <c r="D413" s="87"/>
      <c r="E413" s="87"/>
      <c r="F413" s="87"/>
      <c r="G413" s="87"/>
      <c r="H413" s="87"/>
      <c r="I413" s="87"/>
      <c r="J413" s="87"/>
      <c r="K413" s="87"/>
      <c r="L413" s="87"/>
      <c r="M413" s="87"/>
      <c r="N413" s="87"/>
      <c r="O413" s="87"/>
      <c r="P413" s="87"/>
      <c r="Q413" s="87"/>
      <c r="R413" s="87"/>
      <c r="S413" s="87"/>
      <c r="T413" s="87"/>
      <c r="U413" s="87"/>
      <c r="V413" s="87"/>
      <c r="W413" s="87"/>
      <c r="X413" s="87"/>
      <c r="Y413" s="87"/>
      <c r="Z413" s="87"/>
    </row>
    <row r="414" spans="1:26" ht="14.25" customHeight="1" x14ac:dyDescent="0.25">
      <c r="A414" s="87"/>
      <c r="B414" s="87"/>
      <c r="C414" s="87"/>
      <c r="D414" s="87"/>
      <c r="E414" s="87"/>
      <c r="F414" s="87"/>
      <c r="G414" s="87"/>
      <c r="H414" s="87"/>
      <c r="I414" s="87"/>
      <c r="J414" s="87"/>
      <c r="K414" s="87"/>
      <c r="L414" s="87"/>
      <c r="M414" s="87"/>
      <c r="N414" s="87"/>
      <c r="O414" s="87"/>
      <c r="P414" s="87"/>
      <c r="Q414" s="87"/>
      <c r="R414" s="87"/>
      <c r="S414" s="87"/>
      <c r="T414" s="87"/>
      <c r="U414" s="87"/>
      <c r="V414" s="87"/>
      <c r="W414" s="87"/>
      <c r="X414" s="87"/>
      <c r="Y414" s="87"/>
      <c r="Z414" s="87"/>
    </row>
    <row r="415" spans="1:26" ht="14.25" customHeight="1" x14ac:dyDescent="0.25">
      <c r="A415" s="87"/>
      <c r="B415" s="87"/>
      <c r="C415" s="87"/>
      <c r="D415" s="87"/>
      <c r="E415" s="87"/>
      <c r="F415" s="87"/>
      <c r="G415" s="87"/>
      <c r="H415" s="87"/>
      <c r="I415" s="87"/>
      <c r="J415" s="87"/>
      <c r="K415" s="87"/>
      <c r="L415" s="87"/>
      <c r="M415" s="87"/>
      <c r="N415" s="87"/>
      <c r="O415" s="87"/>
      <c r="P415" s="87"/>
      <c r="Q415" s="87"/>
      <c r="R415" s="87"/>
      <c r="S415" s="87"/>
      <c r="T415" s="87"/>
      <c r="U415" s="87"/>
      <c r="V415" s="87"/>
      <c r="W415" s="87"/>
      <c r="X415" s="87"/>
      <c r="Y415" s="87"/>
      <c r="Z415" s="87"/>
    </row>
    <row r="416" spans="1:26" ht="14.25" customHeight="1" x14ac:dyDescent="0.25">
      <c r="A416" s="87"/>
      <c r="B416" s="87"/>
      <c r="C416" s="87"/>
      <c r="D416" s="87"/>
      <c r="E416" s="87"/>
      <c r="F416" s="87"/>
      <c r="G416" s="87"/>
      <c r="H416" s="87"/>
      <c r="I416" s="87"/>
      <c r="J416" s="87"/>
      <c r="K416" s="87"/>
      <c r="L416" s="87"/>
      <c r="M416" s="87"/>
      <c r="N416" s="87"/>
      <c r="O416" s="87"/>
      <c r="P416" s="87"/>
      <c r="Q416" s="87"/>
      <c r="R416" s="87"/>
      <c r="S416" s="87"/>
      <c r="T416" s="87"/>
      <c r="U416" s="87"/>
      <c r="V416" s="87"/>
      <c r="W416" s="87"/>
      <c r="X416" s="87"/>
      <c r="Y416" s="87"/>
      <c r="Z416" s="87"/>
    </row>
    <row r="417" spans="1:26" ht="14.25" customHeight="1" x14ac:dyDescent="0.25">
      <c r="A417" s="87"/>
      <c r="B417" s="87"/>
      <c r="C417" s="87"/>
      <c r="D417" s="87"/>
      <c r="E417" s="87"/>
      <c r="F417" s="87"/>
      <c r="G417" s="87"/>
      <c r="H417" s="87"/>
      <c r="I417" s="87"/>
      <c r="J417" s="87"/>
      <c r="K417" s="87"/>
      <c r="L417" s="87"/>
      <c r="M417" s="87"/>
      <c r="N417" s="87"/>
      <c r="O417" s="87"/>
      <c r="P417" s="87"/>
      <c r="Q417" s="87"/>
      <c r="R417" s="87"/>
      <c r="S417" s="87"/>
      <c r="T417" s="87"/>
      <c r="U417" s="87"/>
      <c r="V417" s="87"/>
      <c r="W417" s="87"/>
      <c r="X417" s="87"/>
      <c r="Y417" s="87"/>
      <c r="Z417" s="87"/>
    </row>
    <row r="418" spans="1:26" ht="14.25" customHeight="1" x14ac:dyDescent="0.25">
      <c r="A418" s="87"/>
      <c r="B418" s="87"/>
      <c r="C418" s="87"/>
      <c r="D418" s="87"/>
      <c r="E418" s="87"/>
      <c r="F418" s="87"/>
      <c r="G418" s="87"/>
      <c r="H418" s="87"/>
      <c r="I418" s="87"/>
      <c r="J418" s="87"/>
      <c r="K418" s="87"/>
      <c r="L418" s="87"/>
      <c r="M418" s="87"/>
      <c r="N418" s="87"/>
      <c r="O418" s="87"/>
      <c r="P418" s="87"/>
      <c r="Q418" s="87"/>
      <c r="R418" s="87"/>
      <c r="S418" s="87"/>
      <c r="T418" s="87"/>
      <c r="U418" s="87"/>
      <c r="V418" s="87"/>
      <c r="W418" s="87"/>
      <c r="X418" s="87"/>
      <c r="Y418" s="87"/>
      <c r="Z418" s="87"/>
    </row>
    <row r="419" spans="1:26" ht="14.25" customHeight="1" x14ac:dyDescent="0.25">
      <c r="A419" s="87"/>
      <c r="B419" s="87"/>
      <c r="C419" s="87"/>
      <c r="D419" s="87"/>
      <c r="E419" s="87"/>
      <c r="F419" s="87"/>
      <c r="G419" s="87"/>
      <c r="H419" s="87"/>
      <c r="I419" s="87"/>
      <c r="J419" s="87"/>
      <c r="K419" s="87"/>
      <c r="L419" s="87"/>
      <c r="M419" s="87"/>
      <c r="N419" s="87"/>
      <c r="O419" s="87"/>
      <c r="P419" s="87"/>
      <c r="Q419" s="87"/>
      <c r="R419" s="87"/>
      <c r="S419" s="87"/>
      <c r="T419" s="87"/>
      <c r="U419" s="87"/>
      <c r="V419" s="87"/>
      <c r="W419" s="87"/>
      <c r="X419" s="87"/>
      <c r="Y419" s="87"/>
      <c r="Z419" s="87"/>
    </row>
    <row r="420" spans="1:26" ht="14.25" customHeight="1" x14ac:dyDescent="0.25">
      <c r="A420" s="87"/>
      <c r="B420" s="87"/>
      <c r="C420" s="87"/>
      <c r="D420" s="87"/>
      <c r="E420" s="87"/>
      <c r="F420" s="87"/>
      <c r="G420" s="87"/>
      <c r="H420" s="87"/>
      <c r="I420" s="87"/>
      <c r="J420" s="87"/>
      <c r="K420" s="87"/>
      <c r="L420" s="87"/>
      <c r="M420" s="87"/>
      <c r="N420" s="87"/>
      <c r="O420" s="87"/>
      <c r="P420" s="87"/>
      <c r="Q420" s="87"/>
      <c r="R420" s="87"/>
      <c r="S420" s="87"/>
      <c r="T420" s="87"/>
      <c r="U420" s="87"/>
      <c r="V420" s="87"/>
      <c r="W420" s="87"/>
      <c r="X420" s="87"/>
      <c r="Y420" s="87"/>
      <c r="Z420" s="87"/>
    </row>
    <row r="421" spans="1:26" ht="14.25" customHeight="1" x14ac:dyDescent="0.25">
      <c r="A421" s="87"/>
      <c r="B421" s="87"/>
      <c r="C421" s="87"/>
      <c r="D421" s="87"/>
      <c r="E421" s="87"/>
      <c r="F421" s="87"/>
      <c r="G421" s="87"/>
      <c r="H421" s="87"/>
      <c r="I421" s="87"/>
      <c r="J421" s="87"/>
      <c r="K421" s="87"/>
      <c r="L421" s="87"/>
      <c r="M421" s="87"/>
      <c r="N421" s="87"/>
      <c r="O421" s="87"/>
      <c r="P421" s="87"/>
      <c r="Q421" s="87"/>
      <c r="R421" s="87"/>
      <c r="S421" s="87"/>
      <c r="T421" s="87"/>
      <c r="U421" s="87"/>
      <c r="V421" s="87"/>
      <c r="W421" s="87"/>
      <c r="X421" s="87"/>
      <c r="Y421" s="87"/>
      <c r="Z421" s="87"/>
    </row>
    <row r="422" spans="1:26" ht="14.25" customHeight="1" x14ac:dyDescent="0.25">
      <c r="A422" s="87"/>
      <c r="B422" s="87"/>
      <c r="C422" s="87"/>
      <c r="D422" s="87"/>
      <c r="E422" s="87"/>
      <c r="F422" s="87"/>
      <c r="G422" s="87"/>
      <c r="H422" s="87"/>
      <c r="I422" s="87"/>
      <c r="J422" s="87"/>
      <c r="K422" s="87"/>
      <c r="L422" s="87"/>
      <c r="M422" s="87"/>
      <c r="N422" s="87"/>
      <c r="O422" s="87"/>
      <c r="P422" s="87"/>
      <c r="Q422" s="87"/>
      <c r="R422" s="87"/>
      <c r="S422" s="87"/>
      <c r="T422" s="87"/>
      <c r="U422" s="87"/>
      <c r="V422" s="87"/>
      <c r="W422" s="87"/>
      <c r="X422" s="87"/>
      <c r="Y422" s="87"/>
      <c r="Z422" s="87"/>
    </row>
    <row r="423" spans="1:26" ht="14.25" customHeight="1" x14ac:dyDescent="0.25">
      <c r="A423" s="87"/>
      <c r="B423" s="87"/>
      <c r="C423" s="87"/>
      <c r="D423" s="87"/>
      <c r="E423" s="87"/>
      <c r="F423" s="87"/>
      <c r="G423" s="87"/>
      <c r="H423" s="87"/>
      <c r="I423" s="87"/>
      <c r="J423" s="87"/>
      <c r="K423" s="87"/>
      <c r="L423" s="87"/>
      <c r="M423" s="87"/>
      <c r="N423" s="87"/>
      <c r="O423" s="87"/>
      <c r="P423" s="87"/>
      <c r="Q423" s="87"/>
      <c r="R423" s="87"/>
      <c r="S423" s="87"/>
      <c r="T423" s="87"/>
      <c r="U423" s="87"/>
      <c r="V423" s="87"/>
      <c r="W423" s="87"/>
      <c r="X423" s="87"/>
      <c r="Y423" s="87"/>
      <c r="Z423" s="87"/>
    </row>
    <row r="424" spans="1:26" ht="14.25" customHeight="1" x14ac:dyDescent="0.25">
      <c r="A424" s="87"/>
      <c r="B424" s="87"/>
      <c r="C424" s="87"/>
      <c r="D424" s="87"/>
      <c r="E424" s="87"/>
      <c r="F424" s="87"/>
      <c r="G424" s="87"/>
      <c r="H424" s="87"/>
      <c r="I424" s="87"/>
      <c r="J424" s="87"/>
      <c r="K424" s="87"/>
      <c r="L424" s="87"/>
      <c r="M424" s="87"/>
      <c r="N424" s="87"/>
      <c r="O424" s="87"/>
      <c r="P424" s="87"/>
      <c r="Q424" s="87"/>
      <c r="R424" s="87"/>
      <c r="S424" s="87"/>
      <c r="T424" s="87"/>
      <c r="U424" s="87"/>
      <c r="V424" s="87"/>
      <c r="W424" s="87"/>
      <c r="X424" s="87"/>
      <c r="Y424" s="87"/>
      <c r="Z424" s="87"/>
    </row>
    <row r="425" spans="1:26" ht="14.25" customHeight="1" x14ac:dyDescent="0.25">
      <c r="A425" s="87"/>
      <c r="B425" s="87"/>
      <c r="C425" s="87"/>
      <c r="D425" s="87"/>
      <c r="E425" s="87"/>
      <c r="F425" s="87"/>
      <c r="G425" s="87"/>
      <c r="H425" s="87"/>
      <c r="I425" s="87"/>
      <c r="J425" s="87"/>
      <c r="K425" s="87"/>
      <c r="L425" s="87"/>
      <c r="M425" s="87"/>
      <c r="N425" s="87"/>
      <c r="O425" s="87"/>
      <c r="P425" s="87"/>
      <c r="Q425" s="87"/>
      <c r="R425" s="87"/>
      <c r="S425" s="87"/>
      <c r="T425" s="87"/>
      <c r="U425" s="87"/>
      <c r="V425" s="87"/>
      <c r="W425" s="87"/>
      <c r="X425" s="87"/>
      <c r="Y425" s="87"/>
      <c r="Z425" s="87"/>
    </row>
    <row r="426" spans="1:26" ht="14.25" customHeight="1" x14ac:dyDescent="0.25">
      <c r="A426" s="87"/>
      <c r="B426" s="87"/>
      <c r="C426" s="87"/>
      <c r="D426" s="87"/>
      <c r="E426" s="87"/>
      <c r="F426" s="87"/>
      <c r="G426" s="87"/>
      <c r="H426" s="87"/>
      <c r="I426" s="87"/>
      <c r="J426" s="87"/>
      <c r="K426" s="87"/>
      <c r="L426" s="87"/>
      <c r="M426" s="87"/>
      <c r="N426" s="87"/>
      <c r="O426" s="87"/>
      <c r="P426" s="87"/>
      <c r="Q426" s="87"/>
      <c r="R426" s="87"/>
      <c r="S426" s="87"/>
      <c r="T426" s="87"/>
      <c r="U426" s="87"/>
      <c r="V426" s="87"/>
      <c r="W426" s="87"/>
      <c r="X426" s="87"/>
      <c r="Y426" s="87"/>
      <c r="Z426" s="87"/>
    </row>
    <row r="427" spans="1:26" ht="14.25" customHeight="1" x14ac:dyDescent="0.25">
      <c r="A427" s="87"/>
      <c r="B427" s="87"/>
      <c r="C427" s="87"/>
      <c r="D427" s="87"/>
      <c r="E427" s="87"/>
      <c r="F427" s="87"/>
      <c r="G427" s="87"/>
      <c r="H427" s="87"/>
      <c r="I427" s="87"/>
      <c r="J427" s="87"/>
      <c r="K427" s="87"/>
      <c r="L427" s="87"/>
      <c r="M427" s="87"/>
      <c r="N427" s="87"/>
      <c r="O427" s="87"/>
      <c r="P427" s="87"/>
      <c r="Q427" s="87"/>
      <c r="R427" s="87"/>
      <c r="S427" s="87"/>
      <c r="T427" s="87"/>
      <c r="U427" s="87"/>
      <c r="V427" s="87"/>
      <c r="W427" s="87"/>
      <c r="X427" s="87"/>
      <c r="Y427" s="87"/>
      <c r="Z427" s="87"/>
    </row>
    <row r="428" spans="1:26" ht="14.25" customHeight="1" x14ac:dyDescent="0.25">
      <c r="A428" s="87"/>
      <c r="B428" s="87"/>
      <c r="C428" s="87"/>
      <c r="D428" s="87"/>
      <c r="E428" s="87"/>
      <c r="F428" s="87"/>
      <c r="G428" s="87"/>
      <c r="H428" s="87"/>
      <c r="I428" s="87"/>
      <c r="J428" s="87"/>
      <c r="K428" s="87"/>
      <c r="L428" s="87"/>
      <c r="M428" s="87"/>
      <c r="N428" s="87"/>
      <c r="O428" s="87"/>
      <c r="P428" s="87"/>
      <c r="Q428" s="87"/>
      <c r="R428" s="87"/>
      <c r="S428" s="87"/>
      <c r="T428" s="87"/>
      <c r="U428" s="87"/>
      <c r="V428" s="87"/>
      <c r="W428" s="87"/>
      <c r="X428" s="87"/>
      <c r="Y428" s="87"/>
      <c r="Z428" s="87"/>
    </row>
    <row r="429" spans="1:26" ht="14.25" customHeight="1" x14ac:dyDescent="0.25">
      <c r="A429" s="87"/>
      <c r="B429" s="87"/>
      <c r="C429" s="87"/>
      <c r="D429" s="87"/>
      <c r="E429" s="87"/>
      <c r="F429" s="87"/>
      <c r="G429" s="87"/>
      <c r="H429" s="87"/>
      <c r="I429" s="87"/>
      <c r="J429" s="87"/>
      <c r="K429" s="87"/>
      <c r="L429" s="87"/>
      <c r="M429" s="87"/>
      <c r="N429" s="87"/>
      <c r="O429" s="87"/>
      <c r="P429" s="87"/>
      <c r="Q429" s="87"/>
      <c r="R429" s="87"/>
      <c r="S429" s="87"/>
      <c r="T429" s="87"/>
      <c r="U429" s="87"/>
      <c r="V429" s="87"/>
      <c r="W429" s="87"/>
      <c r="X429" s="87"/>
      <c r="Y429" s="87"/>
      <c r="Z429" s="87"/>
    </row>
    <row r="430" spans="1:26" ht="14.25" customHeight="1" x14ac:dyDescent="0.25">
      <c r="A430" s="87"/>
      <c r="B430" s="87"/>
      <c r="C430" s="87"/>
      <c r="D430" s="87"/>
      <c r="E430" s="87"/>
      <c r="F430" s="87"/>
      <c r="G430" s="87"/>
      <c r="H430" s="87"/>
      <c r="I430" s="87"/>
      <c r="J430" s="87"/>
      <c r="K430" s="87"/>
      <c r="L430" s="87"/>
      <c r="M430" s="87"/>
      <c r="N430" s="87"/>
      <c r="O430" s="87"/>
      <c r="P430" s="87"/>
      <c r="Q430" s="87"/>
      <c r="R430" s="87"/>
      <c r="S430" s="87"/>
      <c r="T430" s="87"/>
      <c r="U430" s="87"/>
      <c r="V430" s="87"/>
      <c r="W430" s="87"/>
      <c r="X430" s="87"/>
      <c r="Y430" s="87"/>
      <c r="Z430" s="87"/>
    </row>
    <row r="431" spans="1:26" ht="14.25" customHeight="1" x14ac:dyDescent="0.25">
      <c r="A431" s="87"/>
      <c r="B431" s="87"/>
      <c r="C431" s="87"/>
      <c r="D431" s="87"/>
      <c r="E431" s="87"/>
      <c r="F431" s="87"/>
      <c r="G431" s="87"/>
      <c r="H431" s="87"/>
      <c r="I431" s="87"/>
      <c r="J431" s="87"/>
      <c r="K431" s="87"/>
      <c r="L431" s="87"/>
      <c r="M431" s="87"/>
      <c r="N431" s="87"/>
      <c r="O431" s="87"/>
      <c r="P431" s="87"/>
      <c r="Q431" s="87"/>
      <c r="R431" s="87"/>
      <c r="S431" s="87"/>
      <c r="T431" s="87"/>
      <c r="U431" s="87"/>
      <c r="V431" s="87"/>
      <c r="W431" s="87"/>
      <c r="X431" s="87"/>
      <c r="Y431" s="87"/>
      <c r="Z431" s="87"/>
    </row>
    <row r="432" spans="1:26" ht="14.25" customHeight="1" x14ac:dyDescent="0.25">
      <c r="A432" s="87"/>
      <c r="B432" s="87"/>
      <c r="C432" s="87"/>
      <c r="D432" s="87"/>
      <c r="E432" s="87"/>
      <c r="F432" s="87"/>
      <c r="G432" s="87"/>
      <c r="H432" s="87"/>
      <c r="I432" s="87"/>
      <c r="J432" s="87"/>
      <c r="K432" s="87"/>
      <c r="L432" s="87"/>
      <c r="M432" s="87"/>
      <c r="N432" s="87"/>
      <c r="O432" s="87"/>
      <c r="P432" s="87"/>
      <c r="Q432" s="87"/>
      <c r="R432" s="87"/>
      <c r="S432" s="87"/>
      <c r="T432" s="87"/>
      <c r="U432" s="87"/>
      <c r="V432" s="87"/>
      <c r="W432" s="87"/>
      <c r="X432" s="87"/>
      <c r="Y432" s="87"/>
      <c r="Z432" s="87"/>
    </row>
    <row r="433" spans="1:26" ht="14.25" customHeight="1" x14ac:dyDescent="0.25">
      <c r="A433" s="87"/>
      <c r="B433" s="87"/>
      <c r="C433" s="87"/>
      <c r="D433" s="87"/>
      <c r="E433" s="87"/>
      <c r="F433" s="87"/>
      <c r="G433" s="87"/>
      <c r="H433" s="87"/>
      <c r="I433" s="87"/>
      <c r="J433" s="87"/>
      <c r="K433" s="87"/>
      <c r="L433" s="87"/>
      <c r="M433" s="87"/>
      <c r="N433" s="87"/>
      <c r="O433" s="87"/>
      <c r="P433" s="87"/>
      <c r="Q433" s="87"/>
      <c r="R433" s="87"/>
      <c r="S433" s="87"/>
      <c r="T433" s="87"/>
      <c r="U433" s="87"/>
      <c r="V433" s="87"/>
      <c r="W433" s="87"/>
      <c r="X433" s="87"/>
      <c r="Y433" s="87"/>
      <c r="Z433" s="87"/>
    </row>
    <row r="434" spans="1:26" ht="14.25" customHeight="1" x14ac:dyDescent="0.25">
      <c r="A434" s="87"/>
      <c r="B434" s="87"/>
      <c r="C434" s="87"/>
      <c r="D434" s="87"/>
      <c r="E434" s="87"/>
      <c r="F434" s="87"/>
      <c r="G434" s="87"/>
      <c r="H434" s="87"/>
      <c r="I434" s="87"/>
      <c r="J434" s="87"/>
      <c r="K434" s="87"/>
      <c r="L434" s="87"/>
      <c r="M434" s="87"/>
      <c r="N434" s="87"/>
      <c r="O434" s="87"/>
      <c r="P434" s="87"/>
      <c r="Q434" s="87"/>
      <c r="R434" s="87"/>
      <c r="S434" s="87"/>
      <c r="T434" s="87"/>
      <c r="U434" s="87"/>
      <c r="V434" s="87"/>
      <c r="W434" s="87"/>
      <c r="X434" s="87"/>
      <c r="Y434" s="87"/>
      <c r="Z434" s="87"/>
    </row>
    <row r="435" spans="1:26" ht="14.25" customHeight="1" x14ac:dyDescent="0.25">
      <c r="A435" s="87"/>
      <c r="B435" s="87"/>
      <c r="C435" s="87"/>
      <c r="D435" s="87"/>
      <c r="E435" s="87"/>
      <c r="F435" s="87"/>
      <c r="G435" s="87"/>
      <c r="H435" s="87"/>
      <c r="I435" s="87"/>
      <c r="J435" s="87"/>
      <c r="K435" s="87"/>
      <c r="L435" s="87"/>
      <c r="M435" s="87"/>
      <c r="N435" s="87"/>
      <c r="O435" s="87"/>
      <c r="P435" s="87"/>
      <c r="Q435" s="87"/>
      <c r="R435" s="87"/>
      <c r="S435" s="87"/>
      <c r="T435" s="87"/>
      <c r="U435" s="87"/>
      <c r="V435" s="87"/>
      <c r="W435" s="87"/>
      <c r="X435" s="87"/>
      <c r="Y435" s="87"/>
      <c r="Z435" s="87"/>
    </row>
    <row r="436" spans="1:26" ht="14.25" customHeight="1" x14ac:dyDescent="0.25">
      <c r="A436" s="87"/>
      <c r="B436" s="87"/>
      <c r="C436" s="87"/>
      <c r="D436" s="87"/>
      <c r="E436" s="87"/>
      <c r="F436" s="87"/>
      <c r="G436" s="87"/>
      <c r="H436" s="87"/>
      <c r="I436" s="87"/>
      <c r="J436" s="87"/>
      <c r="K436" s="87"/>
      <c r="L436" s="87"/>
      <c r="M436" s="87"/>
      <c r="N436" s="87"/>
      <c r="O436" s="87"/>
      <c r="P436" s="87"/>
      <c r="Q436" s="87"/>
      <c r="R436" s="87"/>
      <c r="S436" s="87"/>
      <c r="T436" s="87"/>
      <c r="U436" s="87"/>
      <c r="V436" s="87"/>
      <c r="W436" s="87"/>
      <c r="X436" s="87"/>
      <c r="Y436" s="87"/>
      <c r="Z436" s="87"/>
    </row>
    <row r="437" spans="1:26" ht="14.25" customHeight="1" x14ac:dyDescent="0.25">
      <c r="A437" s="87"/>
      <c r="B437" s="87"/>
      <c r="C437" s="87"/>
      <c r="D437" s="87"/>
      <c r="E437" s="87"/>
      <c r="F437" s="87"/>
      <c r="G437" s="87"/>
      <c r="H437" s="87"/>
      <c r="I437" s="87"/>
      <c r="J437" s="87"/>
      <c r="K437" s="87"/>
      <c r="L437" s="87"/>
      <c r="M437" s="87"/>
      <c r="N437" s="87"/>
      <c r="O437" s="87"/>
      <c r="P437" s="87"/>
      <c r="Q437" s="87"/>
      <c r="R437" s="87"/>
      <c r="S437" s="87"/>
      <c r="T437" s="87"/>
      <c r="U437" s="87"/>
      <c r="V437" s="87"/>
      <c r="W437" s="87"/>
      <c r="X437" s="87"/>
      <c r="Y437" s="87"/>
      <c r="Z437" s="87"/>
    </row>
    <row r="438" spans="1:26" ht="14.25" customHeight="1" x14ac:dyDescent="0.25">
      <c r="A438" s="87"/>
      <c r="B438" s="87"/>
      <c r="C438" s="87"/>
      <c r="D438" s="87"/>
      <c r="E438" s="87"/>
      <c r="F438" s="87"/>
      <c r="G438" s="87"/>
      <c r="H438" s="87"/>
      <c r="I438" s="87"/>
      <c r="J438" s="87"/>
      <c r="K438" s="87"/>
      <c r="L438" s="87"/>
      <c r="M438" s="87"/>
      <c r="N438" s="87"/>
      <c r="O438" s="87"/>
      <c r="P438" s="87"/>
      <c r="Q438" s="87"/>
      <c r="R438" s="87"/>
      <c r="S438" s="87"/>
      <c r="T438" s="87"/>
      <c r="U438" s="87"/>
      <c r="V438" s="87"/>
      <c r="W438" s="87"/>
      <c r="X438" s="87"/>
      <c r="Y438" s="87"/>
      <c r="Z438" s="87"/>
    </row>
    <row r="439" spans="1:26" ht="14.25" customHeight="1" x14ac:dyDescent="0.25">
      <c r="A439" s="87"/>
      <c r="B439" s="87"/>
      <c r="C439" s="87"/>
      <c r="D439" s="87"/>
      <c r="E439" s="87"/>
      <c r="F439" s="87"/>
      <c r="G439" s="87"/>
      <c r="H439" s="87"/>
      <c r="I439" s="87"/>
      <c r="J439" s="87"/>
      <c r="K439" s="87"/>
      <c r="L439" s="87"/>
      <c r="M439" s="87"/>
      <c r="N439" s="87"/>
      <c r="O439" s="87"/>
      <c r="P439" s="87"/>
      <c r="Q439" s="87"/>
      <c r="R439" s="87"/>
      <c r="S439" s="87"/>
      <c r="T439" s="87"/>
      <c r="U439" s="87"/>
      <c r="V439" s="87"/>
      <c r="W439" s="87"/>
      <c r="X439" s="87"/>
      <c r="Y439" s="87"/>
      <c r="Z439" s="87"/>
    </row>
    <row r="440" spans="1:26" ht="14.25" customHeight="1" x14ac:dyDescent="0.25">
      <c r="A440" s="87"/>
      <c r="B440" s="87"/>
      <c r="C440" s="87"/>
      <c r="D440" s="87"/>
      <c r="E440" s="87"/>
      <c r="F440" s="87"/>
      <c r="G440" s="87"/>
      <c r="H440" s="87"/>
      <c r="I440" s="87"/>
      <c r="J440" s="87"/>
      <c r="K440" s="87"/>
      <c r="L440" s="87"/>
      <c r="M440" s="87"/>
      <c r="N440" s="87"/>
      <c r="O440" s="87"/>
      <c r="P440" s="87"/>
      <c r="Q440" s="87"/>
      <c r="R440" s="87"/>
      <c r="S440" s="87"/>
      <c r="T440" s="87"/>
      <c r="U440" s="87"/>
      <c r="V440" s="87"/>
      <c r="W440" s="87"/>
      <c r="X440" s="87"/>
      <c r="Y440" s="87"/>
      <c r="Z440" s="87"/>
    </row>
    <row r="441" spans="1:26" ht="14.25" customHeight="1" x14ac:dyDescent="0.25">
      <c r="A441" s="87"/>
      <c r="B441" s="87"/>
      <c r="C441" s="87"/>
      <c r="D441" s="87"/>
      <c r="E441" s="87"/>
      <c r="F441" s="87"/>
      <c r="G441" s="87"/>
      <c r="H441" s="87"/>
      <c r="I441" s="87"/>
      <c r="J441" s="87"/>
      <c r="K441" s="87"/>
      <c r="L441" s="87"/>
      <c r="M441" s="87"/>
      <c r="N441" s="87"/>
      <c r="O441" s="87"/>
      <c r="P441" s="87"/>
      <c r="Q441" s="87"/>
      <c r="R441" s="87"/>
      <c r="S441" s="87"/>
      <c r="T441" s="87"/>
      <c r="U441" s="87"/>
      <c r="V441" s="87"/>
      <c r="W441" s="87"/>
      <c r="X441" s="87"/>
      <c r="Y441" s="87"/>
      <c r="Z441" s="87"/>
    </row>
    <row r="442" spans="1:26" ht="14.25" customHeight="1" x14ac:dyDescent="0.25">
      <c r="A442" s="87"/>
      <c r="B442" s="87"/>
      <c r="C442" s="87"/>
      <c r="D442" s="87"/>
      <c r="E442" s="87"/>
      <c r="F442" s="87"/>
      <c r="G442" s="87"/>
      <c r="H442" s="87"/>
      <c r="I442" s="87"/>
      <c r="J442" s="87"/>
      <c r="K442" s="87"/>
      <c r="L442" s="87"/>
      <c r="M442" s="87"/>
      <c r="N442" s="87"/>
      <c r="O442" s="87"/>
      <c r="P442" s="87"/>
      <c r="Q442" s="87"/>
      <c r="R442" s="87"/>
      <c r="S442" s="87"/>
      <c r="T442" s="87"/>
      <c r="U442" s="87"/>
      <c r="V442" s="87"/>
      <c r="W442" s="87"/>
      <c r="X442" s="87"/>
      <c r="Y442" s="87"/>
      <c r="Z442" s="87"/>
    </row>
    <row r="443" spans="1:26" ht="14.25" customHeight="1" x14ac:dyDescent="0.25">
      <c r="A443" s="87"/>
      <c r="B443" s="87"/>
      <c r="C443" s="87"/>
      <c r="D443" s="87"/>
      <c r="E443" s="87"/>
      <c r="F443" s="87"/>
      <c r="G443" s="87"/>
      <c r="H443" s="87"/>
      <c r="I443" s="87"/>
      <c r="J443" s="87"/>
      <c r="K443" s="87"/>
      <c r="L443" s="87"/>
      <c r="M443" s="87"/>
      <c r="N443" s="87"/>
      <c r="O443" s="87"/>
      <c r="P443" s="87"/>
      <c r="Q443" s="87"/>
      <c r="R443" s="87"/>
      <c r="S443" s="87"/>
      <c r="T443" s="87"/>
      <c r="U443" s="87"/>
      <c r="V443" s="87"/>
      <c r="W443" s="87"/>
      <c r="X443" s="87"/>
      <c r="Y443" s="87"/>
      <c r="Z443" s="87"/>
    </row>
    <row r="444" spans="1:26" ht="14.25" customHeight="1" x14ac:dyDescent="0.25">
      <c r="A444" s="87"/>
      <c r="B444" s="87"/>
      <c r="C444" s="87"/>
      <c r="D444" s="87"/>
      <c r="E444" s="87"/>
      <c r="F444" s="87"/>
      <c r="G444" s="87"/>
      <c r="H444" s="87"/>
      <c r="I444" s="87"/>
      <c r="J444" s="87"/>
      <c r="K444" s="87"/>
      <c r="L444" s="87"/>
      <c r="M444" s="87"/>
      <c r="N444" s="87"/>
      <c r="O444" s="87"/>
      <c r="P444" s="87"/>
      <c r="Q444" s="87"/>
      <c r="R444" s="87"/>
      <c r="S444" s="87"/>
      <c r="T444" s="87"/>
      <c r="U444" s="87"/>
      <c r="V444" s="87"/>
      <c r="W444" s="87"/>
      <c r="X444" s="87"/>
      <c r="Y444" s="87"/>
      <c r="Z444" s="87"/>
    </row>
    <row r="445" spans="1:26" ht="14.25" customHeight="1" x14ac:dyDescent="0.25">
      <c r="A445" s="87"/>
      <c r="B445" s="87"/>
      <c r="C445" s="87"/>
      <c r="D445" s="87"/>
      <c r="E445" s="87"/>
      <c r="F445" s="87"/>
      <c r="G445" s="87"/>
      <c r="H445" s="87"/>
      <c r="I445" s="87"/>
      <c r="J445" s="87"/>
      <c r="K445" s="87"/>
      <c r="L445" s="87"/>
      <c r="M445" s="87"/>
      <c r="N445" s="87"/>
      <c r="O445" s="87"/>
      <c r="P445" s="87"/>
      <c r="Q445" s="87"/>
      <c r="R445" s="87"/>
      <c r="S445" s="87"/>
      <c r="T445" s="87"/>
      <c r="U445" s="87"/>
      <c r="V445" s="87"/>
      <c r="W445" s="87"/>
      <c r="X445" s="87"/>
      <c r="Y445" s="87"/>
      <c r="Z445" s="87"/>
    </row>
    <row r="446" spans="1:26" ht="14.25" customHeight="1" x14ac:dyDescent="0.25">
      <c r="A446" s="87"/>
      <c r="B446" s="87"/>
      <c r="C446" s="87"/>
      <c r="D446" s="87"/>
      <c r="E446" s="87"/>
      <c r="F446" s="87"/>
      <c r="G446" s="87"/>
      <c r="H446" s="87"/>
      <c r="I446" s="87"/>
      <c r="J446" s="87"/>
      <c r="K446" s="87"/>
      <c r="L446" s="87"/>
      <c r="M446" s="87"/>
      <c r="N446" s="87"/>
      <c r="O446" s="87"/>
      <c r="P446" s="87"/>
      <c r="Q446" s="87"/>
      <c r="R446" s="87"/>
      <c r="S446" s="87"/>
      <c r="T446" s="87"/>
      <c r="U446" s="87"/>
      <c r="V446" s="87"/>
      <c r="W446" s="87"/>
      <c r="X446" s="87"/>
      <c r="Y446" s="87"/>
      <c r="Z446" s="87"/>
    </row>
    <row r="447" spans="1:26" ht="14.25" customHeight="1" x14ac:dyDescent="0.25">
      <c r="A447" s="87"/>
      <c r="B447" s="87"/>
      <c r="C447" s="87"/>
      <c r="D447" s="87"/>
      <c r="E447" s="87"/>
      <c r="F447" s="87"/>
      <c r="G447" s="87"/>
      <c r="H447" s="87"/>
      <c r="I447" s="87"/>
      <c r="J447" s="87"/>
      <c r="K447" s="87"/>
      <c r="L447" s="87"/>
      <c r="M447" s="87"/>
      <c r="N447" s="87"/>
      <c r="O447" s="87"/>
      <c r="P447" s="87"/>
      <c r="Q447" s="87"/>
      <c r="R447" s="87"/>
      <c r="S447" s="87"/>
      <c r="T447" s="87"/>
      <c r="U447" s="87"/>
      <c r="V447" s="87"/>
      <c r="W447" s="87"/>
      <c r="X447" s="87"/>
      <c r="Y447" s="87"/>
      <c r="Z447" s="87"/>
    </row>
    <row r="448" spans="1:26" ht="14.25" customHeight="1" x14ac:dyDescent="0.25">
      <c r="A448" s="87"/>
      <c r="B448" s="87"/>
      <c r="C448" s="87"/>
      <c r="D448" s="87"/>
      <c r="E448" s="87"/>
      <c r="F448" s="87"/>
      <c r="G448" s="87"/>
      <c r="H448" s="87"/>
      <c r="I448" s="87"/>
      <c r="J448" s="87"/>
      <c r="K448" s="87"/>
      <c r="L448" s="87"/>
      <c r="M448" s="87"/>
      <c r="N448" s="87"/>
      <c r="O448" s="87"/>
      <c r="P448" s="87"/>
      <c r="Q448" s="87"/>
      <c r="R448" s="87"/>
      <c r="S448" s="87"/>
      <c r="T448" s="87"/>
      <c r="U448" s="87"/>
      <c r="V448" s="87"/>
      <c r="W448" s="87"/>
      <c r="X448" s="87"/>
      <c r="Y448" s="87"/>
      <c r="Z448" s="87"/>
    </row>
    <row r="449" spans="1:26" ht="14.25" customHeight="1" x14ac:dyDescent="0.25">
      <c r="A449" s="87"/>
      <c r="B449" s="87"/>
      <c r="C449" s="87"/>
      <c r="D449" s="87"/>
      <c r="E449" s="87"/>
      <c r="F449" s="87"/>
      <c r="G449" s="87"/>
      <c r="H449" s="87"/>
      <c r="I449" s="87"/>
      <c r="J449" s="87"/>
      <c r="K449" s="87"/>
      <c r="L449" s="87"/>
      <c r="M449" s="87"/>
      <c r="N449" s="87"/>
      <c r="O449" s="87"/>
      <c r="P449" s="87"/>
      <c r="Q449" s="87"/>
      <c r="R449" s="87"/>
      <c r="S449" s="87"/>
      <c r="T449" s="87"/>
      <c r="U449" s="87"/>
      <c r="V449" s="87"/>
      <c r="W449" s="87"/>
      <c r="X449" s="87"/>
      <c r="Y449" s="87"/>
      <c r="Z449" s="87"/>
    </row>
    <row r="450" spans="1:26" ht="14.25" customHeight="1" x14ac:dyDescent="0.25">
      <c r="A450" s="87"/>
      <c r="B450" s="87"/>
      <c r="C450" s="87"/>
      <c r="D450" s="87"/>
      <c r="E450" s="87"/>
      <c r="F450" s="87"/>
      <c r="G450" s="87"/>
      <c r="H450" s="87"/>
      <c r="I450" s="87"/>
      <c r="J450" s="87"/>
      <c r="K450" s="87"/>
      <c r="L450" s="87"/>
      <c r="M450" s="87"/>
      <c r="N450" s="87"/>
      <c r="O450" s="87"/>
      <c r="P450" s="87"/>
      <c r="Q450" s="87"/>
      <c r="R450" s="87"/>
      <c r="S450" s="87"/>
      <c r="T450" s="87"/>
      <c r="U450" s="87"/>
      <c r="V450" s="87"/>
      <c r="W450" s="87"/>
      <c r="X450" s="87"/>
      <c r="Y450" s="87"/>
      <c r="Z450" s="87"/>
    </row>
    <row r="451" spans="1:26" ht="14.25" customHeight="1" x14ac:dyDescent="0.25">
      <c r="A451" s="87"/>
      <c r="B451" s="87"/>
      <c r="C451" s="87"/>
      <c r="D451" s="87"/>
      <c r="E451" s="87"/>
      <c r="F451" s="87"/>
      <c r="G451" s="87"/>
      <c r="H451" s="87"/>
      <c r="I451" s="87"/>
      <c r="J451" s="87"/>
      <c r="K451" s="87"/>
      <c r="L451" s="87"/>
      <c r="M451" s="87"/>
      <c r="N451" s="87"/>
      <c r="O451" s="87"/>
      <c r="P451" s="87"/>
      <c r="Q451" s="87"/>
      <c r="R451" s="87"/>
      <c r="S451" s="87"/>
      <c r="T451" s="87"/>
      <c r="U451" s="87"/>
      <c r="V451" s="87"/>
      <c r="W451" s="87"/>
      <c r="X451" s="87"/>
      <c r="Y451" s="87"/>
      <c r="Z451" s="87"/>
    </row>
    <row r="452" spans="1:26" ht="14.25" customHeight="1" x14ac:dyDescent="0.25">
      <c r="A452" s="87"/>
      <c r="B452" s="87"/>
      <c r="C452" s="87"/>
      <c r="D452" s="87"/>
      <c r="E452" s="87"/>
      <c r="F452" s="87"/>
      <c r="G452" s="87"/>
      <c r="H452" s="87"/>
      <c r="I452" s="87"/>
      <c r="J452" s="87"/>
      <c r="K452" s="87"/>
      <c r="L452" s="87"/>
      <c r="M452" s="87"/>
      <c r="N452" s="87"/>
      <c r="O452" s="87"/>
      <c r="P452" s="87"/>
      <c r="Q452" s="87"/>
      <c r="R452" s="87"/>
      <c r="S452" s="87"/>
      <c r="T452" s="87"/>
      <c r="U452" s="87"/>
      <c r="V452" s="87"/>
      <c r="W452" s="87"/>
      <c r="X452" s="87"/>
      <c r="Y452" s="87"/>
      <c r="Z452" s="87"/>
    </row>
    <row r="453" spans="1:26" ht="14.25" customHeight="1" x14ac:dyDescent="0.25">
      <c r="A453" s="87"/>
      <c r="B453" s="87"/>
      <c r="C453" s="87"/>
      <c r="D453" s="87"/>
      <c r="E453" s="87"/>
      <c r="F453" s="87"/>
      <c r="G453" s="87"/>
      <c r="H453" s="87"/>
      <c r="I453" s="87"/>
      <c r="J453" s="87"/>
      <c r="K453" s="87"/>
      <c r="L453" s="87"/>
      <c r="M453" s="87"/>
      <c r="N453" s="87"/>
      <c r="O453" s="87"/>
      <c r="P453" s="87"/>
      <c r="Q453" s="87"/>
      <c r="R453" s="87"/>
      <c r="S453" s="87"/>
      <c r="T453" s="87"/>
      <c r="U453" s="87"/>
      <c r="V453" s="87"/>
      <c r="W453" s="87"/>
      <c r="X453" s="87"/>
      <c r="Y453" s="87"/>
      <c r="Z453" s="87"/>
    </row>
    <row r="454" spans="1:26" ht="14.25" customHeight="1" x14ac:dyDescent="0.25">
      <c r="A454" s="87"/>
      <c r="B454" s="87"/>
      <c r="C454" s="87"/>
      <c r="D454" s="87"/>
      <c r="E454" s="87"/>
      <c r="F454" s="87"/>
      <c r="G454" s="87"/>
      <c r="H454" s="87"/>
      <c r="I454" s="87"/>
      <c r="J454" s="87"/>
      <c r="K454" s="87"/>
      <c r="L454" s="87"/>
      <c r="M454" s="87"/>
      <c r="N454" s="87"/>
      <c r="O454" s="87"/>
      <c r="P454" s="87"/>
      <c r="Q454" s="87"/>
      <c r="R454" s="87"/>
      <c r="S454" s="87"/>
      <c r="T454" s="87"/>
      <c r="U454" s="87"/>
      <c r="V454" s="87"/>
      <c r="W454" s="87"/>
      <c r="X454" s="87"/>
      <c r="Y454" s="87"/>
      <c r="Z454" s="87"/>
    </row>
    <row r="455" spans="1:26" ht="14.25" customHeight="1" x14ac:dyDescent="0.25">
      <c r="A455" s="87"/>
      <c r="B455" s="87"/>
      <c r="C455" s="87"/>
      <c r="D455" s="87"/>
      <c r="E455" s="87"/>
      <c r="F455" s="87"/>
      <c r="G455" s="87"/>
      <c r="H455" s="87"/>
      <c r="I455" s="87"/>
      <c r="J455" s="87"/>
      <c r="K455" s="87"/>
      <c r="L455" s="87"/>
      <c r="M455" s="87"/>
      <c r="N455" s="87"/>
      <c r="O455" s="87"/>
      <c r="P455" s="87"/>
      <c r="Q455" s="87"/>
      <c r="R455" s="87"/>
      <c r="S455" s="87"/>
      <c r="T455" s="87"/>
      <c r="U455" s="87"/>
      <c r="V455" s="87"/>
      <c r="W455" s="87"/>
      <c r="X455" s="87"/>
      <c r="Y455" s="87"/>
      <c r="Z455" s="87"/>
    </row>
    <row r="456" spans="1:26" ht="14.25" customHeight="1" x14ac:dyDescent="0.25">
      <c r="A456" s="87"/>
      <c r="B456" s="87"/>
      <c r="C456" s="87"/>
      <c r="D456" s="87"/>
      <c r="E456" s="87"/>
      <c r="F456" s="87"/>
      <c r="G456" s="87"/>
      <c r="H456" s="87"/>
      <c r="I456" s="87"/>
      <c r="J456" s="87"/>
      <c r="K456" s="87"/>
      <c r="L456" s="87"/>
      <c r="M456" s="87"/>
      <c r="N456" s="87"/>
      <c r="O456" s="87"/>
      <c r="P456" s="87"/>
      <c r="Q456" s="87"/>
      <c r="R456" s="87"/>
      <c r="S456" s="87"/>
      <c r="T456" s="87"/>
      <c r="U456" s="87"/>
      <c r="V456" s="87"/>
      <c r="W456" s="87"/>
      <c r="X456" s="87"/>
      <c r="Y456" s="87"/>
      <c r="Z456" s="87"/>
    </row>
    <row r="457" spans="1:26" ht="14.25" customHeight="1" x14ac:dyDescent="0.25">
      <c r="A457" s="87"/>
      <c r="B457" s="87"/>
      <c r="C457" s="87"/>
      <c r="D457" s="87"/>
      <c r="E457" s="87"/>
      <c r="F457" s="87"/>
      <c r="G457" s="87"/>
      <c r="H457" s="87"/>
      <c r="I457" s="87"/>
      <c r="J457" s="87"/>
      <c r="K457" s="87"/>
      <c r="L457" s="87"/>
      <c r="M457" s="87"/>
      <c r="N457" s="87"/>
      <c r="O457" s="87"/>
      <c r="P457" s="87"/>
      <c r="Q457" s="87"/>
      <c r="R457" s="87"/>
      <c r="S457" s="87"/>
      <c r="T457" s="87"/>
      <c r="U457" s="87"/>
      <c r="V457" s="87"/>
      <c r="W457" s="87"/>
      <c r="X457" s="87"/>
      <c r="Y457" s="87"/>
      <c r="Z457" s="87"/>
    </row>
    <row r="458" spans="1:26" ht="14.25" customHeight="1" x14ac:dyDescent="0.25">
      <c r="A458" s="87"/>
      <c r="B458" s="87"/>
      <c r="C458" s="87"/>
      <c r="D458" s="87"/>
      <c r="E458" s="87"/>
      <c r="F458" s="87"/>
      <c r="G458" s="87"/>
      <c r="H458" s="87"/>
      <c r="I458" s="87"/>
      <c r="J458" s="87"/>
      <c r="K458" s="87"/>
      <c r="L458" s="87"/>
      <c r="M458" s="87"/>
      <c r="N458" s="87"/>
      <c r="O458" s="87"/>
      <c r="P458" s="87"/>
      <c r="Q458" s="87"/>
      <c r="R458" s="87"/>
      <c r="S458" s="87"/>
      <c r="T458" s="87"/>
      <c r="U458" s="87"/>
      <c r="V458" s="87"/>
      <c r="W458" s="87"/>
      <c r="X458" s="87"/>
      <c r="Y458" s="87"/>
      <c r="Z458" s="87"/>
    </row>
    <row r="459" spans="1:26" ht="14.25" customHeight="1" x14ac:dyDescent="0.25">
      <c r="A459" s="87"/>
      <c r="B459" s="87"/>
      <c r="C459" s="87"/>
      <c r="D459" s="87"/>
      <c r="E459" s="87"/>
      <c r="F459" s="87"/>
      <c r="G459" s="87"/>
      <c r="H459" s="87"/>
      <c r="I459" s="87"/>
      <c r="J459" s="87"/>
      <c r="K459" s="87"/>
      <c r="L459" s="87"/>
      <c r="M459" s="87"/>
      <c r="N459" s="87"/>
      <c r="O459" s="87"/>
      <c r="P459" s="87"/>
      <c r="Q459" s="87"/>
      <c r="R459" s="87"/>
      <c r="S459" s="87"/>
      <c r="T459" s="87"/>
      <c r="U459" s="87"/>
      <c r="V459" s="87"/>
      <c r="W459" s="87"/>
      <c r="X459" s="87"/>
      <c r="Y459" s="87"/>
      <c r="Z459" s="87"/>
    </row>
    <row r="460" spans="1:26" ht="14.25" customHeight="1" x14ac:dyDescent="0.25">
      <c r="A460" s="87"/>
      <c r="B460" s="87"/>
      <c r="C460" s="87"/>
      <c r="D460" s="87"/>
      <c r="E460" s="87"/>
      <c r="F460" s="87"/>
      <c r="G460" s="87"/>
      <c r="H460" s="87"/>
      <c r="I460" s="87"/>
      <c r="J460" s="87"/>
      <c r="K460" s="87"/>
      <c r="L460" s="87"/>
      <c r="M460" s="87"/>
      <c r="N460" s="87"/>
      <c r="O460" s="87"/>
      <c r="P460" s="87"/>
      <c r="Q460" s="87"/>
      <c r="R460" s="87"/>
      <c r="S460" s="87"/>
      <c r="T460" s="87"/>
      <c r="U460" s="87"/>
      <c r="V460" s="87"/>
      <c r="W460" s="87"/>
      <c r="X460" s="87"/>
      <c r="Y460" s="87"/>
      <c r="Z460" s="87"/>
    </row>
    <row r="461" spans="1:26" ht="14.25" customHeight="1" x14ac:dyDescent="0.25">
      <c r="A461" s="87"/>
      <c r="B461" s="87"/>
      <c r="C461" s="87"/>
      <c r="D461" s="87"/>
      <c r="E461" s="87"/>
      <c r="F461" s="87"/>
      <c r="G461" s="87"/>
      <c r="H461" s="87"/>
      <c r="I461" s="87"/>
      <c r="J461" s="87"/>
      <c r="K461" s="87"/>
      <c r="L461" s="87"/>
      <c r="M461" s="87"/>
      <c r="N461" s="87"/>
      <c r="O461" s="87"/>
      <c r="P461" s="87"/>
      <c r="Q461" s="87"/>
      <c r="R461" s="87"/>
      <c r="S461" s="87"/>
      <c r="T461" s="87"/>
      <c r="U461" s="87"/>
      <c r="V461" s="87"/>
      <c r="W461" s="87"/>
      <c r="X461" s="87"/>
      <c r="Y461" s="87"/>
      <c r="Z461" s="87"/>
    </row>
    <row r="462" spans="1:26" ht="14.25" customHeight="1" x14ac:dyDescent="0.25">
      <c r="A462" s="87"/>
      <c r="B462" s="87"/>
      <c r="C462" s="87"/>
      <c r="D462" s="87"/>
      <c r="E462" s="87"/>
      <c r="F462" s="87"/>
      <c r="G462" s="87"/>
      <c r="H462" s="87"/>
      <c r="I462" s="87"/>
      <c r="J462" s="87"/>
      <c r="K462" s="87"/>
      <c r="L462" s="87"/>
      <c r="M462" s="87"/>
      <c r="N462" s="87"/>
      <c r="O462" s="87"/>
      <c r="P462" s="87"/>
      <c r="Q462" s="87"/>
      <c r="R462" s="87"/>
      <c r="S462" s="87"/>
      <c r="T462" s="87"/>
      <c r="U462" s="87"/>
      <c r="V462" s="87"/>
      <c r="W462" s="87"/>
      <c r="X462" s="87"/>
      <c r="Y462" s="87"/>
      <c r="Z462" s="87"/>
    </row>
    <row r="463" spans="1:26" ht="14.25" customHeight="1" x14ac:dyDescent="0.25">
      <c r="A463" s="87"/>
      <c r="B463" s="87"/>
      <c r="C463" s="87"/>
      <c r="D463" s="87"/>
      <c r="E463" s="87"/>
      <c r="F463" s="87"/>
      <c r="G463" s="87"/>
      <c r="H463" s="87"/>
      <c r="I463" s="87"/>
      <c r="J463" s="87"/>
      <c r="K463" s="87"/>
      <c r="L463" s="87"/>
      <c r="M463" s="87"/>
      <c r="N463" s="87"/>
      <c r="O463" s="87"/>
      <c r="P463" s="87"/>
      <c r="Q463" s="87"/>
      <c r="R463" s="87"/>
      <c r="S463" s="87"/>
      <c r="T463" s="87"/>
      <c r="U463" s="87"/>
      <c r="V463" s="87"/>
      <c r="W463" s="87"/>
      <c r="X463" s="87"/>
      <c r="Y463" s="87"/>
      <c r="Z463" s="87"/>
    </row>
    <row r="464" spans="1:26" ht="14.25" customHeight="1" x14ac:dyDescent="0.25">
      <c r="A464" s="87"/>
      <c r="B464" s="87"/>
      <c r="C464" s="87"/>
      <c r="D464" s="87"/>
      <c r="E464" s="87"/>
      <c r="F464" s="87"/>
      <c r="G464" s="87"/>
      <c r="H464" s="87"/>
      <c r="I464" s="87"/>
      <c r="J464" s="87"/>
      <c r="K464" s="87"/>
      <c r="L464" s="87"/>
      <c r="M464" s="87"/>
      <c r="N464" s="87"/>
      <c r="O464" s="87"/>
      <c r="P464" s="87"/>
      <c r="Q464" s="87"/>
      <c r="R464" s="87"/>
      <c r="S464" s="87"/>
      <c r="T464" s="87"/>
      <c r="U464" s="87"/>
      <c r="V464" s="87"/>
      <c r="W464" s="87"/>
      <c r="X464" s="87"/>
      <c r="Y464" s="87"/>
      <c r="Z464" s="87"/>
    </row>
    <row r="465" spans="1:26" ht="14.25" customHeight="1" x14ac:dyDescent="0.25">
      <c r="A465" s="87"/>
      <c r="B465" s="87"/>
      <c r="C465" s="87"/>
      <c r="D465" s="87"/>
      <c r="E465" s="87"/>
      <c r="F465" s="87"/>
      <c r="G465" s="87"/>
      <c r="H465" s="87"/>
      <c r="I465" s="87"/>
      <c r="J465" s="87"/>
      <c r="K465" s="87"/>
      <c r="L465" s="87"/>
      <c r="M465" s="87"/>
      <c r="N465" s="87"/>
      <c r="O465" s="87"/>
      <c r="P465" s="87"/>
      <c r="Q465" s="87"/>
      <c r="R465" s="87"/>
      <c r="S465" s="87"/>
      <c r="T465" s="87"/>
      <c r="U465" s="87"/>
      <c r="V465" s="87"/>
      <c r="W465" s="87"/>
      <c r="X465" s="87"/>
      <c r="Y465" s="87"/>
      <c r="Z465" s="87"/>
    </row>
    <row r="466" spans="1:26" ht="14.25" customHeight="1" x14ac:dyDescent="0.25">
      <c r="A466" s="87"/>
      <c r="B466" s="87"/>
      <c r="C466" s="87"/>
      <c r="D466" s="87"/>
      <c r="E466" s="87"/>
      <c r="F466" s="87"/>
      <c r="G466" s="87"/>
      <c r="H466" s="87"/>
      <c r="I466" s="87"/>
      <c r="J466" s="87"/>
      <c r="K466" s="87"/>
      <c r="L466" s="87"/>
      <c r="M466" s="87"/>
      <c r="N466" s="87"/>
      <c r="O466" s="87"/>
      <c r="P466" s="87"/>
      <c r="Q466" s="87"/>
      <c r="R466" s="87"/>
      <c r="S466" s="87"/>
      <c r="T466" s="87"/>
      <c r="U466" s="87"/>
      <c r="V466" s="87"/>
      <c r="W466" s="87"/>
      <c r="X466" s="87"/>
      <c r="Y466" s="87"/>
      <c r="Z466" s="87"/>
    </row>
    <row r="467" spans="1:26" ht="14.25" customHeight="1" x14ac:dyDescent="0.25">
      <c r="A467" s="87"/>
      <c r="B467" s="87"/>
      <c r="C467" s="87"/>
      <c r="D467" s="87"/>
      <c r="E467" s="87"/>
      <c r="F467" s="87"/>
      <c r="G467" s="87"/>
      <c r="H467" s="87"/>
      <c r="I467" s="87"/>
      <c r="J467" s="87"/>
      <c r="K467" s="87"/>
      <c r="L467" s="87"/>
      <c r="M467" s="87"/>
      <c r="N467" s="87"/>
      <c r="O467" s="87"/>
      <c r="P467" s="87"/>
      <c r="Q467" s="87"/>
      <c r="R467" s="87"/>
      <c r="S467" s="87"/>
      <c r="T467" s="87"/>
      <c r="U467" s="87"/>
      <c r="V467" s="87"/>
      <c r="W467" s="87"/>
      <c r="X467" s="87"/>
      <c r="Y467" s="87"/>
      <c r="Z467" s="87"/>
    </row>
    <row r="468" spans="1:26" ht="14.25" customHeight="1" x14ac:dyDescent="0.25">
      <c r="A468" s="87"/>
      <c r="B468" s="87"/>
      <c r="C468" s="87"/>
      <c r="D468" s="87"/>
      <c r="E468" s="87"/>
      <c r="F468" s="87"/>
      <c r="G468" s="87"/>
      <c r="H468" s="87"/>
      <c r="I468" s="87"/>
      <c r="J468" s="87"/>
      <c r="K468" s="87"/>
      <c r="L468" s="87"/>
      <c r="M468" s="87"/>
      <c r="N468" s="87"/>
      <c r="O468" s="87"/>
      <c r="P468" s="87"/>
      <c r="Q468" s="87"/>
      <c r="R468" s="87"/>
      <c r="S468" s="87"/>
      <c r="T468" s="87"/>
      <c r="U468" s="87"/>
      <c r="V468" s="87"/>
      <c r="W468" s="87"/>
      <c r="X468" s="87"/>
      <c r="Y468" s="87"/>
      <c r="Z468" s="87"/>
    </row>
    <row r="469" spans="1:26" ht="14.25" customHeight="1" x14ac:dyDescent="0.25">
      <c r="A469" s="87"/>
      <c r="B469" s="87"/>
      <c r="C469" s="87"/>
      <c r="D469" s="87"/>
      <c r="E469" s="87"/>
      <c r="F469" s="87"/>
      <c r="G469" s="87"/>
      <c r="H469" s="87"/>
      <c r="I469" s="87"/>
      <c r="J469" s="87"/>
      <c r="K469" s="87"/>
      <c r="L469" s="87"/>
      <c r="M469" s="87"/>
      <c r="N469" s="87"/>
      <c r="O469" s="87"/>
      <c r="P469" s="87"/>
      <c r="Q469" s="87"/>
      <c r="R469" s="87"/>
      <c r="S469" s="87"/>
      <c r="T469" s="87"/>
      <c r="U469" s="87"/>
      <c r="V469" s="87"/>
      <c r="W469" s="87"/>
      <c r="X469" s="87"/>
      <c r="Y469" s="87"/>
      <c r="Z469" s="87"/>
    </row>
    <row r="470" spans="1:26" ht="14.25" customHeight="1" x14ac:dyDescent="0.25">
      <c r="A470" s="87"/>
      <c r="B470" s="87"/>
      <c r="C470" s="87"/>
      <c r="D470" s="87"/>
      <c r="E470" s="87"/>
      <c r="F470" s="87"/>
      <c r="G470" s="87"/>
      <c r="H470" s="87"/>
      <c r="I470" s="87"/>
      <c r="J470" s="87"/>
      <c r="K470" s="87"/>
      <c r="L470" s="87"/>
      <c r="M470" s="87"/>
      <c r="N470" s="87"/>
      <c r="O470" s="87"/>
      <c r="P470" s="87"/>
      <c r="Q470" s="87"/>
      <c r="R470" s="87"/>
      <c r="S470" s="87"/>
      <c r="T470" s="87"/>
      <c r="U470" s="87"/>
      <c r="V470" s="87"/>
      <c r="W470" s="87"/>
      <c r="X470" s="87"/>
      <c r="Y470" s="87"/>
      <c r="Z470" s="87"/>
    </row>
    <row r="471" spans="1:26" ht="14.25" customHeight="1" x14ac:dyDescent="0.25">
      <c r="A471" s="87"/>
      <c r="B471" s="87"/>
      <c r="C471" s="87"/>
      <c r="D471" s="87"/>
      <c r="E471" s="87"/>
      <c r="F471" s="87"/>
      <c r="G471" s="87"/>
      <c r="H471" s="87"/>
      <c r="I471" s="87"/>
      <c r="J471" s="87"/>
      <c r="K471" s="87"/>
      <c r="L471" s="87"/>
      <c r="M471" s="87"/>
      <c r="N471" s="87"/>
      <c r="O471" s="87"/>
      <c r="P471" s="87"/>
      <c r="Q471" s="87"/>
      <c r="R471" s="87"/>
      <c r="S471" s="87"/>
      <c r="T471" s="87"/>
      <c r="U471" s="87"/>
      <c r="V471" s="87"/>
      <c r="W471" s="87"/>
      <c r="X471" s="87"/>
      <c r="Y471" s="87"/>
      <c r="Z471" s="87"/>
    </row>
    <row r="472" spans="1:26" ht="14.25" customHeight="1" x14ac:dyDescent="0.25">
      <c r="A472" s="87"/>
      <c r="B472" s="87"/>
      <c r="C472" s="87"/>
      <c r="D472" s="87"/>
      <c r="E472" s="87"/>
      <c r="F472" s="87"/>
      <c r="G472" s="87"/>
      <c r="H472" s="87"/>
      <c r="I472" s="87"/>
      <c r="J472" s="87"/>
      <c r="K472" s="87"/>
      <c r="L472" s="87"/>
      <c r="M472" s="87"/>
      <c r="N472" s="87"/>
      <c r="O472" s="87"/>
      <c r="P472" s="87"/>
      <c r="Q472" s="87"/>
      <c r="R472" s="87"/>
      <c r="S472" s="87"/>
      <c r="T472" s="87"/>
      <c r="U472" s="87"/>
      <c r="V472" s="87"/>
      <c r="W472" s="87"/>
      <c r="X472" s="87"/>
      <c r="Y472" s="87"/>
      <c r="Z472" s="87"/>
    </row>
    <row r="473" spans="1:26" ht="14.25" customHeight="1" x14ac:dyDescent="0.25">
      <c r="A473" s="87"/>
      <c r="B473" s="87"/>
      <c r="C473" s="87"/>
      <c r="D473" s="87"/>
      <c r="E473" s="87"/>
      <c r="F473" s="87"/>
      <c r="G473" s="87"/>
      <c r="H473" s="87"/>
      <c r="I473" s="87"/>
      <c r="J473" s="87"/>
      <c r="K473" s="87"/>
      <c r="L473" s="87"/>
      <c r="M473" s="87"/>
      <c r="N473" s="87"/>
      <c r="O473" s="87"/>
      <c r="P473" s="87"/>
      <c r="Q473" s="87"/>
      <c r="R473" s="87"/>
      <c r="S473" s="87"/>
      <c r="T473" s="87"/>
      <c r="U473" s="87"/>
      <c r="V473" s="87"/>
      <c r="W473" s="87"/>
      <c r="X473" s="87"/>
      <c r="Y473" s="87"/>
      <c r="Z473" s="87"/>
    </row>
    <row r="474" spans="1:26" ht="14.25" customHeight="1" x14ac:dyDescent="0.25">
      <c r="A474" s="87"/>
      <c r="B474" s="87"/>
      <c r="C474" s="87"/>
      <c r="D474" s="87"/>
      <c r="E474" s="87"/>
      <c r="F474" s="87"/>
      <c r="G474" s="87"/>
      <c r="H474" s="87"/>
      <c r="I474" s="87"/>
      <c r="J474" s="87"/>
      <c r="K474" s="87"/>
      <c r="L474" s="87"/>
      <c r="M474" s="87"/>
      <c r="N474" s="87"/>
      <c r="O474" s="87"/>
      <c r="P474" s="87"/>
      <c r="Q474" s="87"/>
      <c r="R474" s="87"/>
      <c r="S474" s="87"/>
      <c r="T474" s="87"/>
      <c r="U474" s="87"/>
      <c r="V474" s="87"/>
      <c r="W474" s="87"/>
      <c r="X474" s="87"/>
      <c r="Y474" s="87"/>
      <c r="Z474" s="87"/>
    </row>
    <row r="475" spans="1:26" ht="14.25" customHeight="1" x14ac:dyDescent="0.25">
      <c r="A475" s="87"/>
      <c r="B475" s="87"/>
      <c r="C475" s="87"/>
      <c r="D475" s="87"/>
      <c r="E475" s="87"/>
      <c r="F475" s="87"/>
      <c r="G475" s="87"/>
      <c r="H475" s="87"/>
      <c r="I475" s="87"/>
      <c r="J475" s="87"/>
      <c r="K475" s="87"/>
      <c r="L475" s="87"/>
      <c r="M475" s="87"/>
      <c r="N475" s="87"/>
      <c r="O475" s="87"/>
      <c r="P475" s="87"/>
      <c r="Q475" s="87"/>
      <c r="R475" s="87"/>
      <c r="S475" s="87"/>
      <c r="T475" s="87"/>
      <c r="U475" s="87"/>
      <c r="V475" s="87"/>
      <c r="W475" s="87"/>
      <c r="X475" s="87"/>
      <c r="Y475" s="87"/>
      <c r="Z475" s="87"/>
    </row>
    <row r="476" spans="1:26" ht="14.25" customHeight="1" x14ac:dyDescent="0.25">
      <c r="A476" s="87"/>
      <c r="B476" s="87"/>
      <c r="C476" s="87"/>
      <c r="D476" s="87"/>
      <c r="E476" s="87"/>
      <c r="F476" s="87"/>
      <c r="G476" s="87"/>
      <c r="H476" s="87"/>
      <c r="I476" s="87"/>
      <c r="J476" s="87"/>
      <c r="K476" s="87"/>
      <c r="L476" s="87"/>
      <c r="M476" s="87"/>
      <c r="N476" s="87"/>
      <c r="O476" s="87"/>
      <c r="P476" s="87"/>
      <c r="Q476" s="87"/>
      <c r="R476" s="87"/>
      <c r="S476" s="87"/>
      <c r="T476" s="87"/>
      <c r="U476" s="87"/>
      <c r="V476" s="87"/>
      <c r="W476" s="87"/>
      <c r="X476" s="87"/>
      <c r="Y476" s="87"/>
      <c r="Z476" s="87"/>
    </row>
    <row r="477" spans="1:26" ht="14.25" customHeight="1" x14ac:dyDescent="0.25">
      <c r="A477" s="87"/>
      <c r="B477" s="87"/>
      <c r="C477" s="87"/>
      <c r="D477" s="87"/>
      <c r="E477" s="87"/>
      <c r="F477" s="87"/>
      <c r="G477" s="87"/>
      <c r="H477" s="87"/>
      <c r="I477" s="87"/>
      <c r="J477" s="87"/>
      <c r="K477" s="87"/>
      <c r="L477" s="87"/>
      <c r="M477" s="87"/>
      <c r="N477" s="87"/>
      <c r="O477" s="87"/>
      <c r="P477" s="87"/>
      <c r="Q477" s="87"/>
      <c r="R477" s="87"/>
      <c r="S477" s="87"/>
      <c r="T477" s="87"/>
      <c r="U477" s="87"/>
      <c r="V477" s="87"/>
      <c r="W477" s="87"/>
      <c r="X477" s="87"/>
      <c r="Y477" s="87"/>
      <c r="Z477" s="87"/>
    </row>
    <row r="478" spans="1:26" ht="14.25" customHeight="1" x14ac:dyDescent="0.25">
      <c r="A478" s="87"/>
      <c r="B478" s="87"/>
      <c r="C478" s="87"/>
      <c r="D478" s="87"/>
      <c r="E478" s="87"/>
      <c r="F478" s="87"/>
      <c r="G478" s="87"/>
      <c r="H478" s="87"/>
      <c r="I478" s="87"/>
      <c r="J478" s="87"/>
      <c r="K478" s="87"/>
      <c r="L478" s="87"/>
      <c r="M478" s="87"/>
      <c r="N478" s="87"/>
      <c r="O478" s="87"/>
      <c r="P478" s="87"/>
      <c r="Q478" s="87"/>
      <c r="R478" s="87"/>
      <c r="S478" s="87"/>
      <c r="T478" s="87"/>
      <c r="U478" s="87"/>
      <c r="V478" s="87"/>
      <c r="W478" s="87"/>
      <c r="X478" s="87"/>
      <c r="Y478" s="87"/>
      <c r="Z478" s="87"/>
    </row>
    <row r="479" spans="1:26" ht="14.25" customHeight="1" x14ac:dyDescent="0.25">
      <c r="A479" s="87"/>
      <c r="B479" s="87"/>
      <c r="C479" s="87"/>
      <c r="D479" s="87"/>
      <c r="E479" s="87"/>
      <c r="F479" s="87"/>
      <c r="G479" s="87"/>
      <c r="H479" s="87"/>
      <c r="I479" s="87"/>
      <c r="J479" s="87"/>
      <c r="K479" s="87"/>
      <c r="L479" s="87"/>
      <c r="M479" s="87"/>
      <c r="N479" s="87"/>
      <c r="O479" s="87"/>
      <c r="P479" s="87"/>
      <c r="Q479" s="87"/>
      <c r="R479" s="87"/>
      <c r="S479" s="87"/>
      <c r="T479" s="87"/>
      <c r="U479" s="87"/>
      <c r="V479" s="87"/>
      <c r="W479" s="87"/>
      <c r="X479" s="87"/>
      <c r="Y479" s="87"/>
      <c r="Z479" s="87"/>
    </row>
    <row r="480" spans="1:26" ht="14.25" customHeight="1" x14ac:dyDescent="0.25">
      <c r="A480" s="87"/>
      <c r="B480" s="87"/>
      <c r="C480" s="87"/>
      <c r="D480" s="87"/>
      <c r="E480" s="87"/>
      <c r="F480" s="87"/>
      <c r="G480" s="87"/>
      <c r="H480" s="87"/>
      <c r="I480" s="87"/>
      <c r="J480" s="87"/>
      <c r="K480" s="87"/>
      <c r="L480" s="87"/>
      <c r="M480" s="87"/>
      <c r="N480" s="87"/>
      <c r="O480" s="87"/>
      <c r="P480" s="87"/>
      <c r="Q480" s="87"/>
      <c r="R480" s="87"/>
      <c r="S480" s="87"/>
      <c r="T480" s="87"/>
      <c r="U480" s="87"/>
      <c r="V480" s="87"/>
      <c r="W480" s="87"/>
      <c r="X480" s="87"/>
      <c r="Y480" s="87"/>
      <c r="Z480" s="87"/>
    </row>
    <row r="481" spans="1:26" ht="14.25" customHeight="1" x14ac:dyDescent="0.25">
      <c r="A481" s="87"/>
      <c r="B481" s="87"/>
      <c r="C481" s="87"/>
      <c r="D481" s="87"/>
      <c r="E481" s="87"/>
      <c r="F481" s="87"/>
      <c r="G481" s="87"/>
      <c r="H481" s="87"/>
      <c r="I481" s="87"/>
      <c r="J481" s="87"/>
      <c r="K481" s="87"/>
      <c r="L481" s="87"/>
      <c r="M481" s="87"/>
      <c r="N481" s="87"/>
      <c r="O481" s="87"/>
      <c r="P481" s="87"/>
      <c r="Q481" s="87"/>
      <c r="R481" s="87"/>
      <c r="S481" s="87"/>
      <c r="T481" s="87"/>
      <c r="U481" s="87"/>
      <c r="V481" s="87"/>
      <c r="W481" s="87"/>
      <c r="X481" s="87"/>
      <c r="Y481" s="87"/>
      <c r="Z481" s="87"/>
    </row>
    <row r="482" spans="1:26" ht="14.25" customHeight="1" x14ac:dyDescent="0.25">
      <c r="A482" s="87"/>
      <c r="B482" s="87"/>
      <c r="C482" s="87"/>
      <c r="D482" s="87"/>
      <c r="E482" s="87"/>
      <c r="F482" s="87"/>
      <c r="G482" s="87"/>
      <c r="H482" s="87"/>
      <c r="I482" s="87"/>
      <c r="J482" s="87"/>
      <c r="K482" s="87"/>
      <c r="L482" s="87"/>
      <c r="M482" s="87"/>
      <c r="N482" s="87"/>
      <c r="O482" s="87"/>
      <c r="P482" s="87"/>
      <c r="Q482" s="87"/>
      <c r="R482" s="87"/>
      <c r="S482" s="87"/>
      <c r="T482" s="87"/>
      <c r="U482" s="87"/>
      <c r="V482" s="87"/>
      <c r="W482" s="87"/>
      <c r="X482" s="87"/>
      <c r="Y482" s="87"/>
      <c r="Z482" s="87"/>
    </row>
    <row r="483" spans="1:26" ht="14.25" customHeight="1" x14ac:dyDescent="0.25">
      <c r="A483" s="87"/>
      <c r="B483" s="87"/>
      <c r="C483" s="87"/>
      <c r="D483" s="87"/>
      <c r="E483" s="87"/>
      <c r="F483" s="87"/>
      <c r="G483" s="87"/>
      <c r="H483" s="87"/>
      <c r="I483" s="87"/>
      <c r="J483" s="87"/>
      <c r="K483" s="87"/>
      <c r="L483" s="87"/>
      <c r="M483" s="87"/>
      <c r="N483" s="87"/>
      <c r="O483" s="87"/>
      <c r="P483" s="87"/>
      <c r="Q483" s="87"/>
      <c r="R483" s="87"/>
      <c r="S483" s="87"/>
      <c r="T483" s="87"/>
      <c r="U483" s="87"/>
      <c r="V483" s="87"/>
      <c r="W483" s="87"/>
      <c r="X483" s="87"/>
      <c r="Y483" s="87"/>
      <c r="Z483" s="87"/>
    </row>
    <row r="484" spans="1:26" ht="14.25" customHeight="1" x14ac:dyDescent="0.25">
      <c r="A484" s="87"/>
      <c r="B484" s="87"/>
      <c r="C484" s="87"/>
      <c r="D484" s="87"/>
      <c r="E484" s="87"/>
      <c r="F484" s="87"/>
      <c r="G484" s="87"/>
      <c r="H484" s="87"/>
      <c r="I484" s="87"/>
      <c r="J484" s="87"/>
      <c r="K484" s="87"/>
      <c r="L484" s="87"/>
      <c r="M484" s="87"/>
      <c r="N484" s="87"/>
      <c r="O484" s="87"/>
      <c r="P484" s="87"/>
      <c r="Q484" s="87"/>
      <c r="R484" s="87"/>
      <c r="S484" s="87"/>
      <c r="T484" s="87"/>
      <c r="U484" s="87"/>
      <c r="V484" s="87"/>
      <c r="W484" s="87"/>
      <c r="X484" s="87"/>
      <c r="Y484" s="87"/>
      <c r="Z484" s="87"/>
    </row>
    <row r="485" spans="1:26" ht="14.25" customHeight="1" x14ac:dyDescent="0.25">
      <c r="A485" s="87"/>
      <c r="B485" s="87"/>
      <c r="C485" s="87"/>
      <c r="D485" s="87"/>
      <c r="E485" s="87"/>
      <c r="F485" s="87"/>
      <c r="G485" s="87"/>
      <c r="H485" s="87"/>
      <c r="I485" s="87"/>
      <c r="J485" s="87"/>
      <c r="K485" s="87"/>
      <c r="L485" s="87"/>
      <c r="M485" s="87"/>
      <c r="N485" s="87"/>
      <c r="O485" s="87"/>
      <c r="P485" s="87"/>
      <c r="Q485" s="87"/>
      <c r="R485" s="87"/>
      <c r="S485" s="87"/>
      <c r="T485" s="87"/>
      <c r="U485" s="87"/>
      <c r="V485" s="87"/>
      <c r="W485" s="87"/>
      <c r="X485" s="87"/>
      <c r="Y485" s="87"/>
      <c r="Z485" s="87"/>
    </row>
    <row r="486" spans="1:26" ht="14.25" customHeight="1" x14ac:dyDescent="0.25">
      <c r="A486" s="87"/>
      <c r="B486" s="87"/>
      <c r="C486" s="87"/>
      <c r="D486" s="87"/>
      <c r="E486" s="87"/>
      <c r="F486" s="87"/>
      <c r="G486" s="87"/>
      <c r="H486" s="87"/>
      <c r="I486" s="87"/>
      <c r="J486" s="87"/>
      <c r="K486" s="87"/>
      <c r="L486" s="87"/>
      <c r="M486" s="87"/>
      <c r="N486" s="87"/>
      <c r="O486" s="87"/>
      <c r="P486" s="87"/>
      <c r="Q486" s="87"/>
      <c r="R486" s="87"/>
      <c r="S486" s="87"/>
      <c r="T486" s="87"/>
      <c r="U486" s="87"/>
      <c r="V486" s="87"/>
      <c r="W486" s="87"/>
      <c r="X486" s="87"/>
      <c r="Y486" s="87"/>
      <c r="Z486" s="87"/>
    </row>
    <row r="487" spans="1:26" ht="14.25" customHeight="1" x14ac:dyDescent="0.25">
      <c r="A487" s="87"/>
      <c r="B487" s="87"/>
      <c r="C487" s="87"/>
      <c r="D487" s="87"/>
      <c r="E487" s="87"/>
      <c r="F487" s="87"/>
      <c r="G487" s="87"/>
      <c r="H487" s="87"/>
      <c r="I487" s="87"/>
      <c r="J487" s="87"/>
      <c r="K487" s="87"/>
      <c r="L487" s="87"/>
      <c r="M487" s="87"/>
      <c r="N487" s="87"/>
      <c r="O487" s="87"/>
      <c r="P487" s="87"/>
      <c r="Q487" s="87"/>
      <c r="R487" s="87"/>
      <c r="S487" s="87"/>
      <c r="T487" s="87"/>
      <c r="U487" s="87"/>
      <c r="V487" s="87"/>
      <c r="W487" s="87"/>
      <c r="X487" s="87"/>
      <c r="Y487" s="87"/>
      <c r="Z487" s="87"/>
    </row>
    <row r="488" spans="1:26" ht="14.25" customHeight="1" x14ac:dyDescent="0.25">
      <c r="A488" s="87"/>
      <c r="B488" s="87"/>
      <c r="C488" s="87"/>
      <c r="D488" s="87"/>
      <c r="E488" s="87"/>
      <c r="F488" s="87"/>
      <c r="G488" s="87"/>
      <c r="H488" s="87"/>
      <c r="I488" s="87"/>
      <c r="J488" s="87"/>
      <c r="K488" s="87"/>
      <c r="L488" s="87"/>
      <c r="M488" s="87"/>
      <c r="N488" s="87"/>
      <c r="O488" s="87"/>
      <c r="P488" s="87"/>
      <c r="Q488" s="87"/>
      <c r="R488" s="87"/>
      <c r="S488" s="87"/>
      <c r="T488" s="87"/>
      <c r="U488" s="87"/>
      <c r="V488" s="87"/>
      <c r="W488" s="87"/>
      <c r="X488" s="87"/>
      <c r="Y488" s="87"/>
      <c r="Z488" s="87"/>
    </row>
    <row r="489" spans="1:26" ht="14.25" customHeight="1" x14ac:dyDescent="0.25">
      <c r="A489" s="87"/>
      <c r="B489" s="87"/>
      <c r="C489" s="87"/>
      <c r="D489" s="87"/>
      <c r="E489" s="87"/>
      <c r="F489" s="87"/>
      <c r="G489" s="87"/>
      <c r="H489" s="87"/>
      <c r="I489" s="87"/>
      <c r="J489" s="87"/>
      <c r="K489" s="87"/>
      <c r="L489" s="87"/>
      <c r="M489" s="87"/>
      <c r="N489" s="87"/>
      <c r="O489" s="87"/>
      <c r="P489" s="87"/>
      <c r="Q489" s="87"/>
      <c r="R489" s="87"/>
      <c r="S489" s="87"/>
      <c r="T489" s="87"/>
      <c r="U489" s="87"/>
      <c r="V489" s="87"/>
      <c r="W489" s="87"/>
      <c r="X489" s="87"/>
      <c r="Y489" s="87"/>
      <c r="Z489" s="87"/>
    </row>
    <row r="490" spans="1:26" ht="14.25" customHeight="1" x14ac:dyDescent="0.25">
      <c r="A490" s="87"/>
      <c r="B490" s="87"/>
      <c r="C490" s="87"/>
      <c r="D490" s="87"/>
      <c r="E490" s="87"/>
      <c r="F490" s="87"/>
      <c r="G490" s="87"/>
      <c r="H490" s="87"/>
      <c r="I490" s="87"/>
      <c r="J490" s="87"/>
      <c r="K490" s="87"/>
      <c r="L490" s="87"/>
      <c r="M490" s="87"/>
      <c r="N490" s="87"/>
      <c r="O490" s="87"/>
      <c r="P490" s="87"/>
      <c r="Q490" s="87"/>
      <c r="R490" s="87"/>
      <c r="S490" s="87"/>
      <c r="T490" s="87"/>
      <c r="U490" s="87"/>
      <c r="V490" s="87"/>
      <c r="W490" s="87"/>
      <c r="X490" s="87"/>
      <c r="Y490" s="87"/>
      <c r="Z490" s="87"/>
    </row>
    <row r="491" spans="1:26" ht="14.25" customHeight="1" x14ac:dyDescent="0.25">
      <c r="A491" s="87"/>
      <c r="B491" s="87"/>
      <c r="C491" s="87"/>
      <c r="D491" s="87"/>
      <c r="E491" s="87"/>
      <c r="F491" s="87"/>
      <c r="G491" s="87"/>
      <c r="H491" s="87"/>
      <c r="I491" s="87"/>
      <c r="J491" s="87"/>
      <c r="K491" s="87"/>
      <c r="L491" s="87"/>
      <c r="M491" s="87"/>
      <c r="N491" s="87"/>
      <c r="O491" s="87"/>
      <c r="P491" s="87"/>
      <c r="Q491" s="87"/>
      <c r="R491" s="87"/>
      <c r="S491" s="87"/>
      <c r="T491" s="87"/>
      <c r="U491" s="87"/>
      <c r="V491" s="87"/>
      <c r="W491" s="87"/>
      <c r="X491" s="87"/>
      <c r="Y491" s="87"/>
      <c r="Z491" s="87"/>
    </row>
    <row r="492" spans="1:26" ht="14.25" customHeight="1" x14ac:dyDescent="0.25">
      <c r="A492" s="87"/>
      <c r="B492" s="87"/>
      <c r="C492" s="87"/>
      <c r="D492" s="87"/>
      <c r="E492" s="87"/>
      <c r="F492" s="87"/>
      <c r="G492" s="87"/>
      <c r="H492" s="87"/>
      <c r="I492" s="87"/>
      <c r="J492" s="87"/>
      <c r="K492" s="87"/>
      <c r="L492" s="87"/>
      <c r="M492" s="87"/>
      <c r="N492" s="87"/>
      <c r="O492" s="87"/>
      <c r="P492" s="87"/>
      <c r="Q492" s="87"/>
      <c r="R492" s="87"/>
      <c r="S492" s="87"/>
      <c r="T492" s="87"/>
      <c r="U492" s="87"/>
      <c r="V492" s="87"/>
      <c r="W492" s="87"/>
      <c r="X492" s="87"/>
      <c r="Y492" s="87"/>
      <c r="Z492" s="87"/>
    </row>
    <row r="493" spans="1:26" ht="14.25" customHeight="1" x14ac:dyDescent="0.25">
      <c r="A493" s="87"/>
      <c r="B493" s="87"/>
      <c r="C493" s="87"/>
      <c r="D493" s="87"/>
      <c r="E493" s="87"/>
      <c r="F493" s="87"/>
      <c r="G493" s="87"/>
      <c r="H493" s="87"/>
      <c r="I493" s="87"/>
      <c r="J493" s="87"/>
      <c r="K493" s="87"/>
      <c r="L493" s="87"/>
      <c r="M493" s="87"/>
      <c r="N493" s="87"/>
      <c r="O493" s="87"/>
      <c r="P493" s="87"/>
      <c r="Q493" s="87"/>
      <c r="R493" s="87"/>
      <c r="S493" s="87"/>
      <c r="T493" s="87"/>
      <c r="U493" s="87"/>
      <c r="V493" s="87"/>
      <c r="W493" s="87"/>
      <c r="X493" s="87"/>
      <c r="Y493" s="87"/>
      <c r="Z493" s="87"/>
    </row>
    <row r="494" spans="1:26" ht="14.25" customHeight="1" x14ac:dyDescent="0.25">
      <c r="A494" s="87"/>
      <c r="B494" s="87"/>
      <c r="C494" s="87"/>
      <c r="D494" s="87"/>
      <c r="E494" s="87"/>
      <c r="F494" s="87"/>
      <c r="G494" s="87"/>
      <c r="H494" s="87"/>
      <c r="I494" s="87"/>
      <c r="J494" s="87"/>
      <c r="K494" s="87"/>
      <c r="L494" s="87"/>
      <c r="M494" s="87"/>
      <c r="N494" s="87"/>
      <c r="O494" s="87"/>
      <c r="P494" s="87"/>
      <c r="Q494" s="87"/>
      <c r="R494" s="87"/>
      <c r="S494" s="87"/>
      <c r="T494" s="87"/>
      <c r="U494" s="87"/>
      <c r="V494" s="87"/>
      <c r="W494" s="87"/>
      <c r="X494" s="87"/>
      <c r="Y494" s="87"/>
      <c r="Z494" s="87"/>
    </row>
    <row r="495" spans="1:26" ht="14.25" customHeight="1" x14ac:dyDescent="0.25">
      <c r="A495" s="87"/>
      <c r="B495" s="87"/>
      <c r="C495" s="87"/>
      <c r="D495" s="87"/>
      <c r="E495" s="87"/>
      <c r="F495" s="87"/>
      <c r="G495" s="87"/>
      <c r="H495" s="87"/>
      <c r="I495" s="87"/>
      <c r="J495" s="87"/>
      <c r="K495" s="87"/>
      <c r="L495" s="87"/>
      <c r="M495" s="87"/>
      <c r="N495" s="87"/>
      <c r="O495" s="87"/>
      <c r="P495" s="87"/>
      <c r="Q495" s="87"/>
      <c r="R495" s="87"/>
      <c r="S495" s="87"/>
      <c r="T495" s="87"/>
      <c r="U495" s="87"/>
      <c r="V495" s="87"/>
      <c r="W495" s="87"/>
      <c r="X495" s="87"/>
      <c r="Y495" s="87"/>
      <c r="Z495" s="87"/>
    </row>
    <row r="496" spans="1:26" ht="14.25" customHeight="1" x14ac:dyDescent="0.25">
      <c r="A496" s="87"/>
      <c r="B496" s="87"/>
      <c r="C496" s="87"/>
      <c r="D496" s="87"/>
      <c r="E496" s="87"/>
      <c r="F496" s="87"/>
      <c r="G496" s="87"/>
      <c r="H496" s="87"/>
      <c r="I496" s="87"/>
      <c r="J496" s="87"/>
      <c r="K496" s="87"/>
      <c r="L496" s="87"/>
      <c r="M496" s="87"/>
      <c r="N496" s="87"/>
      <c r="O496" s="87"/>
      <c r="P496" s="87"/>
      <c r="Q496" s="87"/>
      <c r="R496" s="87"/>
      <c r="S496" s="87"/>
      <c r="T496" s="87"/>
      <c r="U496" s="87"/>
      <c r="V496" s="87"/>
      <c r="W496" s="87"/>
      <c r="X496" s="87"/>
      <c r="Y496" s="87"/>
      <c r="Z496" s="87"/>
    </row>
    <row r="497" spans="1:26" ht="14.25" customHeight="1" x14ac:dyDescent="0.25">
      <c r="A497" s="87"/>
      <c r="B497" s="87"/>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row>
    <row r="498" spans="1:26" ht="14.25" customHeight="1" x14ac:dyDescent="0.25">
      <c r="A498" s="87"/>
      <c r="B498" s="87"/>
      <c r="C498" s="87"/>
      <c r="D498" s="87"/>
      <c r="E498" s="87"/>
      <c r="F498" s="87"/>
      <c r="G498" s="87"/>
      <c r="H498" s="87"/>
      <c r="I498" s="87"/>
      <c r="J498" s="87"/>
      <c r="K498" s="87"/>
      <c r="L498" s="87"/>
      <c r="M498" s="87"/>
      <c r="N498" s="87"/>
      <c r="O498" s="87"/>
      <c r="P498" s="87"/>
      <c r="Q498" s="87"/>
      <c r="R498" s="87"/>
      <c r="S498" s="87"/>
      <c r="T498" s="87"/>
      <c r="U498" s="87"/>
      <c r="V498" s="87"/>
      <c r="W498" s="87"/>
      <c r="X498" s="87"/>
      <c r="Y498" s="87"/>
      <c r="Z498" s="87"/>
    </row>
    <row r="499" spans="1:26" ht="14.25" customHeight="1" x14ac:dyDescent="0.25">
      <c r="A499" s="87"/>
      <c r="B499" s="87"/>
      <c r="C499" s="87"/>
      <c r="D499" s="87"/>
      <c r="E499" s="87"/>
      <c r="F499" s="87"/>
      <c r="G499" s="87"/>
      <c r="H499" s="87"/>
      <c r="I499" s="87"/>
      <c r="J499" s="87"/>
      <c r="K499" s="87"/>
      <c r="L499" s="87"/>
      <c r="M499" s="87"/>
      <c r="N499" s="87"/>
      <c r="O499" s="87"/>
      <c r="P499" s="87"/>
      <c r="Q499" s="87"/>
      <c r="R499" s="87"/>
      <c r="S499" s="87"/>
      <c r="T499" s="87"/>
      <c r="U499" s="87"/>
      <c r="V499" s="87"/>
      <c r="W499" s="87"/>
      <c r="X499" s="87"/>
      <c r="Y499" s="87"/>
      <c r="Z499" s="87"/>
    </row>
    <row r="500" spans="1:26" ht="14.25" customHeight="1" x14ac:dyDescent="0.25">
      <c r="A500" s="87"/>
      <c r="B500" s="87"/>
      <c r="C500" s="87"/>
      <c r="D500" s="87"/>
      <c r="E500" s="87"/>
      <c r="F500" s="87"/>
      <c r="G500" s="87"/>
      <c r="H500" s="87"/>
      <c r="I500" s="87"/>
      <c r="J500" s="87"/>
      <c r="K500" s="87"/>
      <c r="L500" s="87"/>
      <c r="M500" s="87"/>
      <c r="N500" s="87"/>
      <c r="O500" s="87"/>
      <c r="P500" s="87"/>
      <c r="Q500" s="87"/>
      <c r="R500" s="87"/>
      <c r="S500" s="87"/>
      <c r="T500" s="87"/>
      <c r="U500" s="87"/>
      <c r="V500" s="87"/>
      <c r="W500" s="87"/>
      <c r="X500" s="87"/>
      <c r="Y500" s="87"/>
      <c r="Z500" s="87"/>
    </row>
    <row r="501" spans="1:26" ht="14.25" customHeight="1" x14ac:dyDescent="0.25">
      <c r="A501" s="87"/>
      <c r="B501" s="87"/>
      <c r="C501" s="87"/>
      <c r="D501" s="87"/>
      <c r="E501" s="87"/>
      <c r="F501" s="87"/>
      <c r="G501" s="87"/>
      <c r="H501" s="87"/>
      <c r="I501" s="87"/>
      <c r="J501" s="87"/>
      <c r="K501" s="87"/>
      <c r="L501" s="87"/>
      <c r="M501" s="87"/>
      <c r="N501" s="87"/>
      <c r="O501" s="87"/>
      <c r="P501" s="87"/>
      <c r="Q501" s="87"/>
      <c r="R501" s="87"/>
      <c r="S501" s="87"/>
      <c r="T501" s="87"/>
      <c r="U501" s="87"/>
      <c r="V501" s="87"/>
      <c r="W501" s="87"/>
      <c r="X501" s="87"/>
      <c r="Y501" s="87"/>
      <c r="Z501" s="87"/>
    </row>
    <row r="502" spans="1:26" ht="14.25" customHeight="1" x14ac:dyDescent="0.25">
      <c r="A502" s="87"/>
      <c r="B502" s="87"/>
      <c r="C502" s="87"/>
      <c r="D502" s="87"/>
      <c r="E502" s="87"/>
      <c r="F502" s="87"/>
      <c r="G502" s="87"/>
      <c r="H502" s="87"/>
      <c r="I502" s="87"/>
      <c r="J502" s="87"/>
      <c r="K502" s="87"/>
      <c r="L502" s="87"/>
      <c r="M502" s="87"/>
      <c r="N502" s="87"/>
      <c r="O502" s="87"/>
      <c r="P502" s="87"/>
      <c r="Q502" s="87"/>
      <c r="R502" s="87"/>
      <c r="S502" s="87"/>
      <c r="T502" s="87"/>
      <c r="U502" s="87"/>
      <c r="V502" s="87"/>
      <c r="W502" s="87"/>
      <c r="X502" s="87"/>
      <c r="Y502" s="87"/>
      <c r="Z502" s="87"/>
    </row>
    <row r="503" spans="1:26" ht="14.25" customHeight="1" x14ac:dyDescent="0.25">
      <c r="A503" s="87"/>
      <c r="B503" s="87"/>
      <c r="C503" s="87"/>
      <c r="D503" s="87"/>
      <c r="E503" s="87"/>
      <c r="F503" s="87"/>
      <c r="G503" s="87"/>
      <c r="H503" s="87"/>
      <c r="I503" s="87"/>
      <c r="J503" s="87"/>
      <c r="K503" s="87"/>
      <c r="L503" s="87"/>
      <c r="M503" s="87"/>
      <c r="N503" s="87"/>
      <c r="O503" s="87"/>
      <c r="P503" s="87"/>
      <c r="Q503" s="87"/>
      <c r="R503" s="87"/>
      <c r="S503" s="87"/>
      <c r="T503" s="87"/>
      <c r="U503" s="87"/>
      <c r="V503" s="87"/>
      <c r="W503" s="87"/>
      <c r="X503" s="87"/>
      <c r="Y503" s="87"/>
      <c r="Z503" s="87"/>
    </row>
    <row r="504" spans="1:26" ht="14.25" customHeight="1" x14ac:dyDescent="0.25">
      <c r="A504" s="87"/>
      <c r="B504" s="87"/>
      <c r="C504" s="87"/>
      <c r="D504" s="87"/>
      <c r="E504" s="87"/>
      <c r="F504" s="87"/>
      <c r="G504" s="87"/>
      <c r="H504" s="87"/>
      <c r="I504" s="87"/>
      <c r="J504" s="87"/>
      <c r="K504" s="87"/>
      <c r="L504" s="87"/>
      <c r="M504" s="87"/>
      <c r="N504" s="87"/>
      <c r="O504" s="87"/>
      <c r="P504" s="87"/>
      <c r="Q504" s="87"/>
      <c r="R504" s="87"/>
      <c r="S504" s="87"/>
      <c r="T504" s="87"/>
      <c r="U504" s="87"/>
      <c r="V504" s="87"/>
      <c r="W504" s="87"/>
      <c r="X504" s="87"/>
      <c r="Y504" s="87"/>
      <c r="Z504" s="87"/>
    </row>
    <row r="505" spans="1:26" ht="14.25" customHeight="1" x14ac:dyDescent="0.25">
      <c r="A505" s="87"/>
      <c r="B505" s="87"/>
      <c r="C505" s="87"/>
      <c r="D505" s="87"/>
      <c r="E505" s="87"/>
      <c r="F505" s="87"/>
      <c r="G505" s="87"/>
      <c r="H505" s="87"/>
      <c r="I505" s="87"/>
      <c r="J505" s="87"/>
      <c r="K505" s="87"/>
      <c r="L505" s="87"/>
      <c r="M505" s="87"/>
      <c r="N505" s="87"/>
      <c r="O505" s="87"/>
      <c r="P505" s="87"/>
      <c r="Q505" s="87"/>
      <c r="R505" s="87"/>
      <c r="S505" s="87"/>
      <c r="T505" s="87"/>
      <c r="U505" s="87"/>
      <c r="V505" s="87"/>
      <c r="W505" s="87"/>
      <c r="X505" s="87"/>
      <c r="Y505" s="87"/>
      <c r="Z505" s="87"/>
    </row>
    <row r="506" spans="1:26" ht="14.25" customHeight="1" x14ac:dyDescent="0.25">
      <c r="A506" s="87"/>
      <c r="B506" s="87"/>
      <c r="C506" s="87"/>
      <c r="D506" s="87"/>
      <c r="E506" s="87"/>
      <c r="F506" s="87"/>
      <c r="G506" s="87"/>
      <c r="H506" s="87"/>
      <c r="I506" s="87"/>
      <c r="J506" s="87"/>
      <c r="K506" s="87"/>
      <c r="L506" s="87"/>
      <c r="M506" s="87"/>
      <c r="N506" s="87"/>
      <c r="O506" s="87"/>
      <c r="P506" s="87"/>
      <c r="Q506" s="87"/>
      <c r="R506" s="87"/>
      <c r="S506" s="87"/>
      <c r="T506" s="87"/>
      <c r="U506" s="87"/>
      <c r="V506" s="87"/>
      <c r="W506" s="87"/>
      <c r="X506" s="87"/>
      <c r="Y506" s="87"/>
      <c r="Z506" s="87"/>
    </row>
    <row r="507" spans="1:26" ht="14.25" customHeight="1" x14ac:dyDescent="0.25">
      <c r="A507" s="87"/>
      <c r="B507" s="87"/>
      <c r="C507" s="87"/>
      <c r="D507" s="87"/>
      <c r="E507" s="87"/>
      <c r="F507" s="87"/>
      <c r="G507" s="87"/>
      <c r="H507" s="87"/>
      <c r="I507" s="87"/>
      <c r="J507" s="87"/>
      <c r="K507" s="87"/>
      <c r="L507" s="87"/>
      <c r="M507" s="87"/>
      <c r="N507" s="87"/>
      <c r="O507" s="87"/>
      <c r="P507" s="87"/>
      <c r="Q507" s="87"/>
      <c r="R507" s="87"/>
      <c r="S507" s="87"/>
      <c r="T507" s="87"/>
      <c r="U507" s="87"/>
      <c r="V507" s="87"/>
      <c r="W507" s="87"/>
      <c r="X507" s="87"/>
      <c r="Y507" s="87"/>
      <c r="Z507" s="87"/>
    </row>
    <row r="508" spans="1:26" ht="14.25" customHeight="1" x14ac:dyDescent="0.25">
      <c r="A508" s="87"/>
      <c r="B508" s="87"/>
      <c r="C508" s="87"/>
      <c r="D508" s="87"/>
      <c r="E508" s="87"/>
      <c r="F508" s="87"/>
      <c r="G508" s="87"/>
      <c r="H508" s="87"/>
      <c r="I508" s="87"/>
      <c r="J508" s="87"/>
      <c r="K508" s="87"/>
      <c r="L508" s="87"/>
      <c r="M508" s="87"/>
      <c r="N508" s="87"/>
      <c r="O508" s="87"/>
      <c r="P508" s="87"/>
      <c r="Q508" s="87"/>
      <c r="R508" s="87"/>
      <c r="S508" s="87"/>
      <c r="T508" s="87"/>
      <c r="U508" s="87"/>
      <c r="V508" s="87"/>
      <c r="W508" s="87"/>
      <c r="X508" s="87"/>
      <c r="Y508" s="87"/>
      <c r="Z508" s="87"/>
    </row>
    <row r="509" spans="1:26" ht="14.25" customHeight="1" x14ac:dyDescent="0.25">
      <c r="A509" s="87"/>
      <c r="B509" s="87"/>
      <c r="C509" s="87"/>
      <c r="D509" s="87"/>
      <c r="E509" s="87"/>
      <c r="F509" s="87"/>
      <c r="G509" s="87"/>
      <c r="H509" s="87"/>
      <c r="I509" s="87"/>
      <c r="J509" s="87"/>
      <c r="K509" s="87"/>
      <c r="L509" s="87"/>
      <c r="M509" s="87"/>
      <c r="N509" s="87"/>
      <c r="O509" s="87"/>
      <c r="P509" s="87"/>
      <c r="Q509" s="87"/>
      <c r="R509" s="87"/>
      <c r="S509" s="87"/>
      <c r="T509" s="87"/>
      <c r="U509" s="87"/>
      <c r="V509" s="87"/>
      <c r="W509" s="87"/>
      <c r="X509" s="87"/>
      <c r="Y509" s="87"/>
      <c r="Z509" s="87"/>
    </row>
    <row r="510" spans="1:26" ht="14.25" customHeight="1" x14ac:dyDescent="0.25">
      <c r="A510" s="87"/>
      <c r="B510" s="87"/>
      <c r="C510" s="87"/>
      <c r="D510" s="87"/>
      <c r="E510" s="87"/>
      <c r="F510" s="87"/>
      <c r="G510" s="87"/>
      <c r="H510" s="87"/>
      <c r="I510" s="87"/>
      <c r="J510" s="87"/>
      <c r="K510" s="87"/>
      <c r="L510" s="87"/>
      <c r="M510" s="87"/>
      <c r="N510" s="87"/>
      <c r="O510" s="87"/>
      <c r="P510" s="87"/>
      <c r="Q510" s="87"/>
      <c r="R510" s="87"/>
      <c r="S510" s="87"/>
      <c r="T510" s="87"/>
      <c r="U510" s="87"/>
      <c r="V510" s="87"/>
      <c r="W510" s="87"/>
      <c r="X510" s="87"/>
      <c r="Y510" s="87"/>
      <c r="Z510" s="87"/>
    </row>
    <row r="511" spans="1:26" ht="14.25" customHeight="1" x14ac:dyDescent="0.25">
      <c r="A511" s="87"/>
      <c r="B511" s="87"/>
      <c r="C511" s="87"/>
      <c r="D511" s="87"/>
      <c r="E511" s="87"/>
      <c r="F511" s="87"/>
      <c r="G511" s="87"/>
      <c r="H511" s="87"/>
      <c r="I511" s="87"/>
      <c r="J511" s="87"/>
      <c r="K511" s="87"/>
      <c r="L511" s="87"/>
      <c r="M511" s="87"/>
      <c r="N511" s="87"/>
      <c r="O511" s="87"/>
      <c r="P511" s="87"/>
      <c r="Q511" s="87"/>
      <c r="R511" s="87"/>
      <c r="S511" s="87"/>
      <c r="T511" s="87"/>
      <c r="U511" s="87"/>
      <c r="V511" s="87"/>
      <c r="W511" s="87"/>
      <c r="X511" s="87"/>
      <c r="Y511" s="87"/>
      <c r="Z511" s="87"/>
    </row>
    <row r="512" spans="1:26" ht="14.25" customHeight="1" x14ac:dyDescent="0.25">
      <c r="A512" s="87"/>
      <c r="B512" s="87"/>
      <c r="C512" s="87"/>
      <c r="D512" s="87"/>
      <c r="E512" s="87"/>
      <c r="F512" s="87"/>
      <c r="G512" s="87"/>
      <c r="H512" s="87"/>
      <c r="I512" s="87"/>
      <c r="J512" s="87"/>
      <c r="K512" s="87"/>
      <c r="L512" s="87"/>
      <c r="M512" s="87"/>
      <c r="N512" s="87"/>
      <c r="O512" s="87"/>
      <c r="P512" s="87"/>
      <c r="Q512" s="87"/>
      <c r="R512" s="87"/>
      <c r="S512" s="87"/>
      <c r="T512" s="87"/>
      <c r="U512" s="87"/>
      <c r="V512" s="87"/>
      <c r="W512" s="87"/>
      <c r="X512" s="87"/>
      <c r="Y512" s="87"/>
      <c r="Z512" s="87"/>
    </row>
    <row r="513" spans="1:26" ht="14.25" customHeight="1" x14ac:dyDescent="0.25">
      <c r="A513" s="87"/>
      <c r="B513" s="87"/>
      <c r="C513" s="87"/>
      <c r="D513" s="87"/>
      <c r="E513" s="87"/>
      <c r="F513" s="87"/>
      <c r="G513" s="87"/>
      <c r="H513" s="87"/>
      <c r="I513" s="87"/>
      <c r="J513" s="87"/>
      <c r="K513" s="87"/>
      <c r="L513" s="87"/>
      <c r="M513" s="87"/>
      <c r="N513" s="87"/>
      <c r="O513" s="87"/>
      <c r="P513" s="87"/>
      <c r="Q513" s="87"/>
      <c r="R513" s="87"/>
      <c r="S513" s="87"/>
      <c r="T513" s="87"/>
      <c r="U513" s="87"/>
      <c r="V513" s="87"/>
      <c r="W513" s="87"/>
      <c r="X513" s="87"/>
      <c r="Y513" s="87"/>
      <c r="Z513" s="87"/>
    </row>
    <row r="514" spans="1:26" ht="14.25" customHeight="1" x14ac:dyDescent="0.25">
      <c r="A514" s="87"/>
      <c r="B514" s="87"/>
      <c r="C514" s="87"/>
      <c r="D514" s="87"/>
      <c r="E514" s="87"/>
      <c r="F514" s="87"/>
      <c r="G514" s="87"/>
      <c r="H514" s="87"/>
      <c r="I514" s="87"/>
      <c r="J514" s="87"/>
      <c r="K514" s="87"/>
      <c r="L514" s="87"/>
      <c r="M514" s="87"/>
      <c r="N514" s="87"/>
      <c r="O514" s="87"/>
      <c r="P514" s="87"/>
      <c r="Q514" s="87"/>
      <c r="R514" s="87"/>
      <c r="S514" s="87"/>
      <c r="T514" s="87"/>
      <c r="U514" s="87"/>
      <c r="V514" s="87"/>
      <c r="W514" s="87"/>
      <c r="X514" s="87"/>
      <c r="Y514" s="87"/>
      <c r="Z514" s="87"/>
    </row>
    <row r="515" spans="1:26" ht="14.25" customHeight="1" x14ac:dyDescent="0.25">
      <c r="A515" s="87"/>
      <c r="B515" s="87"/>
      <c r="C515" s="87"/>
      <c r="D515" s="87"/>
      <c r="E515" s="87"/>
      <c r="F515" s="87"/>
      <c r="G515" s="87"/>
      <c r="H515" s="87"/>
      <c r="I515" s="87"/>
      <c r="J515" s="87"/>
      <c r="K515" s="87"/>
      <c r="L515" s="87"/>
      <c r="M515" s="87"/>
      <c r="N515" s="87"/>
      <c r="O515" s="87"/>
      <c r="P515" s="87"/>
      <c r="Q515" s="87"/>
      <c r="R515" s="87"/>
      <c r="S515" s="87"/>
      <c r="T515" s="87"/>
      <c r="U515" s="87"/>
      <c r="V515" s="87"/>
      <c r="W515" s="87"/>
      <c r="X515" s="87"/>
      <c r="Y515" s="87"/>
      <c r="Z515" s="87"/>
    </row>
    <row r="516" spans="1:26" ht="14.25" customHeight="1" x14ac:dyDescent="0.25">
      <c r="A516" s="87"/>
      <c r="B516" s="87"/>
      <c r="C516" s="87"/>
      <c r="D516" s="87"/>
      <c r="E516" s="87"/>
      <c r="F516" s="87"/>
      <c r="G516" s="87"/>
      <c r="H516" s="87"/>
      <c r="I516" s="87"/>
      <c r="J516" s="87"/>
      <c r="K516" s="87"/>
      <c r="L516" s="87"/>
      <c r="M516" s="87"/>
      <c r="N516" s="87"/>
      <c r="O516" s="87"/>
      <c r="P516" s="87"/>
      <c r="Q516" s="87"/>
      <c r="R516" s="87"/>
      <c r="S516" s="87"/>
      <c r="T516" s="87"/>
      <c r="U516" s="87"/>
      <c r="V516" s="87"/>
      <c r="W516" s="87"/>
      <c r="X516" s="87"/>
      <c r="Y516" s="87"/>
      <c r="Z516" s="87"/>
    </row>
    <row r="517" spans="1:26" ht="14.25" customHeight="1" x14ac:dyDescent="0.25">
      <c r="A517" s="87"/>
      <c r="B517" s="87"/>
      <c r="C517" s="87"/>
      <c r="D517" s="87"/>
      <c r="E517" s="87"/>
      <c r="F517" s="87"/>
      <c r="G517" s="87"/>
      <c r="H517" s="87"/>
      <c r="I517" s="87"/>
      <c r="J517" s="87"/>
      <c r="K517" s="87"/>
      <c r="L517" s="87"/>
      <c r="M517" s="87"/>
      <c r="N517" s="87"/>
      <c r="O517" s="87"/>
      <c r="P517" s="87"/>
      <c r="Q517" s="87"/>
      <c r="R517" s="87"/>
      <c r="S517" s="87"/>
      <c r="T517" s="87"/>
      <c r="U517" s="87"/>
      <c r="V517" s="87"/>
      <c r="W517" s="87"/>
      <c r="X517" s="87"/>
      <c r="Y517" s="87"/>
      <c r="Z517" s="87"/>
    </row>
    <row r="518" spans="1:26" ht="14.25" customHeight="1" x14ac:dyDescent="0.25">
      <c r="A518" s="87"/>
      <c r="B518" s="87"/>
      <c r="C518" s="87"/>
      <c r="D518" s="87"/>
      <c r="E518" s="87"/>
      <c r="F518" s="87"/>
      <c r="G518" s="87"/>
      <c r="H518" s="87"/>
      <c r="I518" s="87"/>
      <c r="J518" s="87"/>
      <c r="K518" s="87"/>
      <c r="L518" s="87"/>
      <c r="M518" s="87"/>
      <c r="N518" s="87"/>
      <c r="O518" s="87"/>
      <c r="P518" s="87"/>
      <c r="Q518" s="87"/>
      <c r="R518" s="87"/>
      <c r="S518" s="87"/>
      <c r="T518" s="87"/>
      <c r="U518" s="87"/>
      <c r="V518" s="87"/>
      <c r="W518" s="87"/>
      <c r="X518" s="87"/>
      <c r="Y518" s="87"/>
      <c r="Z518" s="87"/>
    </row>
    <row r="519" spans="1:26" ht="14.25" customHeight="1" x14ac:dyDescent="0.25">
      <c r="A519" s="87"/>
      <c r="B519" s="87"/>
      <c r="C519" s="87"/>
      <c r="D519" s="87"/>
      <c r="E519" s="87"/>
      <c r="F519" s="87"/>
      <c r="G519" s="87"/>
      <c r="H519" s="87"/>
      <c r="I519" s="87"/>
      <c r="J519" s="87"/>
      <c r="K519" s="87"/>
      <c r="L519" s="87"/>
      <c r="M519" s="87"/>
      <c r="N519" s="87"/>
      <c r="O519" s="87"/>
      <c r="P519" s="87"/>
      <c r="Q519" s="87"/>
      <c r="R519" s="87"/>
      <c r="S519" s="87"/>
      <c r="T519" s="87"/>
      <c r="U519" s="87"/>
      <c r="V519" s="87"/>
      <c r="W519" s="87"/>
      <c r="X519" s="87"/>
      <c r="Y519" s="87"/>
      <c r="Z519" s="87"/>
    </row>
    <row r="520" spans="1:26" ht="14.25" customHeight="1" x14ac:dyDescent="0.25">
      <c r="A520" s="87"/>
      <c r="B520" s="87"/>
      <c r="C520" s="87"/>
      <c r="D520" s="87"/>
      <c r="E520" s="87"/>
      <c r="F520" s="87"/>
      <c r="G520" s="87"/>
      <c r="H520" s="87"/>
      <c r="I520" s="87"/>
      <c r="J520" s="87"/>
      <c r="K520" s="87"/>
      <c r="L520" s="87"/>
      <c r="M520" s="87"/>
      <c r="N520" s="87"/>
      <c r="O520" s="87"/>
      <c r="P520" s="87"/>
      <c r="Q520" s="87"/>
      <c r="R520" s="87"/>
      <c r="S520" s="87"/>
      <c r="T520" s="87"/>
      <c r="U520" s="87"/>
      <c r="V520" s="87"/>
      <c r="W520" s="87"/>
      <c r="X520" s="87"/>
      <c r="Y520" s="87"/>
      <c r="Z520" s="87"/>
    </row>
    <row r="521" spans="1:26" ht="14.25" customHeight="1" x14ac:dyDescent="0.25">
      <c r="A521" s="87"/>
      <c r="B521" s="87"/>
      <c r="C521" s="87"/>
      <c r="D521" s="87"/>
      <c r="E521" s="87"/>
      <c r="F521" s="87"/>
      <c r="G521" s="87"/>
      <c r="H521" s="87"/>
      <c r="I521" s="87"/>
      <c r="J521" s="87"/>
      <c r="K521" s="87"/>
      <c r="L521" s="87"/>
      <c r="M521" s="87"/>
      <c r="N521" s="87"/>
      <c r="O521" s="87"/>
      <c r="P521" s="87"/>
      <c r="Q521" s="87"/>
      <c r="R521" s="87"/>
      <c r="S521" s="87"/>
      <c r="T521" s="87"/>
      <c r="U521" s="87"/>
      <c r="V521" s="87"/>
      <c r="W521" s="87"/>
      <c r="X521" s="87"/>
      <c r="Y521" s="87"/>
      <c r="Z521" s="87"/>
    </row>
    <row r="522" spans="1:26" ht="14.25" customHeight="1" x14ac:dyDescent="0.25">
      <c r="A522" s="87"/>
      <c r="B522" s="87"/>
      <c r="C522" s="87"/>
      <c r="D522" s="87"/>
      <c r="E522" s="87"/>
      <c r="F522" s="87"/>
      <c r="G522" s="87"/>
      <c r="H522" s="87"/>
      <c r="I522" s="87"/>
      <c r="J522" s="87"/>
      <c r="K522" s="87"/>
      <c r="L522" s="87"/>
      <c r="M522" s="87"/>
      <c r="N522" s="87"/>
      <c r="O522" s="87"/>
      <c r="P522" s="87"/>
      <c r="Q522" s="87"/>
      <c r="R522" s="87"/>
      <c r="S522" s="87"/>
      <c r="T522" s="87"/>
      <c r="U522" s="87"/>
      <c r="V522" s="87"/>
      <c r="W522" s="87"/>
      <c r="X522" s="87"/>
      <c r="Y522" s="87"/>
      <c r="Z522" s="87"/>
    </row>
    <row r="523" spans="1:26" ht="14.25" customHeight="1" x14ac:dyDescent="0.25">
      <c r="A523" s="87"/>
      <c r="B523" s="87"/>
      <c r="C523" s="87"/>
      <c r="D523" s="87"/>
      <c r="E523" s="87"/>
      <c r="F523" s="87"/>
      <c r="G523" s="87"/>
      <c r="H523" s="87"/>
      <c r="I523" s="87"/>
      <c r="J523" s="87"/>
      <c r="K523" s="87"/>
      <c r="L523" s="87"/>
      <c r="M523" s="87"/>
      <c r="N523" s="87"/>
      <c r="O523" s="87"/>
      <c r="P523" s="87"/>
      <c r="Q523" s="87"/>
      <c r="R523" s="87"/>
      <c r="S523" s="87"/>
      <c r="T523" s="87"/>
      <c r="U523" s="87"/>
      <c r="V523" s="87"/>
      <c r="W523" s="87"/>
      <c r="X523" s="87"/>
      <c r="Y523" s="87"/>
      <c r="Z523" s="87"/>
    </row>
    <row r="524" spans="1:26" ht="14.25" customHeight="1" x14ac:dyDescent="0.25">
      <c r="A524" s="87"/>
      <c r="B524" s="87"/>
      <c r="C524" s="87"/>
      <c r="D524" s="87"/>
      <c r="E524" s="87"/>
      <c r="F524" s="87"/>
      <c r="G524" s="87"/>
      <c r="H524" s="87"/>
      <c r="I524" s="87"/>
      <c r="J524" s="87"/>
      <c r="K524" s="87"/>
      <c r="L524" s="87"/>
      <c r="M524" s="87"/>
      <c r="N524" s="87"/>
      <c r="O524" s="87"/>
      <c r="P524" s="87"/>
      <c r="Q524" s="87"/>
      <c r="R524" s="87"/>
      <c r="S524" s="87"/>
      <c r="T524" s="87"/>
      <c r="U524" s="87"/>
      <c r="V524" s="87"/>
      <c r="W524" s="87"/>
      <c r="X524" s="87"/>
      <c r="Y524" s="87"/>
      <c r="Z524" s="87"/>
    </row>
    <row r="525" spans="1:26" ht="14.25" customHeight="1" x14ac:dyDescent="0.25">
      <c r="A525" s="87"/>
      <c r="B525" s="87"/>
      <c r="C525" s="87"/>
      <c r="D525" s="87"/>
      <c r="E525" s="87"/>
      <c r="F525" s="87"/>
      <c r="G525" s="87"/>
      <c r="H525" s="87"/>
      <c r="I525" s="87"/>
      <c r="J525" s="87"/>
      <c r="K525" s="87"/>
      <c r="L525" s="87"/>
      <c r="M525" s="87"/>
      <c r="N525" s="87"/>
      <c r="O525" s="87"/>
      <c r="P525" s="87"/>
      <c r="Q525" s="87"/>
      <c r="R525" s="87"/>
      <c r="S525" s="87"/>
      <c r="T525" s="87"/>
      <c r="U525" s="87"/>
      <c r="V525" s="87"/>
      <c r="W525" s="87"/>
      <c r="X525" s="87"/>
      <c r="Y525" s="87"/>
      <c r="Z525" s="87"/>
    </row>
    <row r="526" spans="1:26" ht="14.25" customHeight="1" x14ac:dyDescent="0.25">
      <c r="A526" s="87"/>
      <c r="B526" s="87"/>
      <c r="C526" s="87"/>
      <c r="D526" s="87"/>
      <c r="E526" s="87"/>
      <c r="F526" s="87"/>
      <c r="G526" s="87"/>
      <c r="H526" s="87"/>
      <c r="I526" s="87"/>
      <c r="J526" s="87"/>
      <c r="K526" s="87"/>
      <c r="L526" s="87"/>
      <c r="M526" s="87"/>
      <c r="N526" s="87"/>
      <c r="O526" s="87"/>
      <c r="P526" s="87"/>
      <c r="Q526" s="87"/>
      <c r="R526" s="87"/>
      <c r="S526" s="87"/>
      <c r="T526" s="87"/>
      <c r="U526" s="87"/>
      <c r="V526" s="87"/>
      <c r="W526" s="87"/>
      <c r="X526" s="87"/>
      <c r="Y526" s="87"/>
      <c r="Z526" s="87"/>
    </row>
    <row r="527" spans="1:26" ht="14.25" customHeight="1" x14ac:dyDescent="0.25">
      <c r="A527" s="87"/>
      <c r="B527" s="87"/>
      <c r="C527" s="87"/>
      <c r="D527" s="87"/>
      <c r="E527" s="87"/>
      <c r="F527" s="87"/>
      <c r="G527" s="87"/>
      <c r="H527" s="87"/>
      <c r="I527" s="87"/>
      <c r="J527" s="87"/>
      <c r="K527" s="87"/>
      <c r="L527" s="87"/>
      <c r="M527" s="87"/>
      <c r="N527" s="87"/>
      <c r="O527" s="87"/>
      <c r="P527" s="87"/>
      <c r="Q527" s="87"/>
      <c r="R527" s="87"/>
      <c r="S527" s="87"/>
      <c r="T527" s="87"/>
      <c r="U527" s="87"/>
      <c r="V527" s="87"/>
      <c r="W527" s="87"/>
      <c r="X527" s="87"/>
      <c r="Y527" s="87"/>
      <c r="Z527" s="87"/>
    </row>
    <row r="528" spans="1:26" ht="14.25" customHeight="1" x14ac:dyDescent="0.25">
      <c r="A528" s="87"/>
      <c r="B528" s="87"/>
      <c r="C528" s="87"/>
      <c r="D528" s="87"/>
      <c r="E528" s="87"/>
      <c r="F528" s="87"/>
      <c r="G528" s="87"/>
      <c r="H528" s="87"/>
      <c r="I528" s="87"/>
      <c r="J528" s="87"/>
      <c r="K528" s="87"/>
      <c r="L528" s="87"/>
      <c r="M528" s="87"/>
      <c r="N528" s="87"/>
      <c r="O528" s="87"/>
      <c r="P528" s="87"/>
      <c r="Q528" s="87"/>
      <c r="R528" s="87"/>
      <c r="S528" s="87"/>
      <c r="T528" s="87"/>
      <c r="U528" s="87"/>
      <c r="V528" s="87"/>
      <c r="W528" s="87"/>
      <c r="X528" s="87"/>
      <c r="Y528" s="87"/>
      <c r="Z528" s="87"/>
    </row>
    <row r="529" spans="1:26" ht="14.25" customHeight="1" x14ac:dyDescent="0.25">
      <c r="A529" s="87"/>
      <c r="B529" s="87"/>
      <c r="C529" s="87"/>
      <c r="D529" s="87"/>
      <c r="E529" s="87"/>
      <c r="F529" s="87"/>
      <c r="G529" s="87"/>
      <c r="H529" s="87"/>
      <c r="I529" s="87"/>
      <c r="J529" s="87"/>
      <c r="K529" s="87"/>
      <c r="L529" s="87"/>
      <c r="M529" s="87"/>
      <c r="N529" s="87"/>
      <c r="O529" s="87"/>
      <c r="P529" s="87"/>
      <c r="Q529" s="87"/>
      <c r="R529" s="87"/>
      <c r="S529" s="87"/>
      <c r="T529" s="87"/>
      <c r="U529" s="87"/>
      <c r="V529" s="87"/>
      <c r="W529" s="87"/>
      <c r="X529" s="87"/>
      <c r="Y529" s="87"/>
      <c r="Z529" s="87"/>
    </row>
    <row r="530" spans="1:26" ht="14.25" customHeight="1" x14ac:dyDescent="0.25">
      <c r="A530" s="87"/>
      <c r="B530" s="87"/>
      <c r="C530" s="87"/>
      <c r="D530" s="87"/>
      <c r="E530" s="87"/>
      <c r="F530" s="87"/>
      <c r="G530" s="87"/>
      <c r="H530" s="87"/>
      <c r="I530" s="87"/>
      <c r="J530" s="87"/>
      <c r="K530" s="87"/>
      <c r="L530" s="87"/>
      <c r="M530" s="87"/>
      <c r="N530" s="87"/>
      <c r="O530" s="87"/>
      <c r="P530" s="87"/>
      <c r="Q530" s="87"/>
      <c r="R530" s="87"/>
      <c r="S530" s="87"/>
      <c r="T530" s="87"/>
      <c r="U530" s="87"/>
      <c r="V530" s="87"/>
      <c r="W530" s="87"/>
      <c r="X530" s="87"/>
      <c r="Y530" s="87"/>
      <c r="Z530" s="87"/>
    </row>
    <row r="531" spans="1:26" ht="14.25" customHeight="1" x14ac:dyDescent="0.25">
      <c r="A531" s="87"/>
      <c r="B531" s="87"/>
      <c r="C531" s="87"/>
      <c r="D531" s="87"/>
      <c r="E531" s="87"/>
      <c r="F531" s="87"/>
      <c r="G531" s="87"/>
      <c r="H531" s="87"/>
      <c r="I531" s="87"/>
      <c r="J531" s="87"/>
      <c r="K531" s="87"/>
      <c r="L531" s="87"/>
      <c r="M531" s="87"/>
      <c r="N531" s="87"/>
      <c r="O531" s="87"/>
      <c r="P531" s="87"/>
      <c r="Q531" s="87"/>
      <c r="R531" s="87"/>
      <c r="S531" s="87"/>
      <c r="T531" s="87"/>
      <c r="U531" s="87"/>
      <c r="V531" s="87"/>
      <c r="W531" s="87"/>
      <c r="X531" s="87"/>
      <c r="Y531" s="87"/>
      <c r="Z531" s="87"/>
    </row>
    <row r="532" spans="1:26" ht="14.25" customHeight="1" x14ac:dyDescent="0.25">
      <c r="A532" s="87"/>
      <c r="B532" s="87"/>
      <c r="C532" s="87"/>
      <c r="D532" s="87"/>
      <c r="E532" s="87"/>
      <c r="F532" s="87"/>
      <c r="G532" s="87"/>
      <c r="H532" s="87"/>
      <c r="I532" s="87"/>
      <c r="J532" s="87"/>
      <c r="K532" s="87"/>
      <c r="L532" s="87"/>
      <c r="M532" s="87"/>
      <c r="N532" s="87"/>
      <c r="O532" s="87"/>
      <c r="P532" s="87"/>
      <c r="Q532" s="87"/>
      <c r="R532" s="87"/>
      <c r="S532" s="87"/>
      <c r="T532" s="87"/>
      <c r="U532" s="87"/>
      <c r="V532" s="87"/>
      <c r="W532" s="87"/>
      <c r="X532" s="87"/>
      <c r="Y532" s="87"/>
      <c r="Z532" s="87"/>
    </row>
    <row r="533" spans="1:26" ht="14.25" customHeight="1" x14ac:dyDescent="0.25">
      <c r="A533" s="87"/>
      <c r="B533" s="87"/>
      <c r="C533" s="87"/>
      <c r="D533" s="87"/>
      <c r="E533" s="87"/>
      <c r="F533" s="87"/>
      <c r="G533" s="87"/>
      <c r="H533" s="87"/>
      <c r="I533" s="87"/>
      <c r="J533" s="87"/>
      <c r="K533" s="87"/>
      <c r="L533" s="87"/>
      <c r="M533" s="87"/>
      <c r="N533" s="87"/>
      <c r="O533" s="87"/>
      <c r="P533" s="87"/>
      <c r="Q533" s="87"/>
      <c r="R533" s="87"/>
      <c r="S533" s="87"/>
      <c r="T533" s="87"/>
      <c r="U533" s="87"/>
      <c r="V533" s="87"/>
      <c r="W533" s="87"/>
      <c r="X533" s="87"/>
      <c r="Y533" s="87"/>
      <c r="Z533" s="87"/>
    </row>
    <row r="534" spans="1:26" ht="14.25" customHeight="1" x14ac:dyDescent="0.25">
      <c r="A534" s="87"/>
      <c r="B534" s="87"/>
      <c r="C534" s="87"/>
      <c r="D534" s="87"/>
      <c r="E534" s="87"/>
      <c r="F534" s="87"/>
      <c r="G534" s="87"/>
      <c r="H534" s="87"/>
      <c r="I534" s="87"/>
      <c r="J534" s="87"/>
      <c r="K534" s="87"/>
      <c r="L534" s="87"/>
      <c r="M534" s="87"/>
      <c r="N534" s="87"/>
      <c r="O534" s="87"/>
      <c r="P534" s="87"/>
      <c r="Q534" s="87"/>
      <c r="R534" s="87"/>
      <c r="S534" s="87"/>
      <c r="T534" s="87"/>
      <c r="U534" s="87"/>
      <c r="V534" s="87"/>
      <c r="W534" s="87"/>
      <c r="X534" s="87"/>
      <c r="Y534" s="87"/>
      <c r="Z534" s="87"/>
    </row>
    <row r="535" spans="1:26" ht="14.25" customHeight="1" x14ac:dyDescent="0.25">
      <c r="A535" s="87"/>
      <c r="B535" s="87"/>
      <c r="C535" s="87"/>
      <c r="D535" s="87"/>
      <c r="E535" s="87"/>
      <c r="F535" s="87"/>
      <c r="G535" s="87"/>
      <c r="H535" s="87"/>
      <c r="I535" s="87"/>
      <c r="J535" s="87"/>
      <c r="K535" s="87"/>
      <c r="L535" s="87"/>
      <c r="M535" s="87"/>
      <c r="N535" s="87"/>
      <c r="O535" s="87"/>
      <c r="P535" s="87"/>
      <c r="Q535" s="87"/>
      <c r="R535" s="87"/>
      <c r="S535" s="87"/>
      <c r="T535" s="87"/>
      <c r="U535" s="87"/>
      <c r="V535" s="87"/>
      <c r="W535" s="87"/>
      <c r="X535" s="87"/>
      <c r="Y535" s="87"/>
      <c r="Z535" s="87"/>
    </row>
    <row r="536" spans="1:26" ht="14.25" customHeight="1" x14ac:dyDescent="0.25">
      <c r="A536" s="87"/>
      <c r="B536" s="87"/>
      <c r="C536" s="87"/>
      <c r="D536" s="87"/>
      <c r="E536" s="87"/>
      <c r="F536" s="87"/>
      <c r="G536" s="87"/>
      <c r="H536" s="87"/>
      <c r="I536" s="87"/>
      <c r="J536" s="87"/>
      <c r="K536" s="87"/>
      <c r="L536" s="87"/>
      <c r="M536" s="87"/>
      <c r="N536" s="87"/>
      <c r="O536" s="87"/>
      <c r="P536" s="87"/>
      <c r="Q536" s="87"/>
      <c r="R536" s="87"/>
      <c r="S536" s="87"/>
      <c r="T536" s="87"/>
      <c r="U536" s="87"/>
      <c r="V536" s="87"/>
      <c r="W536" s="87"/>
      <c r="X536" s="87"/>
      <c r="Y536" s="87"/>
      <c r="Z536" s="87"/>
    </row>
    <row r="537" spans="1:26" ht="14.25" customHeight="1" x14ac:dyDescent="0.25">
      <c r="A537" s="87"/>
      <c r="B537" s="87"/>
      <c r="C537" s="87"/>
      <c r="D537" s="87"/>
      <c r="E537" s="87"/>
      <c r="F537" s="87"/>
      <c r="G537" s="87"/>
      <c r="H537" s="87"/>
      <c r="I537" s="87"/>
      <c r="J537" s="87"/>
      <c r="K537" s="87"/>
      <c r="L537" s="87"/>
      <c r="M537" s="87"/>
      <c r="N537" s="87"/>
      <c r="O537" s="87"/>
      <c r="P537" s="87"/>
      <c r="Q537" s="87"/>
      <c r="R537" s="87"/>
      <c r="S537" s="87"/>
      <c r="T537" s="87"/>
      <c r="U537" s="87"/>
      <c r="V537" s="87"/>
      <c r="W537" s="87"/>
      <c r="X537" s="87"/>
      <c r="Y537" s="87"/>
      <c r="Z537" s="87"/>
    </row>
    <row r="538" spans="1:26" ht="14.25" customHeight="1" x14ac:dyDescent="0.25">
      <c r="A538" s="87"/>
      <c r="B538" s="87"/>
      <c r="C538" s="87"/>
      <c r="D538" s="87"/>
      <c r="E538" s="87"/>
      <c r="F538" s="87"/>
      <c r="G538" s="87"/>
      <c r="H538" s="87"/>
      <c r="I538" s="87"/>
      <c r="J538" s="87"/>
      <c r="K538" s="87"/>
      <c r="L538" s="87"/>
      <c r="M538" s="87"/>
      <c r="N538" s="87"/>
      <c r="O538" s="87"/>
      <c r="P538" s="87"/>
      <c r="Q538" s="87"/>
      <c r="R538" s="87"/>
      <c r="S538" s="87"/>
      <c r="T538" s="87"/>
      <c r="U538" s="87"/>
      <c r="V538" s="87"/>
      <c r="W538" s="87"/>
      <c r="X538" s="87"/>
      <c r="Y538" s="87"/>
      <c r="Z538" s="87"/>
    </row>
    <row r="539" spans="1:26" ht="14.25" customHeight="1" x14ac:dyDescent="0.25">
      <c r="A539" s="87"/>
      <c r="B539" s="87"/>
      <c r="C539" s="87"/>
      <c r="D539" s="87"/>
      <c r="E539" s="87"/>
      <c r="F539" s="87"/>
      <c r="G539" s="87"/>
      <c r="H539" s="87"/>
      <c r="I539" s="87"/>
      <c r="J539" s="87"/>
      <c r="K539" s="87"/>
      <c r="L539" s="87"/>
      <c r="M539" s="87"/>
      <c r="N539" s="87"/>
      <c r="O539" s="87"/>
      <c r="P539" s="87"/>
      <c r="Q539" s="87"/>
      <c r="R539" s="87"/>
      <c r="S539" s="87"/>
      <c r="T539" s="87"/>
      <c r="U539" s="87"/>
      <c r="V539" s="87"/>
      <c r="W539" s="87"/>
      <c r="X539" s="87"/>
      <c r="Y539" s="87"/>
      <c r="Z539" s="87"/>
    </row>
    <row r="540" spans="1:26" ht="14.25" customHeight="1" x14ac:dyDescent="0.25">
      <c r="A540" s="87"/>
      <c r="B540" s="87"/>
      <c r="C540" s="87"/>
      <c r="D540" s="87"/>
      <c r="E540" s="87"/>
      <c r="F540" s="87"/>
      <c r="G540" s="87"/>
      <c r="H540" s="87"/>
      <c r="I540" s="87"/>
      <c r="J540" s="87"/>
      <c r="K540" s="87"/>
      <c r="L540" s="87"/>
      <c r="M540" s="87"/>
      <c r="N540" s="87"/>
      <c r="O540" s="87"/>
      <c r="P540" s="87"/>
      <c r="Q540" s="87"/>
      <c r="R540" s="87"/>
      <c r="S540" s="87"/>
      <c r="T540" s="87"/>
      <c r="U540" s="87"/>
      <c r="V540" s="87"/>
      <c r="W540" s="87"/>
      <c r="X540" s="87"/>
      <c r="Y540" s="87"/>
      <c r="Z540" s="87"/>
    </row>
    <row r="541" spans="1:26" ht="14.25" customHeight="1" x14ac:dyDescent="0.25">
      <c r="A541" s="87"/>
      <c r="B541" s="87"/>
      <c r="C541" s="87"/>
      <c r="D541" s="87"/>
      <c r="E541" s="87"/>
      <c r="F541" s="87"/>
      <c r="G541" s="87"/>
      <c r="H541" s="87"/>
      <c r="I541" s="87"/>
      <c r="J541" s="87"/>
      <c r="K541" s="87"/>
      <c r="L541" s="87"/>
      <c r="M541" s="87"/>
      <c r="N541" s="87"/>
      <c r="O541" s="87"/>
      <c r="P541" s="87"/>
      <c r="Q541" s="87"/>
      <c r="R541" s="87"/>
      <c r="S541" s="87"/>
      <c r="T541" s="87"/>
      <c r="U541" s="87"/>
      <c r="V541" s="87"/>
      <c r="W541" s="87"/>
      <c r="X541" s="87"/>
      <c r="Y541" s="87"/>
      <c r="Z541" s="87"/>
    </row>
    <row r="542" spans="1:26" ht="14.25" customHeight="1" x14ac:dyDescent="0.25">
      <c r="A542" s="87"/>
      <c r="B542" s="87"/>
      <c r="C542" s="87"/>
      <c r="D542" s="87"/>
      <c r="E542" s="87"/>
      <c r="F542" s="87"/>
      <c r="G542" s="87"/>
      <c r="H542" s="87"/>
      <c r="I542" s="87"/>
      <c r="J542" s="87"/>
      <c r="K542" s="87"/>
      <c r="L542" s="87"/>
      <c r="M542" s="87"/>
      <c r="N542" s="87"/>
      <c r="O542" s="87"/>
      <c r="P542" s="87"/>
      <c r="Q542" s="87"/>
      <c r="R542" s="87"/>
      <c r="S542" s="87"/>
      <c r="T542" s="87"/>
      <c r="U542" s="87"/>
      <c r="V542" s="87"/>
      <c r="W542" s="87"/>
      <c r="X542" s="87"/>
      <c r="Y542" s="87"/>
      <c r="Z542" s="87"/>
    </row>
    <row r="543" spans="1:26" ht="14.25" customHeight="1" x14ac:dyDescent="0.25">
      <c r="A543" s="87"/>
      <c r="B543" s="87"/>
      <c r="C543" s="87"/>
      <c r="D543" s="87"/>
      <c r="E543" s="87"/>
      <c r="F543" s="87"/>
      <c r="G543" s="87"/>
      <c r="H543" s="87"/>
      <c r="I543" s="87"/>
      <c r="J543" s="87"/>
      <c r="K543" s="87"/>
      <c r="L543" s="87"/>
      <c r="M543" s="87"/>
      <c r="N543" s="87"/>
      <c r="O543" s="87"/>
      <c r="P543" s="87"/>
      <c r="Q543" s="87"/>
      <c r="R543" s="87"/>
      <c r="S543" s="87"/>
      <c r="T543" s="87"/>
      <c r="U543" s="87"/>
      <c r="V543" s="87"/>
      <c r="W543" s="87"/>
      <c r="X543" s="87"/>
      <c r="Y543" s="87"/>
      <c r="Z543" s="87"/>
    </row>
    <row r="544" spans="1:26" ht="14.25" customHeight="1" x14ac:dyDescent="0.25">
      <c r="A544" s="87"/>
      <c r="B544" s="87"/>
      <c r="C544" s="87"/>
      <c r="D544" s="87"/>
      <c r="E544" s="87"/>
      <c r="F544" s="87"/>
      <c r="G544" s="87"/>
      <c r="H544" s="87"/>
      <c r="I544" s="87"/>
      <c r="J544" s="87"/>
      <c r="K544" s="87"/>
      <c r="L544" s="87"/>
      <c r="M544" s="87"/>
      <c r="N544" s="87"/>
      <c r="O544" s="87"/>
      <c r="P544" s="87"/>
      <c r="Q544" s="87"/>
      <c r="R544" s="87"/>
      <c r="S544" s="87"/>
      <c r="T544" s="87"/>
      <c r="U544" s="87"/>
      <c r="V544" s="87"/>
      <c r="W544" s="87"/>
      <c r="X544" s="87"/>
      <c r="Y544" s="87"/>
      <c r="Z544" s="87"/>
    </row>
    <row r="545" spans="1:26" ht="14.25" customHeight="1" x14ac:dyDescent="0.25">
      <c r="A545" s="87"/>
      <c r="B545" s="87"/>
      <c r="C545" s="87"/>
      <c r="D545" s="87"/>
      <c r="E545" s="87"/>
      <c r="F545" s="87"/>
      <c r="G545" s="87"/>
      <c r="H545" s="87"/>
      <c r="I545" s="87"/>
      <c r="J545" s="87"/>
      <c r="K545" s="87"/>
      <c r="L545" s="87"/>
      <c r="M545" s="87"/>
      <c r="N545" s="87"/>
      <c r="O545" s="87"/>
      <c r="P545" s="87"/>
      <c r="Q545" s="87"/>
      <c r="R545" s="87"/>
      <c r="S545" s="87"/>
      <c r="T545" s="87"/>
      <c r="U545" s="87"/>
      <c r="V545" s="87"/>
      <c r="W545" s="87"/>
      <c r="X545" s="87"/>
      <c r="Y545" s="87"/>
      <c r="Z545" s="87"/>
    </row>
    <row r="546" spans="1:26" ht="14.25" customHeight="1" x14ac:dyDescent="0.25">
      <c r="A546" s="87"/>
      <c r="B546" s="87"/>
      <c r="C546" s="87"/>
      <c r="D546" s="87"/>
      <c r="E546" s="87"/>
      <c r="F546" s="87"/>
      <c r="G546" s="87"/>
      <c r="H546" s="87"/>
      <c r="I546" s="87"/>
      <c r="J546" s="87"/>
      <c r="K546" s="87"/>
      <c r="L546" s="87"/>
      <c r="M546" s="87"/>
      <c r="N546" s="87"/>
      <c r="O546" s="87"/>
      <c r="P546" s="87"/>
      <c r="Q546" s="87"/>
      <c r="R546" s="87"/>
      <c r="S546" s="87"/>
      <c r="T546" s="87"/>
      <c r="U546" s="87"/>
      <c r="V546" s="87"/>
      <c r="W546" s="87"/>
      <c r="X546" s="87"/>
      <c r="Y546" s="87"/>
      <c r="Z546" s="87"/>
    </row>
    <row r="547" spans="1:26" ht="14.25" customHeight="1" x14ac:dyDescent="0.25">
      <c r="A547" s="87"/>
      <c r="B547" s="87"/>
      <c r="C547" s="87"/>
      <c r="D547" s="87"/>
      <c r="E547" s="87"/>
      <c r="F547" s="87"/>
      <c r="G547" s="87"/>
      <c r="H547" s="87"/>
      <c r="I547" s="87"/>
      <c r="J547" s="87"/>
      <c r="K547" s="87"/>
      <c r="L547" s="87"/>
      <c r="M547" s="87"/>
      <c r="N547" s="87"/>
      <c r="O547" s="87"/>
      <c r="P547" s="87"/>
      <c r="Q547" s="87"/>
      <c r="R547" s="87"/>
      <c r="S547" s="87"/>
      <c r="T547" s="87"/>
      <c r="U547" s="87"/>
      <c r="V547" s="87"/>
      <c r="W547" s="87"/>
      <c r="X547" s="87"/>
      <c r="Y547" s="87"/>
      <c r="Z547" s="87"/>
    </row>
    <row r="548" spans="1:26" ht="14.25" customHeight="1" x14ac:dyDescent="0.25">
      <c r="A548" s="87"/>
      <c r="B548" s="87"/>
      <c r="C548" s="87"/>
      <c r="D548" s="87"/>
      <c r="E548" s="87"/>
      <c r="F548" s="87"/>
      <c r="G548" s="87"/>
      <c r="H548" s="87"/>
      <c r="I548" s="87"/>
      <c r="J548" s="87"/>
      <c r="K548" s="87"/>
      <c r="L548" s="87"/>
      <c r="M548" s="87"/>
      <c r="N548" s="87"/>
      <c r="O548" s="87"/>
      <c r="P548" s="87"/>
      <c r="Q548" s="87"/>
      <c r="R548" s="87"/>
      <c r="S548" s="87"/>
      <c r="T548" s="87"/>
      <c r="U548" s="87"/>
      <c r="V548" s="87"/>
      <c r="W548" s="87"/>
      <c r="X548" s="87"/>
      <c r="Y548" s="87"/>
      <c r="Z548" s="87"/>
    </row>
    <row r="549" spans="1:26" ht="14.25" customHeight="1" x14ac:dyDescent="0.25">
      <c r="A549" s="87"/>
      <c r="B549" s="87"/>
      <c r="C549" s="87"/>
      <c r="D549" s="87"/>
      <c r="E549" s="87"/>
      <c r="F549" s="87"/>
      <c r="G549" s="87"/>
      <c r="H549" s="87"/>
      <c r="I549" s="87"/>
      <c r="J549" s="87"/>
      <c r="K549" s="87"/>
      <c r="L549" s="87"/>
      <c r="M549" s="87"/>
      <c r="N549" s="87"/>
      <c r="O549" s="87"/>
      <c r="P549" s="87"/>
      <c r="Q549" s="87"/>
      <c r="R549" s="87"/>
      <c r="S549" s="87"/>
      <c r="T549" s="87"/>
      <c r="U549" s="87"/>
      <c r="V549" s="87"/>
      <c r="W549" s="87"/>
      <c r="X549" s="87"/>
      <c r="Y549" s="87"/>
      <c r="Z549" s="87"/>
    </row>
    <row r="550" spans="1:26" ht="14.25" customHeight="1" x14ac:dyDescent="0.25">
      <c r="A550" s="87"/>
      <c r="B550" s="87"/>
      <c r="C550" s="87"/>
      <c r="D550" s="87"/>
      <c r="E550" s="87"/>
      <c r="F550" s="87"/>
      <c r="G550" s="87"/>
      <c r="H550" s="87"/>
      <c r="I550" s="87"/>
      <c r="J550" s="87"/>
      <c r="K550" s="87"/>
      <c r="L550" s="87"/>
      <c r="M550" s="87"/>
      <c r="N550" s="87"/>
      <c r="O550" s="87"/>
      <c r="P550" s="87"/>
      <c r="Q550" s="87"/>
      <c r="R550" s="87"/>
      <c r="S550" s="87"/>
      <c r="T550" s="87"/>
      <c r="U550" s="87"/>
      <c r="V550" s="87"/>
      <c r="W550" s="87"/>
      <c r="X550" s="87"/>
      <c r="Y550" s="87"/>
      <c r="Z550" s="87"/>
    </row>
    <row r="551" spans="1:26" ht="14.25" customHeight="1" x14ac:dyDescent="0.25">
      <c r="A551" s="87"/>
      <c r="B551" s="87"/>
      <c r="C551" s="87"/>
      <c r="D551" s="87"/>
      <c r="E551" s="87"/>
      <c r="F551" s="87"/>
      <c r="G551" s="87"/>
      <c r="H551" s="87"/>
      <c r="I551" s="87"/>
      <c r="J551" s="87"/>
      <c r="K551" s="87"/>
      <c r="L551" s="87"/>
      <c r="M551" s="87"/>
      <c r="N551" s="87"/>
      <c r="O551" s="87"/>
      <c r="P551" s="87"/>
      <c r="Q551" s="87"/>
      <c r="R551" s="87"/>
      <c r="S551" s="87"/>
      <c r="T551" s="87"/>
      <c r="U551" s="87"/>
      <c r="V551" s="87"/>
      <c r="W551" s="87"/>
      <c r="X551" s="87"/>
      <c r="Y551" s="87"/>
      <c r="Z551" s="87"/>
    </row>
    <row r="552" spans="1:26" ht="14.25" customHeight="1" x14ac:dyDescent="0.25">
      <c r="A552" s="87"/>
      <c r="B552" s="87"/>
      <c r="C552" s="87"/>
      <c r="D552" s="87"/>
      <c r="E552" s="87"/>
      <c r="F552" s="87"/>
      <c r="G552" s="87"/>
      <c r="H552" s="87"/>
      <c r="I552" s="87"/>
      <c r="J552" s="87"/>
      <c r="K552" s="87"/>
      <c r="L552" s="87"/>
      <c r="M552" s="87"/>
      <c r="N552" s="87"/>
      <c r="O552" s="87"/>
      <c r="P552" s="87"/>
      <c r="Q552" s="87"/>
      <c r="R552" s="87"/>
      <c r="S552" s="87"/>
      <c r="T552" s="87"/>
      <c r="U552" s="87"/>
      <c r="V552" s="87"/>
      <c r="W552" s="87"/>
      <c r="X552" s="87"/>
      <c r="Y552" s="87"/>
      <c r="Z552" s="87"/>
    </row>
    <row r="553" spans="1:26" ht="14.25" customHeight="1" x14ac:dyDescent="0.25">
      <c r="A553" s="87"/>
      <c r="B553" s="87"/>
      <c r="C553" s="87"/>
      <c r="D553" s="87"/>
      <c r="E553" s="87"/>
      <c r="F553" s="87"/>
      <c r="G553" s="87"/>
      <c r="H553" s="87"/>
      <c r="I553" s="87"/>
      <c r="J553" s="87"/>
      <c r="K553" s="87"/>
      <c r="L553" s="87"/>
      <c r="M553" s="87"/>
      <c r="N553" s="87"/>
      <c r="O553" s="87"/>
      <c r="P553" s="87"/>
      <c r="Q553" s="87"/>
      <c r="R553" s="87"/>
      <c r="S553" s="87"/>
      <c r="T553" s="87"/>
      <c r="U553" s="87"/>
      <c r="V553" s="87"/>
      <c r="W553" s="87"/>
      <c r="X553" s="87"/>
      <c r="Y553" s="87"/>
      <c r="Z553" s="87"/>
    </row>
    <row r="554" spans="1:26" ht="14.25" customHeight="1" x14ac:dyDescent="0.25">
      <c r="A554" s="87"/>
      <c r="B554" s="87"/>
      <c r="C554" s="87"/>
      <c r="D554" s="87"/>
      <c r="E554" s="87"/>
      <c r="F554" s="87"/>
      <c r="G554" s="87"/>
      <c r="H554" s="87"/>
      <c r="I554" s="87"/>
      <c r="J554" s="87"/>
      <c r="K554" s="87"/>
      <c r="L554" s="87"/>
      <c r="M554" s="87"/>
      <c r="N554" s="87"/>
      <c r="O554" s="87"/>
      <c r="P554" s="87"/>
      <c r="Q554" s="87"/>
      <c r="R554" s="87"/>
      <c r="S554" s="87"/>
      <c r="T554" s="87"/>
      <c r="U554" s="87"/>
      <c r="V554" s="87"/>
      <c r="W554" s="87"/>
      <c r="X554" s="87"/>
      <c r="Y554" s="87"/>
      <c r="Z554" s="87"/>
    </row>
    <row r="555" spans="1:26" ht="14.25" customHeight="1" x14ac:dyDescent="0.25">
      <c r="A555" s="87"/>
      <c r="B555" s="87"/>
      <c r="C555" s="87"/>
      <c r="D555" s="87"/>
      <c r="E555" s="87"/>
      <c r="F555" s="87"/>
      <c r="G555" s="87"/>
      <c r="H555" s="87"/>
      <c r="I555" s="87"/>
      <c r="J555" s="87"/>
      <c r="K555" s="87"/>
      <c r="L555" s="87"/>
      <c r="M555" s="87"/>
      <c r="N555" s="87"/>
      <c r="O555" s="87"/>
      <c r="P555" s="87"/>
      <c r="Q555" s="87"/>
      <c r="R555" s="87"/>
      <c r="S555" s="87"/>
      <c r="T555" s="87"/>
      <c r="U555" s="87"/>
      <c r="V555" s="87"/>
      <c r="W555" s="87"/>
      <c r="X555" s="87"/>
      <c r="Y555" s="87"/>
      <c r="Z555" s="87"/>
    </row>
    <row r="556" spans="1:26" ht="14.25" customHeight="1" x14ac:dyDescent="0.25">
      <c r="A556" s="87"/>
      <c r="B556" s="87"/>
      <c r="C556" s="87"/>
      <c r="D556" s="87"/>
      <c r="E556" s="87"/>
      <c r="F556" s="87"/>
      <c r="G556" s="87"/>
      <c r="H556" s="87"/>
      <c r="I556" s="87"/>
      <c r="J556" s="87"/>
      <c r="K556" s="87"/>
      <c r="L556" s="87"/>
      <c r="M556" s="87"/>
      <c r="N556" s="87"/>
      <c r="O556" s="87"/>
      <c r="P556" s="87"/>
      <c r="Q556" s="87"/>
      <c r="R556" s="87"/>
      <c r="S556" s="87"/>
      <c r="T556" s="87"/>
      <c r="U556" s="87"/>
      <c r="V556" s="87"/>
      <c r="W556" s="87"/>
      <c r="X556" s="87"/>
      <c r="Y556" s="87"/>
      <c r="Z556" s="87"/>
    </row>
    <row r="557" spans="1:26" ht="14.25" customHeight="1" x14ac:dyDescent="0.25">
      <c r="A557" s="87"/>
      <c r="B557" s="87"/>
      <c r="C557" s="87"/>
      <c r="D557" s="87"/>
      <c r="E557" s="87"/>
      <c r="F557" s="87"/>
      <c r="G557" s="87"/>
      <c r="H557" s="87"/>
      <c r="I557" s="87"/>
      <c r="J557" s="87"/>
      <c r="K557" s="87"/>
      <c r="L557" s="87"/>
      <c r="M557" s="87"/>
      <c r="N557" s="87"/>
      <c r="O557" s="87"/>
      <c r="P557" s="87"/>
      <c r="Q557" s="87"/>
      <c r="R557" s="87"/>
      <c r="S557" s="87"/>
      <c r="T557" s="87"/>
      <c r="U557" s="87"/>
      <c r="V557" s="87"/>
      <c r="W557" s="87"/>
      <c r="X557" s="87"/>
      <c r="Y557" s="87"/>
      <c r="Z557" s="87"/>
    </row>
    <row r="558" spans="1:26" ht="14.25" customHeight="1" x14ac:dyDescent="0.25">
      <c r="A558" s="87"/>
      <c r="B558" s="87"/>
      <c r="C558" s="87"/>
      <c r="D558" s="87"/>
      <c r="E558" s="87"/>
      <c r="F558" s="87"/>
      <c r="G558" s="87"/>
      <c r="H558" s="87"/>
      <c r="I558" s="87"/>
      <c r="J558" s="87"/>
      <c r="K558" s="87"/>
      <c r="L558" s="87"/>
      <c r="M558" s="87"/>
      <c r="N558" s="87"/>
      <c r="O558" s="87"/>
      <c r="P558" s="87"/>
      <c r="Q558" s="87"/>
      <c r="R558" s="87"/>
      <c r="S558" s="87"/>
      <c r="T558" s="87"/>
      <c r="U558" s="87"/>
      <c r="V558" s="87"/>
      <c r="W558" s="87"/>
      <c r="X558" s="87"/>
      <c r="Y558" s="87"/>
      <c r="Z558" s="87"/>
    </row>
    <row r="559" spans="1:26" ht="14.25" customHeight="1" x14ac:dyDescent="0.25">
      <c r="A559" s="87"/>
      <c r="B559" s="87"/>
      <c r="C559" s="87"/>
      <c r="D559" s="87"/>
      <c r="E559" s="87"/>
      <c r="F559" s="87"/>
      <c r="G559" s="87"/>
      <c r="H559" s="87"/>
      <c r="I559" s="87"/>
      <c r="J559" s="87"/>
      <c r="K559" s="87"/>
      <c r="L559" s="87"/>
      <c r="M559" s="87"/>
      <c r="N559" s="87"/>
      <c r="O559" s="87"/>
      <c r="P559" s="87"/>
      <c r="Q559" s="87"/>
      <c r="R559" s="87"/>
      <c r="S559" s="87"/>
      <c r="T559" s="87"/>
      <c r="U559" s="87"/>
      <c r="V559" s="87"/>
      <c r="W559" s="87"/>
      <c r="X559" s="87"/>
      <c r="Y559" s="87"/>
      <c r="Z559" s="87"/>
    </row>
    <row r="560" spans="1:26" ht="14.25" customHeight="1" x14ac:dyDescent="0.25">
      <c r="A560" s="87"/>
      <c r="B560" s="87"/>
      <c r="C560" s="87"/>
      <c r="D560" s="87"/>
      <c r="E560" s="87"/>
      <c r="F560" s="87"/>
      <c r="G560" s="87"/>
      <c r="H560" s="87"/>
      <c r="I560" s="87"/>
      <c r="J560" s="87"/>
      <c r="K560" s="87"/>
      <c r="L560" s="87"/>
      <c r="M560" s="87"/>
      <c r="N560" s="87"/>
      <c r="O560" s="87"/>
      <c r="P560" s="87"/>
      <c r="Q560" s="87"/>
      <c r="R560" s="87"/>
      <c r="S560" s="87"/>
      <c r="T560" s="87"/>
      <c r="U560" s="87"/>
      <c r="V560" s="87"/>
      <c r="W560" s="87"/>
      <c r="X560" s="87"/>
      <c r="Y560" s="87"/>
      <c r="Z560" s="87"/>
    </row>
    <row r="561" spans="1:26" ht="14.25" customHeight="1" x14ac:dyDescent="0.25">
      <c r="A561" s="87"/>
      <c r="B561" s="87"/>
      <c r="C561" s="87"/>
      <c r="D561" s="87"/>
      <c r="E561" s="87"/>
      <c r="F561" s="87"/>
      <c r="G561" s="87"/>
      <c r="H561" s="87"/>
      <c r="I561" s="87"/>
      <c r="J561" s="87"/>
      <c r="K561" s="87"/>
      <c r="L561" s="87"/>
      <c r="M561" s="87"/>
      <c r="N561" s="87"/>
      <c r="O561" s="87"/>
      <c r="P561" s="87"/>
      <c r="Q561" s="87"/>
      <c r="R561" s="87"/>
      <c r="S561" s="87"/>
      <c r="T561" s="87"/>
      <c r="U561" s="87"/>
      <c r="V561" s="87"/>
      <c r="W561" s="87"/>
      <c r="X561" s="87"/>
      <c r="Y561" s="87"/>
      <c r="Z561" s="87"/>
    </row>
    <row r="562" spans="1:26" ht="14.25" customHeight="1" x14ac:dyDescent="0.25">
      <c r="A562" s="87"/>
      <c r="B562" s="87"/>
      <c r="C562" s="87"/>
      <c r="D562" s="87"/>
      <c r="E562" s="87"/>
      <c r="F562" s="87"/>
      <c r="G562" s="87"/>
      <c r="H562" s="87"/>
      <c r="I562" s="87"/>
      <c r="J562" s="87"/>
      <c r="K562" s="87"/>
      <c r="L562" s="87"/>
      <c r="M562" s="87"/>
      <c r="N562" s="87"/>
      <c r="O562" s="87"/>
      <c r="P562" s="87"/>
      <c r="Q562" s="87"/>
      <c r="R562" s="87"/>
      <c r="S562" s="87"/>
      <c r="T562" s="87"/>
      <c r="U562" s="87"/>
      <c r="V562" s="87"/>
      <c r="W562" s="87"/>
      <c r="X562" s="87"/>
      <c r="Y562" s="87"/>
      <c r="Z562" s="87"/>
    </row>
    <row r="563" spans="1:26" ht="14.25" customHeight="1" x14ac:dyDescent="0.25">
      <c r="A563" s="87"/>
      <c r="B563" s="87"/>
      <c r="C563" s="87"/>
      <c r="D563" s="87"/>
      <c r="E563" s="87"/>
      <c r="F563" s="87"/>
      <c r="G563" s="87"/>
      <c r="H563" s="87"/>
      <c r="I563" s="87"/>
      <c r="J563" s="87"/>
      <c r="K563" s="87"/>
      <c r="L563" s="87"/>
      <c r="M563" s="87"/>
      <c r="N563" s="87"/>
      <c r="O563" s="87"/>
      <c r="P563" s="87"/>
      <c r="Q563" s="87"/>
      <c r="R563" s="87"/>
      <c r="S563" s="87"/>
      <c r="T563" s="87"/>
      <c r="U563" s="87"/>
      <c r="V563" s="87"/>
      <c r="W563" s="87"/>
      <c r="X563" s="87"/>
      <c r="Y563" s="87"/>
      <c r="Z563" s="87"/>
    </row>
    <row r="564" spans="1:26" ht="14.25" customHeight="1" x14ac:dyDescent="0.25">
      <c r="A564" s="87"/>
      <c r="B564" s="87"/>
      <c r="C564" s="87"/>
      <c r="D564" s="87"/>
      <c r="E564" s="87"/>
      <c r="F564" s="87"/>
      <c r="G564" s="87"/>
      <c r="H564" s="87"/>
      <c r="I564" s="87"/>
      <c r="J564" s="87"/>
      <c r="K564" s="87"/>
      <c r="L564" s="87"/>
      <c r="M564" s="87"/>
      <c r="N564" s="87"/>
      <c r="O564" s="87"/>
      <c r="P564" s="87"/>
      <c r="Q564" s="87"/>
      <c r="R564" s="87"/>
      <c r="S564" s="87"/>
      <c r="T564" s="87"/>
      <c r="U564" s="87"/>
      <c r="V564" s="87"/>
      <c r="W564" s="87"/>
      <c r="X564" s="87"/>
      <c r="Y564" s="87"/>
      <c r="Z564" s="87"/>
    </row>
    <row r="565" spans="1:26" ht="14.25" customHeight="1" x14ac:dyDescent="0.25">
      <c r="A565" s="87"/>
      <c r="B565" s="87"/>
      <c r="C565" s="87"/>
      <c r="D565" s="87"/>
      <c r="E565" s="87"/>
      <c r="F565" s="87"/>
      <c r="G565" s="87"/>
      <c r="H565" s="87"/>
      <c r="I565" s="87"/>
      <c r="J565" s="87"/>
      <c r="K565" s="87"/>
      <c r="L565" s="87"/>
      <c r="M565" s="87"/>
      <c r="N565" s="87"/>
      <c r="O565" s="87"/>
      <c r="P565" s="87"/>
      <c r="Q565" s="87"/>
      <c r="R565" s="87"/>
      <c r="S565" s="87"/>
      <c r="T565" s="87"/>
      <c r="U565" s="87"/>
      <c r="V565" s="87"/>
      <c r="W565" s="87"/>
      <c r="X565" s="87"/>
      <c r="Y565" s="87"/>
      <c r="Z565" s="87"/>
    </row>
    <row r="566" spans="1:26" ht="14.25" customHeight="1" x14ac:dyDescent="0.25">
      <c r="A566" s="87"/>
      <c r="B566" s="87"/>
      <c r="C566" s="87"/>
      <c r="D566" s="87"/>
      <c r="E566" s="87"/>
      <c r="F566" s="87"/>
      <c r="G566" s="87"/>
      <c r="H566" s="87"/>
      <c r="I566" s="87"/>
      <c r="J566" s="87"/>
      <c r="K566" s="87"/>
      <c r="L566" s="87"/>
      <c r="M566" s="87"/>
      <c r="N566" s="87"/>
      <c r="O566" s="87"/>
      <c r="P566" s="87"/>
      <c r="Q566" s="87"/>
      <c r="R566" s="87"/>
      <c r="S566" s="87"/>
      <c r="T566" s="87"/>
      <c r="U566" s="87"/>
      <c r="V566" s="87"/>
      <c r="W566" s="87"/>
      <c r="X566" s="87"/>
      <c r="Y566" s="87"/>
      <c r="Z566" s="87"/>
    </row>
    <row r="567" spans="1:26" ht="14.25" customHeight="1" x14ac:dyDescent="0.25">
      <c r="A567" s="87"/>
      <c r="B567" s="87"/>
      <c r="C567" s="87"/>
      <c r="D567" s="87"/>
      <c r="E567" s="87"/>
      <c r="F567" s="87"/>
      <c r="G567" s="87"/>
      <c r="H567" s="87"/>
      <c r="I567" s="87"/>
      <c r="J567" s="87"/>
      <c r="K567" s="87"/>
      <c r="L567" s="87"/>
      <c r="M567" s="87"/>
      <c r="N567" s="87"/>
      <c r="O567" s="87"/>
      <c r="P567" s="87"/>
      <c r="Q567" s="87"/>
      <c r="R567" s="87"/>
      <c r="S567" s="87"/>
      <c r="T567" s="87"/>
      <c r="U567" s="87"/>
      <c r="V567" s="87"/>
      <c r="W567" s="87"/>
      <c r="X567" s="87"/>
      <c r="Y567" s="87"/>
      <c r="Z567" s="87"/>
    </row>
    <row r="568" spans="1:26" ht="14.25" customHeight="1" x14ac:dyDescent="0.25">
      <c r="A568" s="87"/>
      <c r="B568" s="87"/>
      <c r="C568" s="87"/>
      <c r="D568" s="87"/>
      <c r="E568" s="87"/>
      <c r="F568" s="87"/>
      <c r="G568" s="87"/>
      <c r="H568" s="87"/>
      <c r="I568" s="87"/>
      <c r="J568" s="87"/>
      <c r="K568" s="87"/>
      <c r="L568" s="87"/>
      <c r="M568" s="87"/>
      <c r="N568" s="87"/>
      <c r="O568" s="87"/>
      <c r="P568" s="87"/>
      <c r="Q568" s="87"/>
      <c r="R568" s="87"/>
      <c r="S568" s="87"/>
      <c r="T568" s="87"/>
      <c r="U568" s="87"/>
      <c r="V568" s="87"/>
      <c r="W568" s="87"/>
      <c r="X568" s="87"/>
      <c r="Y568" s="87"/>
      <c r="Z568" s="87"/>
    </row>
    <row r="569" spans="1:26" ht="14.25" customHeight="1" x14ac:dyDescent="0.25">
      <c r="A569" s="87"/>
      <c r="B569" s="87"/>
      <c r="C569" s="87"/>
      <c r="D569" s="87"/>
      <c r="E569" s="87"/>
      <c r="F569" s="87"/>
      <c r="G569" s="87"/>
      <c r="H569" s="87"/>
      <c r="I569" s="87"/>
      <c r="J569" s="87"/>
      <c r="K569" s="87"/>
      <c r="L569" s="87"/>
      <c r="M569" s="87"/>
      <c r="N569" s="87"/>
      <c r="O569" s="87"/>
      <c r="P569" s="87"/>
      <c r="Q569" s="87"/>
      <c r="R569" s="87"/>
      <c r="S569" s="87"/>
      <c r="T569" s="87"/>
      <c r="U569" s="87"/>
      <c r="V569" s="87"/>
      <c r="W569" s="87"/>
      <c r="X569" s="87"/>
      <c r="Y569" s="87"/>
      <c r="Z569" s="87"/>
    </row>
    <row r="570" spans="1:26" ht="14.25" customHeight="1" x14ac:dyDescent="0.25">
      <c r="A570" s="87"/>
      <c r="B570" s="87"/>
      <c r="C570" s="87"/>
      <c r="D570" s="87"/>
      <c r="E570" s="87"/>
      <c r="F570" s="87"/>
      <c r="G570" s="87"/>
      <c r="H570" s="87"/>
      <c r="I570" s="87"/>
      <c r="J570" s="87"/>
      <c r="K570" s="87"/>
      <c r="L570" s="87"/>
      <c r="M570" s="87"/>
      <c r="N570" s="87"/>
      <c r="O570" s="87"/>
      <c r="P570" s="87"/>
      <c r="Q570" s="87"/>
      <c r="R570" s="87"/>
      <c r="S570" s="87"/>
      <c r="T570" s="87"/>
      <c r="U570" s="87"/>
      <c r="V570" s="87"/>
      <c r="W570" s="87"/>
      <c r="X570" s="87"/>
      <c r="Y570" s="87"/>
      <c r="Z570" s="87"/>
    </row>
    <row r="571" spans="1:26" ht="14.25" customHeight="1" x14ac:dyDescent="0.25">
      <c r="A571" s="87"/>
      <c r="B571" s="87"/>
      <c r="C571" s="87"/>
      <c r="D571" s="87"/>
      <c r="E571" s="87"/>
      <c r="F571" s="87"/>
      <c r="G571" s="87"/>
      <c r="H571" s="87"/>
      <c r="I571" s="87"/>
      <c r="J571" s="87"/>
      <c r="K571" s="87"/>
      <c r="L571" s="87"/>
      <c r="M571" s="87"/>
      <c r="N571" s="87"/>
      <c r="O571" s="87"/>
      <c r="P571" s="87"/>
      <c r="Q571" s="87"/>
      <c r="R571" s="87"/>
      <c r="S571" s="87"/>
      <c r="T571" s="87"/>
      <c r="U571" s="87"/>
      <c r="V571" s="87"/>
      <c r="W571" s="87"/>
      <c r="X571" s="87"/>
      <c r="Y571" s="87"/>
      <c r="Z571" s="87"/>
    </row>
    <row r="572" spans="1:26" ht="14.25" customHeight="1" x14ac:dyDescent="0.25">
      <c r="A572" s="87"/>
      <c r="B572" s="87"/>
      <c r="C572" s="87"/>
      <c r="D572" s="87"/>
      <c r="E572" s="87"/>
      <c r="F572" s="87"/>
      <c r="G572" s="87"/>
      <c r="H572" s="87"/>
      <c r="I572" s="87"/>
      <c r="J572" s="87"/>
      <c r="K572" s="87"/>
      <c r="L572" s="87"/>
      <c r="M572" s="87"/>
      <c r="N572" s="87"/>
      <c r="O572" s="87"/>
      <c r="P572" s="87"/>
      <c r="Q572" s="87"/>
      <c r="R572" s="87"/>
      <c r="S572" s="87"/>
      <c r="T572" s="87"/>
      <c r="U572" s="87"/>
      <c r="V572" s="87"/>
      <c r="W572" s="87"/>
      <c r="X572" s="87"/>
      <c r="Y572" s="87"/>
      <c r="Z572" s="87"/>
    </row>
    <row r="573" spans="1:26" ht="14.25" customHeight="1" x14ac:dyDescent="0.25">
      <c r="A573" s="87"/>
      <c r="B573" s="87"/>
      <c r="C573" s="87"/>
      <c r="D573" s="87"/>
      <c r="E573" s="87"/>
      <c r="F573" s="87"/>
      <c r="G573" s="87"/>
      <c r="H573" s="87"/>
      <c r="I573" s="87"/>
      <c r="J573" s="87"/>
      <c r="K573" s="87"/>
      <c r="L573" s="87"/>
      <c r="M573" s="87"/>
      <c r="N573" s="87"/>
      <c r="O573" s="87"/>
      <c r="P573" s="87"/>
      <c r="Q573" s="87"/>
      <c r="R573" s="87"/>
      <c r="S573" s="87"/>
      <c r="T573" s="87"/>
      <c r="U573" s="87"/>
      <c r="V573" s="87"/>
      <c r="W573" s="87"/>
      <c r="X573" s="87"/>
      <c r="Y573" s="87"/>
      <c r="Z573" s="87"/>
    </row>
    <row r="574" spans="1:26" ht="14.25" customHeight="1" x14ac:dyDescent="0.25">
      <c r="A574" s="87"/>
      <c r="B574" s="87"/>
      <c r="C574" s="87"/>
      <c r="D574" s="87"/>
      <c r="E574" s="87"/>
      <c r="F574" s="87"/>
      <c r="G574" s="87"/>
      <c r="H574" s="87"/>
      <c r="I574" s="87"/>
      <c r="J574" s="87"/>
      <c r="K574" s="87"/>
      <c r="L574" s="87"/>
      <c r="M574" s="87"/>
      <c r="N574" s="87"/>
      <c r="O574" s="87"/>
      <c r="P574" s="87"/>
      <c r="Q574" s="87"/>
      <c r="R574" s="87"/>
      <c r="S574" s="87"/>
      <c r="T574" s="87"/>
      <c r="U574" s="87"/>
      <c r="V574" s="87"/>
      <c r="W574" s="87"/>
      <c r="X574" s="87"/>
      <c r="Y574" s="87"/>
      <c r="Z574" s="87"/>
    </row>
    <row r="575" spans="1:26" ht="14.25" customHeight="1" x14ac:dyDescent="0.25">
      <c r="A575" s="87"/>
      <c r="B575" s="87"/>
      <c r="C575" s="87"/>
      <c r="D575" s="87"/>
      <c r="E575" s="87"/>
      <c r="F575" s="87"/>
      <c r="G575" s="87"/>
      <c r="H575" s="87"/>
      <c r="I575" s="87"/>
      <c r="J575" s="87"/>
      <c r="K575" s="87"/>
      <c r="L575" s="87"/>
      <c r="M575" s="87"/>
      <c r="N575" s="87"/>
      <c r="O575" s="87"/>
      <c r="P575" s="87"/>
      <c r="Q575" s="87"/>
      <c r="R575" s="87"/>
      <c r="S575" s="87"/>
      <c r="T575" s="87"/>
      <c r="U575" s="87"/>
      <c r="V575" s="87"/>
      <c r="W575" s="87"/>
      <c r="X575" s="87"/>
      <c r="Y575" s="87"/>
      <c r="Z575" s="87"/>
    </row>
    <row r="576" spans="1:26" ht="14.25" customHeight="1" x14ac:dyDescent="0.25">
      <c r="A576" s="87"/>
      <c r="B576" s="87"/>
      <c r="C576" s="87"/>
      <c r="D576" s="87"/>
      <c r="E576" s="87"/>
      <c r="F576" s="87"/>
      <c r="G576" s="87"/>
      <c r="H576" s="87"/>
      <c r="I576" s="87"/>
      <c r="J576" s="87"/>
      <c r="K576" s="87"/>
      <c r="L576" s="87"/>
      <c r="M576" s="87"/>
      <c r="N576" s="87"/>
      <c r="O576" s="87"/>
      <c r="P576" s="87"/>
      <c r="Q576" s="87"/>
      <c r="R576" s="87"/>
      <c r="S576" s="87"/>
      <c r="T576" s="87"/>
      <c r="U576" s="87"/>
      <c r="V576" s="87"/>
      <c r="W576" s="87"/>
      <c r="X576" s="87"/>
      <c r="Y576" s="87"/>
      <c r="Z576" s="87"/>
    </row>
    <row r="577" spans="1:26" ht="14.25" customHeight="1" x14ac:dyDescent="0.25">
      <c r="A577" s="87"/>
      <c r="B577" s="87"/>
      <c r="C577" s="87"/>
      <c r="D577" s="87"/>
      <c r="E577" s="87"/>
      <c r="F577" s="87"/>
      <c r="G577" s="87"/>
      <c r="H577" s="87"/>
      <c r="I577" s="87"/>
      <c r="J577" s="87"/>
      <c r="K577" s="87"/>
      <c r="L577" s="87"/>
      <c r="M577" s="87"/>
      <c r="N577" s="87"/>
      <c r="O577" s="87"/>
      <c r="P577" s="87"/>
      <c r="Q577" s="87"/>
      <c r="R577" s="87"/>
      <c r="S577" s="87"/>
      <c r="T577" s="87"/>
      <c r="U577" s="87"/>
      <c r="V577" s="87"/>
      <c r="W577" s="87"/>
      <c r="X577" s="87"/>
      <c r="Y577" s="87"/>
      <c r="Z577" s="87"/>
    </row>
    <row r="578" spans="1:26" ht="14.25" customHeight="1" x14ac:dyDescent="0.25">
      <c r="A578" s="87"/>
      <c r="B578" s="87"/>
      <c r="C578" s="87"/>
      <c r="D578" s="87"/>
      <c r="E578" s="87"/>
      <c r="F578" s="87"/>
      <c r="G578" s="87"/>
      <c r="H578" s="87"/>
      <c r="I578" s="87"/>
      <c r="J578" s="87"/>
      <c r="K578" s="87"/>
      <c r="L578" s="87"/>
      <c r="M578" s="87"/>
      <c r="N578" s="87"/>
      <c r="O578" s="87"/>
      <c r="P578" s="87"/>
      <c r="Q578" s="87"/>
      <c r="R578" s="87"/>
      <c r="S578" s="87"/>
      <c r="T578" s="87"/>
      <c r="U578" s="87"/>
      <c r="V578" s="87"/>
      <c r="W578" s="87"/>
      <c r="X578" s="87"/>
      <c r="Y578" s="87"/>
      <c r="Z578" s="87"/>
    </row>
    <row r="579" spans="1:26" ht="14.25" customHeight="1" x14ac:dyDescent="0.25">
      <c r="A579" s="87"/>
      <c r="B579" s="87"/>
      <c r="C579" s="87"/>
      <c r="D579" s="87"/>
      <c r="E579" s="87"/>
      <c r="F579" s="87"/>
      <c r="G579" s="87"/>
      <c r="H579" s="87"/>
      <c r="I579" s="87"/>
      <c r="J579" s="87"/>
      <c r="K579" s="87"/>
      <c r="L579" s="87"/>
      <c r="M579" s="87"/>
      <c r="N579" s="87"/>
      <c r="O579" s="87"/>
      <c r="P579" s="87"/>
      <c r="Q579" s="87"/>
      <c r="R579" s="87"/>
      <c r="S579" s="87"/>
      <c r="T579" s="87"/>
      <c r="U579" s="87"/>
      <c r="V579" s="87"/>
      <c r="W579" s="87"/>
      <c r="X579" s="87"/>
      <c r="Y579" s="87"/>
      <c r="Z579" s="87"/>
    </row>
    <row r="580" spans="1:26" ht="14.25" customHeight="1" x14ac:dyDescent="0.25">
      <c r="A580" s="87"/>
      <c r="B580" s="87"/>
      <c r="C580" s="87"/>
      <c r="D580" s="87"/>
      <c r="E580" s="87"/>
      <c r="F580" s="87"/>
      <c r="G580" s="87"/>
      <c r="H580" s="87"/>
      <c r="I580" s="87"/>
      <c r="J580" s="87"/>
      <c r="K580" s="87"/>
      <c r="L580" s="87"/>
      <c r="M580" s="87"/>
      <c r="N580" s="87"/>
      <c r="O580" s="87"/>
      <c r="P580" s="87"/>
      <c r="Q580" s="87"/>
      <c r="R580" s="87"/>
      <c r="S580" s="87"/>
      <c r="T580" s="87"/>
      <c r="U580" s="87"/>
      <c r="V580" s="87"/>
      <c r="W580" s="87"/>
      <c r="X580" s="87"/>
      <c r="Y580" s="87"/>
      <c r="Z580" s="87"/>
    </row>
    <row r="581" spans="1:26" ht="14.25" customHeight="1" x14ac:dyDescent="0.25">
      <c r="A581" s="87"/>
      <c r="B581" s="87"/>
      <c r="C581" s="87"/>
      <c r="D581" s="87"/>
      <c r="E581" s="87"/>
      <c r="F581" s="87"/>
      <c r="G581" s="87"/>
      <c r="H581" s="87"/>
      <c r="I581" s="87"/>
      <c r="J581" s="87"/>
      <c r="K581" s="87"/>
      <c r="L581" s="87"/>
      <c r="M581" s="87"/>
      <c r="N581" s="87"/>
      <c r="O581" s="87"/>
      <c r="P581" s="87"/>
      <c r="Q581" s="87"/>
      <c r="R581" s="87"/>
      <c r="S581" s="87"/>
      <c r="T581" s="87"/>
      <c r="U581" s="87"/>
      <c r="V581" s="87"/>
      <c r="W581" s="87"/>
      <c r="X581" s="87"/>
      <c r="Y581" s="87"/>
      <c r="Z581" s="87"/>
    </row>
    <row r="582" spans="1:26" ht="14.25" customHeight="1" x14ac:dyDescent="0.25">
      <c r="A582" s="87"/>
      <c r="B582" s="87"/>
      <c r="C582" s="87"/>
      <c r="D582" s="87"/>
      <c r="E582" s="87"/>
      <c r="F582" s="87"/>
      <c r="G582" s="87"/>
      <c r="H582" s="87"/>
      <c r="I582" s="87"/>
      <c r="J582" s="87"/>
      <c r="K582" s="87"/>
      <c r="L582" s="87"/>
      <c r="M582" s="87"/>
      <c r="N582" s="87"/>
      <c r="O582" s="87"/>
      <c r="P582" s="87"/>
      <c r="Q582" s="87"/>
      <c r="R582" s="87"/>
      <c r="S582" s="87"/>
      <c r="T582" s="87"/>
      <c r="U582" s="87"/>
      <c r="V582" s="87"/>
      <c r="W582" s="87"/>
      <c r="X582" s="87"/>
      <c r="Y582" s="87"/>
      <c r="Z582" s="87"/>
    </row>
    <row r="583" spans="1:26" ht="14.25" customHeight="1" x14ac:dyDescent="0.25">
      <c r="A583" s="87"/>
      <c r="B583" s="87"/>
      <c r="C583" s="87"/>
      <c r="D583" s="87"/>
      <c r="E583" s="87"/>
      <c r="F583" s="87"/>
      <c r="G583" s="87"/>
      <c r="H583" s="87"/>
      <c r="I583" s="87"/>
      <c r="J583" s="87"/>
      <c r="K583" s="87"/>
      <c r="L583" s="87"/>
      <c r="M583" s="87"/>
      <c r="N583" s="87"/>
      <c r="O583" s="87"/>
      <c r="P583" s="87"/>
      <c r="Q583" s="87"/>
      <c r="R583" s="87"/>
      <c r="S583" s="87"/>
      <c r="T583" s="87"/>
      <c r="U583" s="87"/>
      <c r="V583" s="87"/>
      <c r="W583" s="87"/>
      <c r="X583" s="87"/>
      <c r="Y583" s="87"/>
      <c r="Z583" s="87"/>
    </row>
    <row r="584" spans="1:26" ht="14.25" customHeight="1" x14ac:dyDescent="0.25">
      <c r="A584" s="87"/>
      <c r="B584" s="87"/>
      <c r="C584" s="87"/>
      <c r="D584" s="87"/>
      <c r="E584" s="87"/>
      <c r="F584" s="87"/>
      <c r="G584" s="87"/>
      <c r="H584" s="87"/>
      <c r="I584" s="87"/>
      <c r="J584" s="87"/>
      <c r="K584" s="87"/>
      <c r="L584" s="87"/>
      <c r="M584" s="87"/>
      <c r="N584" s="87"/>
      <c r="O584" s="87"/>
      <c r="P584" s="87"/>
      <c r="Q584" s="87"/>
      <c r="R584" s="87"/>
      <c r="S584" s="87"/>
      <c r="T584" s="87"/>
      <c r="U584" s="87"/>
      <c r="V584" s="87"/>
      <c r="W584" s="87"/>
      <c r="X584" s="87"/>
      <c r="Y584" s="87"/>
      <c r="Z584" s="87"/>
    </row>
    <row r="585" spans="1:26" ht="14.25" customHeight="1" x14ac:dyDescent="0.25">
      <c r="A585" s="87"/>
      <c r="B585" s="87"/>
      <c r="C585" s="87"/>
      <c r="D585" s="87"/>
      <c r="E585" s="87"/>
      <c r="F585" s="87"/>
      <c r="G585" s="87"/>
      <c r="H585" s="87"/>
      <c r="I585" s="87"/>
      <c r="J585" s="87"/>
      <c r="K585" s="87"/>
      <c r="L585" s="87"/>
      <c r="M585" s="87"/>
      <c r="N585" s="87"/>
      <c r="O585" s="87"/>
      <c r="P585" s="87"/>
      <c r="Q585" s="87"/>
      <c r="R585" s="87"/>
      <c r="S585" s="87"/>
      <c r="T585" s="87"/>
      <c r="U585" s="87"/>
      <c r="V585" s="87"/>
      <c r="W585" s="87"/>
      <c r="X585" s="87"/>
      <c r="Y585" s="87"/>
      <c r="Z585" s="87"/>
    </row>
    <row r="586" spans="1:26" ht="14.25" customHeight="1" x14ac:dyDescent="0.25">
      <c r="A586" s="87"/>
      <c r="B586" s="87"/>
      <c r="C586" s="87"/>
      <c r="D586" s="87"/>
      <c r="E586" s="87"/>
      <c r="F586" s="87"/>
      <c r="G586" s="87"/>
      <c r="H586" s="87"/>
      <c r="I586" s="87"/>
      <c r="J586" s="87"/>
      <c r="K586" s="87"/>
      <c r="L586" s="87"/>
      <c r="M586" s="87"/>
      <c r="N586" s="87"/>
      <c r="O586" s="87"/>
      <c r="P586" s="87"/>
      <c r="Q586" s="87"/>
      <c r="R586" s="87"/>
      <c r="S586" s="87"/>
      <c r="T586" s="87"/>
      <c r="U586" s="87"/>
      <c r="V586" s="87"/>
      <c r="W586" s="87"/>
      <c r="X586" s="87"/>
      <c r="Y586" s="87"/>
      <c r="Z586" s="87"/>
    </row>
    <row r="587" spans="1:26" ht="14.25" customHeight="1" x14ac:dyDescent="0.25">
      <c r="A587" s="87"/>
      <c r="B587" s="87"/>
      <c r="C587" s="87"/>
      <c r="D587" s="87"/>
      <c r="E587" s="87"/>
      <c r="F587" s="87"/>
      <c r="G587" s="87"/>
      <c r="H587" s="87"/>
      <c r="I587" s="87"/>
      <c r="J587" s="87"/>
      <c r="K587" s="87"/>
      <c r="L587" s="87"/>
      <c r="M587" s="87"/>
      <c r="N587" s="87"/>
      <c r="O587" s="87"/>
      <c r="P587" s="87"/>
      <c r="Q587" s="87"/>
      <c r="R587" s="87"/>
      <c r="S587" s="87"/>
      <c r="T587" s="87"/>
      <c r="U587" s="87"/>
      <c r="V587" s="87"/>
      <c r="W587" s="87"/>
      <c r="X587" s="87"/>
      <c r="Y587" s="87"/>
      <c r="Z587" s="87"/>
    </row>
    <row r="588" spans="1:26" ht="14.25" customHeight="1" x14ac:dyDescent="0.25">
      <c r="A588" s="87"/>
      <c r="B588" s="87"/>
      <c r="C588" s="87"/>
      <c r="D588" s="87"/>
      <c r="E588" s="87"/>
      <c r="F588" s="87"/>
      <c r="G588" s="87"/>
      <c r="H588" s="87"/>
      <c r="I588" s="87"/>
      <c r="J588" s="87"/>
      <c r="K588" s="87"/>
      <c r="L588" s="87"/>
      <c r="M588" s="87"/>
      <c r="N588" s="87"/>
      <c r="O588" s="87"/>
      <c r="P588" s="87"/>
      <c r="Q588" s="87"/>
      <c r="R588" s="87"/>
      <c r="S588" s="87"/>
      <c r="T588" s="87"/>
      <c r="U588" s="87"/>
      <c r="V588" s="87"/>
      <c r="W588" s="87"/>
      <c r="X588" s="87"/>
      <c r="Y588" s="87"/>
      <c r="Z588" s="87"/>
    </row>
    <row r="589" spans="1:26" ht="14.25" customHeight="1" x14ac:dyDescent="0.25">
      <c r="A589" s="87"/>
      <c r="B589" s="87"/>
      <c r="C589" s="87"/>
      <c r="D589" s="87"/>
      <c r="E589" s="87"/>
      <c r="F589" s="87"/>
      <c r="G589" s="87"/>
      <c r="H589" s="87"/>
      <c r="I589" s="87"/>
      <c r="J589" s="87"/>
      <c r="K589" s="87"/>
      <c r="L589" s="87"/>
      <c r="M589" s="87"/>
      <c r="N589" s="87"/>
      <c r="O589" s="87"/>
      <c r="P589" s="87"/>
      <c r="Q589" s="87"/>
      <c r="R589" s="87"/>
      <c r="S589" s="87"/>
      <c r="T589" s="87"/>
      <c r="U589" s="87"/>
      <c r="V589" s="87"/>
      <c r="W589" s="87"/>
      <c r="X589" s="87"/>
      <c r="Y589" s="87"/>
      <c r="Z589" s="87"/>
    </row>
    <row r="590" spans="1:26" ht="14.25" customHeight="1" x14ac:dyDescent="0.25">
      <c r="A590" s="87"/>
      <c r="B590" s="87"/>
      <c r="C590" s="87"/>
      <c r="D590" s="87"/>
      <c r="E590" s="87"/>
      <c r="F590" s="87"/>
      <c r="G590" s="87"/>
      <c r="H590" s="87"/>
      <c r="I590" s="87"/>
      <c r="J590" s="87"/>
      <c r="K590" s="87"/>
      <c r="L590" s="87"/>
      <c r="M590" s="87"/>
      <c r="N590" s="87"/>
      <c r="O590" s="87"/>
      <c r="P590" s="87"/>
      <c r="Q590" s="87"/>
      <c r="R590" s="87"/>
      <c r="S590" s="87"/>
      <c r="T590" s="87"/>
      <c r="U590" s="87"/>
      <c r="V590" s="87"/>
      <c r="W590" s="87"/>
      <c r="X590" s="87"/>
      <c r="Y590" s="87"/>
      <c r="Z590" s="87"/>
    </row>
    <row r="591" spans="1:26" ht="14.25" customHeight="1" x14ac:dyDescent="0.25">
      <c r="A591" s="87"/>
      <c r="B591" s="87"/>
      <c r="C591" s="87"/>
      <c r="D591" s="87"/>
      <c r="E591" s="87"/>
      <c r="F591" s="87"/>
      <c r="G591" s="87"/>
      <c r="H591" s="87"/>
      <c r="I591" s="87"/>
      <c r="J591" s="87"/>
      <c r="K591" s="87"/>
      <c r="L591" s="87"/>
      <c r="M591" s="87"/>
      <c r="N591" s="87"/>
      <c r="O591" s="87"/>
      <c r="P591" s="87"/>
      <c r="Q591" s="87"/>
      <c r="R591" s="87"/>
      <c r="S591" s="87"/>
      <c r="T591" s="87"/>
      <c r="U591" s="87"/>
      <c r="V591" s="87"/>
      <c r="W591" s="87"/>
      <c r="X591" s="87"/>
      <c r="Y591" s="87"/>
      <c r="Z591" s="87"/>
    </row>
    <row r="592" spans="1:26" ht="14.25" customHeight="1" x14ac:dyDescent="0.25">
      <c r="A592" s="87"/>
      <c r="B592" s="87"/>
      <c r="C592" s="87"/>
      <c r="D592" s="87"/>
      <c r="E592" s="87"/>
      <c r="F592" s="87"/>
      <c r="G592" s="87"/>
      <c r="H592" s="87"/>
      <c r="I592" s="87"/>
      <c r="J592" s="87"/>
      <c r="K592" s="87"/>
      <c r="L592" s="87"/>
      <c r="M592" s="87"/>
      <c r="N592" s="87"/>
      <c r="O592" s="87"/>
      <c r="P592" s="87"/>
      <c r="Q592" s="87"/>
      <c r="R592" s="87"/>
      <c r="S592" s="87"/>
      <c r="T592" s="87"/>
      <c r="U592" s="87"/>
      <c r="V592" s="87"/>
      <c r="W592" s="87"/>
      <c r="X592" s="87"/>
      <c r="Y592" s="87"/>
      <c r="Z592" s="87"/>
    </row>
    <row r="593" spans="1:26" ht="14.25" customHeight="1" x14ac:dyDescent="0.25">
      <c r="A593" s="87"/>
      <c r="B593" s="87"/>
      <c r="C593" s="87"/>
      <c r="D593" s="87"/>
      <c r="E593" s="87"/>
      <c r="F593" s="87"/>
      <c r="G593" s="87"/>
      <c r="H593" s="87"/>
      <c r="I593" s="87"/>
      <c r="J593" s="87"/>
      <c r="K593" s="87"/>
      <c r="L593" s="87"/>
      <c r="M593" s="87"/>
      <c r="N593" s="87"/>
      <c r="O593" s="87"/>
      <c r="P593" s="87"/>
      <c r="Q593" s="87"/>
      <c r="R593" s="87"/>
      <c r="S593" s="87"/>
      <c r="T593" s="87"/>
      <c r="U593" s="87"/>
      <c r="V593" s="87"/>
      <c r="W593" s="87"/>
      <c r="X593" s="87"/>
      <c r="Y593" s="87"/>
      <c r="Z593" s="87"/>
    </row>
    <row r="594" spans="1:26" ht="14.25" customHeight="1" x14ac:dyDescent="0.25">
      <c r="A594" s="87"/>
      <c r="B594" s="87"/>
      <c r="C594" s="87"/>
      <c r="D594" s="87"/>
      <c r="E594" s="87"/>
      <c r="F594" s="87"/>
      <c r="G594" s="87"/>
      <c r="H594" s="87"/>
      <c r="I594" s="87"/>
      <c r="J594" s="87"/>
      <c r="K594" s="87"/>
      <c r="L594" s="87"/>
      <c r="M594" s="87"/>
      <c r="N594" s="87"/>
      <c r="O594" s="87"/>
      <c r="P594" s="87"/>
      <c r="Q594" s="87"/>
      <c r="R594" s="87"/>
      <c r="S594" s="87"/>
      <c r="T594" s="87"/>
      <c r="U594" s="87"/>
      <c r="V594" s="87"/>
      <c r="W594" s="87"/>
      <c r="X594" s="87"/>
      <c r="Y594" s="87"/>
      <c r="Z594" s="87"/>
    </row>
    <row r="595" spans="1:26" ht="14.25" customHeight="1" x14ac:dyDescent="0.25">
      <c r="A595" s="87"/>
      <c r="B595" s="87"/>
      <c r="C595" s="87"/>
      <c r="D595" s="87"/>
      <c r="E595" s="87"/>
      <c r="F595" s="87"/>
      <c r="G595" s="87"/>
      <c r="H595" s="87"/>
      <c r="I595" s="87"/>
      <c r="J595" s="87"/>
      <c r="K595" s="87"/>
      <c r="L595" s="87"/>
      <c r="M595" s="87"/>
      <c r="N595" s="87"/>
      <c r="O595" s="87"/>
      <c r="P595" s="87"/>
      <c r="Q595" s="87"/>
      <c r="R595" s="87"/>
      <c r="S595" s="87"/>
      <c r="T595" s="87"/>
      <c r="U595" s="87"/>
      <c r="V595" s="87"/>
      <c r="W595" s="87"/>
      <c r="X595" s="87"/>
      <c r="Y595" s="87"/>
      <c r="Z595" s="87"/>
    </row>
    <row r="596" spans="1:26" ht="14.25" customHeight="1" x14ac:dyDescent="0.25">
      <c r="A596" s="87"/>
      <c r="B596" s="87"/>
      <c r="C596" s="87"/>
      <c r="D596" s="87"/>
      <c r="E596" s="87"/>
      <c r="F596" s="87"/>
      <c r="G596" s="87"/>
      <c r="H596" s="87"/>
      <c r="I596" s="87"/>
      <c r="J596" s="87"/>
      <c r="K596" s="87"/>
      <c r="L596" s="87"/>
      <c r="M596" s="87"/>
      <c r="N596" s="87"/>
      <c r="O596" s="87"/>
      <c r="P596" s="87"/>
      <c r="Q596" s="87"/>
      <c r="R596" s="87"/>
      <c r="S596" s="87"/>
      <c r="T596" s="87"/>
      <c r="U596" s="87"/>
      <c r="V596" s="87"/>
      <c r="W596" s="87"/>
      <c r="X596" s="87"/>
      <c r="Y596" s="87"/>
      <c r="Z596" s="87"/>
    </row>
    <row r="597" spans="1:26" ht="14.25" customHeight="1" x14ac:dyDescent="0.25">
      <c r="A597" s="87"/>
      <c r="B597" s="87"/>
      <c r="C597" s="87"/>
      <c r="D597" s="87"/>
      <c r="E597" s="87"/>
      <c r="F597" s="87"/>
      <c r="G597" s="87"/>
      <c r="H597" s="87"/>
      <c r="I597" s="87"/>
      <c r="J597" s="87"/>
      <c r="K597" s="87"/>
      <c r="L597" s="87"/>
      <c r="M597" s="87"/>
      <c r="N597" s="87"/>
      <c r="O597" s="87"/>
      <c r="P597" s="87"/>
      <c r="Q597" s="87"/>
      <c r="R597" s="87"/>
      <c r="S597" s="87"/>
      <c r="T597" s="87"/>
      <c r="U597" s="87"/>
      <c r="V597" s="87"/>
      <c r="W597" s="87"/>
      <c r="X597" s="87"/>
      <c r="Y597" s="87"/>
      <c r="Z597" s="87"/>
    </row>
    <row r="598" spans="1:26" ht="14.25" customHeight="1" x14ac:dyDescent="0.25">
      <c r="A598" s="87"/>
      <c r="B598" s="87"/>
      <c r="C598" s="87"/>
      <c r="D598" s="87"/>
      <c r="E598" s="87"/>
      <c r="F598" s="87"/>
      <c r="G598" s="87"/>
      <c r="H598" s="87"/>
      <c r="I598" s="87"/>
      <c r="J598" s="87"/>
      <c r="K598" s="87"/>
      <c r="L598" s="87"/>
      <c r="M598" s="87"/>
      <c r="N598" s="87"/>
      <c r="O598" s="87"/>
      <c r="P598" s="87"/>
      <c r="Q598" s="87"/>
      <c r="R598" s="87"/>
      <c r="S598" s="87"/>
      <c r="T598" s="87"/>
      <c r="U598" s="87"/>
      <c r="V598" s="87"/>
      <c r="W598" s="87"/>
      <c r="X598" s="87"/>
      <c r="Y598" s="87"/>
      <c r="Z598" s="87"/>
    </row>
    <row r="599" spans="1:26" ht="14.25" customHeight="1" x14ac:dyDescent="0.25">
      <c r="A599" s="87"/>
      <c r="B599" s="87"/>
      <c r="C599" s="87"/>
      <c r="D599" s="87"/>
      <c r="E599" s="87"/>
      <c r="F599" s="87"/>
      <c r="G599" s="87"/>
      <c r="H599" s="87"/>
      <c r="I599" s="87"/>
      <c r="J599" s="87"/>
      <c r="K599" s="87"/>
      <c r="L599" s="87"/>
      <c r="M599" s="87"/>
      <c r="N599" s="87"/>
      <c r="O599" s="87"/>
      <c r="P599" s="87"/>
      <c r="Q599" s="87"/>
      <c r="R599" s="87"/>
      <c r="S599" s="87"/>
      <c r="T599" s="87"/>
      <c r="U599" s="87"/>
      <c r="V599" s="87"/>
      <c r="W599" s="87"/>
      <c r="X599" s="87"/>
      <c r="Y599" s="87"/>
      <c r="Z599" s="87"/>
    </row>
    <row r="600" spans="1:26" ht="14.25" customHeight="1" x14ac:dyDescent="0.25">
      <c r="A600" s="87"/>
      <c r="B600" s="87"/>
      <c r="C600" s="87"/>
      <c r="D600" s="87"/>
      <c r="E600" s="87"/>
      <c r="F600" s="87"/>
      <c r="G600" s="87"/>
      <c r="H600" s="87"/>
      <c r="I600" s="87"/>
      <c r="J600" s="87"/>
      <c r="K600" s="87"/>
      <c r="L600" s="87"/>
      <c r="M600" s="87"/>
      <c r="N600" s="87"/>
      <c r="O600" s="87"/>
      <c r="P600" s="87"/>
      <c r="Q600" s="87"/>
      <c r="R600" s="87"/>
      <c r="S600" s="87"/>
      <c r="T600" s="87"/>
      <c r="U600" s="87"/>
      <c r="V600" s="87"/>
      <c r="W600" s="87"/>
      <c r="X600" s="87"/>
      <c r="Y600" s="87"/>
      <c r="Z600" s="87"/>
    </row>
    <row r="601" spans="1:26" ht="14.25" customHeight="1" x14ac:dyDescent="0.25">
      <c r="A601" s="87"/>
      <c r="B601" s="87"/>
      <c r="C601" s="87"/>
      <c r="D601" s="87"/>
      <c r="E601" s="87"/>
      <c r="F601" s="87"/>
      <c r="G601" s="87"/>
      <c r="H601" s="87"/>
      <c r="I601" s="87"/>
      <c r="J601" s="87"/>
      <c r="K601" s="87"/>
      <c r="L601" s="87"/>
      <c r="M601" s="87"/>
      <c r="N601" s="87"/>
      <c r="O601" s="87"/>
      <c r="P601" s="87"/>
      <c r="Q601" s="87"/>
      <c r="R601" s="87"/>
      <c r="S601" s="87"/>
      <c r="T601" s="87"/>
      <c r="U601" s="87"/>
      <c r="V601" s="87"/>
      <c r="W601" s="87"/>
      <c r="X601" s="87"/>
      <c r="Y601" s="87"/>
      <c r="Z601" s="87"/>
    </row>
    <row r="602" spans="1:26" ht="14.25" customHeight="1" x14ac:dyDescent="0.25">
      <c r="A602" s="87"/>
      <c r="B602" s="87"/>
      <c r="C602" s="87"/>
      <c r="D602" s="87"/>
      <c r="E602" s="87"/>
      <c r="F602" s="87"/>
      <c r="G602" s="87"/>
      <c r="H602" s="87"/>
      <c r="I602" s="87"/>
      <c r="J602" s="87"/>
      <c r="K602" s="87"/>
      <c r="L602" s="87"/>
      <c r="M602" s="87"/>
      <c r="N602" s="87"/>
      <c r="O602" s="87"/>
      <c r="P602" s="87"/>
      <c r="Q602" s="87"/>
      <c r="R602" s="87"/>
      <c r="S602" s="87"/>
      <c r="T602" s="87"/>
      <c r="U602" s="87"/>
      <c r="V602" s="87"/>
      <c r="W602" s="87"/>
      <c r="X602" s="87"/>
      <c r="Y602" s="87"/>
      <c r="Z602" s="87"/>
    </row>
    <row r="603" spans="1:26" ht="14.25" customHeight="1" x14ac:dyDescent="0.25">
      <c r="A603" s="87"/>
      <c r="B603" s="87"/>
      <c r="C603" s="87"/>
      <c r="D603" s="87"/>
      <c r="E603" s="87"/>
      <c r="F603" s="87"/>
      <c r="G603" s="87"/>
      <c r="H603" s="87"/>
      <c r="I603" s="87"/>
      <c r="J603" s="87"/>
      <c r="K603" s="87"/>
      <c r="L603" s="87"/>
      <c r="M603" s="87"/>
      <c r="N603" s="87"/>
      <c r="O603" s="87"/>
      <c r="P603" s="87"/>
      <c r="Q603" s="87"/>
      <c r="R603" s="87"/>
      <c r="S603" s="87"/>
      <c r="T603" s="87"/>
      <c r="U603" s="87"/>
      <c r="V603" s="87"/>
      <c r="W603" s="87"/>
      <c r="X603" s="87"/>
      <c r="Y603" s="87"/>
      <c r="Z603" s="87"/>
    </row>
    <row r="604" spans="1:26" ht="14.25" customHeight="1" x14ac:dyDescent="0.25">
      <c r="A604" s="87"/>
      <c r="B604" s="87"/>
      <c r="C604" s="87"/>
      <c r="D604" s="87"/>
      <c r="E604" s="87"/>
      <c r="F604" s="87"/>
      <c r="G604" s="87"/>
      <c r="H604" s="87"/>
      <c r="I604" s="87"/>
      <c r="J604" s="87"/>
      <c r="K604" s="87"/>
      <c r="L604" s="87"/>
      <c r="M604" s="87"/>
      <c r="N604" s="87"/>
      <c r="O604" s="87"/>
      <c r="P604" s="87"/>
      <c r="Q604" s="87"/>
      <c r="R604" s="87"/>
      <c r="S604" s="87"/>
      <c r="T604" s="87"/>
      <c r="U604" s="87"/>
      <c r="V604" s="87"/>
      <c r="W604" s="87"/>
      <c r="X604" s="87"/>
      <c r="Y604" s="87"/>
      <c r="Z604" s="87"/>
    </row>
    <row r="605" spans="1:26" ht="14.25" customHeight="1" x14ac:dyDescent="0.25">
      <c r="A605" s="87"/>
      <c r="B605" s="87"/>
      <c r="C605" s="87"/>
      <c r="D605" s="87"/>
      <c r="E605" s="87"/>
      <c r="F605" s="87"/>
      <c r="G605" s="87"/>
      <c r="H605" s="87"/>
      <c r="I605" s="87"/>
      <c r="J605" s="87"/>
      <c r="K605" s="87"/>
      <c r="L605" s="87"/>
      <c r="M605" s="87"/>
      <c r="N605" s="87"/>
      <c r="O605" s="87"/>
      <c r="P605" s="87"/>
      <c r="Q605" s="87"/>
      <c r="R605" s="87"/>
      <c r="S605" s="87"/>
      <c r="T605" s="87"/>
      <c r="U605" s="87"/>
      <c r="V605" s="87"/>
      <c r="W605" s="87"/>
      <c r="X605" s="87"/>
      <c r="Y605" s="87"/>
      <c r="Z605" s="87"/>
    </row>
    <row r="606" spans="1:26" ht="14.25" customHeight="1" x14ac:dyDescent="0.25">
      <c r="A606" s="87"/>
      <c r="B606" s="87"/>
      <c r="C606" s="87"/>
      <c r="D606" s="87"/>
      <c r="E606" s="87"/>
      <c r="F606" s="87"/>
      <c r="G606" s="87"/>
      <c r="H606" s="87"/>
      <c r="I606" s="87"/>
      <c r="J606" s="87"/>
      <c r="K606" s="87"/>
      <c r="L606" s="87"/>
      <c r="M606" s="87"/>
      <c r="N606" s="87"/>
      <c r="O606" s="87"/>
      <c r="P606" s="87"/>
      <c r="Q606" s="87"/>
      <c r="R606" s="87"/>
      <c r="S606" s="87"/>
      <c r="T606" s="87"/>
      <c r="U606" s="87"/>
      <c r="V606" s="87"/>
      <c r="W606" s="87"/>
      <c r="X606" s="87"/>
      <c r="Y606" s="87"/>
      <c r="Z606" s="87"/>
    </row>
    <row r="607" spans="1:26" ht="14.25" customHeight="1" x14ac:dyDescent="0.25">
      <c r="A607" s="87"/>
      <c r="B607" s="87"/>
      <c r="C607" s="87"/>
      <c r="D607" s="87"/>
      <c r="E607" s="87"/>
      <c r="F607" s="87"/>
      <c r="G607" s="87"/>
      <c r="H607" s="87"/>
      <c r="I607" s="87"/>
      <c r="J607" s="87"/>
      <c r="K607" s="87"/>
      <c r="L607" s="87"/>
      <c r="M607" s="87"/>
      <c r="N607" s="87"/>
      <c r="O607" s="87"/>
      <c r="P607" s="87"/>
      <c r="Q607" s="87"/>
      <c r="R607" s="87"/>
      <c r="S607" s="87"/>
      <c r="T607" s="87"/>
      <c r="U607" s="87"/>
      <c r="V607" s="87"/>
      <c r="W607" s="87"/>
      <c r="X607" s="87"/>
      <c r="Y607" s="87"/>
      <c r="Z607" s="87"/>
    </row>
    <row r="608" spans="1:26" ht="14.25" customHeight="1" x14ac:dyDescent="0.25">
      <c r="A608" s="87"/>
      <c r="B608" s="87"/>
      <c r="C608" s="87"/>
      <c r="D608" s="87"/>
      <c r="E608" s="87"/>
      <c r="F608" s="87"/>
      <c r="G608" s="87"/>
      <c r="H608" s="87"/>
      <c r="I608" s="87"/>
      <c r="J608" s="87"/>
      <c r="K608" s="87"/>
      <c r="L608" s="87"/>
      <c r="M608" s="87"/>
      <c r="N608" s="87"/>
      <c r="O608" s="87"/>
      <c r="P608" s="87"/>
      <c r="Q608" s="87"/>
      <c r="R608" s="87"/>
      <c r="S608" s="87"/>
      <c r="T608" s="87"/>
      <c r="U608" s="87"/>
      <c r="V608" s="87"/>
      <c r="W608" s="87"/>
      <c r="X608" s="87"/>
      <c r="Y608" s="87"/>
      <c r="Z608" s="87"/>
    </row>
    <row r="609" spans="1:26" ht="14.25" customHeight="1" x14ac:dyDescent="0.25">
      <c r="A609" s="87"/>
      <c r="B609" s="87"/>
      <c r="C609" s="87"/>
      <c r="D609" s="87"/>
      <c r="E609" s="87"/>
      <c r="F609" s="87"/>
      <c r="G609" s="87"/>
      <c r="H609" s="87"/>
      <c r="I609" s="87"/>
      <c r="J609" s="87"/>
      <c r="K609" s="87"/>
      <c r="L609" s="87"/>
      <c r="M609" s="87"/>
      <c r="N609" s="87"/>
      <c r="O609" s="87"/>
      <c r="P609" s="87"/>
      <c r="Q609" s="87"/>
      <c r="R609" s="87"/>
      <c r="S609" s="87"/>
      <c r="T609" s="87"/>
      <c r="U609" s="87"/>
      <c r="V609" s="87"/>
      <c r="W609" s="87"/>
      <c r="X609" s="87"/>
      <c r="Y609" s="87"/>
      <c r="Z609" s="87"/>
    </row>
    <row r="610" spans="1:26" ht="14.25" customHeight="1" x14ac:dyDescent="0.25">
      <c r="A610" s="87"/>
      <c r="B610" s="87"/>
      <c r="C610" s="87"/>
      <c r="D610" s="87"/>
      <c r="E610" s="87"/>
      <c r="F610" s="87"/>
      <c r="G610" s="87"/>
      <c r="H610" s="87"/>
      <c r="I610" s="87"/>
      <c r="J610" s="87"/>
      <c r="K610" s="87"/>
      <c r="L610" s="87"/>
      <c r="M610" s="87"/>
      <c r="N610" s="87"/>
      <c r="O610" s="87"/>
      <c r="P610" s="87"/>
      <c r="Q610" s="87"/>
      <c r="R610" s="87"/>
      <c r="S610" s="87"/>
      <c r="T610" s="87"/>
      <c r="U610" s="87"/>
      <c r="V610" s="87"/>
      <c r="W610" s="87"/>
      <c r="X610" s="87"/>
      <c r="Y610" s="87"/>
      <c r="Z610" s="87"/>
    </row>
    <row r="611" spans="1:26" ht="14.25" customHeight="1" x14ac:dyDescent="0.25">
      <c r="A611" s="87"/>
      <c r="B611" s="87"/>
      <c r="C611" s="87"/>
      <c r="D611" s="87"/>
      <c r="E611" s="87"/>
      <c r="F611" s="87"/>
      <c r="G611" s="87"/>
      <c r="H611" s="87"/>
      <c r="I611" s="87"/>
      <c r="J611" s="87"/>
      <c r="K611" s="87"/>
      <c r="L611" s="87"/>
      <c r="M611" s="87"/>
      <c r="N611" s="87"/>
      <c r="O611" s="87"/>
      <c r="P611" s="87"/>
      <c r="Q611" s="87"/>
      <c r="R611" s="87"/>
      <c r="S611" s="87"/>
      <c r="T611" s="87"/>
      <c r="U611" s="87"/>
      <c r="V611" s="87"/>
      <c r="W611" s="87"/>
      <c r="X611" s="87"/>
      <c r="Y611" s="87"/>
      <c r="Z611" s="87"/>
    </row>
    <row r="612" spans="1:26" ht="14.25" customHeight="1" x14ac:dyDescent="0.25">
      <c r="A612" s="87"/>
      <c r="B612" s="87"/>
      <c r="C612" s="87"/>
      <c r="D612" s="87"/>
      <c r="E612" s="87"/>
      <c r="F612" s="87"/>
      <c r="G612" s="87"/>
      <c r="H612" s="87"/>
      <c r="I612" s="87"/>
      <c r="J612" s="87"/>
      <c r="K612" s="87"/>
      <c r="L612" s="87"/>
      <c r="M612" s="87"/>
      <c r="N612" s="87"/>
      <c r="O612" s="87"/>
      <c r="P612" s="87"/>
      <c r="Q612" s="87"/>
      <c r="R612" s="87"/>
      <c r="S612" s="87"/>
      <c r="T612" s="87"/>
      <c r="U612" s="87"/>
      <c r="V612" s="87"/>
      <c r="W612" s="87"/>
      <c r="X612" s="87"/>
      <c r="Y612" s="87"/>
      <c r="Z612" s="87"/>
    </row>
    <row r="613" spans="1:26" ht="14.25" customHeight="1" x14ac:dyDescent="0.25">
      <c r="A613" s="87"/>
      <c r="B613" s="87"/>
      <c r="C613" s="87"/>
      <c r="D613" s="87"/>
      <c r="E613" s="87"/>
      <c r="F613" s="87"/>
      <c r="G613" s="87"/>
      <c r="H613" s="87"/>
      <c r="I613" s="87"/>
      <c r="J613" s="87"/>
      <c r="K613" s="87"/>
      <c r="L613" s="87"/>
      <c r="M613" s="87"/>
      <c r="N613" s="87"/>
      <c r="O613" s="87"/>
      <c r="P613" s="87"/>
      <c r="Q613" s="87"/>
      <c r="R613" s="87"/>
      <c r="S613" s="87"/>
      <c r="T613" s="87"/>
      <c r="U613" s="87"/>
      <c r="V613" s="87"/>
      <c r="W613" s="87"/>
      <c r="X613" s="87"/>
      <c r="Y613" s="87"/>
      <c r="Z613" s="87"/>
    </row>
    <row r="614" spans="1:26" ht="14.25" customHeight="1" x14ac:dyDescent="0.25">
      <c r="A614" s="87"/>
      <c r="B614" s="87"/>
      <c r="C614" s="87"/>
      <c r="D614" s="87"/>
      <c r="E614" s="87"/>
      <c r="F614" s="87"/>
      <c r="G614" s="87"/>
      <c r="H614" s="87"/>
      <c r="I614" s="87"/>
      <c r="J614" s="87"/>
      <c r="K614" s="87"/>
      <c r="L614" s="87"/>
      <c r="M614" s="87"/>
      <c r="N614" s="87"/>
      <c r="O614" s="87"/>
      <c r="P614" s="87"/>
      <c r="Q614" s="87"/>
      <c r="R614" s="87"/>
      <c r="S614" s="87"/>
      <c r="T614" s="87"/>
      <c r="U614" s="87"/>
      <c r="V614" s="87"/>
      <c r="W614" s="87"/>
      <c r="X614" s="87"/>
      <c r="Y614" s="87"/>
      <c r="Z614" s="87"/>
    </row>
    <row r="615" spans="1:26" ht="14.25" customHeight="1" x14ac:dyDescent="0.25">
      <c r="A615" s="87"/>
      <c r="B615" s="87"/>
      <c r="C615" s="87"/>
      <c r="D615" s="87"/>
      <c r="E615" s="87"/>
      <c r="F615" s="87"/>
      <c r="G615" s="87"/>
      <c r="H615" s="87"/>
      <c r="I615" s="87"/>
      <c r="J615" s="87"/>
      <c r="K615" s="87"/>
      <c r="L615" s="87"/>
      <c r="M615" s="87"/>
      <c r="N615" s="87"/>
      <c r="O615" s="87"/>
      <c r="P615" s="87"/>
      <c r="Q615" s="87"/>
      <c r="R615" s="87"/>
      <c r="S615" s="87"/>
      <c r="T615" s="87"/>
      <c r="U615" s="87"/>
      <c r="V615" s="87"/>
      <c r="W615" s="87"/>
      <c r="X615" s="87"/>
      <c r="Y615" s="87"/>
      <c r="Z615" s="87"/>
    </row>
    <row r="616" spans="1:26" ht="14.25" customHeight="1" x14ac:dyDescent="0.25">
      <c r="A616" s="87"/>
      <c r="B616" s="87"/>
      <c r="C616" s="87"/>
      <c r="D616" s="87"/>
      <c r="E616" s="87"/>
      <c r="F616" s="87"/>
      <c r="G616" s="87"/>
      <c r="H616" s="87"/>
      <c r="I616" s="87"/>
      <c r="J616" s="87"/>
      <c r="K616" s="87"/>
      <c r="L616" s="87"/>
      <c r="M616" s="87"/>
      <c r="N616" s="87"/>
      <c r="O616" s="87"/>
      <c r="P616" s="87"/>
      <c r="Q616" s="87"/>
      <c r="R616" s="87"/>
      <c r="S616" s="87"/>
      <c r="T616" s="87"/>
      <c r="U616" s="87"/>
      <c r="V616" s="87"/>
      <c r="W616" s="87"/>
      <c r="X616" s="87"/>
      <c r="Y616" s="87"/>
      <c r="Z616" s="87"/>
    </row>
    <row r="617" spans="1:26" ht="14.25" customHeight="1" x14ac:dyDescent="0.25">
      <c r="A617" s="87"/>
      <c r="B617" s="87"/>
      <c r="C617" s="87"/>
      <c r="D617" s="87"/>
      <c r="E617" s="87"/>
      <c r="F617" s="87"/>
      <c r="G617" s="87"/>
      <c r="H617" s="87"/>
      <c r="I617" s="87"/>
      <c r="J617" s="87"/>
      <c r="K617" s="87"/>
      <c r="L617" s="87"/>
      <c r="M617" s="87"/>
      <c r="N617" s="87"/>
      <c r="O617" s="87"/>
      <c r="P617" s="87"/>
      <c r="Q617" s="87"/>
      <c r="R617" s="87"/>
      <c r="S617" s="87"/>
      <c r="T617" s="87"/>
      <c r="U617" s="87"/>
      <c r="V617" s="87"/>
      <c r="W617" s="87"/>
      <c r="X617" s="87"/>
      <c r="Y617" s="87"/>
      <c r="Z617" s="87"/>
    </row>
    <row r="618" spans="1:26" ht="14.25" customHeight="1" x14ac:dyDescent="0.25">
      <c r="A618" s="87"/>
      <c r="B618" s="87"/>
      <c r="C618" s="87"/>
      <c r="D618" s="87"/>
      <c r="E618" s="87"/>
      <c r="F618" s="87"/>
      <c r="G618" s="87"/>
      <c r="H618" s="87"/>
      <c r="I618" s="87"/>
      <c r="J618" s="87"/>
      <c r="K618" s="87"/>
      <c r="L618" s="87"/>
      <c r="M618" s="87"/>
      <c r="N618" s="87"/>
      <c r="O618" s="87"/>
      <c r="P618" s="87"/>
      <c r="Q618" s="87"/>
      <c r="R618" s="87"/>
      <c r="S618" s="87"/>
      <c r="T618" s="87"/>
      <c r="U618" s="87"/>
      <c r="V618" s="87"/>
      <c r="W618" s="87"/>
      <c r="X618" s="87"/>
      <c r="Y618" s="87"/>
      <c r="Z618" s="87"/>
    </row>
    <row r="619" spans="1:26" ht="14.25" customHeight="1" x14ac:dyDescent="0.25">
      <c r="A619" s="87"/>
      <c r="B619" s="87"/>
      <c r="C619" s="87"/>
      <c r="D619" s="87"/>
      <c r="E619" s="87"/>
      <c r="F619" s="87"/>
      <c r="G619" s="87"/>
      <c r="H619" s="87"/>
      <c r="I619" s="87"/>
      <c r="J619" s="87"/>
      <c r="K619" s="87"/>
      <c r="L619" s="87"/>
      <c r="M619" s="87"/>
      <c r="N619" s="87"/>
      <c r="O619" s="87"/>
      <c r="P619" s="87"/>
      <c r="Q619" s="87"/>
      <c r="R619" s="87"/>
      <c r="S619" s="87"/>
      <c r="T619" s="87"/>
      <c r="U619" s="87"/>
      <c r="V619" s="87"/>
      <c r="W619" s="87"/>
      <c r="X619" s="87"/>
      <c r="Y619" s="87"/>
      <c r="Z619" s="87"/>
    </row>
    <row r="620" spans="1:26" ht="14.25" customHeight="1" x14ac:dyDescent="0.25">
      <c r="A620" s="87"/>
      <c r="B620" s="87"/>
      <c r="C620" s="87"/>
      <c r="D620" s="87"/>
      <c r="E620" s="87"/>
      <c r="F620" s="87"/>
      <c r="G620" s="87"/>
      <c r="H620" s="87"/>
      <c r="I620" s="87"/>
      <c r="J620" s="87"/>
      <c r="K620" s="87"/>
      <c r="L620" s="87"/>
      <c r="M620" s="87"/>
      <c r="N620" s="87"/>
      <c r="O620" s="87"/>
      <c r="P620" s="87"/>
      <c r="Q620" s="87"/>
      <c r="R620" s="87"/>
      <c r="S620" s="87"/>
      <c r="T620" s="87"/>
      <c r="U620" s="87"/>
      <c r="V620" s="87"/>
      <c r="W620" s="87"/>
      <c r="X620" s="87"/>
      <c r="Y620" s="87"/>
      <c r="Z620" s="87"/>
    </row>
    <row r="621" spans="1:26" ht="14.25" customHeight="1" x14ac:dyDescent="0.25">
      <c r="A621" s="87"/>
      <c r="B621" s="87"/>
      <c r="C621" s="87"/>
      <c r="D621" s="87"/>
      <c r="E621" s="87"/>
      <c r="F621" s="87"/>
      <c r="G621" s="87"/>
      <c r="H621" s="87"/>
      <c r="I621" s="87"/>
      <c r="J621" s="87"/>
      <c r="K621" s="87"/>
      <c r="L621" s="87"/>
      <c r="M621" s="87"/>
      <c r="N621" s="87"/>
      <c r="O621" s="87"/>
      <c r="P621" s="87"/>
      <c r="Q621" s="87"/>
      <c r="R621" s="87"/>
      <c r="S621" s="87"/>
      <c r="T621" s="87"/>
      <c r="U621" s="87"/>
      <c r="V621" s="87"/>
      <c r="W621" s="87"/>
      <c r="X621" s="87"/>
      <c r="Y621" s="87"/>
      <c r="Z621" s="87"/>
    </row>
    <row r="622" spans="1:26" ht="14.25" customHeight="1" x14ac:dyDescent="0.25">
      <c r="A622" s="87"/>
      <c r="B622" s="87"/>
      <c r="C622" s="87"/>
      <c r="D622" s="87"/>
      <c r="E622" s="87"/>
      <c r="F622" s="87"/>
      <c r="G622" s="87"/>
      <c r="H622" s="87"/>
      <c r="I622" s="87"/>
      <c r="J622" s="87"/>
      <c r="K622" s="87"/>
      <c r="L622" s="87"/>
      <c r="M622" s="87"/>
      <c r="N622" s="87"/>
      <c r="O622" s="87"/>
      <c r="P622" s="87"/>
      <c r="Q622" s="87"/>
      <c r="R622" s="87"/>
      <c r="S622" s="87"/>
      <c r="T622" s="87"/>
      <c r="U622" s="87"/>
      <c r="V622" s="87"/>
      <c r="W622" s="87"/>
      <c r="X622" s="87"/>
      <c r="Y622" s="87"/>
      <c r="Z622" s="87"/>
    </row>
    <row r="623" spans="1:26" ht="14.25" customHeight="1" x14ac:dyDescent="0.25">
      <c r="A623" s="87"/>
      <c r="B623" s="87"/>
      <c r="C623" s="87"/>
      <c r="D623" s="87"/>
      <c r="E623" s="87"/>
      <c r="F623" s="87"/>
      <c r="G623" s="87"/>
      <c r="H623" s="87"/>
      <c r="I623" s="87"/>
      <c r="J623" s="87"/>
      <c r="K623" s="87"/>
      <c r="L623" s="87"/>
      <c r="M623" s="87"/>
      <c r="N623" s="87"/>
      <c r="O623" s="87"/>
      <c r="P623" s="87"/>
      <c r="Q623" s="87"/>
      <c r="R623" s="87"/>
      <c r="S623" s="87"/>
      <c r="T623" s="87"/>
      <c r="U623" s="87"/>
      <c r="V623" s="87"/>
      <c r="W623" s="87"/>
      <c r="X623" s="87"/>
      <c r="Y623" s="87"/>
      <c r="Z623" s="87"/>
    </row>
    <row r="624" spans="1:26" ht="14.25" customHeight="1" x14ac:dyDescent="0.25">
      <c r="A624" s="87"/>
      <c r="B624" s="87"/>
      <c r="C624" s="87"/>
      <c r="D624" s="87"/>
      <c r="E624" s="87"/>
      <c r="F624" s="87"/>
      <c r="G624" s="87"/>
      <c r="H624" s="87"/>
      <c r="I624" s="87"/>
      <c r="J624" s="87"/>
      <c r="K624" s="87"/>
      <c r="L624" s="87"/>
      <c r="M624" s="87"/>
      <c r="N624" s="87"/>
      <c r="O624" s="87"/>
      <c r="P624" s="87"/>
      <c r="Q624" s="87"/>
      <c r="R624" s="87"/>
      <c r="S624" s="87"/>
      <c r="T624" s="87"/>
      <c r="U624" s="87"/>
      <c r="V624" s="87"/>
      <c r="W624" s="87"/>
      <c r="X624" s="87"/>
      <c r="Y624" s="87"/>
      <c r="Z624" s="87"/>
    </row>
    <row r="625" spans="1:26" ht="14.25" customHeight="1" x14ac:dyDescent="0.25">
      <c r="A625" s="87"/>
      <c r="B625" s="87"/>
      <c r="C625" s="87"/>
      <c r="D625" s="87"/>
      <c r="E625" s="87"/>
      <c r="F625" s="87"/>
      <c r="G625" s="87"/>
      <c r="H625" s="87"/>
      <c r="I625" s="87"/>
      <c r="J625" s="87"/>
      <c r="K625" s="87"/>
      <c r="L625" s="87"/>
      <c r="M625" s="87"/>
      <c r="N625" s="87"/>
      <c r="O625" s="87"/>
      <c r="P625" s="87"/>
      <c r="Q625" s="87"/>
      <c r="R625" s="87"/>
      <c r="S625" s="87"/>
      <c r="T625" s="87"/>
      <c r="U625" s="87"/>
      <c r="V625" s="87"/>
      <c r="W625" s="87"/>
      <c r="X625" s="87"/>
      <c r="Y625" s="87"/>
      <c r="Z625" s="87"/>
    </row>
    <row r="626" spans="1:26" ht="14.25" customHeight="1" x14ac:dyDescent="0.25">
      <c r="A626" s="87"/>
      <c r="B626" s="87"/>
      <c r="C626" s="87"/>
      <c r="D626" s="87"/>
      <c r="E626" s="87"/>
      <c r="F626" s="87"/>
      <c r="G626" s="87"/>
      <c r="H626" s="87"/>
      <c r="I626" s="87"/>
      <c r="J626" s="87"/>
      <c r="K626" s="87"/>
      <c r="L626" s="87"/>
      <c r="M626" s="87"/>
      <c r="N626" s="87"/>
      <c r="O626" s="87"/>
      <c r="P626" s="87"/>
      <c r="Q626" s="87"/>
      <c r="R626" s="87"/>
      <c r="S626" s="87"/>
      <c r="T626" s="87"/>
      <c r="U626" s="87"/>
      <c r="V626" s="87"/>
      <c r="W626" s="87"/>
      <c r="X626" s="87"/>
      <c r="Y626" s="87"/>
      <c r="Z626" s="87"/>
    </row>
    <row r="627" spans="1:26" ht="14.25" customHeight="1" x14ac:dyDescent="0.25">
      <c r="A627" s="87"/>
      <c r="B627" s="87"/>
      <c r="C627" s="87"/>
      <c r="D627" s="87"/>
      <c r="E627" s="87"/>
      <c r="F627" s="87"/>
      <c r="G627" s="87"/>
      <c r="H627" s="87"/>
      <c r="I627" s="87"/>
      <c r="J627" s="87"/>
      <c r="K627" s="87"/>
      <c r="L627" s="87"/>
      <c r="M627" s="87"/>
      <c r="N627" s="87"/>
      <c r="O627" s="87"/>
      <c r="P627" s="87"/>
      <c r="Q627" s="87"/>
      <c r="R627" s="87"/>
      <c r="S627" s="87"/>
      <c r="T627" s="87"/>
      <c r="U627" s="87"/>
      <c r="V627" s="87"/>
      <c r="W627" s="87"/>
      <c r="X627" s="87"/>
      <c r="Y627" s="87"/>
      <c r="Z627" s="87"/>
    </row>
    <row r="628" spans="1:26" ht="14.25" customHeight="1" x14ac:dyDescent="0.25">
      <c r="A628" s="87"/>
      <c r="B628" s="87"/>
      <c r="C628" s="87"/>
      <c r="D628" s="87"/>
      <c r="E628" s="87"/>
      <c r="F628" s="87"/>
      <c r="G628" s="87"/>
      <c r="H628" s="87"/>
      <c r="I628" s="87"/>
      <c r="J628" s="87"/>
      <c r="K628" s="87"/>
      <c r="L628" s="87"/>
      <c r="M628" s="87"/>
      <c r="N628" s="87"/>
      <c r="O628" s="87"/>
      <c r="P628" s="87"/>
      <c r="Q628" s="87"/>
      <c r="R628" s="87"/>
      <c r="S628" s="87"/>
      <c r="T628" s="87"/>
      <c r="U628" s="87"/>
      <c r="V628" s="87"/>
      <c r="W628" s="87"/>
      <c r="X628" s="87"/>
      <c r="Y628" s="87"/>
      <c r="Z628" s="87"/>
    </row>
    <row r="629" spans="1:26" ht="14.25" customHeight="1" x14ac:dyDescent="0.25">
      <c r="A629" s="87"/>
      <c r="B629" s="87"/>
      <c r="C629" s="87"/>
      <c r="D629" s="87"/>
      <c r="E629" s="87"/>
      <c r="F629" s="87"/>
      <c r="G629" s="87"/>
      <c r="H629" s="87"/>
      <c r="I629" s="87"/>
      <c r="J629" s="87"/>
      <c r="K629" s="87"/>
      <c r="L629" s="87"/>
      <c r="M629" s="87"/>
      <c r="N629" s="87"/>
      <c r="O629" s="87"/>
      <c r="P629" s="87"/>
      <c r="Q629" s="87"/>
      <c r="R629" s="87"/>
      <c r="S629" s="87"/>
      <c r="T629" s="87"/>
      <c r="U629" s="87"/>
      <c r="V629" s="87"/>
      <c r="W629" s="87"/>
      <c r="X629" s="87"/>
      <c r="Y629" s="87"/>
      <c r="Z629" s="87"/>
    </row>
    <row r="630" spans="1:26" ht="14.25" customHeight="1" x14ac:dyDescent="0.25">
      <c r="A630" s="87"/>
      <c r="B630" s="87"/>
      <c r="C630" s="87"/>
      <c r="D630" s="87"/>
      <c r="E630" s="87"/>
      <c r="F630" s="87"/>
      <c r="G630" s="87"/>
      <c r="H630" s="87"/>
      <c r="I630" s="87"/>
      <c r="J630" s="87"/>
      <c r="K630" s="87"/>
      <c r="L630" s="87"/>
      <c r="M630" s="87"/>
      <c r="N630" s="87"/>
      <c r="O630" s="87"/>
      <c r="P630" s="87"/>
      <c r="Q630" s="87"/>
      <c r="R630" s="87"/>
      <c r="S630" s="87"/>
      <c r="T630" s="87"/>
      <c r="U630" s="87"/>
      <c r="V630" s="87"/>
      <c r="W630" s="87"/>
      <c r="X630" s="87"/>
      <c r="Y630" s="87"/>
      <c r="Z630" s="87"/>
    </row>
    <row r="631" spans="1:26" ht="14.25" customHeight="1" x14ac:dyDescent="0.25">
      <c r="A631" s="87"/>
      <c r="B631" s="87"/>
      <c r="C631" s="87"/>
      <c r="D631" s="87"/>
      <c r="E631" s="87"/>
      <c r="F631" s="87"/>
      <c r="G631" s="87"/>
      <c r="H631" s="87"/>
      <c r="I631" s="87"/>
      <c r="J631" s="87"/>
      <c r="K631" s="87"/>
      <c r="L631" s="87"/>
      <c r="M631" s="87"/>
      <c r="N631" s="87"/>
      <c r="O631" s="87"/>
      <c r="P631" s="87"/>
      <c r="Q631" s="87"/>
      <c r="R631" s="87"/>
      <c r="S631" s="87"/>
      <c r="T631" s="87"/>
      <c r="U631" s="87"/>
      <c r="V631" s="87"/>
      <c r="W631" s="87"/>
      <c r="X631" s="87"/>
      <c r="Y631" s="87"/>
      <c r="Z631" s="87"/>
    </row>
    <row r="632" spans="1:26" ht="14.25" customHeight="1" x14ac:dyDescent="0.25">
      <c r="A632" s="87"/>
      <c r="B632" s="87"/>
      <c r="C632" s="87"/>
      <c r="D632" s="87"/>
      <c r="E632" s="87"/>
      <c r="F632" s="87"/>
      <c r="G632" s="87"/>
      <c r="H632" s="87"/>
      <c r="I632" s="87"/>
      <c r="J632" s="87"/>
      <c r="K632" s="87"/>
      <c r="L632" s="87"/>
      <c r="M632" s="87"/>
      <c r="N632" s="87"/>
      <c r="O632" s="87"/>
      <c r="P632" s="87"/>
      <c r="Q632" s="87"/>
      <c r="R632" s="87"/>
      <c r="S632" s="87"/>
      <c r="T632" s="87"/>
      <c r="U632" s="87"/>
      <c r="V632" s="87"/>
      <c r="W632" s="87"/>
      <c r="X632" s="87"/>
      <c r="Y632" s="87"/>
      <c r="Z632" s="87"/>
    </row>
    <row r="633" spans="1:26" ht="14.25" customHeight="1" x14ac:dyDescent="0.25">
      <c r="A633" s="87"/>
      <c r="B633" s="87"/>
      <c r="C633" s="87"/>
      <c r="D633" s="87"/>
      <c r="E633" s="87"/>
      <c r="F633" s="87"/>
      <c r="G633" s="87"/>
      <c r="H633" s="87"/>
      <c r="I633" s="87"/>
      <c r="J633" s="87"/>
      <c r="K633" s="87"/>
      <c r="L633" s="87"/>
      <c r="M633" s="87"/>
      <c r="N633" s="87"/>
      <c r="O633" s="87"/>
      <c r="P633" s="87"/>
      <c r="Q633" s="87"/>
      <c r="R633" s="87"/>
      <c r="S633" s="87"/>
      <c r="T633" s="87"/>
      <c r="U633" s="87"/>
      <c r="V633" s="87"/>
      <c r="W633" s="87"/>
      <c r="X633" s="87"/>
      <c r="Y633" s="87"/>
      <c r="Z633" s="87"/>
    </row>
    <row r="634" spans="1:26" ht="14.25" customHeight="1" x14ac:dyDescent="0.25">
      <c r="A634" s="87"/>
      <c r="B634" s="87"/>
      <c r="C634" s="87"/>
      <c r="D634" s="87"/>
      <c r="E634" s="87"/>
      <c r="F634" s="87"/>
      <c r="G634" s="87"/>
      <c r="H634" s="87"/>
      <c r="I634" s="87"/>
      <c r="J634" s="87"/>
      <c r="K634" s="87"/>
      <c r="L634" s="87"/>
      <c r="M634" s="87"/>
      <c r="N634" s="87"/>
      <c r="O634" s="87"/>
      <c r="P634" s="87"/>
      <c r="Q634" s="87"/>
      <c r="R634" s="87"/>
      <c r="S634" s="87"/>
      <c r="T634" s="87"/>
      <c r="U634" s="87"/>
      <c r="V634" s="87"/>
      <c r="W634" s="87"/>
      <c r="X634" s="87"/>
      <c r="Y634" s="87"/>
      <c r="Z634" s="87"/>
    </row>
    <row r="635" spans="1:26" ht="14.25" customHeight="1" x14ac:dyDescent="0.25">
      <c r="A635" s="87"/>
      <c r="B635" s="87"/>
      <c r="C635" s="87"/>
      <c r="D635" s="87"/>
      <c r="E635" s="87"/>
      <c r="F635" s="87"/>
      <c r="G635" s="87"/>
      <c r="H635" s="87"/>
      <c r="I635" s="87"/>
      <c r="J635" s="87"/>
      <c r="K635" s="87"/>
      <c r="L635" s="87"/>
      <c r="M635" s="87"/>
      <c r="N635" s="87"/>
      <c r="O635" s="87"/>
      <c r="P635" s="87"/>
      <c r="Q635" s="87"/>
      <c r="R635" s="87"/>
      <c r="S635" s="87"/>
      <c r="T635" s="87"/>
      <c r="U635" s="87"/>
      <c r="V635" s="87"/>
      <c r="W635" s="87"/>
      <c r="X635" s="87"/>
      <c r="Y635" s="87"/>
      <c r="Z635" s="87"/>
    </row>
    <row r="636" spans="1:26" ht="14.25" customHeight="1" x14ac:dyDescent="0.25">
      <c r="A636" s="87"/>
      <c r="B636" s="87"/>
      <c r="C636" s="87"/>
      <c r="D636" s="87"/>
      <c r="E636" s="87"/>
      <c r="F636" s="87"/>
      <c r="G636" s="87"/>
      <c r="H636" s="87"/>
      <c r="I636" s="87"/>
      <c r="J636" s="87"/>
      <c r="K636" s="87"/>
      <c r="L636" s="87"/>
      <c r="M636" s="87"/>
      <c r="N636" s="87"/>
      <c r="O636" s="87"/>
      <c r="P636" s="87"/>
      <c r="Q636" s="87"/>
      <c r="R636" s="87"/>
      <c r="S636" s="87"/>
      <c r="T636" s="87"/>
      <c r="U636" s="87"/>
      <c r="V636" s="87"/>
      <c r="W636" s="87"/>
      <c r="X636" s="87"/>
      <c r="Y636" s="87"/>
      <c r="Z636" s="87"/>
    </row>
    <row r="637" spans="1:26" ht="14.25" customHeight="1" x14ac:dyDescent="0.25">
      <c r="A637" s="87"/>
      <c r="B637" s="87"/>
      <c r="C637" s="87"/>
      <c r="D637" s="87"/>
      <c r="E637" s="87"/>
      <c r="F637" s="87"/>
      <c r="G637" s="87"/>
      <c r="H637" s="87"/>
      <c r="I637" s="87"/>
      <c r="J637" s="87"/>
      <c r="K637" s="87"/>
      <c r="L637" s="87"/>
      <c r="M637" s="87"/>
      <c r="N637" s="87"/>
      <c r="O637" s="87"/>
      <c r="P637" s="87"/>
      <c r="Q637" s="87"/>
      <c r="R637" s="87"/>
      <c r="S637" s="87"/>
      <c r="T637" s="87"/>
      <c r="U637" s="87"/>
      <c r="V637" s="87"/>
      <c r="W637" s="87"/>
      <c r="X637" s="87"/>
      <c r="Y637" s="87"/>
      <c r="Z637" s="87"/>
    </row>
    <row r="638" spans="1:26" ht="14.25" customHeight="1" x14ac:dyDescent="0.25">
      <c r="A638" s="87"/>
      <c r="B638" s="87"/>
      <c r="C638" s="87"/>
      <c r="D638" s="87"/>
      <c r="E638" s="87"/>
      <c r="F638" s="87"/>
      <c r="G638" s="87"/>
      <c r="H638" s="87"/>
      <c r="I638" s="87"/>
      <c r="J638" s="87"/>
      <c r="K638" s="87"/>
      <c r="L638" s="87"/>
      <c r="M638" s="87"/>
      <c r="N638" s="87"/>
      <c r="O638" s="87"/>
      <c r="P638" s="87"/>
      <c r="Q638" s="87"/>
      <c r="R638" s="87"/>
      <c r="S638" s="87"/>
      <c r="T638" s="87"/>
      <c r="U638" s="87"/>
      <c r="V638" s="87"/>
      <c r="W638" s="87"/>
      <c r="X638" s="87"/>
      <c r="Y638" s="87"/>
      <c r="Z638" s="87"/>
    </row>
    <row r="639" spans="1:26" ht="14.25" customHeight="1" x14ac:dyDescent="0.25">
      <c r="A639" s="87"/>
      <c r="B639" s="87"/>
      <c r="C639" s="87"/>
      <c r="D639" s="87"/>
      <c r="E639" s="87"/>
      <c r="F639" s="87"/>
      <c r="G639" s="87"/>
      <c r="H639" s="87"/>
      <c r="I639" s="87"/>
      <c r="J639" s="87"/>
      <c r="K639" s="87"/>
      <c r="L639" s="87"/>
      <c r="M639" s="87"/>
      <c r="N639" s="87"/>
      <c r="O639" s="87"/>
      <c r="P639" s="87"/>
      <c r="Q639" s="87"/>
      <c r="R639" s="87"/>
      <c r="S639" s="87"/>
      <c r="T639" s="87"/>
      <c r="U639" s="87"/>
      <c r="V639" s="87"/>
      <c r="W639" s="87"/>
      <c r="X639" s="87"/>
      <c r="Y639" s="87"/>
      <c r="Z639" s="87"/>
    </row>
    <row r="640" spans="1:26" ht="14.25" customHeight="1" x14ac:dyDescent="0.25">
      <c r="A640" s="87"/>
      <c r="B640" s="87"/>
      <c r="C640" s="87"/>
      <c r="D640" s="87"/>
      <c r="E640" s="87"/>
      <c r="F640" s="87"/>
      <c r="G640" s="87"/>
      <c r="H640" s="87"/>
      <c r="I640" s="87"/>
      <c r="J640" s="87"/>
      <c r="K640" s="87"/>
      <c r="L640" s="87"/>
      <c r="M640" s="87"/>
      <c r="N640" s="87"/>
      <c r="O640" s="87"/>
      <c r="P640" s="87"/>
      <c r="Q640" s="87"/>
      <c r="R640" s="87"/>
      <c r="S640" s="87"/>
      <c r="T640" s="87"/>
      <c r="U640" s="87"/>
      <c r="V640" s="87"/>
      <c r="W640" s="87"/>
      <c r="X640" s="87"/>
      <c r="Y640" s="87"/>
      <c r="Z640" s="87"/>
    </row>
    <row r="641" spans="1:26" ht="14.25" customHeight="1" x14ac:dyDescent="0.25">
      <c r="A641" s="87"/>
      <c r="B641" s="87"/>
      <c r="C641" s="87"/>
      <c r="D641" s="87"/>
      <c r="E641" s="87"/>
      <c r="F641" s="87"/>
      <c r="G641" s="87"/>
      <c r="H641" s="87"/>
      <c r="I641" s="87"/>
      <c r="J641" s="87"/>
      <c r="K641" s="87"/>
      <c r="L641" s="87"/>
      <c r="M641" s="87"/>
      <c r="N641" s="87"/>
      <c r="O641" s="87"/>
      <c r="P641" s="87"/>
      <c r="Q641" s="87"/>
      <c r="R641" s="87"/>
      <c r="S641" s="87"/>
      <c r="T641" s="87"/>
      <c r="U641" s="87"/>
      <c r="V641" s="87"/>
      <c r="W641" s="87"/>
      <c r="X641" s="87"/>
      <c r="Y641" s="87"/>
      <c r="Z641" s="87"/>
    </row>
    <row r="642" spans="1:26" ht="14.25" customHeight="1" x14ac:dyDescent="0.25">
      <c r="A642" s="87"/>
      <c r="B642" s="87"/>
      <c r="C642" s="87"/>
      <c r="D642" s="87"/>
      <c r="E642" s="87"/>
      <c r="F642" s="87"/>
      <c r="G642" s="87"/>
      <c r="H642" s="87"/>
      <c r="I642" s="87"/>
      <c r="J642" s="87"/>
      <c r="K642" s="87"/>
      <c r="L642" s="87"/>
      <c r="M642" s="87"/>
      <c r="N642" s="87"/>
      <c r="O642" s="87"/>
      <c r="P642" s="87"/>
      <c r="Q642" s="87"/>
      <c r="R642" s="87"/>
      <c r="S642" s="87"/>
      <c r="T642" s="87"/>
      <c r="U642" s="87"/>
      <c r="V642" s="87"/>
      <c r="W642" s="87"/>
      <c r="X642" s="87"/>
      <c r="Y642" s="87"/>
      <c r="Z642" s="87"/>
    </row>
    <row r="643" spans="1:26" ht="14.25" customHeight="1" x14ac:dyDescent="0.25">
      <c r="A643" s="87"/>
      <c r="B643" s="87"/>
      <c r="C643" s="87"/>
      <c r="D643" s="87"/>
      <c r="E643" s="87"/>
      <c r="F643" s="87"/>
      <c r="G643" s="87"/>
      <c r="H643" s="87"/>
      <c r="I643" s="87"/>
      <c r="J643" s="87"/>
      <c r="K643" s="87"/>
      <c r="L643" s="87"/>
      <c r="M643" s="87"/>
      <c r="N643" s="87"/>
      <c r="O643" s="87"/>
      <c r="P643" s="87"/>
      <c r="Q643" s="87"/>
      <c r="R643" s="87"/>
      <c r="S643" s="87"/>
      <c r="T643" s="87"/>
      <c r="U643" s="87"/>
      <c r="V643" s="87"/>
      <c r="W643" s="87"/>
      <c r="X643" s="87"/>
      <c r="Y643" s="87"/>
      <c r="Z643" s="87"/>
    </row>
    <row r="644" spans="1:26" ht="14.25" customHeight="1" x14ac:dyDescent="0.25">
      <c r="A644" s="87"/>
      <c r="B644" s="87"/>
      <c r="C644" s="87"/>
      <c r="D644" s="87"/>
      <c r="E644" s="87"/>
      <c r="F644" s="87"/>
      <c r="G644" s="87"/>
      <c r="H644" s="87"/>
      <c r="I644" s="87"/>
      <c r="J644" s="87"/>
      <c r="K644" s="87"/>
      <c r="L644" s="87"/>
      <c r="M644" s="87"/>
      <c r="N644" s="87"/>
      <c r="O644" s="87"/>
      <c r="P644" s="87"/>
      <c r="Q644" s="87"/>
      <c r="R644" s="87"/>
      <c r="S644" s="87"/>
      <c r="T644" s="87"/>
      <c r="U644" s="87"/>
      <c r="V644" s="87"/>
      <c r="W644" s="87"/>
      <c r="X644" s="87"/>
      <c r="Y644" s="87"/>
      <c r="Z644" s="87"/>
    </row>
    <row r="645" spans="1:26" ht="14.25" customHeight="1" x14ac:dyDescent="0.25">
      <c r="A645" s="87"/>
      <c r="B645" s="87"/>
      <c r="C645" s="87"/>
      <c r="D645" s="87"/>
      <c r="E645" s="87"/>
      <c r="F645" s="87"/>
      <c r="G645" s="87"/>
      <c r="H645" s="87"/>
      <c r="I645" s="87"/>
      <c r="J645" s="87"/>
      <c r="K645" s="87"/>
      <c r="L645" s="87"/>
      <c r="M645" s="87"/>
      <c r="N645" s="87"/>
      <c r="O645" s="87"/>
      <c r="P645" s="87"/>
      <c r="Q645" s="87"/>
      <c r="R645" s="87"/>
      <c r="S645" s="87"/>
      <c r="T645" s="87"/>
      <c r="U645" s="87"/>
      <c r="V645" s="87"/>
      <c r="W645" s="87"/>
      <c r="X645" s="87"/>
      <c r="Y645" s="87"/>
      <c r="Z645" s="87"/>
    </row>
    <row r="646" spans="1:26" ht="14.25" customHeight="1" x14ac:dyDescent="0.25">
      <c r="A646" s="87"/>
      <c r="B646" s="87"/>
      <c r="C646" s="87"/>
      <c r="D646" s="87"/>
      <c r="E646" s="87"/>
      <c r="F646" s="87"/>
      <c r="G646" s="87"/>
      <c r="H646" s="87"/>
      <c r="I646" s="87"/>
      <c r="J646" s="87"/>
      <c r="K646" s="87"/>
      <c r="L646" s="87"/>
      <c r="M646" s="87"/>
      <c r="N646" s="87"/>
      <c r="O646" s="87"/>
      <c r="P646" s="87"/>
      <c r="Q646" s="87"/>
      <c r="R646" s="87"/>
      <c r="S646" s="87"/>
      <c r="T646" s="87"/>
      <c r="U646" s="87"/>
      <c r="V646" s="87"/>
      <c r="W646" s="87"/>
      <c r="X646" s="87"/>
      <c r="Y646" s="87"/>
      <c r="Z646" s="87"/>
    </row>
    <row r="647" spans="1:26" ht="14.25" customHeight="1" x14ac:dyDescent="0.25">
      <c r="A647" s="87"/>
      <c r="B647" s="87"/>
      <c r="C647" s="87"/>
      <c r="D647" s="87"/>
      <c r="E647" s="87"/>
      <c r="F647" s="87"/>
      <c r="G647" s="87"/>
      <c r="H647" s="87"/>
      <c r="I647" s="87"/>
      <c r="J647" s="87"/>
      <c r="K647" s="87"/>
      <c r="L647" s="87"/>
      <c r="M647" s="87"/>
      <c r="N647" s="87"/>
      <c r="O647" s="87"/>
      <c r="P647" s="87"/>
      <c r="Q647" s="87"/>
      <c r="R647" s="87"/>
      <c r="S647" s="87"/>
      <c r="T647" s="87"/>
      <c r="U647" s="87"/>
      <c r="V647" s="87"/>
      <c r="W647" s="87"/>
      <c r="X647" s="87"/>
      <c r="Y647" s="87"/>
      <c r="Z647" s="87"/>
    </row>
    <row r="648" spans="1:26" ht="14.25" customHeight="1" x14ac:dyDescent="0.25">
      <c r="A648" s="87"/>
      <c r="B648" s="87"/>
      <c r="C648" s="87"/>
      <c r="D648" s="87"/>
      <c r="E648" s="87"/>
      <c r="F648" s="87"/>
      <c r="G648" s="87"/>
      <c r="H648" s="87"/>
      <c r="I648" s="87"/>
      <c r="J648" s="87"/>
      <c r="K648" s="87"/>
      <c r="L648" s="87"/>
      <c r="M648" s="87"/>
      <c r="N648" s="87"/>
      <c r="O648" s="87"/>
      <c r="P648" s="87"/>
      <c r="Q648" s="87"/>
      <c r="R648" s="87"/>
      <c r="S648" s="87"/>
      <c r="T648" s="87"/>
      <c r="U648" s="87"/>
      <c r="V648" s="87"/>
      <c r="W648" s="87"/>
      <c r="X648" s="87"/>
      <c r="Y648" s="87"/>
      <c r="Z648" s="87"/>
    </row>
    <row r="649" spans="1:26" ht="14.25" customHeight="1" x14ac:dyDescent="0.25">
      <c r="A649" s="87"/>
      <c r="B649" s="87"/>
      <c r="C649" s="87"/>
      <c r="D649" s="87"/>
      <c r="E649" s="87"/>
      <c r="F649" s="87"/>
      <c r="G649" s="87"/>
      <c r="H649" s="87"/>
      <c r="I649" s="87"/>
      <c r="J649" s="87"/>
      <c r="K649" s="87"/>
      <c r="L649" s="87"/>
      <c r="M649" s="87"/>
      <c r="N649" s="87"/>
      <c r="O649" s="87"/>
      <c r="P649" s="87"/>
      <c r="Q649" s="87"/>
      <c r="R649" s="87"/>
      <c r="S649" s="87"/>
      <c r="T649" s="87"/>
      <c r="U649" s="87"/>
      <c r="V649" s="87"/>
      <c r="W649" s="87"/>
      <c r="X649" s="87"/>
      <c r="Y649" s="87"/>
      <c r="Z649" s="87"/>
    </row>
    <row r="650" spans="1:26" ht="14.25" customHeight="1" x14ac:dyDescent="0.25">
      <c r="A650" s="87"/>
      <c r="B650" s="87"/>
      <c r="C650" s="87"/>
      <c r="D650" s="87"/>
      <c r="E650" s="87"/>
      <c r="F650" s="87"/>
      <c r="G650" s="87"/>
      <c r="H650" s="87"/>
      <c r="I650" s="87"/>
      <c r="J650" s="87"/>
      <c r="K650" s="87"/>
      <c r="L650" s="87"/>
      <c r="M650" s="87"/>
      <c r="N650" s="87"/>
      <c r="O650" s="87"/>
      <c r="P650" s="87"/>
      <c r="Q650" s="87"/>
      <c r="R650" s="87"/>
      <c r="S650" s="87"/>
      <c r="T650" s="87"/>
      <c r="U650" s="87"/>
      <c r="V650" s="87"/>
      <c r="W650" s="87"/>
      <c r="X650" s="87"/>
      <c r="Y650" s="87"/>
      <c r="Z650" s="87"/>
    </row>
    <row r="651" spans="1:26" ht="14.25" customHeight="1" x14ac:dyDescent="0.25">
      <c r="A651" s="87"/>
      <c r="B651" s="87"/>
      <c r="C651" s="87"/>
      <c r="D651" s="87"/>
      <c r="E651" s="87"/>
      <c r="F651" s="87"/>
      <c r="G651" s="87"/>
      <c r="H651" s="87"/>
      <c r="I651" s="87"/>
      <c r="J651" s="87"/>
      <c r="K651" s="87"/>
      <c r="L651" s="87"/>
      <c r="M651" s="87"/>
      <c r="N651" s="87"/>
      <c r="O651" s="87"/>
      <c r="P651" s="87"/>
      <c r="Q651" s="87"/>
      <c r="R651" s="87"/>
      <c r="S651" s="87"/>
      <c r="T651" s="87"/>
      <c r="U651" s="87"/>
      <c r="V651" s="87"/>
      <c r="W651" s="87"/>
      <c r="X651" s="87"/>
      <c r="Y651" s="87"/>
      <c r="Z651" s="87"/>
    </row>
    <row r="652" spans="1:26" ht="14.25" customHeight="1" x14ac:dyDescent="0.25">
      <c r="A652" s="87"/>
      <c r="B652" s="87"/>
      <c r="C652" s="87"/>
      <c r="D652" s="87"/>
      <c r="E652" s="87"/>
      <c r="F652" s="87"/>
      <c r="G652" s="87"/>
      <c r="H652" s="87"/>
      <c r="I652" s="87"/>
      <c r="J652" s="87"/>
      <c r="K652" s="87"/>
      <c r="L652" s="87"/>
      <c r="M652" s="87"/>
      <c r="N652" s="87"/>
      <c r="O652" s="87"/>
      <c r="P652" s="87"/>
      <c r="Q652" s="87"/>
      <c r="R652" s="87"/>
      <c r="S652" s="87"/>
      <c r="T652" s="87"/>
      <c r="U652" s="87"/>
      <c r="V652" s="87"/>
      <c r="W652" s="87"/>
      <c r="X652" s="87"/>
      <c r="Y652" s="87"/>
      <c r="Z652" s="87"/>
    </row>
    <row r="653" spans="1:26" ht="14.25" customHeight="1" x14ac:dyDescent="0.25">
      <c r="A653" s="87"/>
      <c r="B653" s="87"/>
      <c r="C653" s="87"/>
      <c r="D653" s="87"/>
      <c r="E653" s="87"/>
      <c r="F653" s="87"/>
      <c r="G653" s="87"/>
      <c r="H653" s="87"/>
      <c r="I653" s="87"/>
      <c r="J653" s="87"/>
      <c r="K653" s="87"/>
      <c r="L653" s="87"/>
      <c r="M653" s="87"/>
      <c r="N653" s="87"/>
      <c r="O653" s="87"/>
      <c r="P653" s="87"/>
      <c r="Q653" s="87"/>
      <c r="R653" s="87"/>
      <c r="S653" s="87"/>
      <c r="T653" s="87"/>
      <c r="U653" s="87"/>
      <c r="V653" s="87"/>
      <c r="W653" s="87"/>
      <c r="X653" s="87"/>
      <c r="Y653" s="87"/>
      <c r="Z653" s="87"/>
    </row>
    <row r="654" spans="1:26" ht="14.25" customHeight="1" x14ac:dyDescent="0.25">
      <c r="A654" s="87"/>
      <c r="B654" s="87"/>
      <c r="C654" s="87"/>
      <c r="D654" s="87"/>
      <c r="E654" s="87"/>
      <c r="F654" s="87"/>
      <c r="G654" s="87"/>
      <c r="H654" s="87"/>
      <c r="I654" s="87"/>
      <c r="J654" s="87"/>
      <c r="K654" s="87"/>
      <c r="L654" s="87"/>
      <c r="M654" s="87"/>
      <c r="N654" s="87"/>
      <c r="O654" s="87"/>
      <c r="P654" s="87"/>
      <c r="Q654" s="87"/>
      <c r="R654" s="87"/>
      <c r="S654" s="87"/>
      <c r="T654" s="87"/>
      <c r="U654" s="87"/>
      <c r="V654" s="87"/>
      <c r="W654" s="87"/>
      <c r="X654" s="87"/>
      <c r="Y654" s="87"/>
      <c r="Z654" s="87"/>
    </row>
    <row r="655" spans="1:26" ht="14.25" customHeight="1" x14ac:dyDescent="0.25">
      <c r="A655" s="87"/>
      <c r="B655" s="87"/>
      <c r="C655" s="87"/>
      <c r="D655" s="87"/>
      <c r="E655" s="87"/>
      <c r="F655" s="87"/>
      <c r="G655" s="87"/>
      <c r="H655" s="87"/>
      <c r="I655" s="87"/>
      <c r="J655" s="87"/>
      <c r="K655" s="87"/>
      <c r="L655" s="87"/>
      <c r="M655" s="87"/>
      <c r="N655" s="87"/>
      <c r="O655" s="87"/>
      <c r="P655" s="87"/>
      <c r="Q655" s="87"/>
      <c r="R655" s="87"/>
      <c r="S655" s="87"/>
      <c r="T655" s="87"/>
      <c r="U655" s="87"/>
      <c r="V655" s="87"/>
      <c r="W655" s="87"/>
      <c r="X655" s="87"/>
      <c r="Y655" s="87"/>
      <c r="Z655" s="87"/>
    </row>
    <row r="656" spans="1:26" ht="14.25" customHeight="1" x14ac:dyDescent="0.25">
      <c r="A656" s="87"/>
      <c r="B656" s="87"/>
      <c r="C656" s="87"/>
      <c r="D656" s="87"/>
      <c r="E656" s="87"/>
      <c r="F656" s="87"/>
      <c r="G656" s="87"/>
      <c r="H656" s="87"/>
      <c r="I656" s="87"/>
      <c r="J656" s="87"/>
      <c r="K656" s="87"/>
      <c r="L656" s="87"/>
      <c r="M656" s="87"/>
      <c r="N656" s="87"/>
      <c r="O656" s="87"/>
      <c r="P656" s="87"/>
      <c r="Q656" s="87"/>
      <c r="R656" s="87"/>
      <c r="S656" s="87"/>
      <c r="T656" s="87"/>
      <c r="U656" s="87"/>
      <c r="V656" s="87"/>
      <c r="W656" s="87"/>
      <c r="X656" s="87"/>
      <c r="Y656" s="87"/>
      <c r="Z656" s="87"/>
    </row>
    <row r="657" spans="1:26" ht="14.25" customHeight="1" x14ac:dyDescent="0.25">
      <c r="A657" s="87"/>
      <c r="B657" s="87"/>
      <c r="C657" s="87"/>
      <c r="D657" s="87"/>
      <c r="E657" s="87"/>
      <c r="F657" s="87"/>
      <c r="G657" s="87"/>
      <c r="H657" s="87"/>
      <c r="I657" s="87"/>
      <c r="J657" s="87"/>
      <c r="K657" s="87"/>
      <c r="L657" s="87"/>
      <c r="M657" s="87"/>
      <c r="N657" s="87"/>
      <c r="O657" s="87"/>
      <c r="P657" s="87"/>
      <c r="Q657" s="87"/>
      <c r="R657" s="87"/>
      <c r="S657" s="87"/>
      <c r="T657" s="87"/>
      <c r="U657" s="87"/>
      <c r="V657" s="87"/>
      <c r="W657" s="87"/>
      <c r="X657" s="87"/>
      <c r="Y657" s="87"/>
      <c r="Z657" s="87"/>
    </row>
    <row r="658" spans="1:26" ht="14.25" customHeight="1" x14ac:dyDescent="0.25">
      <c r="A658" s="87"/>
      <c r="B658" s="87"/>
      <c r="C658" s="87"/>
      <c r="D658" s="87"/>
      <c r="E658" s="87"/>
      <c r="F658" s="87"/>
      <c r="G658" s="87"/>
      <c r="H658" s="87"/>
      <c r="I658" s="87"/>
      <c r="J658" s="87"/>
      <c r="K658" s="87"/>
      <c r="L658" s="87"/>
      <c r="M658" s="87"/>
      <c r="N658" s="87"/>
      <c r="O658" s="87"/>
      <c r="P658" s="87"/>
      <c r="Q658" s="87"/>
      <c r="R658" s="87"/>
      <c r="S658" s="87"/>
      <c r="T658" s="87"/>
      <c r="U658" s="87"/>
      <c r="V658" s="87"/>
      <c r="W658" s="87"/>
      <c r="X658" s="87"/>
      <c r="Y658" s="87"/>
      <c r="Z658" s="87"/>
    </row>
    <row r="659" spans="1:26" ht="14.25" customHeight="1" x14ac:dyDescent="0.25">
      <c r="A659" s="87"/>
      <c r="B659" s="87"/>
      <c r="C659" s="87"/>
      <c r="D659" s="87"/>
      <c r="E659" s="87"/>
      <c r="F659" s="87"/>
      <c r="G659" s="87"/>
      <c r="H659" s="87"/>
      <c r="I659" s="87"/>
      <c r="J659" s="87"/>
      <c r="K659" s="87"/>
      <c r="L659" s="87"/>
      <c r="M659" s="87"/>
      <c r="N659" s="87"/>
      <c r="O659" s="87"/>
      <c r="P659" s="87"/>
      <c r="Q659" s="87"/>
      <c r="R659" s="87"/>
      <c r="S659" s="87"/>
      <c r="T659" s="87"/>
      <c r="U659" s="87"/>
      <c r="V659" s="87"/>
      <c r="W659" s="87"/>
      <c r="X659" s="87"/>
      <c r="Y659" s="87"/>
      <c r="Z659" s="87"/>
    </row>
    <row r="660" spans="1:26" ht="14.25" customHeight="1" x14ac:dyDescent="0.25">
      <c r="A660" s="87"/>
      <c r="B660" s="87"/>
      <c r="C660" s="87"/>
      <c r="D660" s="87"/>
      <c r="E660" s="87"/>
      <c r="F660" s="87"/>
      <c r="G660" s="87"/>
      <c r="H660" s="87"/>
      <c r="I660" s="87"/>
      <c r="J660" s="87"/>
      <c r="K660" s="87"/>
      <c r="L660" s="87"/>
      <c r="M660" s="87"/>
      <c r="N660" s="87"/>
      <c r="O660" s="87"/>
      <c r="P660" s="87"/>
      <c r="Q660" s="87"/>
      <c r="R660" s="87"/>
      <c r="S660" s="87"/>
      <c r="T660" s="87"/>
      <c r="U660" s="87"/>
      <c r="V660" s="87"/>
      <c r="W660" s="87"/>
      <c r="X660" s="87"/>
      <c r="Y660" s="87"/>
      <c r="Z660" s="87"/>
    </row>
    <row r="661" spans="1:26" ht="14.25" customHeight="1" x14ac:dyDescent="0.25">
      <c r="A661" s="87"/>
      <c r="B661" s="87"/>
      <c r="C661" s="87"/>
      <c r="D661" s="87"/>
      <c r="E661" s="87"/>
      <c r="F661" s="87"/>
      <c r="G661" s="87"/>
      <c r="H661" s="87"/>
      <c r="I661" s="87"/>
      <c r="J661" s="87"/>
      <c r="K661" s="87"/>
      <c r="L661" s="87"/>
      <c r="M661" s="87"/>
      <c r="N661" s="87"/>
      <c r="O661" s="87"/>
      <c r="P661" s="87"/>
      <c r="Q661" s="87"/>
      <c r="R661" s="87"/>
      <c r="S661" s="87"/>
      <c r="T661" s="87"/>
      <c r="U661" s="87"/>
      <c r="V661" s="87"/>
      <c r="W661" s="87"/>
      <c r="X661" s="87"/>
      <c r="Y661" s="87"/>
      <c r="Z661" s="87"/>
    </row>
    <row r="662" spans="1:26" ht="14.25" customHeight="1" x14ac:dyDescent="0.25">
      <c r="A662" s="87"/>
      <c r="B662" s="87"/>
      <c r="C662" s="87"/>
      <c r="D662" s="87"/>
      <c r="E662" s="87"/>
      <c r="F662" s="87"/>
      <c r="G662" s="87"/>
      <c r="H662" s="87"/>
      <c r="I662" s="87"/>
      <c r="J662" s="87"/>
      <c r="K662" s="87"/>
      <c r="L662" s="87"/>
      <c r="M662" s="87"/>
      <c r="N662" s="87"/>
      <c r="O662" s="87"/>
      <c r="P662" s="87"/>
      <c r="Q662" s="87"/>
      <c r="R662" s="87"/>
      <c r="S662" s="87"/>
      <c r="T662" s="87"/>
      <c r="U662" s="87"/>
      <c r="V662" s="87"/>
      <c r="W662" s="87"/>
      <c r="X662" s="87"/>
      <c r="Y662" s="87"/>
      <c r="Z662" s="87"/>
    </row>
    <row r="663" spans="1:26" ht="14.25" customHeight="1" x14ac:dyDescent="0.25">
      <c r="A663" s="87"/>
      <c r="B663" s="87"/>
      <c r="C663" s="87"/>
      <c r="D663" s="87"/>
      <c r="E663" s="87"/>
      <c r="F663" s="87"/>
      <c r="G663" s="87"/>
      <c r="H663" s="87"/>
      <c r="I663" s="87"/>
      <c r="J663" s="87"/>
      <c r="K663" s="87"/>
      <c r="L663" s="87"/>
      <c r="M663" s="87"/>
      <c r="N663" s="87"/>
      <c r="O663" s="87"/>
      <c r="P663" s="87"/>
      <c r="Q663" s="87"/>
      <c r="R663" s="87"/>
      <c r="S663" s="87"/>
      <c r="T663" s="87"/>
      <c r="U663" s="87"/>
      <c r="V663" s="87"/>
      <c r="W663" s="87"/>
      <c r="X663" s="87"/>
      <c r="Y663" s="87"/>
      <c r="Z663" s="87"/>
    </row>
    <row r="664" spans="1:26" ht="14.25" customHeight="1" x14ac:dyDescent="0.25">
      <c r="A664" s="87"/>
      <c r="B664" s="87"/>
      <c r="C664" s="87"/>
      <c r="D664" s="87"/>
      <c r="E664" s="87"/>
      <c r="F664" s="87"/>
      <c r="G664" s="87"/>
      <c r="H664" s="87"/>
      <c r="I664" s="87"/>
      <c r="J664" s="87"/>
      <c r="K664" s="87"/>
      <c r="L664" s="87"/>
      <c r="M664" s="87"/>
      <c r="N664" s="87"/>
      <c r="O664" s="87"/>
      <c r="P664" s="87"/>
      <c r="Q664" s="87"/>
      <c r="R664" s="87"/>
      <c r="S664" s="87"/>
      <c r="T664" s="87"/>
      <c r="U664" s="87"/>
      <c r="V664" s="87"/>
      <c r="W664" s="87"/>
      <c r="X664" s="87"/>
      <c r="Y664" s="87"/>
      <c r="Z664" s="87"/>
    </row>
    <row r="665" spans="1:26" ht="14.25" customHeight="1" x14ac:dyDescent="0.25">
      <c r="A665" s="87"/>
      <c r="B665" s="87"/>
      <c r="C665" s="87"/>
      <c r="D665" s="87"/>
      <c r="E665" s="87"/>
      <c r="F665" s="87"/>
      <c r="G665" s="87"/>
      <c r="H665" s="87"/>
      <c r="I665" s="87"/>
      <c r="J665" s="87"/>
      <c r="K665" s="87"/>
      <c r="L665" s="87"/>
      <c r="M665" s="87"/>
      <c r="N665" s="87"/>
      <c r="O665" s="87"/>
      <c r="P665" s="87"/>
      <c r="Q665" s="87"/>
      <c r="R665" s="87"/>
      <c r="S665" s="87"/>
      <c r="T665" s="87"/>
      <c r="U665" s="87"/>
      <c r="V665" s="87"/>
      <c r="W665" s="87"/>
      <c r="X665" s="87"/>
      <c r="Y665" s="87"/>
      <c r="Z665" s="87"/>
    </row>
    <row r="666" spans="1:26" ht="14.25" customHeight="1" x14ac:dyDescent="0.25">
      <c r="A666" s="87"/>
      <c r="B666" s="87"/>
      <c r="C666" s="87"/>
      <c r="D666" s="87"/>
      <c r="E666" s="87"/>
      <c r="F666" s="87"/>
      <c r="G666" s="87"/>
      <c r="H666" s="87"/>
      <c r="I666" s="87"/>
      <c r="J666" s="87"/>
      <c r="K666" s="87"/>
      <c r="L666" s="87"/>
      <c r="M666" s="87"/>
      <c r="N666" s="87"/>
      <c r="O666" s="87"/>
      <c r="P666" s="87"/>
      <c r="Q666" s="87"/>
      <c r="R666" s="87"/>
      <c r="S666" s="87"/>
      <c r="T666" s="87"/>
      <c r="U666" s="87"/>
      <c r="V666" s="87"/>
      <c r="W666" s="87"/>
      <c r="X666" s="87"/>
      <c r="Y666" s="87"/>
      <c r="Z666" s="87"/>
    </row>
    <row r="667" spans="1:26" ht="14.25" customHeight="1" x14ac:dyDescent="0.25">
      <c r="A667" s="87"/>
      <c r="B667" s="87"/>
      <c r="C667" s="87"/>
      <c r="D667" s="87"/>
      <c r="E667" s="87"/>
      <c r="F667" s="87"/>
      <c r="G667" s="87"/>
      <c r="H667" s="87"/>
      <c r="I667" s="87"/>
      <c r="J667" s="87"/>
      <c r="K667" s="87"/>
      <c r="L667" s="87"/>
      <c r="M667" s="87"/>
      <c r="N667" s="87"/>
      <c r="O667" s="87"/>
      <c r="P667" s="87"/>
      <c r="Q667" s="87"/>
      <c r="R667" s="87"/>
      <c r="S667" s="87"/>
      <c r="T667" s="87"/>
      <c r="U667" s="87"/>
      <c r="V667" s="87"/>
      <c r="W667" s="87"/>
      <c r="X667" s="87"/>
      <c r="Y667" s="87"/>
      <c r="Z667" s="87"/>
    </row>
    <row r="668" spans="1:26" ht="14.25" customHeight="1" x14ac:dyDescent="0.25">
      <c r="A668" s="87"/>
      <c r="B668" s="87"/>
      <c r="C668" s="87"/>
      <c r="D668" s="87"/>
      <c r="E668" s="87"/>
      <c r="F668" s="87"/>
      <c r="G668" s="87"/>
      <c r="H668" s="87"/>
      <c r="I668" s="87"/>
      <c r="J668" s="87"/>
      <c r="K668" s="87"/>
      <c r="L668" s="87"/>
      <c r="M668" s="87"/>
      <c r="N668" s="87"/>
      <c r="O668" s="87"/>
      <c r="P668" s="87"/>
      <c r="Q668" s="87"/>
      <c r="R668" s="87"/>
      <c r="S668" s="87"/>
      <c r="T668" s="87"/>
      <c r="U668" s="87"/>
      <c r="V668" s="87"/>
      <c r="W668" s="87"/>
      <c r="X668" s="87"/>
      <c r="Y668" s="87"/>
      <c r="Z668" s="87"/>
    </row>
    <row r="669" spans="1:26" ht="14.25" customHeight="1" x14ac:dyDescent="0.25">
      <c r="A669" s="87"/>
      <c r="B669" s="87"/>
      <c r="C669" s="87"/>
      <c r="D669" s="87"/>
      <c r="E669" s="87"/>
      <c r="F669" s="87"/>
      <c r="G669" s="87"/>
      <c r="H669" s="87"/>
      <c r="I669" s="87"/>
      <c r="J669" s="87"/>
      <c r="K669" s="87"/>
      <c r="L669" s="87"/>
      <c r="M669" s="87"/>
      <c r="N669" s="87"/>
      <c r="O669" s="87"/>
      <c r="P669" s="87"/>
      <c r="Q669" s="87"/>
      <c r="R669" s="87"/>
      <c r="S669" s="87"/>
      <c r="T669" s="87"/>
      <c r="U669" s="87"/>
      <c r="V669" s="87"/>
      <c r="W669" s="87"/>
      <c r="X669" s="87"/>
      <c r="Y669" s="87"/>
      <c r="Z669" s="87"/>
    </row>
    <row r="670" spans="1:26" ht="14.25" customHeight="1" x14ac:dyDescent="0.25">
      <c r="A670" s="87"/>
      <c r="B670" s="87"/>
      <c r="C670" s="87"/>
      <c r="D670" s="87"/>
      <c r="E670" s="87"/>
      <c r="F670" s="87"/>
      <c r="G670" s="87"/>
      <c r="H670" s="87"/>
      <c r="I670" s="87"/>
      <c r="J670" s="87"/>
      <c r="K670" s="87"/>
      <c r="L670" s="87"/>
      <c r="M670" s="87"/>
      <c r="N670" s="87"/>
      <c r="O670" s="87"/>
      <c r="P670" s="87"/>
      <c r="Q670" s="87"/>
      <c r="R670" s="87"/>
      <c r="S670" s="87"/>
      <c r="T670" s="87"/>
      <c r="U670" s="87"/>
      <c r="V670" s="87"/>
      <c r="W670" s="87"/>
      <c r="X670" s="87"/>
      <c r="Y670" s="87"/>
      <c r="Z670" s="87"/>
    </row>
    <row r="671" spans="1:26" ht="14.25" customHeight="1" x14ac:dyDescent="0.25">
      <c r="A671" s="87"/>
      <c r="B671" s="87"/>
      <c r="C671" s="87"/>
      <c r="D671" s="87"/>
      <c r="E671" s="87"/>
      <c r="F671" s="87"/>
      <c r="G671" s="87"/>
      <c r="H671" s="87"/>
      <c r="I671" s="87"/>
      <c r="J671" s="87"/>
      <c r="K671" s="87"/>
      <c r="L671" s="87"/>
      <c r="M671" s="87"/>
      <c r="N671" s="87"/>
      <c r="O671" s="87"/>
      <c r="P671" s="87"/>
      <c r="Q671" s="87"/>
      <c r="R671" s="87"/>
      <c r="S671" s="87"/>
      <c r="T671" s="87"/>
      <c r="U671" s="87"/>
      <c r="V671" s="87"/>
      <c r="W671" s="87"/>
      <c r="X671" s="87"/>
      <c r="Y671" s="87"/>
      <c r="Z671" s="87"/>
    </row>
    <row r="672" spans="1:26" ht="14.25" customHeight="1" x14ac:dyDescent="0.25">
      <c r="A672" s="87"/>
      <c r="B672" s="87"/>
      <c r="C672" s="87"/>
      <c r="D672" s="87"/>
      <c r="E672" s="87"/>
      <c r="F672" s="87"/>
      <c r="G672" s="87"/>
      <c r="H672" s="87"/>
      <c r="I672" s="87"/>
      <c r="J672" s="87"/>
      <c r="K672" s="87"/>
      <c r="L672" s="87"/>
      <c r="M672" s="87"/>
      <c r="N672" s="87"/>
      <c r="O672" s="87"/>
      <c r="P672" s="87"/>
      <c r="Q672" s="87"/>
      <c r="R672" s="87"/>
      <c r="S672" s="87"/>
      <c r="T672" s="87"/>
      <c r="U672" s="87"/>
      <c r="V672" s="87"/>
      <c r="W672" s="87"/>
      <c r="X672" s="87"/>
      <c r="Y672" s="87"/>
      <c r="Z672" s="87"/>
    </row>
    <row r="673" spans="1:26" ht="14.25" customHeight="1" x14ac:dyDescent="0.25">
      <c r="A673" s="87"/>
      <c r="B673" s="87"/>
      <c r="C673" s="87"/>
      <c r="D673" s="87"/>
      <c r="E673" s="87"/>
      <c r="F673" s="87"/>
      <c r="G673" s="87"/>
      <c r="H673" s="87"/>
      <c r="I673" s="87"/>
      <c r="J673" s="87"/>
      <c r="K673" s="87"/>
      <c r="L673" s="87"/>
      <c r="M673" s="87"/>
      <c r="N673" s="87"/>
      <c r="O673" s="87"/>
      <c r="P673" s="87"/>
      <c r="Q673" s="87"/>
      <c r="R673" s="87"/>
      <c r="S673" s="87"/>
      <c r="T673" s="87"/>
      <c r="U673" s="87"/>
      <c r="V673" s="87"/>
      <c r="W673" s="87"/>
      <c r="X673" s="87"/>
      <c r="Y673" s="87"/>
      <c r="Z673" s="87"/>
    </row>
    <row r="674" spans="1:26" ht="14.25" customHeight="1" x14ac:dyDescent="0.25">
      <c r="A674" s="87"/>
      <c r="B674" s="87"/>
      <c r="C674" s="87"/>
      <c r="D674" s="87"/>
      <c r="E674" s="87"/>
      <c r="F674" s="87"/>
      <c r="G674" s="87"/>
      <c r="H674" s="87"/>
      <c r="I674" s="87"/>
      <c r="J674" s="87"/>
      <c r="K674" s="87"/>
      <c r="L674" s="87"/>
      <c r="M674" s="87"/>
      <c r="N674" s="87"/>
      <c r="O674" s="87"/>
      <c r="P674" s="87"/>
      <c r="Q674" s="87"/>
      <c r="R674" s="87"/>
      <c r="S674" s="87"/>
      <c r="T674" s="87"/>
      <c r="U674" s="87"/>
      <c r="V674" s="87"/>
      <c r="W674" s="87"/>
      <c r="X674" s="87"/>
      <c r="Y674" s="87"/>
      <c r="Z674" s="87"/>
    </row>
    <row r="675" spans="1:26" ht="14.25" customHeight="1" x14ac:dyDescent="0.25">
      <c r="A675" s="87"/>
      <c r="B675" s="87"/>
      <c r="C675" s="87"/>
      <c r="D675" s="87"/>
      <c r="E675" s="87"/>
      <c r="F675" s="87"/>
      <c r="G675" s="87"/>
      <c r="H675" s="87"/>
      <c r="I675" s="87"/>
      <c r="J675" s="87"/>
      <c r="K675" s="87"/>
      <c r="L675" s="87"/>
      <c r="M675" s="87"/>
      <c r="N675" s="87"/>
      <c r="O675" s="87"/>
      <c r="P675" s="87"/>
      <c r="Q675" s="87"/>
      <c r="R675" s="87"/>
      <c r="S675" s="87"/>
      <c r="T675" s="87"/>
      <c r="U675" s="87"/>
      <c r="V675" s="87"/>
      <c r="W675" s="87"/>
      <c r="X675" s="87"/>
      <c r="Y675" s="87"/>
      <c r="Z675" s="87"/>
    </row>
    <row r="676" spans="1:26" ht="14.25" customHeight="1" x14ac:dyDescent="0.25">
      <c r="A676" s="87"/>
      <c r="B676" s="87"/>
      <c r="C676" s="87"/>
      <c r="D676" s="87"/>
      <c r="E676" s="87"/>
      <c r="F676" s="87"/>
      <c r="G676" s="87"/>
      <c r="H676" s="87"/>
      <c r="I676" s="87"/>
      <c r="J676" s="87"/>
      <c r="K676" s="87"/>
      <c r="L676" s="87"/>
      <c r="M676" s="87"/>
      <c r="N676" s="87"/>
      <c r="O676" s="87"/>
      <c r="P676" s="87"/>
      <c r="Q676" s="87"/>
      <c r="R676" s="87"/>
      <c r="S676" s="87"/>
      <c r="T676" s="87"/>
      <c r="U676" s="87"/>
      <c r="V676" s="87"/>
      <c r="W676" s="87"/>
      <c r="X676" s="87"/>
      <c r="Y676" s="87"/>
      <c r="Z676" s="87"/>
    </row>
    <row r="677" spans="1:26" ht="14.25" customHeight="1" x14ac:dyDescent="0.25">
      <c r="A677" s="87"/>
      <c r="B677" s="87"/>
      <c r="C677" s="87"/>
      <c r="D677" s="87"/>
      <c r="E677" s="87"/>
      <c r="F677" s="87"/>
      <c r="G677" s="87"/>
      <c r="H677" s="87"/>
      <c r="I677" s="87"/>
      <c r="J677" s="87"/>
      <c r="K677" s="87"/>
      <c r="L677" s="87"/>
      <c r="M677" s="87"/>
      <c r="N677" s="87"/>
      <c r="O677" s="87"/>
      <c r="P677" s="87"/>
      <c r="Q677" s="87"/>
      <c r="R677" s="87"/>
      <c r="S677" s="87"/>
      <c r="T677" s="87"/>
      <c r="U677" s="87"/>
      <c r="V677" s="87"/>
      <c r="W677" s="87"/>
      <c r="X677" s="87"/>
      <c r="Y677" s="87"/>
      <c r="Z677" s="87"/>
    </row>
    <row r="678" spans="1:26" ht="14.25" customHeight="1" x14ac:dyDescent="0.25">
      <c r="A678" s="87"/>
      <c r="B678" s="87"/>
      <c r="C678" s="87"/>
      <c r="D678" s="87"/>
      <c r="E678" s="87"/>
      <c r="F678" s="87"/>
      <c r="G678" s="87"/>
      <c r="H678" s="87"/>
      <c r="I678" s="87"/>
      <c r="J678" s="87"/>
      <c r="K678" s="87"/>
      <c r="L678" s="87"/>
      <c r="M678" s="87"/>
      <c r="N678" s="87"/>
      <c r="O678" s="87"/>
      <c r="P678" s="87"/>
      <c r="Q678" s="87"/>
      <c r="R678" s="87"/>
      <c r="S678" s="87"/>
      <c r="T678" s="87"/>
      <c r="U678" s="87"/>
      <c r="V678" s="87"/>
      <c r="W678" s="87"/>
      <c r="X678" s="87"/>
      <c r="Y678" s="87"/>
      <c r="Z678" s="87"/>
    </row>
    <row r="679" spans="1:26" ht="14.25" customHeight="1" x14ac:dyDescent="0.25">
      <c r="A679" s="87"/>
      <c r="B679" s="87"/>
      <c r="C679" s="87"/>
      <c r="D679" s="87"/>
      <c r="E679" s="87"/>
      <c r="F679" s="87"/>
      <c r="G679" s="87"/>
      <c r="H679" s="87"/>
      <c r="I679" s="87"/>
      <c r="J679" s="87"/>
      <c r="K679" s="87"/>
      <c r="L679" s="87"/>
      <c r="M679" s="87"/>
      <c r="N679" s="87"/>
      <c r="O679" s="87"/>
      <c r="P679" s="87"/>
      <c r="Q679" s="87"/>
      <c r="R679" s="87"/>
      <c r="S679" s="87"/>
      <c r="T679" s="87"/>
      <c r="U679" s="87"/>
      <c r="V679" s="87"/>
      <c r="W679" s="87"/>
      <c r="X679" s="87"/>
      <c r="Y679" s="87"/>
      <c r="Z679" s="87"/>
    </row>
    <row r="680" spans="1:26" ht="14.25" customHeight="1" x14ac:dyDescent="0.25">
      <c r="A680" s="87"/>
      <c r="B680" s="87"/>
      <c r="C680" s="87"/>
      <c r="D680" s="87"/>
      <c r="E680" s="87"/>
      <c r="F680" s="87"/>
      <c r="G680" s="87"/>
      <c r="H680" s="87"/>
      <c r="I680" s="87"/>
      <c r="J680" s="87"/>
      <c r="K680" s="87"/>
      <c r="L680" s="87"/>
      <c r="M680" s="87"/>
      <c r="N680" s="87"/>
      <c r="O680" s="87"/>
      <c r="P680" s="87"/>
      <c r="Q680" s="87"/>
      <c r="R680" s="87"/>
      <c r="S680" s="87"/>
      <c r="T680" s="87"/>
      <c r="U680" s="87"/>
      <c r="V680" s="87"/>
      <c r="W680" s="87"/>
      <c r="X680" s="87"/>
      <c r="Y680" s="87"/>
      <c r="Z680" s="87"/>
    </row>
    <row r="681" spans="1:26" ht="14.25" customHeight="1" x14ac:dyDescent="0.25">
      <c r="A681" s="87"/>
      <c r="B681" s="87"/>
      <c r="C681" s="87"/>
      <c r="D681" s="87"/>
      <c r="E681" s="87"/>
      <c r="F681" s="87"/>
      <c r="G681" s="87"/>
      <c r="H681" s="87"/>
      <c r="I681" s="87"/>
      <c r="J681" s="87"/>
      <c r="K681" s="87"/>
      <c r="L681" s="87"/>
      <c r="M681" s="87"/>
      <c r="N681" s="87"/>
      <c r="O681" s="87"/>
      <c r="P681" s="87"/>
      <c r="Q681" s="87"/>
      <c r="R681" s="87"/>
      <c r="S681" s="87"/>
      <c r="T681" s="87"/>
      <c r="U681" s="87"/>
      <c r="V681" s="87"/>
      <c r="W681" s="87"/>
      <c r="X681" s="87"/>
      <c r="Y681" s="87"/>
      <c r="Z681" s="87"/>
    </row>
    <row r="682" spans="1:26" ht="14.25" customHeight="1" x14ac:dyDescent="0.25">
      <c r="A682" s="87"/>
      <c r="B682" s="87"/>
      <c r="C682" s="87"/>
      <c r="D682" s="87"/>
      <c r="E682" s="87"/>
      <c r="F682" s="87"/>
      <c r="G682" s="87"/>
      <c r="H682" s="87"/>
      <c r="I682" s="87"/>
      <c r="J682" s="87"/>
      <c r="K682" s="87"/>
      <c r="L682" s="87"/>
      <c r="M682" s="87"/>
      <c r="N682" s="87"/>
      <c r="O682" s="87"/>
      <c r="P682" s="87"/>
      <c r="Q682" s="87"/>
      <c r="R682" s="87"/>
      <c r="S682" s="87"/>
      <c r="T682" s="87"/>
      <c r="U682" s="87"/>
      <c r="V682" s="87"/>
      <c r="W682" s="87"/>
      <c r="X682" s="87"/>
      <c r="Y682" s="87"/>
      <c r="Z682" s="87"/>
    </row>
    <row r="683" spans="1:26" ht="14.25" customHeight="1" x14ac:dyDescent="0.25">
      <c r="A683" s="87"/>
      <c r="B683" s="87"/>
      <c r="C683" s="87"/>
      <c r="D683" s="87"/>
      <c r="E683" s="87"/>
      <c r="F683" s="87"/>
      <c r="G683" s="87"/>
      <c r="H683" s="87"/>
      <c r="I683" s="87"/>
      <c r="J683" s="87"/>
      <c r="K683" s="87"/>
      <c r="L683" s="87"/>
      <c r="M683" s="87"/>
      <c r="N683" s="87"/>
      <c r="O683" s="87"/>
      <c r="P683" s="87"/>
      <c r="Q683" s="87"/>
      <c r="R683" s="87"/>
      <c r="S683" s="87"/>
      <c r="T683" s="87"/>
      <c r="U683" s="87"/>
      <c r="V683" s="87"/>
      <c r="W683" s="87"/>
      <c r="X683" s="87"/>
      <c r="Y683" s="87"/>
      <c r="Z683" s="87"/>
    </row>
    <row r="684" spans="1:26" ht="14.25" customHeight="1" x14ac:dyDescent="0.25">
      <c r="A684" s="87"/>
      <c r="B684" s="87"/>
      <c r="C684" s="87"/>
      <c r="D684" s="87"/>
      <c r="E684" s="87"/>
      <c r="F684" s="87"/>
      <c r="G684" s="87"/>
      <c r="H684" s="87"/>
      <c r="I684" s="87"/>
      <c r="J684" s="87"/>
      <c r="K684" s="87"/>
      <c r="L684" s="87"/>
      <c r="M684" s="87"/>
      <c r="N684" s="87"/>
      <c r="O684" s="87"/>
      <c r="P684" s="87"/>
      <c r="Q684" s="87"/>
      <c r="R684" s="87"/>
      <c r="S684" s="87"/>
      <c r="T684" s="87"/>
      <c r="U684" s="87"/>
      <c r="V684" s="87"/>
      <c r="W684" s="87"/>
      <c r="X684" s="87"/>
      <c r="Y684" s="87"/>
      <c r="Z684" s="87"/>
    </row>
    <row r="685" spans="1:26" ht="14.25" customHeight="1" x14ac:dyDescent="0.25">
      <c r="A685" s="87"/>
      <c r="B685" s="87"/>
      <c r="C685" s="87"/>
      <c r="D685" s="87"/>
      <c r="E685" s="87"/>
      <c r="F685" s="87"/>
      <c r="G685" s="87"/>
      <c r="H685" s="87"/>
      <c r="I685" s="87"/>
      <c r="J685" s="87"/>
      <c r="K685" s="87"/>
      <c r="L685" s="87"/>
      <c r="M685" s="87"/>
      <c r="N685" s="87"/>
      <c r="O685" s="87"/>
      <c r="P685" s="87"/>
      <c r="Q685" s="87"/>
      <c r="R685" s="87"/>
      <c r="S685" s="87"/>
      <c r="T685" s="87"/>
      <c r="U685" s="87"/>
      <c r="V685" s="87"/>
      <c r="W685" s="87"/>
      <c r="X685" s="87"/>
      <c r="Y685" s="87"/>
      <c r="Z685" s="87"/>
    </row>
    <row r="686" spans="1:26" ht="14.25" customHeight="1" x14ac:dyDescent="0.25">
      <c r="A686" s="87"/>
      <c r="B686" s="87"/>
      <c r="C686" s="87"/>
      <c r="D686" s="87"/>
      <c r="E686" s="87"/>
      <c r="F686" s="87"/>
      <c r="G686" s="87"/>
      <c r="H686" s="87"/>
      <c r="I686" s="87"/>
      <c r="J686" s="87"/>
      <c r="K686" s="87"/>
      <c r="L686" s="87"/>
      <c r="M686" s="87"/>
      <c r="N686" s="87"/>
      <c r="O686" s="87"/>
      <c r="P686" s="87"/>
      <c r="Q686" s="87"/>
      <c r="R686" s="87"/>
      <c r="S686" s="87"/>
      <c r="T686" s="87"/>
      <c r="U686" s="87"/>
      <c r="V686" s="87"/>
      <c r="W686" s="87"/>
      <c r="X686" s="87"/>
      <c r="Y686" s="87"/>
      <c r="Z686" s="87"/>
    </row>
    <row r="687" spans="1:26" ht="14.25" customHeight="1" x14ac:dyDescent="0.25">
      <c r="A687" s="87"/>
      <c r="B687" s="87"/>
      <c r="C687" s="87"/>
      <c r="D687" s="87"/>
      <c r="E687" s="87"/>
      <c r="F687" s="87"/>
      <c r="G687" s="87"/>
      <c r="H687" s="87"/>
      <c r="I687" s="87"/>
      <c r="J687" s="87"/>
      <c r="K687" s="87"/>
      <c r="L687" s="87"/>
      <c r="M687" s="87"/>
      <c r="N687" s="87"/>
      <c r="O687" s="87"/>
      <c r="P687" s="87"/>
      <c r="Q687" s="87"/>
      <c r="R687" s="87"/>
      <c r="S687" s="87"/>
      <c r="T687" s="87"/>
      <c r="U687" s="87"/>
      <c r="V687" s="87"/>
      <c r="W687" s="87"/>
      <c r="X687" s="87"/>
      <c r="Y687" s="87"/>
      <c r="Z687" s="87"/>
    </row>
    <row r="688" spans="1:26" ht="14.25" customHeight="1" x14ac:dyDescent="0.25">
      <c r="A688" s="87"/>
      <c r="B688" s="87"/>
      <c r="C688" s="87"/>
      <c r="D688" s="87"/>
      <c r="E688" s="87"/>
      <c r="F688" s="87"/>
      <c r="G688" s="87"/>
      <c r="H688" s="87"/>
      <c r="I688" s="87"/>
      <c r="J688" s="87"/>
      <c r="K688" s="87"/>
      <c r="L688" s="87"/>
      <c r="M688" s="87"/>
      <c r="N688" s="87"/>
      <c r="O688" s="87"/>
      <c r="P688" s="87"/>
      <c r="Q688" s="87"/>
      <c r="R688" s="87"/>
      <c r="S688" s="87"/>
      <c r="T688" s="87"/>
      <c r="U688" s="87"/>
      <c r="V688" s="87"/>
      <c r="W688" s="87"/>
      <c r="X688" s="87"/>
      <c r="Y688" s="87"/>
      <c r="Z688" s="87"/>
    </row>
    <row r="689" spans="1:26" ht="14.25" customHeight="1" x14ac:dyDescent="0.25">
      <c r="A689" s="87"/>
      <c r="B689" s="87"/>
      <c r="C689" s="87"/>
      <c r="D689" s="87"/>
      <c r="E689" s="87"/>
      <c r="F689" s="87"/>
      <c r="G689" s="87"/>
      <c r="H689" s="87"/>
      <c r="I689" s="87"/>
      <c r="J689" s="87"/>
      <c r="K689" s="87"/>
      <c r="L689" s="87"/>
      <c r="M689" s="87"/>
      <c r="N689" s="87"/>
      <c r="O689" s="87"/>
      <c r="P689" s="87"/>
      <c r="Q689" s="87"/>
      <c r="R689" s="87"/>
      <c r="S689" s="87"/>
      <c r="T689" s="87"/>
      <c r="U689" s="87"/>
      <c r="V689" s="87"/>
      <c r="W689" s="87"/>
      <c r="X689" s="87"/>
      <c r="Y689" s="87"/>
      <c r="Z689" s="87"/>
    </row>
    <row r="690" spans="1:26" ht="14.25" customHeight="1" x14ac:dyDescent="0.25">
      <c r="A690" s="87"/>
      <c r="B690" s="87"/>
      <c r="C690" s="87"/>
      <c r="D690" s="87"/>
      <c r="E690" s="87"/>
      <c r="F690" s="87"/>
      <c r="G690" s="87"/>
      <c r="H690" s="87"/>
      <c r="I690" s="87"/>
      <c r="J690" s="87"/>
      <c r="K690" s="87"/>
      <c r="L690" s="87"/>
      <c r="M690" s="87"/>
      <c r="N690" s="87"/>
      <c r="O690" s="87"/>
      <c r="P690" s="87"/>
      <c r="Q690" s="87"/>
      <c r="R690" s="87"/>
      <c r="S690" s="87"/>
      <c r="T690" s="87"/>
      <c r="U690" s="87"/>
      <c r="V690" s="87"/>
      <c r="W690" s="87"/>
      <c r="X690" s="87"/>
      <c r="Y690" s="87"/>
      <c r="Z690" s="87"/>
    </row>
    <row r="691" spans="1:26" ht="14.25" customHeight="1" x14ac:dyDescent="0.25">
      <c r="A691" s="87"/>
      <c r="B691" s="87"/>
      <c r="C691" s="87"/>
      <c r="D691" s="87"/>
      <c r="E691" s="87"/>
      <c r="F691" s="87"/>
      <c r="G691" s="87"/>
      <c r="H691" s="87"/>
      <c r="I691" s="87"/>
      <c r="J691" s="87"/>
      <c r="K691" s="87"/>
      <c r="L691" s="87"/>
      <c r="M691" s="87"/>
      <c r="N691" s="87"/>
      <c r="O691" s="87"/>
      <c r="P691" s="87"/>
      <c r="Q691" s="87"/>
      <c r="R691" s="87"/>
      <c r="S691" s="87"/>
      <c r="T691" s="87"/>
      <c r="U691" s="87"/>
      <c r="V691" s="87"/>
      <c r="W691" s="87"/>
      <c r="X691" s="87"/>
      <c r="Y691" s="87"/>
      <c r="Z691" s="87"/>
    </row>
    <row r="692" spans="1:26" ht="14.25" customHeight="1" x14ac:dyDescent="0.25">
      <c r="A692" s="87"/>
      <c r="B692" s="87"/>
      <c r="C692" s="87"/>
      <c r="D692" s="87"/>
      <c r="E692" s="87"/>
      <c r="F692" s="87"/>
      <c r="G692" s="87"/>
      <c r="H692" s="87"/>
      <c r="I692" s="87"/>
      <c r="J692" s="87"/>
      <c r="K692" s="87"/>
      <c r="L692" s="87"/>
      <c r="M692" s="87"/>
      <c r="N692" s="87"/>
      <c r="O692" s="87"/>
      <c r="P692" s="87"/>
      <c r="Q692" s="87"/>
      <c r="R692" s="87"/>
      <c r="S692" s="87"/>
      <c r="T692" s="87"/>
      <c r="U692" s="87"/>
      <c r="V692" s="87"/>
      <c r="W692" s="87"/>
      <c r="X692" s="87"/>
      <c r="Y692" s="87"/>
      <c r="Z692" s="87"/>
    </row>
    <row r="693" spans="1:26" ht="14.25" customHeight="1" x14ac:dyDescent="0.25">
      <c r="A693" s="87"/>
      <c r="B693" s="87"/>
      <c r="C693" s="87"/>
      <c r="D693" s="87"/>
      <c r="E693" s="87"/>
      <c r="F693" s="87"/>
      <c r="G693" s="87"/>
      <c r="H693" s="87"/>
      <c r="I693" s="87"/>
      <c r="J693" s="87"/>
      <c r="K693" s="87"/>
      <c r="L693" s="87"/>
      <c r="M693" s="87"/>
      <c r="N693" s="87"/>
      <c r="O693" s="87"/>
      <c r="P693" s="87"/>
      <c r="Q693" s="87"/>
      <c r="R693" s="87"/>
      <c r="S693" s="87"/>
      <c r="T693" s="87"/>
      <c r="U693" s="87"/>
      <c r="V693" s="87"/>
      <c r="W693" s="87"/>
      <c r="X693" s="87"/>
      <c r="Y693" s="87"/>
      <c r="Z693" s="87"/>
    </row>
    <row r="694" spans="1:26" ht="14.25" customHeight="1" x14ac:dyDescent="0.25">
      <c r="A694" s="87"/>
      <c r="B694" s="87"/>
      <c r="C694" s="87"/>
      <c r="D694" s="87"/>
      <c r="E694" s="87"/>
      <c r="F694" s="87"/>
      <c r="G694" s="87"/>
      <c r="H694" s="87"/>
      <c r="I694" s="87"/>
      <c r="J694" s="87"/>
      <c r="K694" s="87"/>
      <c r="L694" s="87"/>
      <c r="M694" s="87"/>
      <c r="N694" s="87"/>
      <c r="O694" s="87"/>
      <c r="P694" s="87"/>
      <c r="Q694" s="87"/>
      <c r="R694" s="87"/>
      <c r="S694" s="87"/>
      <c r="T694" s="87"/>
      <c r="U694" s="87"/>
      <c r="V694" s="87"/>
      <c r="W694" s="87"/>
      <c r="X694" s="87"/>
      <c r="Y694" s="87"/>
      <c r="Z694" s="87"/>
    </row>
    <row r="695" spans="1:26" ht="14.25" customHeight="1" x14ac:dyDescent="0.25">
      <c r="A695" s="87"/>
      <c r="B695" s="87"/>
      <c r="C695" s="87"/>
      <c r="D695" s="87"/>
      <c r="E695" s="87"/>
      <c r="F695" s="87"/>
      <c r="G695" s="87"/>
      <c r="H695" s="87"/>
      <c r="I695" s="87"/>
      <c r="J695" s="87"/>
      <c r="K695" s="87"/>
      <c r="L695" s="87"/>
      <c r="M695" s="87"/>
      <c r="N695" s="87"/>
      <c r="O695" s="87"/>
      <c r="P695" s="87"/>
      <c r="Q695" s="87"/>
      <c r="R695" s="87"/>
      <c r="S695" s="87"/>
      <c r="T695" s="87"/>
      <c r="U695" s="87"/>
      <c r="V695" s="87"/>
      <c r="W695" s="87"/>
      <c r="X695" s="87"/>
      <c r="Y695" s="87"/>
      <c r="Z695" s="87"/>
    </row>
    <row r="696" spans="1:26" ht="14.25" customHeight="1" x14ac:dyDescent="0.25">
      <c r="A696" s="87"/>
      <c r="B696" s="87"/>
      <c r="C696" s="87"/>
      <c r="D696" s="87"/>
      <c r="E696" s="87"/>
      <c r="F696" s="87"/>
      <c r="G696" s="87"/>
      <c r="H696" s="87"/>
      <c r="I696" s="87"/>
      <c r="J696" s="87"/>
      <c r="K696" s="87"/>
      <c r="L696" s="87"/>
      <c r="M696" s="87"/>
      <c r="N696" s="87"/>
      <c r="O696" s="87"/>
      <c r="P696" s="87"/>
      <c r="Q696" s="87"/>
      <c r="R696" s="87"/>
      <c r="S696" s="87"/>
      <c r="T696" s="87"/>
      <c r="U696" s="87"/>
      <c r="V696" s="87"/>
      <c r="W696" s="87"/>
      <c r="X696" s="87"/>
      <c r="Y696" s="87"/>
      <c r="Z696" s="87"/>
    </row>
    <row r="697" spans="1:26" ht="14.25" customHeight="1" x14ac:dyDescent="0.25">
      <c r="A697" s="87"/>
      <c r="B697" s="87"/>
      <c r="C697" s="87"/>
      <c r="D697" s="87"/>
      <c r="E697" s="87"/>
      <c r="F697" s="87"/>
      <c r="G697" s="87"/>
      <c r="H697" s="87"/>
      <c r="I697" s="87"/>
      <c r="J697" s="87"/>
      <c r="K697" s="87"/>
      <c r="L697" s="87"/>
      <c r="M697" s="87"/>
      <c r="N697" s="87"/>
      <c r="O697" s="87"/>
      <c r="P697" s="87"/>
      <c r="Q697" s="87"/>
      <c r="R697" s="87"/>
      <c r="S697" s="87"/>
      <c r="T697" s="87"/>
      <c r="U697" s="87"/>
      <c r="V697" s="87"/>
      <c r="W697" s="87"/>
      <c r="X697" s="87"/>
      <c r="Y697" s="87"/>
      <c r="Z697" s="87"/>
    </row>
    <row r="698" spans="1:26" ht="14.25" customHeight="1" x14ac:dyDescent="0.25">
      <c r="A698" s="87"/>
      <c r="B698" s="87"/>
      <c r="C698" s="87"/>
      <c r="D698" s="87"/>
      <c r="E698" s="87"/>
      <c r="F698" s="87"/>
      <c r="G698" s="87"/>
      <c r="H698" s="87"/>
      <c r="I698" s="87"/>
      <c r="J698" s="87"/>
      <c r="K698" s="87"/>
      <c r="L698" s="87"/>
      <c r="M698" s="87"/>
      <c r="N698" s="87"/>
      <c r="O698" s="87"/>
      <c r="P698" s="87"/>
      <c r="Q698" s="87"/>
      <c r="R698" s="87"/>
      <c r="S698" s="87"/>
      <c r="T698" s="87"/>
      <c r="U698" s="87"/>
      <c r="V698" s="87"/>
      <c r="W698" s="87"/>
      <c r="X698" s="87"/>
      <c r="Y698" s="87"/>
      <c r="Z698" s="87"/>
    </row>
    <row r="699" spans="1:26" ht="14.25" customHeight="1" x14ac:dyDescent="0.25">
      <c r="A699" s="87"/>
      <c r="B699" s="87"/>
      <c r="C699" s="87"/>
      <c r="D699" s="87"/>
      <c r="E699" s="87"/>
      <c r="F699" s="87"/>
      <c r="G699" s="87"/>
      <c r="H699" s="87"/>
      <c r="I699" s="87"/>
      <c r="J699" s="87"/>
      <c r="K699" s="87"/>
      <c r="L699" s="87"/>
      <c r="M699" s="87"/>
      <c r="N699" s="87"/>
      <c r="O699" s="87"/>
      <c r="P699" s="87"/>
      <c r="Q699" s="87"/>
      <c r="R699" s="87"/>
      <c r="S699" s="87"/>
      <c r="T699" s="87"/>
      <c r="U699" s="87"/>
      <c r="V699" s="87"/>
      <c r="W699" s="87"/>
      <c r="X699" s="87"/>
      <c r="Y699" s="87"/>
      <c r="Z699" s="87"/>
    </row>
    <row r="700" spans="1:26" ht="14.25" customHeight="1" x14ac:dyDescent="0.25">
      <c r="A700" s="87"/>
      <c r="B700" s="87"/>
      <c r="C700" s="87"/>
      <c r="D700" s="87"/>
      <c r="E700" s="87"/>
      <c r="F700" s="87"/>
      <c r="G700" s="87"/>
      <c r="H700" s="87"/>
      <c r="I700" s="87"/>
      <c r="J700" s="87"/>
      <c r="K700" s="87"/>
      <c r="L700" s="87"/>
      <c r="M700" s="87"/>
      <c r="N700" s="87"/>
      <c r="O700" s="87"/>
      <c r="P700" s="87"/>
      <c r="Q700" s="87"/>
      <c r="R700" s="87"/>
      <c r="S700" s="87"/>
      <c r="T700" s="87"/>
      <c r="U700" s="87"/>
      <c r="V700" s="87"/>
      <c r="W700" s="87"/>
      <c r="X700" s="87"/>
      <c r="Y700" s="87"/>
      <c r="Z700" s="87"/>
    </row>
    <row r="701" spans="1:26" ht="14.25" customHeight="1" x14ac:dyDescent="0.25">
      <c r="A701" s="87"/>
      <c r="B701" s="87"/>
      <c r="C701" s="87"/>
      <c r="D701" s="87"/>
      <c r="E701" s="87"/>
      <c r="F701" s="87"/>
      <c r="G701" s="87"/>
      <c r="H701" s="87"/>
      <c r="I701" s="87"/>
      <c r="J701" s="87"/>
      <c r="K701" s="87"/>
      <c r="L701" s="87"/>
      <c r="M701" s="87"/>
      <c r="N701" s="87"/>
      <c r="O701" s="87"/>
      <c r="P701" s="87"/>
      <c r="Q701" s="87"/>
      <c r="R701" s="87"/>
      <c r="S701" s="87"/>
      <c r="T701" s="87"/>
      <c r="U701" s="87"/>
      <c r="V701" s="87"/>
      <c r="W701" s="87"/>
      <c r="X701" s="87"/>
      <c r="Y701" s="87"/>
      <c r="Z701" s="87"/>
    </row>
    <row r="702" spans="1:26" ht="14.25" customHeight="1" x14ac:dyDescent="0.25">
      <c r="A702" s="87"/>
      <c r="B702" s="87"/>
      <c r="C702" s="87"/>
      <c r="D702" s="87"/>
      <c r="E702" s="87"/>
      <c r="F702" s="87"/>
      <c r="G702" s="87"/>
      <c r="H702" s="87"/>
      <c r="I702" s="87"/>
      <c r="J702" s="87"/>
      <c r="K702" s="87"/>
      <c r="L702" s="87"/>
      <c r="M702" s="87"/>
      <c r="N702" s="87"/>
      <c r="O702" s="87"/>
      <c r="P702" s="87"/>
      <c r="Q702" s="87"/>
      <c r="R702" s="87"/>
      <c r="S702" s="87"/>
      <c r="T702" s="87"/>
      <c r="U702" s="87"/>
      <c r="V702" s="87"/>
      <c r="W702" s="87"/>
      <c r="X702" s="87"/>
      <c r="Y702" s="87"/>
      <c r="Z702" s="87"/>
    </row>
    <row r="703" spans="1:26" ht="14.25" customHeight="1" x14ac:dyDescent="0.25">
      <c r="A703" s="87"/>
      <c r="B703" s="87"/>
      <c r="C703" s="87"/>
      <c r="D703" s="87"/>
      <c r="E703" s="87"/>
      <c r="F703" s="87"/>
      <c r="G703" s="87"/>
      <c r="H703" s="87"/>
      <c r="I703" s="87"/>
      <c r="J703" s="87"/>
      <c r="K703" s="87"/>
      <c r="L703" s="87"/>
      <c r="M703" s="87"/>
      <c r="N703" s="87"/>
      <c r="O703" s="87"/>
      <c r="P703" s="87"/>
      <c r="Q703" s="87"/>
      <c r="R703" s="87"/>
      <c r="S703" s="87"/>
      <c r="T703" s="87"/>
      <c r="U703" s="87"/>
      <c r="V703" s="87"/>
      <c r="W703" s="87"/>
      <c r="X703" s="87"/>
      <c r="Y703" s="87"/>
      <c r="Z703" s="87"/>
    </row>
    <row r="704" spans="1:26" ht="14.25" customHeight="1" x14ac:dyDescent="0.25">
      <c r="A704" s="87"/>
      <c r="B704" s="87"/>
      <c r="C704" s="87"/>
      <c r="D704" s="87"/>
      <c r="E704" s="87"/>
      <c r="F704" s="87"/>
      <c r="G704" s="87"/>
      <c r="H704" s="87"/>
      <c r="I704" s="87"/>
      <c r="J704" s="87"/>
      <c r="K704" s="87"/>
      <c r="L704" s="87"/>
      <c r="M704" s="87"/>
      <c r="N704" s="87"/>
      <c r="O704" s="87"/>
      <c r="P704" s="87"/>
      <c r="Q704" s="87"/>
      <c r="R704" s="87"/>
      <c r="S704" s="87"/>
      <c r="T704" s="87"/>
      <c r="U704" s="87"/>
      <c r="V704" s="87"/>
      <c r="W704" s="87"/>
      <c r="X704" s="87"/>
      <c r="Y704" s="87"/>
      <c r="Z704" s="87"/>
    </row>
    <row r="705" spans="1:26" ht="14.25" customHeight="1" x14ac:dyDescent="0.25">
      <c r="A705" s="87"/>
      <c r="B705" s="87"/>
      <c r="C705" s="87"/>
      <c r="D705" s="87"/>
      <c r="E705" s="87"/>
      <c r="F705" s="87"/>
      <c r="G705" s="87"/>
      <c r="H705" s="87"/>
      <c r="I705" s="87"/>
      <c r="J705" s="87"/>
      <c r="K705" s="87"/>
      <c r="L705" s="87"/>
      <c r="M705" s="87"/>
      <c r="N705" s="87"/>
      <c r="O705" s="87"/>
      <c r="P705" s="87"/>
      <c r="Q705" s="87"/>
      <c r="R705" s="87"/>
      <c r="S705" s="87"/>
      <c r="T705" s="87"/>
      <c r="U705" s="87"/>
      <c r="V705" s="87"/>
      <c r="W705" s="87"/>
      <c r="X705" s="87"/>
      <c r="Y705" s="87"/>
      <c r="Z705" s="87"/>
    </row>
    <row r="706" spans="1:26" ht="14.25" customHeight="1" x14ac:dyDescent="0.25">
      <c r="A706" s="87"/>
      <c r="B706" s="87"/>
      <c r="C706" s="87"/>
      <c r="D706" s="87"/>
      <c r="E706" s="87"/>
      <c r="F706" s="87"/>
      <c r="G706" s="87"/>
      <c r="H706" s="87"/>
      <c r="I706" s="87"/>
      <c r="J706" s="87"/>
      <c r="K706" s="87"/>
      <c r="L706" s="87"/>
      <c r="M706" s="87"/>
      <c r="N706" s="87"/>
      <c r="O706" s="87"/>
      <c r="P706" s="87"/>
      <c r="Q706" s="87"/>
      <c r="R706" s="87"/>
      <c r="S706" s="87"/>
      <c r="T706" s="87"/>
      <c r="U706" s="87"/>
      <c r="V706" s="87"/>
      <c r="W706" s="87"/>
      <c r="X706" s="87"/>
      <c r="Y706" s="87"/>
      <c r="Z706" s="87"/>
    </row>
    <row r="707" spans="1:26" ht="14.25" customHeight="1" x14ac:dyDescent="0.25">
      <c r="A707" s="87"/>
      <c r="B707" s="87"/>
      <c r="C707" s="87"/>
      <c r="D707" s="87"/>
      <c r="E707" s="87"/>
      <c r="F707" s="87"/>
      <c r="G707" s="87"/>
      <c r="H707" s="87"/>
      <c r="I707" s="87"/>
      <c r="J707" s="87"/>
      <c r="K707" s="87"/>
      <c r="L707" s="87"/>
      <c r="M707" s="87"/>
      <c r="N707" s="87"/>
      <c r="O707" s="87"/>
      <c r="P707" s="87"/>
      <c r="Q707" s="87"/>
      <c r="R707" s="87"/>
      <c r="S707" s="87"/>
      <c r="T707" s="87"/>
      <c r="U707" s="87"/>
      <c r="V707" s="87"/>
      <c r="W707" s="87"/>
      <c r="X707" s="87"/>
      <c r="Y707" s="87"/>
      <c r="Z707" s="87"/>
    </row>
    <row r="708" spans="1:26" ht="14.25" customHeight="1" x14ac:dyDescent="0.25">
      <c r="A708" s="87"/>
      <c r="B708" s="87"/>
      <c r="C708" s="87"/>
      <c r="D708" s="87"/>
      <c r="E708" s="87"/>
      <c r="F708" s="87"/>
      <c r="G708" s="87"/>
      <c r="H708" s="87"/>
      <c r="I708" s="87"/>
      <c r="J708" s="87"/>
      <c r="K708" s="87"/>
      <c r="L708" s="87"/>
      <c r="M708" s="87"/>
      <c r="N708" s="87"/>
      <c r="O708" s="87"/>
      <c r="P708" s="87"/>
      <c r="Q708" s="87"/>
      <c r="R708" s="87"/>
      <c r="S708" s="87"/>
      <c r="T708" s="87"/>
      <c r="U708" s="87"/>
      <c r="V708" s="87"/>
      <c r="W708" s="87"/>
      <c r="X708" s="87"/>
      <c r="Y708" s="87"/>
      <c r="Z708" s="87"/>
    </row>
    <row r="709" spans="1:26" ht="14.25" customHeight="1" x14ac:dyDescent="0.25">
      <c r="A709" s="87"/>
      <c r="B709" s="87"/>
      <c r="C709" s="87"/>
      <c r="D709" s="87"/>
      <c r="E709" s="87"/>
      <c r="F709" s="87"/>
      <c r="G709" s="87"/>
      <c r="H709" s="87"/>
      <c r="I709" s="87"/>
      <c r="J709" s="87"/>
      <c r="K709" s="87"/>
      <c r="L709" s="87"/>
      <c r="M709" s="87"/>
      <c r="N709" s="87"/>
      <c r="O709" s="87"/>
      <c r="P709" s="87"/>
      <c r="Q709" s="87"/>
      <c r="R709" s="87"/>
      <c r="S709" s="87"/>
      <c r="T709" s="87"/>
      <c r="U709" s="87"/>
      <c r="V709" s="87"/>
      <c r="W709" s="87"/>
      <c r="X709" s="87"/>
      <c r="Y709" s="87"/>
      <c r="Z709" s="87"/>
    </row>
    <row r="710" spans="1:26" ht="14.25" customHeight="1" x14ac:dyDescent="0.25">
      <c r="A710" s="87"/>
      <c r="B710" s="87"/>
      <c r="C710" s="87"/>
      <c r="D710" s="87"/>
      <c r="E710" s="87"/>
      <c r="F710" s="87"/>
      <c r="G710" s="87"/>
      <c r="H710" s="87"/>
      <c r="I710" s="87"/>
      <c r="J710" s="87"/>
      <c r="K710" s="87"/>
      <c r="L710" s="87"/>
      <c r="M710" s="87"/>
      <c r="N710" s="87"/>
      <c r="O710" s="87"/>
      <c r="P710" s="87"/>
      <c r="Q710" s="87"/>
      <c r="R710" s="87"/>
      <c r="S710" s="87"/>
      <c r="T710" s="87"/>
      <c r="U710" s="87"/>
      <c r="V710" s="87"/>
      <c r="W710" s="87"/>
      <c r="X710" s="87"/>
      <c r="Y710" s="87"/>
      <c r="Z710" s="87"/>
    </row>
    <row r="711" spans="1:26" ht="14.25" customHeight="1" x14ac:dyDescent="0.25">
      <c r="A711" s="87"/>
      <c r="B711" s="87"/>
      <c r="C711" s="87"/>
      <c r="D711" s="87"/>
      <c r="E711" s="87"/>
      <c r="F711" s="87"/>
      <c r="G711" s="87"/>
      <c r="H711" s="87"/>
      <c r="I711" s="87"/>
      <c r="J711" s="87"/>
      <c r="K711" s="87"/>
      <c r="L711" s="87"/>
      <c r="M711" s="87"/>
      <c r="N711" s="87"/>
      <c r="O711" s="87"/>
      <c r="P711" s="87"/>
      <c r="Q711" s="87"/>
      <c r="R711" s="87"/>
      <c r="S711" s="87"/>
      <c r="T711" s="87"/>
      <c r="U711" s="87"/>
      <c r="V711" s="87"/>
      <c r="W711" s="87"/>
      <c r="X711" s="87"/>
      <c r="Y711" s="87"/>
      <c r="Z711" s="87"/>
    </row>
    <row r="712" spans="1:26" ht="14.25" customHeight="1" x14ac:dyDescent="0.25">
      <c r="A712" s="87"/>
      <c r="B712" s="87"/>
      <c r="C712" s="87"/>
      <c r="D712" s="87"/>
      <c r="E712" s="87"/>
      <c r="F712" s="87"/>
      <c r="G712" s="87"/>
      <c r="H712" s="87"/>
      <c r="I712" s="87"/>
      <c r="J712" s="87"/>
      <c r="K712" s="87"/>
      <c r="L712" s="87"/>
      <c r="M712" s="87"/>
      <c r="N712" s="87"/>
      <c r="O712" s="87"/>
      <c r="P712" s="87"/>
      <c r="Q712" s="87"/>
      <c r="R712" s="87"/>
      <c r="S712" s="87"/>
      <c r="T712" s="87"/>
      <c r="U712" s="87"/>
      <c r="V712" s="87"/>
      <c r="W712" s="87"/>
      <c r="X712" s="87"/>
      <c r="Y712" s="87"/>
      <c r="Z712" s="87"/>
    </row>
    <row r="713" spans="1:26" ht="14.25" customHeight="1" x14ac:dyDescent="0.25">
      <c r="A713" s="87"/>
      <c r="B713" s="87"/>
      <c r="C713" s="87"/>
      <c r="D713" s="87"/>
      <c r="E713" s="87"/>
      <c r="F713" s="87"/>
      <c r="G713" s="87"/>
      <c r="H713" s="87"/>
      <c r="I713" s="87"/>
      <c r="J713" s="87"/>
      <c r="K713" s="87"/>
      <c r="L713" s="87"/>
      <c r="M713" s="87"/>
      <c r="N713" s="87"/>
      <c r="O713" s="87"/>
      <c r="P713" s="87"/>
      <c r="Q713" s="87"/>
      <c r="R713" s="87"/>
      <c r="S713" s="87"/>
      <c r="T713" s="87"/>
      <c r="U713" s="87"/>
      <c r="V713" s="87"/>
      <c r="W713" s="87"/>
      <c r="X713" s="87"/>
      <c r="Y713" s="87"/>
      <c r="Z713" s="87"/>
    </row>
    <row r="714" spans="1:26" ht="14.25" customHeight="1" x14ac:dyDescent="0.25">
      <c r="A714" s="87"/>
      <c r="B714" s="87"/>
      <c r="C714" s="87"/>
      <c r="D714" s="87"/>
      <c r="E714" s="87"/>
      <c r="F714" s="87"/>
      <c r="G714" s="87"/>
      <c r="H714" s="87"/>
      <c r="I714" s="87"/>
      <c r="J714" s="87"/>
      <c r="K714" s="87"/>
      <c r="L714" s="87"/>
      <c r="M714" s="87"/>
      <c r="N714" s="87"/>
      <c r="O714" s="87"/>
      <c r="P714" s="87"/>
      <c r="Q714" s="87"/>
      <c r="R714" s="87"/>
      <c r="S714" s="87"/>
      <c r="T714" s="87"/>
      <c r="U714" s="87"/>
      <c r="V714" s="87"/>
      <c r="W714" s="87"/>
      <c r="X714" s="87"/>
      <c r="Y714" s="87"/>
      <c r="Z714" s="87"/>
    </row>
    <row r="715" spans="1:26" ht="14.25" customHeight="1" x14ac:dyDescent="0.25">
      <c r="A715" s="87"/>
      <c r="B715" s="87"/>
      <c r="C715" s="87"/>
      <c r="D715" s="87"/>
      <c r="E715" s="87"/>
      <c r="F715" s="87"/>
      <c r="G715" s="87"/>
      <c r="H715" s="87"/>
      <c r="I715" s="87"/>
      <c r="J715" s="87"/>
      <c r="K715" s="87"/>
      <c r="L715" s="87"/>
      <c r="M715" s="87"/>
      <c r="N715" s="87"/>
      <c r="O715" s="87"/>
      <c r="P715" s="87"/>
      <c r="Q715" s="87"/>
      <c r="R715" s="87"/>
      <c r="S715" s="87"/>
      <c r="T715" s="87"/>
      <c r="U715" s="87"/>
      <c r="V715" s="87"/>
      <c r="W715" s="87"/>
      <c r="X715" s="87"/>
      <c r="Y715" s="87"/>
      <c r="Z715" s="87"/>
    </row>
    <row r="716" spans="1:26" ht="14.25" customHeight="1" x14ac:dyDescent="0.25">
      <c r="A716" s="87"/>
      <c r="B716" s="87"/>
      <c r="C716" s="87"/>
      <c r="D716" s="87"/>
      <c r="E716" s="87"/>
      <c r="F716" s="87"/>
      <c r="G716" s="87"/>
      <c r="H716" s="87"/>
      <c r="I716" s="87"/>
      <c r="J716" s="87"/>
      <c r="K716" s="87"/>
      <c r="L716" s="87"/>
      <c r="M716" s="87"/>
      <c r="N716" s="87"/>
      <c r="O716" s="87"/>
      <c r="P716" s="87"/>
      <c r="Q716" s="87"/>
      <c r="R716" s="87"/>
      <c r="S716" s="87"/>
      <c r="T716" s="87"/>
      <c r="U716" s="87"/>
      <c r="V716" s="87"/>
      <c r="W716" s="87"/>
      <c r="X716" s="87"/>
      <c r="Y716" s="87"/>
      <c r="Z716" s="87"/>
    </row>
    <row r="717" spans="1:26" ht="14.25" customHeight="1" x14ac:dyDescent="0.25">
      <c r="A717" s="87"/>
      <c r="B717" s="87"/>
      <c r="C717" s="87"/>
      <c r="D717" s="87"/>
      <c r="E717" s="87"/>
      <c r="F717" s="87"/>
      <c r="G717" s="87"/>
      <c r="H717" s="87"/>
      <c r="I717" s="87"/>
      <c r="J717" s="87"/>
      <c r="K717" s="87"/>
      <c r="L717" s="87"/>
      <c r="M717" s="87"/>
      <c r="N717" s="87"/>
      <c r="O717" s="87"/>
      <c r="P717" s="87"/>
      <c r="Q717" s="87"/>
      <c r="R717" s="87"/>
      <c r="S717" s="87"/>
      <c r="T717" s="87"/>
      <c r="U717" s="87"/>
      <c r="V717" s="87"/>
      <c r="W717" s="87"/>
      <c r="X717" s="87"/>
      <c r="Y717" s="87"/>
      <c r="Z717" s="87"/>
    </row>
    <row r="718" spans="1:26" ht="14.25" customHeight="1" x14ac:dyDescent="0.25">
      <c r="A718" s="87"/>
      <c r="B718" s="87"/>
      <c r="C718" s="87"/>
      <c r="D718" s="87"/>
      <c r="E718" s="87"/>
      <c r="F718" s="87"/>
      <c r="G718" s="87"/>
      <c r="H718" s="87"/>
      <c r="I718" s="87"/>
      <c r="J718" s="87"/>
      <c r="K718" s="87"/>
      <c r="L718" s="87"/>
      <c r="M718" s="87"/>
      <c r="N718" s="87"/>
      <c r="O718" s="87"/>
      <c r="P718" s="87"/>
      <c r="Q718" s="87"/>
      <c r="R718" s="87"/>
      <c r="S718" s="87"/>
      <c r="T718" s="87"/>
      <c r="U718" s="87"/>
      <c r="V718" s="87"/>
      <c r="W718" s="87"/>
      <c r="X718" s="87"/>
      <c r="Y718" s="87"/>
      <c r="Z718" s="87"/>
    </row>
    <row r="719" spans="1:26" ht="14.25" customHeight="1" x14ac:dyDescent="0.25">
      <c r="A719" s="87"/>
      <c r="B719" s="87"/>
      <c r="C719" s="87"/>
      <c r="D719" s="87"/>
      <c r="E719" s="87"/>
      <c r="F719" s="87"/>
      <c r="G719" s="87"/>
      <c r="H719" s="87"/>
      <c r="I719" s="87"/>
      <c r="J719" s="87"/>
      <c r="K719" s="87"/>
      <c r="L719" s="87"/>
      <c r="M719" s="87"/>
      <c r="N719" s="87"/>
      <c r="O719" s="87"/>
      <c r="P719" s="87"/>
      <c r="Q719" s="87"/>
      <c r="R719" s="87"/>
      <c r="S719" s="87"/>
      <c r="T719" s="87"/>
      <c r="U719" s="87"/>
      <c r="V719" s="87"/>
      <c r="W719" s="87"/>
      <c r="X719" s="87"/>
      <c r="Y719" s="87"/>
      <c r="Z719" s="87"/>
    </row>
    <row r="720" spans="1:26" ht="14.25" customHeight="1" x14ac:dyDescent="0.25">
      <c r="A720" s="87"/>
      <c r="B720" s="87"/>
      <c r="C720" s="87"/>
      <c r="D720" s="87"/>
      <c r="E720" s="87"/>
      <c r="F720" s="87"/>
      <c r="G720" s="87"/>
      <c r="H720" s="87"/>
      <c r="I720" s="87"/>
      <c r="J720" s="87"/>
      <c r="K720" s="87"/>
      <c r="L720" s="87"/>
      <c r="M720" s="87"/>
      <c r="N720" s="87"/>
      <c r="O720" s="87"/>
      <c r="P720" s="87"/>
      <c r="Q720" s="87"/>
      <c r="R720" s="87"/>
      <c r="S720" s="87"/>
      <c r="T720" s="87"/>
      <c r="U720" s="87"/>
      <c r="V720" s="87"/>
      <c r="W720" s="87"/>
      <c r="X720" s="87"/>
      <c r="Y720" s="87"/>
      <c r="Z720" s="87"/>
    </row>
    <row r="721" spans="1:26" ht="14.25" customHeight="1" x14ac:dyDescent="0.25">
      <c r="A721" s="87"/>
      <c r="B721" s="87"/>
      <c r="C721" s="87"/>
      <c r="D721" s="87"/>
      <c r="E721" s="87"/>
      <c r="F721" s="87"/>
      <c r="G721" s="87"/>
      <c r="H721" s="87"/>
      <c r="I721" s="87"/>
      <c r="J721" s="87"/>
      <c r="K721" s="87"/>
      <c r="L721" s="87"/>
      <c r="M721" s="87"/>
      <c r="N721" s="87"/>
      <c r="O721" s="87"/>
      <c r="P721" s="87"/>
      <c r="Q721" s="87"/>
      <c r="R721" s="87"/>
      <c r="S721" s="87"/>
      <c r="T721" s="87"/>
      <c r="U721" s="87"/>
      <c r="V721" s="87"/>
      <c r="W721" s="87"/>
      <c r="X721" s="87"/>
      <c r="Y721" s="87"/>
      <c r="Z721" s="87"/>
    </row>
    <row r="722" spans="1:26" ht="14.25" customHeight="1" x14ac:dyDescent="0.25">
      <c r="A722" s="87"/>
      <c r="B722" s="87"/>
      <c r="C722" s="87"/>
      <c r="D722" s="87"/>
      <c r="E722" s="87"/>
      <c r="F722" s="87"/>
      <c r="G722" s="87"/>
      <c r="H722" s="87"/>
      <c r="I722" s="87"/>
      <c r="J722" s="87"/>
      <c r="K722" s="87"/>
      <c r="L722" s="87"/>
      <c r="M722" s="87"/>
      <c r="N722" s="87"/>
      <c r="O722" s="87"/>
      <c r="P722" s="87"/>
      <c r="Q722" s="87"/>
      <c r="R722" s="87"/>
      <c r="S722" s="87"/>
      <c r="T722" s="87"/>
      <c r="U722" s="87"/>
      <c r="V722" s="87"/>
      <c r="W722" s="87"/>
      <c r="X722" s="87"/>
      <c r="Y722" s="87"/>
      <c r="Z722" s="87"/>
    </row>
    <row r="723" spans="1:26" ht="14.25" customHeight="1" x14ac:dyDescent="0.25">
      <c r="A723" s="87"/>
      <c r="B723" s="87"/>
      <c r="C723" s="87"/>
      <c r="D723" s="87"/>
      <c r="E723" s="87"/>
      <c r="F723" s="87"/>
      <c r="G723" s="87"/>
      <c r="H723" s="87"/>
      <c r="I723" s="87"/>
      <c r="J723" s="87"/>
      <c r="K723" s="87"/>
      <c r="L723" s="87"/>
      <c r="M723" s="87"/>
      <c r="N723" s="87"/>
      <c r="O723" s="87"/>
      <c r="P723" s="87"/>
      <c r="Q723" s="87"/>
      <c r="R723" s="87"/>
      <c r="S723" s="87"/>
      <c r="T723" s="87"/>
      <c r="U723" s="87"/>
      <c r="V723" s="87"/>
      <c r="W723" s="87"/>
      <c r="X723" s="87"/>
      <c r="Y723" s="87"/>
      <c r="Z723" s="87"/>
    </row>
    <row r="724" spans="1:26" ht="14.25" customHeight="1" x14ac:dyDescent="0.25">
      <c r="A724" s="87"/>
      <c r="B724" s="87"/>
      <c r="C724" s="87"/>
      <c r="D724" s="87"/>
      <c r="E724" s="87"/>
      <c r="F724" s="87"/>
      <c r="G724" s="87"/>
      <c r="H724" s="87"/>
      <c r="I724" s="87"/>
      <c r="J724" s="87"/>
      <c r="K724" s="87"/>
      <c r="L724" s="87"/>
      <c r="M724" s="87"/>
      <c r="N724" s="87"/>
      <c r="O724" s="87"/>
      <c r="P724" s="87"/>
      <c r="Q724" s="87"/>
      <c r="R724" s="87"/>
      <c r="S724" s="87"/>
      <c r="T724" s="87"/>
      <c r="U724" s="87"/>
      <c r="V724" s="87"/>
      <c r="W724" s="87"/>
      <c r="X724" s="87"/>
      <c r="Y724" s="87"/>
      <c r="Z724" s="87"/>
    </row>
    <row r="725" spans="1:26" ht="14.25" customHeight="1" x14ac:dyDescent="0.25">
      <c r="A725" s="87"/>
      <c r="B725" s="87"/>
      <c r="C725" s="87"/>
      <c r="D725" s="87"/>
      <c r="E725" s="87"/>
      <c r="F725" s="87"/>
      <c r="G725" s="87"/>
      <c r="H725" s="87"/>
      <c r="I725" s="87"/>
      <c r="J725" s="87"/>
      <c r="K725" s="87"/>
      <c r="L725" s="87"/>
      <c r="M725" s="87"/>
      <c r="N725" s="87"/>
      <c r="O725" s="87"/>
      <c r="P725" s="87"/>
      <c r="Q725" s="87"/>
      <c r="R725" s="87"/>
      <c r="S725" s="87"/>
      <c r="T725" s="87"/>
      <c r="U725" s="87"/>
      <c r="V725" s="87"/>
      <c r="W725" s="87"/>
      <c r="X725" s="87"/>
      <c r="Y725" s="87"/>
      <c r="Z725" s="87"/>
    </row>
    <row r="726" spans="1:26" ht="14.25" customHeight="1" x14ac:dyDescent="0.25">
      <c r="A726" s="87"/>
      <c r="B726" s="87"/>
      <c r="C726" s="87"/>
      <c r="D726" s="87"/>
      <c r="E726" s="87"/>
      <c r="F726" s="87"/>
      <c r="G726" s="87"/>
      <c r="H726" s="87"/>
      <c r="I726" s="87"/>
      <c r="J726" s="87"/>
      <c r="K726" s="87"/>
      <c r="L726" s="87"/>
      <c r="M726" s="87"/>
      <c r="N726" s="87"/>
      <c r="O726" s="87"/>
      <c r="P726" s="87"/>
      <c r="Q726" s="87"/>
      <c r="R726" s="87"/>
      <c r="S726" s="87"/>
      <c r="T726" s="87"/>
      <c r="U726" s="87"/>
      <c r="V726" s="87"/>
      <c r="W726" s="87"/>
      <c r="X726" s="87"/>
      <c r="Y726" s="87"/>
      <c r="Z726" s="87"/>
    </row>
    <row r="727" spans="1:26" ht="14.25" customHeight="1" x14ac:dyDescent="0.25">
      <c r="A727" s="87"/>
      <c r="B727" s="87"/>
      <c r="C727" s="87"/>
      <c r="D727" s="87"/>
      <c r="E727" s="87"/>
      <c r="F727" s="87"/>
      <c r="G727" s="87"/>
      <c r="H727" s="87"/>
      <c r="I727" s="87"/>
      <c r="J727" s="87"/>
      <c r="K727" s="87"/>
      <c r="L727" s="87"/>
      <c r="M727" s="87"/>
      <c r="N727" s="87"/>
      <c r="O727" s="87"/>
      <c r="P727" s="87"/>
      <c r="Q727" s="87"/>
      <c r="R727" s="87"/>
      <c r="S727" s="87"/>
      <c r="T727" s="87"/>
      <c r="U727" s="87"/>
      <c r="V727" s="87"/>
      <c r="W727" s="87"/>
      <c r="X727" s="87"/>
      <c r="Y727" s="87"/>
      <c r="Z727" s="87"/>
    </row>
    <row r="728" spans="1:26" ht="14.25" customHeight="1" x14ac:dyDescent="0.25">
      <c r="A728" s="87"/>
      <c r="B728" s="87"/>
      <c r="C728" s="87"/>
      <c r="D728" s="87"/>
      <c r="E728" s="87"/>
      <c r="F728" s="87"/>
      <c r="G728" s="87"/>
      <c r="H728" s="87"/>
      <c r="I728" s="87"/>
      <c r="J728" s="87"/>
      <c r="K728" s="87"/>
      <c r="L728" s="87"/>
      <c r="M728" s="87"/>
      <c r="N728" s="87"/>
      <c r="O728" s="87"/>
      <c r="P728" s="87"/>
      <c r="Q728" s="87"/>
      <c r="R728" s="87"/>
      <c r="S728" s="87"/>
      <c r="T728" s="87"/>
      <c r="U728" s="87"/>
      <c r="V728" s="87"/>
      <c r="W728" s="87"/>
      <c r="X728" s="87"/>
      <c r="Y728" s="87"/>
      <c r="Z728" s="87"/>
    </row>
    <row r="729" spans="1:26" ht="14.25" customHeight="1" x14ac:dyDescent="0.25">
      <c r="A729" s="87"/>
      <c r="B729" s="87"/>
      <c r="C729" s="87"/>
      <c r="D729" s="87"/>
      <c r="E729" s="87"/>
      <c r="F729" s="87"/>
      <c r="G729" s="87"/>
      <c r="H729" s="87"/>
      <c r="I729" s="87"/>
      <c r="J729" s="87"/>
      <c r="K729" s="87"/>
      <c r="L729" s="87"/>
      <c r="M729" s="87"/>
      <c r="N729" s="87"/>
      <c r="O729" s="87"/>
      <c r="P729" s="87"/>
      <c r="Q729" s="87"/>
      <c r="R729" s="87"/>
      <c r="S729" s="87"/>
      <c r="T729" s="87"/>
      <c r="U729" s="87"/>
      <c r="V729" s="87"/>
      <c r="W729" s="87"/>
      <c r="X729" s="87"/>
      <c r="Y729" s="87"/>
      <c r="Z729" s="87"/>
    </row>
    <row r="730" spans="1:26" ht="14.25" customHeight="1" x14ac:dyDescent="0.25">
      <c r="A730" s="87"/>
      <c r="B730" s="87"/>
      <c r="C730" s="87"/>
      <c r="D730" s="87"/>
      <c r="E730" s="87"/>
      <c r="F730" s="87"/>
      <c r="G730" s="87"/>
      <c r="H730" s="87"/>
      <c r="I730" s="87"/>
      <c r="J730" s="87"/>
      <c r="K730" s="87"/>
      <c r="L730" s="87"/>
      <c r="M730" s="87"/>
      <c r="N730" s="87"/>
      <c r="O730" s="87"/>
      <c r="P730" s="87"/>
      <c r="Q730" s="87"/>
      <c r="R730" s="87"/>
      <c r="S730" s="87"/>
      <c r="T730" s="87"/>
      <c r="U730" s="87"/>
      <c r="V730" s="87"/>
      <c r="W730" s="87"/>
      <c r="X730" s="87"/>
      <c r="Y730" s="87"/>
      <c r="Z730" s="87"/>
    </row>
    <row r="731" spans="1:26" ht="14.25" customHeight="1" x14ac:dyDescent="0.25">
      <c r="A731" s="87"/>
      <c r="B731" s="87"/>
      <c r="C731" s="87"/>
      <c r="D731" s="87"/>
      <c r="E731" s="87"/>
      <c r="F731" s="87"/>
      <c r="G731" s="87"/>
      <c r="H731" s="87"/>
      <c r="I731" s="87"/>
      <c r="J731" s="87"/>
      <c r="K731" s="87"/>
      <c r="L731" s="87"/>
      <c r="M731" s="87"/>
      <c r="N731" s="87"/>
      <c r="O731" s="87"/>
      <c r="P731" s="87"/>
      <c r="Q731" s="87"/>
      <c r="R731" s="87"/>
      <c r="S731" s="87"/>
      <c r="T731" s="87"/>
      <c r="U731" s="87"/>
      <c r="V731" s="87"/>
      <c r="W731" s="87"/>
      <c r="X731" s="87"/>
      <c r="Y731" s="87"/>
      <c r="Z731" s="87"/>
    </row>
    <row r="732" spans="1:26" ht="14.25" customHeight="1" x14ac:dyDescent="0.25">
      <c r="A732" s="87"/>
      <c r="B732" s="87"/>
      <c r="C732" s="87"/>
      <c r="D732" s="87"/>
      <c r="E732" s="87"/>
      <c r="F732" s="87"/>
      <c r="G732" s="87"/>
      <c r="H732" s="87"/>
      <c r="I732" s="87"/>
      <c r="J732" s="87"/>
      <c r="K732" s="87"/>
      <c r="L732" s="87"/>
      <c r="M732" s="87"/>
      <c r="N732" s="87"/>
      <c r="O732" s="87"/>
      <c r="P732" s="87"/>
      <c r="Q732" s="87"/>
      <c r="R732" s="87"/>
      <c r="S732" s="87"/>
      <c r="T732" s="87"/>
      <c r="U732" s="87"/>
      <c r="V732" s="87"/>
      <c r="W732" s="87"/>
      <c r="X732" s="87"/>
      <c r="Y732" s="87"/>
      <c r="Z732" s="87"/>
    </row>
    <row r="733" spans="1:26" ht="14.25" customHeight="1" x14ac:dyDescent="0.25">
      <c r="A733" s="87"/>
      <c r="B733" s="87"/>
      <c r="C733" s="87"/>
      <c r="D733" s="87"/>
      <c r="E733" s="87"/>
      <c r="F733" s="87"/>
      <c r="G733" s="87"/>
      <c r="H733" s="87"/>
      <c r="I733" s="87"/>
      <c r="J733" s="87"/>
      <c r="K733" s="87"/>
      <c r="L733" s="87"/>
      <c r="M733" s="87"/>
      <c r="N733" s="87"/>
      <c r="O733" s="87"/>
      <c r="P733" s="87"/>
      <c r="Q733" s="87"/>
      <c r="R733" s="87"/>
      <c r="S733" s="87"/>
      <c r="T733" s="87"/>
      <c r="U733" s="87"/>
      <c r="V733" s="87"/>
      <c r="W733" s="87"/>
      <c r="X733" s="87"/>
      <c r="Y733" s="87"/>
      <c r="Z733" s="87"/>
    </row>
    <row r="734" spans="1:26" ht="14.25" customHeight="1" x14ac:dyDescent="0.25">
      <c r="A734" s="87"/>
      <c r="B734" s="87"/>
      <c r="C734" s="87"/>
      <c r="D734" s="87"/>
      <c r="E734" s="87"/>
      <c r="F734" s="87"/>
      <c r="G734" s="87"/>
      <c r="H734" s="87"/>
      <c r="I734" s="87"/>
      <c r="J734" s="87"/>
      <c r="K734" s="87"/>
      <c r="L734" s="87"/>
      <c r="M734" s="87"/>
      <c r="N734" s="87"/>
      <c r="O734" s="87"/>
      <c r="P734" s="87"/>
      <c r="Q734" s="87"/>
      <c r="R734" s="87"/>
      <c r="S734" s="87"/>
      <c r="T734" s="87"/>
      <c r="U734" s="87"/>
      <c r="V734" s="87"/>
      <c r="W734" s="87"/>
      <c r="X734" s="87"/>
      <c r="Y734" s="87"/>
      <c r="Z734" s="87"/>
    </row>
    <row r="735" spans="1:26" ht="14.25" customHeight="1" x14ac:dyDescent="0.25">
      <c r="A735" s="87"/>
      <c r="B735" s="87"/>
      <c r="C735" s="87"/>
      <c r="D735" s="87"/>
      <c r="E735" s="87"/>
      <c r="F735" s="87"/>
      <c r="G735" s="87"/>
      <c r="H735" s="87"/>
      <c r="I735" s="87"/>
      <c r="J735" s="87"/>
      <c r="K735" s="87"/>
      <c r="L735" s="87"/>
      <c r="M735" s="87"/>
      <c r="N735" s="87"/>
      <c r="O735" s="87"/>
      <c r="P735" s="87"/>
      <c r="Q735" s="87"/>
      <c r="R735" s="87"/>
      <c r="S735" s="87"/>
      <c r="T735" s="87"/>
      <c r="U735" s="87"/>
      <c r="V735" s="87"/>
      <c r="W735" s="87"/>
      <c r="X735" s="87"/>
      <c r="Y735" s="87"/>
      <c r="Z735" s="87"/>
    </row>
    <row r="736" spans="1:26" ht="14.25" customHeight="1" x14ac:dyDescent="0.25">
      <c r="A736" s="87"/>
      <c r="B736" s="87"/>
      <c r="C736" s="87"/>
      <c r="D736" s="87"/>
      <c r="E736" s="87"/>
      <c r="F736" s="87"/>
      <c r="G736" s="87"/>
      <c r="H736" s="87"/>
      <c r="I736" s="87"/>
      <c r="J736" s="87"/>
      <c r="K736" s="87"/>
      <c r="L736" s="87"/>
      <c r="M736" s="87"/>
      <c r="N736" s="87"/>
      <c r="O736" s="87"/>
      <c r="P736" s="87"/>
      <c r="Q736" s="87"/>
      <c r="R736" s="87"/>
      <c r="S736" s="87"/>
      <c r="T736" s="87"/>
      <c r="U736" s="87"/>
      <c r="V736" s="87"/>
      <c r="W736" s="87"/>
      <c r="X736" s="87"/>
      <c r="Y736" s="87"/>
      <c r="Z736" s="87"/>
    </row>
    <row r="737" spans="1:26" ht="14.25" customHeight="1" x14ac:dyDescent="0.25">
      <c r="A737" s="87"/>
      <c r="B737" s="87"/>
      <c r="C737" s="87"/>
      <c r="D737" s="87"/>
      <c r="E737" s="87"/>
      <c r="F737" s="87"/>
      <c r="G737" s="87"/>
      <c r="H737" s="87"/>
      <c r="I737" s="87"/>
      <c r="J737" s="87"/>
      <c r="K737" s="87"/>
      <c r="L737" s="87"/>
      <c r="M737" s="87"/>
      <c r="N737" s="87"/>
      <c r="O737" s="87"/>
      <c r="P737" s="87"/>
      <c r="Q737" s="87"/>
      <c r="R737" s="87"/>
      <c r="S737" s="87"/>
      <c r="T737" s="87"/>
      <c r="U737" s="87"/>
      <c r="V737" s="87"/>
      <c r="W737" s="87"/>
      <c r="X737" s="87"/>
      <c r="Y737" s="87"/>
      <c r="Z737" s="87"/>
    </row>
    <row r="738" spans="1:26" ht="14.25" customHeight="1" x14ac:dyDescent="0.25">
      <c r="A738" s="87"/>
      <c r="B738" s="87"/>
      <c r="C738" s="87"/>
      <c r="D738" s="87"/>
      <c r="E738" s="87"/>
      <c r="F738" s="87"/>
      <c r="G738" s="87"/>
      <c r="H738" s="87"/>
      <c r="I738" s="87"/>
      <c r="J738" s="87"/>
      <c r="K738" s="87"/>
      <c r="L738" s="87"/>
      <c r="M738" s="87"/>
      <c r="N738" s="87"/>
      <c r="O738" s="87"/>
      <c r="P738" s="87"/>
      <c r="Q738" s="87"/>
      <c r="R738" s="87"/>
      <c r="S738" s="87"/>
      <c r="T738" s="87"/>
      <c r="U738" s="87"/>
      <c r="V738" s="87"/>
      <c r="W738" s="87"/>
      <c r="X738" s="87"/>
      <c r="Y738" s="87"/>
      <c r="Z738" s="87"/>
    </row>
    <row r="739" spans="1:26" ht="14.25" customHeight="1" x14ac:dyDescent="0.25">
      <c r="A739" s="87"/>
      <c r="B739" s="87"/>
      <c r="C739" s="87"/>
      <c r="D739" s="87"/>
      <c r="E739" s="87"/>
      <c r="F739" s="87"/>
      <c r="G739" s="87"/>
      <c r="H739" s="87"/>
      <c r="I739" s="87"/>
      <c r="J739" s="87"/>
      <c r="K739" s="87"/>
      <c r="L739" s="87"/>
      <c r="M739" s="87"/>
      <c r="N739" s="87"/>
      <c r="O739" s="87"/>
      <c r="P739" s="87"/>
      <c r="Q739" s="87"/>
      <c r="R739" s="87"/>
      <c r="S739" s="87"/>
      <c r="T739" s="87"/>
      <c r="U739" s="87"/>
      <c r="V739" s="87"/>
      <c r="W739" s="87"/>
      <c r="X739" s="87"/>
      <c r="Y739" s="87"/>
      <c r="Z739" s="87"/>
    </row>
    <row r="740" spans="1:26" ht="14.25" customHeight="1" x14ac:dyDescent="0.25">
      <c r="A740" s="87"/>
      <c r="B740" s="87"/>
      <c r="C740" s="87"/>
      <c r="D740" s="87"/>
      <c r="E740" s="87"/>
      <c r="F740" s="87"/>
      <c r="G740" s="87"/>
      <c r="H740" s="87"/>
      <c r="I740" s="87"/>
      <c r="J740" s="87"/>
      <c r="K740" s="87"/>
      <c r="L740" s="87"/>
      <c r="M740" s="87"/>
      <c r="N740" s="87"/>
      <c r="O740" s="87"/>
      <c r="P740" s="87"/>
      <c r="Q740" s="87"/>
      <c r="R740" s="87"/>
      <c r="S740" s="87"/>
      <c r="T740" s="87"/>
      <c r="U740" s="87"/>
      <c r="V740" s="87"/>
      <c r="W740" s="87"/>
      <c r="X740" s="87"/>
      <c r="Y740" s="87"/>
      <c r="Z740" s="87"/>
    </row>
    <row r="741" spans="1:26" ht="14.25" customHeight="1" x14ac:dyDescent="0.25">
      <c r="A741" s="87"/>
      <c r="B741" s="87"/>
      <c r="C741" s="87"/>
      <c r="D741" s="87"/>
      <c r="E741" s="87"/>
      <c r="F741" s="87"/>
      <c r="G741" s="87"/>
      <c r="H741" s="87"/>
      <c r="I741" s="87"/>
      <c r="J741" s="87"/>
      <c r="K741" s="87"/>
      <c r="L741" s="87"/>
      <c r="M741" s="87"/>
      <c r="N741" s="87"/>
      <c r="O741" s="87"/>
      <c r="P741" s="87"/>
      <c r="Q741" s="87"/>
      <c r="R741" s="87"/>
      <c r="S741" s="87"/>
      <c r="T741" s="87"/>
      <c r="U741" s="87"/>
      <c r="V741" s="87"/>
      <c r="W741" s="87"/>
      <c r="X741" s="87"/>
      <c r="Y741" s="87"/>
      <c r="Z741" s="87"/>
    </row>
    <row r="742" spans="1:26" ht="14.25" customHeight="1" x14ac:dyDescent="0.25">
      <c r="A742" s="87"/>
      <c r="B742" s="87"/>
      <c r="C742" s="87"/>
      <c r="D742" s="87"/>
      <c r="E742" s="87"/>
      <c r="F742" s="87"/>
      <c r="G742" s="87"/>
      <c r="H742" s="87"/>
      <c r="I742" s="87"/>
      <c r="J742" s="87"/>
      <c r="K742" s="87"/>
      <c r="L742" s="87"/>
      <c r="M742" s="87"/>
      <c r="N742" s="87"/>
      <c r="O742" s="87"/>
      <c r="P742" s="87"/>
      <c r="Q742" s="87"/>
      <c r="R742" s="87"/>
      <c r="S742" s="87"/>
      <c r="T742" s="87"/>
      <c r="U742" s="87"/>
      <c r="V742" s="87"/>
      <c r="W742" s="87"/>
      <c r="X742" s="87"/>
      <c r="Y742" s="87"/>
      <c r="Z742" s="87"/>
    </row>
    <row r="743" spans="1:26" ht="14.25" customHeight="1" x14ac:dyDescent="0.25">
      <c r="A743" s="87"/>
      <c r="B743" s="87"/>
      <c r="C743" s="87"/>
      <c r="D743" s="87"/>
      <c r="E743" s="87"/>
      <c r="F743" s="87"/>
      <c r="G743" s="87"/>
      <c r="H743" s="87"/>
      <c r="I743" s="87"/>
      <c r="J743" s="87"/>
      <c r="K743" s="87"/>
      <c r="L743" s="87"/>
      <c r="M743" s="87"/>
      <c r="N743" s="87"/>
      <c r="O743" s="87"/>
      <c r="P743" s="87"/>
      <c r="Q743" s="87"/>
      <c r="R743" s="87"/>
      <c r="S743" s="87"/>
      <c r="T743" s="87"/>
      <c r="U743" s="87"/>
      <c r="V743" s="87"/>
      <c r="W743" s="87"/>
      <c r="X743" s="87"/>
      <c r="Y743" s="87"/>
      <c r="Z743" s="87"/>
    </row>
    <row r="744" spans="1:26" ht="14.25" customHeight="1" x14ac:dyDescent="0.25">
      <c r="A744" s="87"/>
      <c r="B744" s="87"/>
      <c r="C744" s="87"/>
      <c r="D744" s="87"/>
      <c r="E744" s="87"/>
      <c r="F744" s="87"/>
      <c r="G744" s="87"/>
      <c r="H744" s="87"/>
      <c r="I744" s="87"/>
      <c r="J744" s="87"/>
      <c r="K744" s="87"/>
      <c r="L744" s="87"/>
      <c r="M744" s="87"/>
      <c r="N744" s="87"/>
      <c r="O744" s="87"/>
      <c r="P744" s="87"/>
      <c r="Q744" s="87"/>
      <c r="R744" s="87"/>
      <c r="S744" s="87"/>
      <c r="T744" s="87"/>
      <c r="U744" s="87"/>
      <c r="V744" s="87"/>
      <c r="W744" s="87"/>
      <c r="X744" s="87"/>
      <c r="Y744" s="87"/>
      <c r="Z744" s="87"/>
    </row>
    <row r="745" spans="1:26" ht="14.25" customHeight="1" x14ac:dyDescent="0.25">
      <c r="A745" s="87"/>
      <c r="B745" s="87"/>
      <c r="C745" s="87"/>
      <c r="D745" s="87"/>
      <c r="E745" s="87"/>
      <c r="F745" s="87"/>
      <c r="G745" s="87"/>
      <c r="H745" s="87"/>
      <c r="I745" s="87"/>
      <c r="J745" s="87"/>
      <c r="K745" s="87"/>
      <c r="L745" s="87"/>
      <c r="M745" s="87"/>
      <c r="N745" s="87"/>
      <c r="O745" s="87"/>
      <c r="P745" s="87"/>
      <c r="Q745" s="87"/>
      <c r="R745" s="87"/>
      <c r="S745" s="87"/>
      <c r="T745" s="87"/>
      <c r="U745" s="87"/>
      <c r="V745" s="87"/>
      <c r="W745" s="87"/>
      <c r="X745" s="87"/>
      <c r="Y745" s="87"/>
      <c r="Z745" s="87"/>
    </row>
    <row r="746" spans="1:26" ht="14.25" customHeight="1" x14ac:dyDescent="0.25">
      <c r="A746" s="87"/>
      <c r="B746" s="87"/>
      <c r="C746" s="87"/>
      <c r="D746" s="87"/>
      <c r="E746" s="87"/>
      <c r="F746" s="87"/>
      <c r="G746" s="87"/>
      <c r="H746" s="87"/>
      <c r="I746" s="87"/>
      <c r="J746" s="87"/>
      <c r="K746" s="87"/>
      <c r="L746" s="87"/>
      <c r="M746" s="87"/>
      <c r="N746" s="87"/>
      <c r="O746" s="87"/>
      <c r="P746" s="87"/>
      <c r="Q746" s="87"/>
      <c r="R746" s="87"/>
      <c r="S746" s="87"/>
      <c r="T746" s="87"/>
      <c r="U746" s="87"/>
      <c r="V746" s="87"/>
      <c r="W746" s="87"/>
      <c r="X746" s="87"/>
      <c r="Y746" s="87"/>
      <c r="Z746" s="87"/>
    </row>
    <row r="747" spans="1:26" ht="14.25" customHeight="1" x14ac:dyDescent="0.25">
      <c r="A747" s="87"/>
      <c r="B747" s="87"/>
      <c r="C747" s="87"/>
      <c r="D747" s="87"/>
      <c r="E747" s="87"/>
      <c r="F747" s="87"/>
      <c r="G747" s="87"/>
      <c r="H747" s="87"/>
      <c r="I747" s="87"/>
      <c r="J747" s="87"/>
      <c r="K747" s="87"/>
      <c r="L747" s="87"/>
      <c r="M747" s="87"/>
      <c r="N747" s="87"/>
      <c r="O747" s="87"/>
      <c r="P747" s="87"/>
      <c r="Q747" s="87"/>
      <c r="R747" s="87"/>
      <c r="S747" s="87"/>
      <c r="T747" s="87"/>
      <c r="U747" s="87"/>
      <c r="V747" s="87"/>
      <c r="W747" s="87"/>
      <c r="X747" s="87"/>
      <c r="Y747" s="87"/>
      <c r="Z747" s="87"/>
    </row>
    <row r="748" spans="1:26" ht="14.25" customHeight="1" x14ac:dyDescent="0.25">
      <c r="A748" s="87"/>
      <c r="B748" s="87"/>
      <c r="C748" s="87"/>
      <c r="D748" s="87"/>
      <c r="E748" s="87"/>
      <c r="F748" s="87"/>
      <c r="G748" s="87"/>
      <c r="H748" s="87"/>
      <c r="I748" s="87"/>
      <c r="J748" s="87"/>
      <c r="K748" s="87"/>
      <c r="L748" s="87"/>
      <c r="M748" s="87"/>
      <c r="N748" s="87"/>
      <c r="O748" s="87"/>
      <c r="P748" s="87"/>
      <c r="Q748" s="87"/>
      <c r="R748" s="87"/>
      <c r="S748" s="87"/>
      <c r="T748" s="87"/>
      <c r="U748" s="87"/>
      <c r="V748" s="87"/>
      <c r="W748" s="87"/>
      <c r="X748" s="87"/>
      <c r="Y748" s="87"/>
      <c r="Z748" s="87"/>
    </row>
    <row r="749" spans="1:26" ht="14.25" customHeight="1" x14ac:dyDescent="0.25">
      <c r="A749" s="87"/>
      <c r="B749" s="87"/>
      <c r="C749" s="87"/>
      <c r="D749" s="87"/>
      <c r="E749" s="87"/>
      <c r="F749" s="87"/>
      <c r="G749" s="87"/>
      <c r="H749" s="87"/>
      <c r="I749" s="87"/>
      <c r="J749" s="87"/>
      <c r="K749" s="87"/>
      <c r="L749" s="87"/>
      <c r="M749" s="87"/>
      <c r="N749" s="87"/>
      <c r="O749" s="87"/>
      <c r="P749" s="87"/>
      <c r="Q749" s="87"/>
      <c r="R749" s="87"/>
      <c r="S749" s="87"/>
      <c r="T749" s="87"/>
      <c r="U749" s="87"/>
      <c r="V749" s="87"/>
      <c r="W749" s="87"/>
      <c r="X749" s="87"/>
      <c r="Y749" s="87"/>
      <c r="Z749" s="87"/>
    </row>
    <row r="750" spans="1:26" ht="14.25" customHeight="1" x14ac:dyDescent="0.25">
      <c r="A750" s="87"/>
      <c r="B750" s="87"/>
      <c r="C750" s="87"/>
      <c r="D750" s="87"/>
      <c r="E750" s="87"/>
      <c r="F750" s="87"/>
      <c r="G750" s="87"/>
      <c r="H750" s="87"/>
      <c r="I750" s="87"/>
      <c r="J750" s="87"/>
      <c r="K750" s="87"/>
      <c r="L750" s="87"/>
      <c r="M750" s="87"/>
      <c r="N750" s="87"/>
      <c r="O750" s="87"/>
      <c r="P750" s="87"/>
      <c r="Q750" s="87"/>
      <c r="R750" s="87"/>
      <c r="S750" s="87"/>
      <c r="T750" s="87"/>
      <c r="U750" s="87"/>
      <c r="V750" s="87"/>
      <c r="W750" s="87"/>
      <c r="X750" s="87"/>
      <c r="Y750" s="87"/>
      <c r="Z750" s="87"/>
    </row>
    <row r="751" spans="1:26" ht="14.25" customHeight="1" x14ac:dyDescent="0.25">
      <c r="A751" s="87"/>
      <c r="B751" s="87"/>
      <c r="C751" s="87"/>
      <c r="D751" s="87"/>
      <c r="E751" s="87"/>
      <c r="F751" s="87"/>
      <c r="G751" s="87"/>
      <c r="H751" s="87"/>
      <c r="I751" s="87"/>
      <c r="J751" s="87"/>
      <c r="K751" s="87"/>
      <c r="L751" s="87"/>
      <c r="M751" s="87"/>
      <c r="N751" s="87"/>
      <c r="O751" s="87"/>
      <c r="P751" s="87"/>
      <c r="Q751" s="87"/>
      <c r="R751" s="87"/>
      <c r="S751" s="87"/>
      <c r="T751" s="87"/>
      <c r="U751" s="87"/>
      <c r="V751" s="87"/>
      <c r="W751" s="87"/>
      <c r="X751" s="87"/>
      <c r="Y751" s="87"/>
      <c r="Z751" s="87"/>
    </row>
    <row r="752" spans="1:26" ht="14.25" customHeight="1" x14ac:dyDescent="0.25">
      <c r="A752" s="87"/>
      <c r="B752" s="87"/>
      <c r="C752" s="87"/>
      <c r="D752" s="87"/>
      <c r="E752" s="87"/>
      <c r="F752" s="87"/>
      <c r="G752" s="87"/>
      <c r="H752" s="87"/>
      <c r="I752" s="87"/>
      <c r="J752" s="87"/>
      <c r="K752" s="87"/>
      <c r="L752" s="87"/>
      <c r="M752" s="87"/>
      <c r="N752" s="87"/>
      <c r="O752" s="87"/>
      <c r="P752" s="87"/>
      <c r="Q752" s="87"/>
      <c r="R752" s="87"/>
      <c r="S752" s="87"/>
      <c r="T752" s="87"/>
      <c r="U752" s="87"/>
      <c r="V752" s="87"/>
      <c r="W752" s="87"/>
      <c r="X752" s="87"/>
      <c r="Y752" s="87"/>
      <c r="Z752" s="87"/>
    </row>
    <row r="753" spans="1:26" ht="14.25" customHeight="1" x14ac:dyDescent="0.25">
      <c r="A753" s="87"/>
      <c r="B753" s="87"/>
      <c r="C753" s="87"/>
      <c r="D753" s="87"/>
      <c r="E753" s="87"/>
      <c r="F753" s="87"/>
      <c r="G753" s="87"/>
      <c r="H753" s="87"/>
      <c r="I753" s="87"/>
      <c r="J753" s="87"/>
      <c r="K753" s="87"/>
      <c r="L753" s="87"/>
      <c r="M753" s="87"/>
      <c r="N753" s="87"/>
      <c r="O753" s="87"/>
      <c r="P753" s="87"/>
      <c r="Q753" s="87"/>
      <c r="R753" s="87"/>
      <c r="S753" s="87"/>
      <c r="T753" s="87"/>
      <c r="U753" s="87"/>
      <c r="V753" s="87"/>
      <c r="W753" s="87"/>
      <c r="X753" s="87"/>
      <c r="Y753" s="87"/>
      <c r="Z753" s="87"/>
    </row>
    <row r="754" spans="1:26" ht="14.25" customHeight="1" x14ac:dyDescent="0.25">
      <c r="A754" s="87"/>
      <c r="B754" s="87"/>
      <c r="C754" s="87"/>
      <c r="D754" s="87"/>
      <c r="E754" s="87"/>
      <c r="F754" s="87"/>
      <c r="G754" s="87"/>
      <c r="H754" s="87"/>
      <c r="I754" s="87"/>
      <c r="J754" s="87"/>
      <c r="K754" s="87"/>
      <c r="L754" s="87"/>
      <c r="M754" s="87"/>
      <c r="N754" s="87"/>
      <c r="O754" s="87"/>
      <c r="P754" s="87"/>
      <c r="Q754" s="87"/>
      <c r="R754" s="87"/>
      <c r="S754" s="87"/>
      <c r="T754" s="87"/>
      <c r="U754" s="87"/>
      <c r="V754" s="87"/>
      <c r="W754" s="87"/>
      <c r="X754" s="87"/>
      <c r="Y754" s="87"/>
      <c r="Z754" s="87"/>
    </row>
    <row r="755" spans="1:26" ht="14.25" customHeight="1" x14ac:dyDescent="0.25">
      <c r="A755" s="87"/>
      <c r="B755" s="87"/>
      <c r="C755" s="87"/>
      <c r="D755" s="87"/>
      <c r="E755" s="87"/>
      <c r="F755" s="87"/>
      <c r="G755" s="87"/>
      <c r="H755" s="87"/>
      <c r="I755" s="87"/>
      <c r="J755" s="87"/>
      <c r="K755" s="87"/>
      <c r="L755" s="87"/>
      <c r="M755" s="87"/>
      <c r="N755" s="87"/>
      <c r="O755" s="87"/>
      <c r="P755" s="87"/>
      <c r="Q755" s="87"/>
      <c r="R755" s="87"/>
      <c r="S755" s="87"/>
      <c r="T755" s="87"/>
      <c r="U755" s="87"/>
      <c r="V755" s="87"/>
      <c r="W755" s="87"/>
      <c r="X755" s="87"/>
      <c r="Y755" s="87"/>
      <c r="Z755" s="87"/>
    </row>
    <row r="756" spans="1:26" ht="14.25" customHeight="1" x14ac:dyDescent="0.25">
      <c r="A756" s="87"/>
      <c r="B756" s="87"/>
      <c r="C756" s="87"/>
      <c r="D756" s="87"/>
      <c r="E756" s="87"/>
      <c r="F756" s="87"/>
      <c r="G756" s="87"/>
      <c r="H756" s="87"/>
      <c r="I756" s="87"/>
      <c r="J756" s="87"/>
      <c r="K756" s="87"/>
      <c r="L756" s="87"/>
      <c r="M756" s="87"/>
      <c r="N756" s="87"/>
      <c r="O756" s="87"/>
      <c r="P756" s="87"/>
      <c r="Q756" s="87"/>
      <c r="R756" s="87"/>
      <c r="S756" s="87"/>
      <c r="T756" s="87"/>
      <c r="U756" s="87"/>
      <c r="V756" s="87"/>
      <c r="W756" s="87"/>
      <c r="X756" s="87"/>
      <c r="Y756" s="87"/>
      <c r="Z756" s="87"/>
    </row>
    <row r="757" spans="1:26" ht="14.25" customHeight="1" x14ac:dyDescent="0.25">
      <c r="A757" s="87"/>
      <c r="B757" s="87"/>
      <c r="C757" s="87"/>
      <c r="D757" s="87"/>
      <c r="E757" s="87"/>
      <c r="F757" s="87"/>
      <c r="G757" s="87"/>
      <c r="H757" s="87"/>
      <c r="I757" s="87"/>
      <c r="J757" s="87"/>
      <c r="K757" s="87"/>
      <c r="L757" s="87"/>
      <c r="M757" s="87"/>
      <c r="N757" s="87"/>
      <c r="O757" s="87"/>
      <c r="P757" s="87"/>
      <c r="Q757" s="87"/>
      <c r="R757" s="87"/>
      <c r="S757" s="87"/>
      <c r="T757" s="87"/>
      <c r="U757" s="87"/>
      <c r="V757" s="87"/>
      <c r="W757" s="87"/>
      <c r="X757" s="87"/>
      <c r="Y757" s="87"/>
      <c r="Z757" s="87"/>
    </row>
    <row r="758" spans="1:26" ht="14.25" customHeight="1" x14ac:dyDescent="0.25">
      <c r="A758" s="87"/>
      <c r="B758" s="87"/>
      <c r="C758" s="87"/>
      <c r="D758" s="87"/>
      <c r="E758" s="87"/>
      <c r="F758" s="87"/>
      <c r="G758" s="87"/>
      <c r="H758" s="87"/>
      <c r="I758" s="87"/>
      <c r="J758" s="87"/>
      <c r="K758" s="87"/>
      <c r="L758" s="87"/>
      <c r="M758" s="87"/>
      <c r="N758" s="87"/>
      <c r="O758" s="87"/>
      <c r="P758" s="87"/>
      <c r="Q758" s="87"/>
      <c r="R758" s="87"/>
      <c r="S758" s="87"/>
      <c r="T758" s="87"/>
      <c r="U758" s="87"/>
      <c r="V758" s="87"/>
      <c r="W758" s="87"/>
      <c r="X758" s="87"/>
      <c r="Y758" s="87"/>
      <c r="Z758" s="87"/>
    </row>
    <row r="759" spans="1:26" ht="14.25" customHeight="1" x14ac:dyDescent="0.25">
      <c r="A759" s="87"/>
      <c r="B759" s="87"/>
      <c r="C759" s="87"/>
      <c r="D759" s="87"/>
      <c r="E759" s="87"/>
      <c r="F759" s="87"/>
      <c r="G759" s="87"/>
      <c r="H759" s="87"/>
      <c r="I759" s="87"/>
      <c r="J759" s="87"/>
      <c r="K759" s="87"/>
      <c r="L759" s="87"/>
      <c r="M759" s="87"/>
      <c r="N759" s="87"/>
      <c r="O759" s="87"/>
      <c r="P759" s="87"/>
      <c r="Q759" s="87"/>
      <c r="R759" s="87"/>
      <c r="S759" s="87"/>
      <c r="T759" s="87"/>
      <c r="U759" s="87"/>
      <c r="V759" s="87"/>
      <c r="W759" s="87"/>
      <c r="X759" s="87"/>
      <c r="Y759" s="87"/>
      <c r="Z759" s="87"/>
    </row>
    <row r="760" spans="1:26" ht="14.25" customHeight="1" x14ac:dyDescent="0.25">
      <c r="A760" s="87"/>
      <c r="B760" s="87"/>
      <c r="C760" s="87"/>
      <c r="D760" s="87"/>
      <c r="E760" s="87"/>
      <c r="F760" s="87"/>
      <c r="G760" s="87"/>
      <c r="H760" s="87"/>
      <c r="I760" s="87"/>
      <c r="J760" s="87"/>
      <c r="K760" s="87"/>
      <c r="L760" s="87"/>
      <c r="M760" s="87"/>
      <c r="N760" s="87"/>
      <c r="O760" s="87"/>
      <c r="P760" s="87"/>
      <c r="Q760" s="87"/>
      <c r="R760" s="87"/>
      <c r="S760" s="87"/>
      <c r="T760" s="87"/>
      <c r="U760" s="87"/>
      <c r="V760" s="87"/>
      <c r="W760" s="87"/>
      <c r="X760" s="87"/>
      <c r="Y760" s="87"/>
      <c r="Z760" s="87"/>
    </row>
    <row r="761" spans="1:26" ht="14.25" customHeight="1" x14ac:dyDescent="0.25">
      <c r="A761" s="87"/>
      <c r="B761" s="87"/>
      <c r="C761" s="87"/>
      <c r="D761" s="87"/>
      <c r="E761" s="87"/>
      <c r="F761" s="87"/>
      <c r="G761" s="87"/>
      <c r="H761" s="87"/>
      <c r="I761" s="87"/>
      <c r="J761" s="87"/>
      <c r="K761" s="87"/>
      <c r="L761" s="87"/>
      <c r="M761" s="87"/>
      <c r="N761" s="87"/>
      <c r="O761" s="87"/>
      <c r="P761" s="87"/>
      <c r="Q761" s="87"/>
      <c r="R761" s="87"/>
      <c r="S761" s="87"/>
      <c r="T761" s="87"/>
      <c r="U761" s="87"/>
      <c r="V761" s="87"/>
      <c r="W761" s="87"/>
      <c r="X761" s="87"/>
      <c r="Y761" s="87"/>
      <c r="Z761" s="87"/>
    </row>
    <row r="762" spans="1:26" ht="14.25" customHeight="1" x14ac:dyDescent="0.25">
      <c r="A762" s="87"/>
      <c r="B762" s="87"/>
      <c r="C762" s="87"/>
      <c r="D762" s="87"/>
      <c r="E762" s="87"/>
      <c r="F762" s="87"/>
      <c r="G762" s="87"/>
      <c r="H762" s="87"/>
      <c r="I762" s="87"/>
      <c r="J762" s="87"/>
      <c r="K762" s="87"/>
      <c r="L762" s="87"/>
      <c r="M762" s="87"/>
      <c r="N762" s="87"/>
      <c r="O762" s="87"/>
      <c r="P762" s="87"/>
      <c r="Q762" s="87"/>
      <c r="R762" s="87"/>
      <c r="S762" s="87"/>
      <c r="T762" s="87"/>
      <c r="U762" s="87"/>
      <c r="V762" s="87"/>
      <c r="W762" s="87"/>
      <c r="X762" s="87"/>
      <c r="Y762" s="87"/>
      <c r="Z762" s="87"/>
    </row>
    <row r="763" spans="1:26" ht="14.25" customHeight="1" x14ac:dyDescent="0.25">
      <c r="A763" s="87"/>
      <c r="B763" s="87"/>
      <c r="C763" s="87"/>
      <c r="D763" s="87"/>
      <c r="E763" s="87"/>
      <c r="F763" s="87"/>
      <c r="G763" s="87"/>
      <c r="H763" s="87"/>
      <c r="I763" s="87"/>
      <c r="J763" s="87"/>
      <c r="K763" s="87"/>
      <c r="L763" s="87"/>
      <c r="M763" s="87"/>
      <c r="N763" s="87"/>
      <c r="O763" s="87"/>
      <c r="P763" s="87"/>
      <c r="Q763" s="87"/>
      <c r="R763" s="87"/>
      <c r="S763" s="87"/>
      <c r="T763" s="87"/>
      <c r="U763" s="87"/>
      <c r="V763" s="87"/>
      <c r="W763" s="87"/>
      <c r="X763" s="87"/>
      <c r="Y763" s="87"/>
      <c r="Z763" s="87"/>
    </row>
    <row r="764" spans="1:26" ht="14.25" customHeight="1" x14ac:dyDescent="0.25">
      <c r="A764" s="87"/>
      <c r="B764" s="87"/>
      <c r="C764" s="87"/>
      <c r="D764" s="87"/>
      <c r="E764" s="87"/>
      <c r="F764" s="87"/>
      <c r="G764" s="87"/>
      <c r="H764" s="87"/>
      <c r="I764" s="87"/>
      <c r="J764" s="87"/>
      <c r="K764" s="87"/>
      <c r="L764" s="87"/>
      <c r="M764" s="87"/>
      <c r="N764" s="87"/>
      <c r="O764" s="87"/>
      <c r="P764" s="87"/>
      <c r="Q764" s="87"/>
      <c r="R764" s="87"/>
      <c r="S764" s="87"/>
      <c r="T764" s="87"/>
      <c r="U764" s="87"/>
      <c r="V764" s="87"/>
      <c r="W764" s="87"/>
      <c r="X764" s="87"/>
      <c r="Y764" s="87"/>
      <c r="Z764" s="87"/>
    </row>
    <row r="765" spans="1:26" ht="14.25" customHeight="1" x14ac:dyDescent="0.25">
      <c r="A765" s="87"/>
      <c r="B765" s="87"/>
      <c r="C765" s="87"/>
      <c r="D765" s="87"/>
      <c r="E765" s="87"/>
      <c r="F765" s="87"/>
      <c r="G765" s="87"/>
      <c r="H765" s="87"/>
      <c r="I765" s="87"/>
      <c r="J765" s="87"/>
      <c r="K765" s="87"/>
      <c r="L765" s="87"/>
      <c r="M765" s="87"/>
      <c r="N765" s="87"/>
      <c r="O765" s="87"/>
      <c r="P765" s="87"/>
      <c r="Q765" s="87"/>
      <c r="R765" s="87"/>
      <c r="S765" s="87"/>
      <c r="T765" s="87"/>
      <c r="U765" s="87"/>
      <c r="V765" s="87"/>
      <c r="W765" s="87"/>
      <c r="X765" s="87"/>
      <c r="Y765" s="87"/>
      <c r="Z765" s="87"/>
    </row>
    <row r="766" spans="1:26" ht="14.25" customHeight="1" x14ac:dyDescent="0.25">
      <c r="A766" s="87"/>
      <c r="B766" s="87"/>
      <c r="C766" s="87"/>
      <c r="D766" s="87"/>
      <c r="E766" s="87"/>
      <c r="F766" s="87"/>
      <c r="G766" s="87"/>
      <c r="H766" s="87"/>
      <c r="I766" s="87"/>
      <c r="J766" s="87"/>
      <c r="K766" s="87"/>
      <c r="L766" s="87"/>
      <c r="M766" s="87"/>
      <c r="N766" s="87"/>
      <c r="O766" s="87"/>
      <c r="P766" s="87"/>
      <c r="Q766" s="87"/>
      <c r="R766" s="87"/>
      <c r="S766" s="87"/>
      <c r="T766" s="87"/>
      <c r="U766" s="87"/>
      <c r="V766" s="87"/>
      <c r="W766" s="87"/>
      <c r="X766" s="87"/>
      <c r="Y766" s="87"/>
      <c r="Z766" s="87"/>
    </row>
    <row r="767" spans="1:26" ht="14.25" customHeight="1" x14ac:dyDescent="0.25">
      <c r="A767" s="87"/>
      <c r="B767" s="87"/>
      <c r="C767" s="87"/>
      <c r="D767" s="87"/>
      <c r="E767" s="87"/>
      <c r="F767" s="87"/>
      <c r="G767" s="87"/>
      <c r="H767" s="87"/>
      <c r="I767" s="87"/>
      <c r="J767" s="87"/>
      <c r="K767" s="87"/>
      <c r="L767" s="87"/>
      <c r="M767" s="87"/>
      <c r="N767" s="87"/>
      <c r="O767" s="87"/>
      <c r="P767" s="87"/>
      <c r="Q767" s="87"/>
      <c r="R767" s="87"/>
      <c r="S767" s="87"/>
      <c r="T767" s="87"/>
      <c r="U767" s="87"/>
      <c r="V767" s="87"/>
      <c r="W767" s="87"/>
      <c r="X767" s="87"/>
      <c r="Y767" s="87"/>
      <c r="Z767" s="87"/>
    </row>
    <row r="768" spans="1:26" ht="14.25" customHeight="1" x14ac:dyDescent="0.25">
      <c r="A768" s="87"/>
      <c r="B768" s="87"/>
      <c r="C768" s="87"/>
      <c r="D768" s="87"/>
      <c r="E768" s="87"/>
      <c r="F768" s="87"/>
      <c r="G768" s="87"/>
      <c r="H768" s="87"/>
      <c r="I768" s="87"/>
      <c r="J768" s="87"/>
      <c r="K768" s="87"/>
      <c r="L768" s="87"/>
      <c r="M768" s="87"/>
      <c r="N768" s="87"/>
      <c r="O768" s="87"/>
      <c r="P768" s="87"/>
      <c r="Q768" s="87"/>
      <c r="R768" s="87"/>
      <c r="S768" s="87"/>
      <c r="T768" s="87"/>
      <c r="U768" s="87"/>
      <c r="V768" s="87"/>
      <c r="W768" s="87"/>
      <c r="X768" s="87"/>
      <c r="Y768" s="87"/>
      <c r="Z768" s="87"/>
    </row>
    <row r="769" spans="1:26" ht="14.25" customHeight="1" x14ac:dyDescent="0.25">
      <c r="A769" s="87"/>
      <c r="B769" s="87"/>
      <c r="C769" s="87"/>
      <c r="D769" s="87"/>
      <c r="E769" s="87"/>
      <c r="F769" s="87"/>
      <c r="G769" s="87"/>
      <c r="H769" s="87"/>
      <c r="I769" s="87"/>
      <c r="J769" s="87"/>
      <c r="K769" s="87"/>
      <c r="L769" s="87"/>
      <c r="M769" s="87"/>
      <c r="N769" s="87"/>
      <c r="O769" s="87"/>
      <c r="P769" s="87"/>
      <c r="Q769" s="87"/>
      <c r="R769" s="87"/>
      <c r="S769" s="87"/>
      <c r="T769" s="87"/>
      <c r="U769" s="87"/>
      <c r="V769" s="87"/>
      <c r="W769" s="87"/>
      <c r="X769" s="87"/>
      <c r="Y769" s="87"/>
      <c r="Z769" s="87"/>
    </row>
    <row r="770" spans="1:26" ht="14.25" customHeight="1" x14ac:dyDescent="0.25">
      <c r="A770" s="87"/>
      <c r="B770" s="87"/>
      <c r="C770" s="87"/>
      <c r="D770" s="87"/>
      <c r="E770" s="87"/>
      <c r="F770" s="87"/>
      <c r="G770" s="87"/>
      <c r="H770" s="87"/>
      <c r="I770" s="87"/>
      <c r="J770" s="87"/>
      <c r="K770" s="87"/>
      <c r="L770" s="87"/>
      <c r="M770" s="87"/>
      <c r="N770" s="87"/>
      <c r="O770" s="87"/>
      <c r="P770" s="87"/>
      <c r="Q770" s="87"/>
      <c r="R770" s="87"/>
      <c r="S770" s="87"/>
      <c r="T770" s="87"/>
      <c r="U770" s="87"/>
      <c r="V770" s="87"/>
      <c r="W770" s="87"/>
      <c r="X770" s="87"/>
      <c r="Y770" s="87"/>
      <c r="Z770" s="87"/>
    </row>
    <row r="771" spans="1:26" ht="14.25" customHeight="1" x14ac:dyDescent="0.25">
      <c r="A771" s="87"/>
      <c r="B771" s="87"/>
      <c r="C771" s="87"/>
      <c r="D771" s="87"/>
      <c r="E771" s="87"/>
      <c r="F771" s="87"/>
      <c r="G771" s="87"/>
      <c r="H771" s="87"/>
      <c r="I771" s="87"/>
      <c r="J771" s="87"/>
      <c r="K771" s="87"/>
      <c r="L771" s="87"/>
      <c r="M771" s="87"/>
      <c r="N771" s="87"/>
      <c r="O771" s="87"/>
      <c r="P771" s="87"/>
      <c r="Q771" s="87"/>
      <c r="R771" s="87"/>
      <c r="S771" s="87"/>
      <c r="T771" s="87"/>
      <c r="U771" s="87"/>
      <c r="V771" s="87"/>
      <c r="W771" s="87"/>
      <c r="X771" s="87"/>
      <c r="Y771" s="87"/>
      <c r="Z771" s="87"/>
    </row>
    <row r="772" spans="1:26" ht="14.25" customHeight="1" x14ac:dyDescent="0.25">
      <c r="A772" s="87"/>
      <c r="B772" s="87"/>
      <c r="C772" s="87"/>
      <c r="D772" s="87"/>
      <c r="E772" s="87"/>
      <c r="F772" s="87"/>
      <c r="G772" s="87"/>
      <c r="H772" s="87"/>
      <c r="I772" s="87"/>
      <c r="J772" s="87"/>
      <c r="K772" s="87"/>
      <c r="L772" s="87"/>
      <c r="M772" s="87"/>
      <c r="N772" s="87"/>
      <c r="O772" s="87"/>
      <c r="P772" s="87"/>
      <c r="Q772" s="87"/>
      <c r="R772" s="87"/>
      <c r="S772" s="87"/>
      <c r="T772" s="87"/>
      <c r="U772" s="87"/>
      <c r="V772" s="87"/>
      <c r="W772" s="87"/>
      <c r="X772" s="87"/>
      <c r="Y772" s="87"/>
      <c r="Z772" s="87"/>
    </row>
    <row r="773" spans="1:26" ht="14.25" customHeight="1" x14ac:dyDescent="0.25">
      <c r="A773" s="87"/>
      <c r="B773" s="87"/>
      <c r="C773" s="87"/>
      <c r="D773" s="87"/>
      <c r="E773" s="87"/>
      <c r="F773" s="87"/>
      <c r="G773" s="87"/>
      <c r="H773" s="87"/>
      <c r="I773" s="87"/>
      <c r="J773" s="87"/>
      <c r="K773" s="87"/>
      <c r="L773" s="87"/>
      <c r="M773" s="87"/>
      <c r="N773" s="87"/>
      <c r="O773" s="87"/>
      <c r="P773" s="87"/>
      <c r="Q773" s="87"/>
      <c r="R773" s="87"/>
      <c r="S773" s="87"/>
      <c r="T773" s="87"/>
      <c r="U773" s="87"/>
      <c r="V773" s="87"/>
      <c r="W773" s="87"/>
      <c r="X773" s="87"/>
      <c r="Y773" s="87"/>
      <c r="Z773" s="87"/>
    </row>
    <row r="774" spans="1:26" ht="14.25" customHeight="1" x14ac:dyDescent="0.25">
      <c r="A774" s="87"/>
      <c r="B774" s="87"/>
      <c r="C774" s="87"/>
      <c r="D774" s="87"/>
      <c r="E774" s="87"/>
      <c r="F774" s="87"/>
      <c r="G774" s="87"/>
      <c r="H774" s="87"/>
      <c r="I774" s="87"/>
      <c r="J774" s="87"/>
      <c r="K774" s="87"/>
      <c r="L774" s="87"/>
      <c r="M774" s="87"/>
      <c r="N774" s="87"/>
      <c r="O774" s="87"/>
      <c r="P774" s="87"/>
      <c r="Q774" s="87"/>
      <c r="R774" s="87"/>
      <c r="S774" s="87"/>
      <c r="T774" s="87"/>
      <c r="U774" s="87"/>
      <c r="V774" s="87"/>
      <c r="W774" s="87"/>
      <c r="X774" s="87"/>
      <c r="Y774" s="87"/>
      <c r="Z774" s="87"/>
    </row>
    <row r="775" spans="1:26" ht="14.25" customHeight="1" x14ac:dyDescent="0.25">
      <c r="A775" s="87"/>
      <c r="B775" s="87"/>
      <c r="C775" s="87"/>
      <c r="D775" s="87"/>
      <c r="E775" s="87"/>
      <c r="F775" s="87"/>
      <c r="G775" s="87"/>
      <c r="H775" s="87"/>
      <c r="I775" s="87"/>
      <c r="J775" s="87"/>
      <c r="K775" s="87"/>
      <c r="L775" s="87"/>
      <c r="M775" s="87"/>
      <c r="N775" s="87"/>
      <c r="O775" s="87"/>
      <c r="P775" s="87"/>
      <c r="Q775" s="87"/>
      <c r="R775" s="87"/>
      <c r="S775" s="87"/>
      <c r="T775" s="87"/>
      <c r="U775" s="87"/>
      <c r="V775" s="87"/>
      <c r="W775" s="87"/>
      <c r="X775" s="87"/>
      <c r="Y775" s="87"/>
      <c r="Z775" s="87"/>
    </row>
    <row r="776" spans="1:26" ht="14.25" customHeight="1" x14ac:dyDescent="0.25">
      <c r="A776" s="87"/>
      <c r="B776" s="87"/>
      <c r="C776" s="87"/>
      <c r="D776" s="87"/>
      <c r="E776" s="87"/>
      <c r="F776" s="87"/>
      <c r="G776" s="87"/>
      <c r="H776" s="87"/>
      <c r="I776" s="87"/>
      <c r="J776" s="87"/>
      <c r="K776" s="87"/>
      <c r="L776" s="87"/>
      <c r="M776" s="87"/>
      <c r="N776" s="87"/>
      <c r="O776" s="87"/>
      <c r="P776" s="87"/>
      <c r="Q776" s="87"/>
      <c r="R776" s="87"/>
      <c r="S776" s="87"/>
      <c r="T776" s="87"/>
      <c r="U776" s="87"/>
      <c r="V776" s="87"/>
      <c r="W776" s="87"/>
      <c r="X776" s="87"/>
      <c r="Y776" s="87"/>
      <c r="Z776" s="87"/>
    </row>
    <row r="777" spans="1:26" ht="14.25" customHeight="1" x14ac:dyDescent="0.25">
      <c r="A777" s="87"/>
      <c r="B777" s="87"/>
      <c r="C777" s="87"/>
      <c r="D777" s="87"/>
      <c r="E777" s="87"/>
      <c r="F777" s="87"/>
      <c r="G777" s="87"/>
      <c r="H777" s="87"/>
      <c r="I777" s="87"/>
      <c r="J777" s="87"/>
      <c r="K777" s="87"/>
      <c r="L777" s="87"/>
      <c r="M777" s="87"/>
      <c r="N777" s="87"/>
      <c r="O777" s="87"/>
      <c r="P777" s="87"/>
      <c r="Q777" s="87"/>
      <c r="R777" s="87"/>
      <c r="S777" s="87"/>
      <c r="T777" s="87"/>
      <c r="U777" s="87"/>
      <c r="V777" s="87"/>
      <c r="W777" s="87"/>
      <c r="X777" s="87"/>
      <c r="Y777" s="87"/>
      <c r="Z777" s="87"/>
    </row>
    <row r="778" spans="1:26" ht="14.25" customHeight="1" x14ac:dyDescent="0.25">
      <c r="A778" s="87"/>
      <c r="B778" s="87"/>
      <c r="C778" s="87"/>
      <c r="D778" s="87"/>
      <c r="E778" s="87"/>
      <c r="F778" s="87"/>
      <c r="G778" s="87"/>
      <c r="H778" s="87"/>
      <c r="I778" s="87"/>
      <c r="J778" s="87"/>
      <c r="K778" s="87"/>
      <c r="L778" s="87"/>
      <c r="M778" s="87"/>
      <c r="N778" s="87"/>
      <c r="O778" s="87"/>
      <c r="P778" s="87"/>
      <c r="Q778" s="87"/>
      <c r="R778" s="87"/>
      <c r="S778" s="87"/>
      <c r="T778" s="87"/>
      <c r="U778" s="87"/>
      <c r="V778" s="87"/>
      <c r="W778" s="87"/>
      <c r="X778" s="87"/>
      <c r="Y778" s="87"/>
      <c r="Z778" s="87"/>
    </row>
    <row r="779" spans="1:26" ht="14.25" customHeight="1" x14ac:dyDescent="0.25">
      <c r="A779" s="87"/>
      <c r="B779" s="87"/>
      <c r="C779" s="87"/>
      <c r="D779" s="87"/>
      <c r="E779" s="87"/>
      <c r="F779" s="87"/>
      <c r="G779" s="87"/>
      <c r="H779" s="87"/>
      <c r="I779" s="87"/>
      <c r="J779" s="87"/>
      <c r="K779" s="87"/>
      <c r="L779" s="87"/>
      <c r="M779" s="87"/>
      <c r="N779" s="87"/>
      <c r="O779" s="87"/>
      <c r="P779" s="87"/>
      <c r="Q779" s="87"/>
      <c r="R779" s="87"/>
      <c r="S779" s="87"/>
      <c r="T779" s="87"/>
      <c r="U779" s="87"/>
      <c r="V779" s="87"/>
      <c r="W779" s="87"/>
      <c r="X779" s="87"/>
      <c r="Y779" s="87"/>
      <c r="Z779" s="87"/>
    </row>
    <row r="780" spans="1:26" ht="14.25" customHeight="1" x14ac:dyDescent="0.25">
      <c r="A780" s="87"/>
      <c r="B780" s="87"/>
      <c r="C780" s="87"/>
      <c r="D780" s="87"/>
      <c r="E780" s="87"/>
      <c r="F780" s="87"/>
      <c r="G780" s="87"/>
      <c r="H780" s="87"/>
      <c r="I780" s="87"/>
      <c r="J780" s="87"/>
      <c r="K780" s="87"/>
      <c r="L780" s="87"/>
      <c r="M780" s="87"/>
      <c r="N780" s="87"/>
      <c r="O780" s="87"/>
      <c r="P780" s="87"/>
      <c r="Q780" s="87"/>
      <c r="R780" s="87"/>
      <c r="S780" s="87"/>
      <c r="T780" s="87"/>
      <c r="U780" s="87"/>
      <c r="V780" s="87"/>
      <c r="W780" s="87"/>
      <c r="X780" s="87"/>
      <c r="Y780" s="87"/>
      <c r="Z780" s="87"/>
    </row>
    <row r="781" spans="1:26" ht="14.25" customHeight="1" x14ac:dyDescent="0.25">
      <c r="A781" s="87"/>
      <c r="B781" s="87"/>
      <c r="C781" s="87"/>
      <c r="D781" s="87"/>
      <c r="E781" s="87"/>
      <c r="F781" s="87"/>
      <c r="G781" s="87"/>
      <c r="H781" s="87"/>
      <c r="I781" s="87"/>
      <c r="J781" s="87"/>
      <c r="K781" s="87"/>
      <c r="L781" s="87"/>
      <c r="M781" s="87"/>
      <c r="N781" s="87"/>
      <c r="O781" s="87"/>
      <c r="P781" s="87"/>
      <c r="Q781" s="87"/>
      <c r="R781" s="87"/>
      <c r="S781" s="87"/>
      <c r="T781" s="87"/>
      <c r="U781" s="87"/>
      <c r="V781" s="87"/>
      <c r="W781" s="87"/>
      <c r="X781" s="87"/>
      <c r="Y781" s="87"/>
      <c r="Z781" s="87"/>
    </row>
    <row r="782" spans="1:26" ht="14.25" customHeight="1" x14ac:dyDescent="0.25">
      <c r="A782" s="87"/>
      <c r="B782" s="87"/>
      <c r="C782" s="87"/>
      <c r="D782" s="87"/>
      <c r="E782" s="87"/>
      <c r="F782" s="87"/>
      <c r="G782" s="87"/>
      <c r="H782" s="87"/>
      <c r="I782" s="87"/>
      <c r="J782" s="87"/>
      <c r="K782" s="87"/>
      <c r="L782" s="87"/>
      <c r="M782" s="87"/>
      <c r="N782" s="87"/>
      <c r="O782" s="87"/>
      <c r="P782" s="87"/>
      <c r="Q782" s="87"/>
      <c r="R782" s="87"/>
      <c r="S782" s="87"/>
      <c r="T782" s="87"/>
      <c r="U782" s="87"/>
      <c r="V782" s="87"/>
      <c r="W782" s="87"/>
      <c r="X782" s="87"/>
      <c r="Y782" s="87"/>
      <c r="Z782" s="87"/>
    </row>
    <row r="783" spans="1:26" ht="14.25" customHeight="1" x14ac:dyDescent="0.25">
      <c r="A783" s="87"/>
      <c r="B783" s="87"/>
      <c r="C783" s="87"/>
      <c r="D783" s="87"/>
      <c r="E783" s="87"/>
      <c r="F783" s="87"/>
      <c r="G783" s="87"/>
      <c r="H783" s="87"/>
      <c r="I783" s="87"/>
      <c r="J783" s="87"/>
      <c r="K783" s="87"/>
      <c r="L783" s="87"/>
      <c r="M783" s="87"/>
      <c r="N783" s="87"/>
      <c r="O783" s="87"/>
      <c r="P783" s="87"/>
      <c r="Q783" s="87"/>
      <c r="R783" s="87"/>
      <c r="S783" s="87"/>
      <c r="T783" s="87"/>
      <c r="U783" s="87"/>
      <c r="V783" s="87"/>
      <c r="W783" s="87"/>
      <c r="X783" s="87"/>
      <c r="Y783" s="87"/>
      <c r="Z783" s="87"/>
    </row>
    <row r="784" spans="1:26" ht="14.25" customHeight="1" x14ac:dyDescent="0.25">
      <c r="A784" s="87"/>
      <c r="B784" s="87"/>
      <c r="C784" s="87"/>
      <c r="D784" s="87"/>
      <c r="E784" s="87"/>
      <c r="F784" s="87"/>
      <c r="G784" s="87"/>
      <c r="H784" s="87"/>
      <c r="I784" s="87"/>
      <c r="J784" s="87"/>
      <c r="K784" s="87"/>
      <c r="L784" s="87"/>
      <c r="M784" s="87"/>
      <c r="N784" s="87"/>
      <c r="O784" s="87"/>
      <c r="P784" s="87"/>
      <c r="Q784" s="87"/>
      <c r="R784" s="87"/>
      <c r="S784" s="87"/>
      <c r="T784" s="87"/>
      <c r="U784" s="87"/>
      <c r="V784" s="87"/>
      <c r="W784" s="87"/>
      <c r="X784" s="87"/>
      <c r="Y784" s="87"/>
      <c r="Z784" s="87"/>
    </row>
    <row r="785" spans="1:26" ht="14.25" customHeight="1" x14ac:dyDescent="0.25">
      <c r="A785" s="87"/>
      <c r="B785" s="87"/>
      <c r="C785" s="87"/>
      <c r="D785" s="87"/>
      <c r="E785" s="87"/>
      <c r="F785" s="87"/>
      <c r="G785" s="87"/>
      <c r="H785" s="87"/>
      <c r="I785" s="87"/>
      <c r="J785" s="87"/>
      <c r="K785" s="87"/>
      <c r="L785" s="87"/>
      <c r="M785" s="87"/>
      <c r="N785" s="87"/>
      <c r="O785" s="87"/>
      <c r="P785" s="87"/>
      <c r="Q785" s="87"/>
      <c r="R785" s="87"/>
      <c r="S785" s="87"/>
      <c r="T785" s="87"/>
      <c r="U785" s="87"/>
      <c r="V785" s="87"/>
      <c r="W785" s="87"/>
      <c r="X785" s="87"/>
      <c r="Y785" s="87"/>
      <c r="Z785" s="87"/>
    </row>
    <row r="786" spans="1:26" ht="14.25" customHeight="1" x14ac:dyDescent="0.25">
      <c r="A786" s="87"/>
      <c r="B786" s="87"/>
      <c r="C786" s="87"/>
      <c r="D786" s="87"/>
      <c r="E786" s="87"/>
      <c r="F786" s="87"/>
      <c r="G786" s="87"/>
      <c r="H786" s="87"/>
      <c r="I786" s="87"/>
      <c r="J786" s="87"/>
      <c r="K786" s="87"/>
      <c r="L786" s="87"/>
      <c r="M786" s="87"/>
      <c r="N786" s="87"/>
      <c r="O786" s="87"/>
      <c r="P786" s="87"/>
      <c r="Q786" s="87"/>
      <c r="R786" s="87"/>
      <c r="S786" s="87"/>
      <c r="T786" s="87"/>
      <c r="U786" s="87"/>
      <c r="V786" s="87"/>
      <c r="W786" s="87"/>
      <c r="X786" s="87"/>
      <c r="Y786" s="87"/>
      <c r="Z786" s="87"/>
    </row>
    <row r="787" spans="1:26" ht="14.25" customHeight="1" x14ac:dyDescent="0.25">
      <c r="A787" s="87"/>
      <c r="B787" s="87"/>
      <c r="C787" s="87"/>
      <c r="D787" s="87"/>
      <c r="E787" s="87"/>
      <c r="F787" s="87"/>
      <c r="G787" s="87"/>
      <c r="H787" s="87"/>
      <c r="I787" s="87"/>
      <c r="J787" s="87"/>
      <c r="K787" s="87"/>
      <c r="L787" s="87"/>
      <c r="M787" s="87"/>
      <c r="N787" s="87"/>
      <c r="O787" s="87"/>
      <c r="P787" s="87"/>
      <c r="Q787" s="87"/>
      <c r="R787" s="87"/>
      <c r="S787" s="87"/>
      <c r="T787" s="87"/>
      <c r="U787" s="87"/>
      <c r="V787" s="87"/>
      <c r="W787" s="87"/>
      <c r="X787" s="87"/>
      <c r="Y787" s="87"/>
      <c r="Z787" s="87"/>
    </row>
    <row r="788" spans="1:26" ht="14.25" customHeight="1" x14ac:dyDescent="0.25">
      <c r="A788" s="87"/>
      <c r="B788" s="87"/>
      <c r="C788" s="87"/>
      <c r="D788" s="87"/>
      <c r="E788" s="87"/>
      <c r="F788" s="87"/>
      <c r="G788" s="87"/>
      <c r="H788" s="87"/>
      <c r="I788" s="87"/>
      <c r="J788" s="87"/>
      <c r="K788" s="87"/>
      <c r="L788" s="87"/>
      <c r="M788" s="87"/>
      <c r="N788" s="87"/>
      <c r="O788" s="87"/>
      <c r="P788" s="87"/>
      <c r="Q788" s="87"/>
      <c r="R788" s="87"/>
      <c r="S788" s="87"/>
      <c r="T788" s="87"/>
      <c r="U788" s="87"/>
      <c r="V788" s="87"/>
      <c r="W788" s="87"/>
      <c r="X788" s="87"/>
      <c r="Y788" s="87"/>
      <c r="Z788" s="87"/>
    </row>
    <row r="789" spans="1:26" ht="14.25" customHeight="1" x14ac:dyDescent="0.25">
      <c r="A789" s="87"/>
      <c r="B789" s="87"/>
      <c r="C789" s="87"/>
      <c r="D789" s="87"/>
      <c r="E789" s="87"/>
      <c r="F789" s="87"/>
      <c r="G789" s="87"/>
      <c r="H789" s="87"/>
      <c r="I789" s="87"/>
      <c r="J789" s="87"/>
      <c r="K789" s="87"/>
      <c r="L789" s="87"/>
      <c r="M789" s="87"/>
      <c r="N789" s="87"/>
      <c r="O789" s="87"/>
      <c r="P789" s="87"/>
      <c r="Q789" s="87"/>
      <c r="R789" s="87"/>
      <c r="S789" s="87"/>
      <c r="T789" s="87"/>
      <c r="U789" s="87"/>
      <c r="V789" s="87"/>
      <c r="W789" s="87"/>
      <c r="X789" s="87"/>
      <c r="Y789" s="87"/>
      <c r="Z789" s="87"/>
    </row>
    <row r="790" spans="1:26" ht="14.25" customHeight="1" x14ac:dyDescent="0.25">
      <c r="A790" s="87"/>
      <c r="B790" s="87"/>
      <c r="C790" s="87"/>
      <c r="D790" s="87"/>
      <c r="E790" s="87"/>
      <c r="F790" s="87"/>
      <c r="G790" s="87"/>
      <c r="H790" s="87"/>
      <c r="I790" s="87"/>
      <c r="J790" s="87"/>
      <c r="K790" s="87"/>
      <c r="L790" s="87"/>
      <c r="M790" s="87"/>
      <c r="N790" s="87"/>
      <c r="O790" s="87"/>
      <c r="P790" s="87"/>
      <c r="Q790" s="87"/>
      <c r="R790" s="87"/>
      <c r="S790" s="87"/>
      <c r="T790" s="87"/>
      <c r="U790" s="87"/>
      <c r="V790" s="87"/>
      <c r="W790" s="87"/>
      <c r="X790" s="87"/>
      <c r="Y790" s="87"/>
      <c r="Z790" s="87"/>
    </row>
    <row r="791" spans="1:26" ht="14.25" customHeight="1" x14ac:dyDescent="0.25">
      <c r="A791" s="87"/>
      <c r="B791" s="87"/>
      <c r="C791" s="87"/>
      <c r="D791" s="87"/>
      <c r="E791" s="87"/>
      <c r="F791" s="87"/>
      <c r="G791" s="87"/>
      <c r="H791" s="87"/>
      <c r="I791" s="87"/>
      <c r="J791" s="87"/>
      <c r="K791" s="87"/>
      <c r="L791" s="87"/>
      <c r="M791" s="87"/>
      <c r="N791" s="87"/>
      <c r="O791" s="87"/>
      <c r="P791" s="87"/>
      <c r="Q791" s="87"/>
      <c r="R791" s="87"/>
      <c r="S791" s="87"/>
      <c r="T791" s="87"/>
      <c r="U791" s="87"/>
      <c r="V791" s="87"/>
      <c r="W791" s="87"/>
      <c r="X791" s="87"/>
      <c r="Y791" s="87"/>
      <c r="Z791" s="87"/>
    </row>
    <row r="792" spans="1:26" ht="14.25" customHeight="1" x14ac:dyDescent="0.25">
      <c r="A792" s="87"/>
      <c r="B792" s="87"/>
      <c r="C792" s="87"/>
      <c r="D792" s="87"/>
      <c r="E792" s="87"/>
      <c r="F792" s="87"/>
      <c r="G792" s="87"/>
      <c r="H792" s="87"/>
      <c r="I792" s="87"/>
      <c r="J792" s="87"/>
      <c r="K792" s="87"/>
      <c r="L792" s="87"/>
      <c r="M792" s="87"/>
      <c r="N792" s="87"/>
      <c r="O792" s="87"/>
      <c r="P792" s="87"/>
      <c r="Q792" s="87"/>
      <c r="R792" s="87"/>
      <c r="S792" s="87"/>
      <c r="T792" s="87"/>
      <c r="U792" s="87"/>
      <c r="V792" s="87"/>
      <c r="W792" s="87"/>
      <c r="X792" s="87"/>
      <c r="Y792" s="87"/>
      <c r="Z792" s="87"/>
    </row>
    <row r="793" spans="1:26" ht="14.25" customHeight="1" x14ac:dyDescent="0.25">
      <c r="A793" s="87"/>
      <c r="B793" s="87"/>
      <c r="C793" s="87"/>
      <c r="D793" s="87"/>
      <c r="E793" s="87"/>
      <c r="F793" s="87"/>
      <c r="G793" s="87"/>
      <c r="H793" s="87"/>
      <c r="I793" s="87"/>
      <c r="J793" s="87"/>
      <c r="K793" s="87"/>
      <c r="L793" s="87"/>
      <c r="M793" s="87"/>
      <c r="N793" s="87"/>
      <c r="O793" s="87"/>
      <c r="P793" s="87"/>
      <c r="Q793" s="87"/>
      <c r="R793" s="87"/>
      <c r="S793" s="87"/>
      <c r="T793" s="87"/>
      <c r="U793" s="87"/>
      <c r="V793" s="87"/>
      <c r="W793" s="87"/>
      <c r="X793" s="87"/>
      <c r="Y793" s="87"/>
      <c r="Z793" s="87"/>
    </row>
    <row r="794" spans="1:26" ht="14.25" customHeight="1" x14ac:dyDescent="0.25">
      <c r="A794" s="87"/>
      <c r="B794" s="87"/>
      <c r="C794" s="87"/>
      <c r="D794" s="87"/>
      <c r="E794" s="87"/>
      <c r="F794" s="87"/>
      <c r="G794" s="87"/>
      <c r="H794" s="87"/>
      <c r="I794" s="87"/>
      <c r="J794" s="87"/>
      <c r="K794" s="87"/>
      <c r="L794" s="87"/>
      <c r="M794" s="87"/>
      <c r="N794" s="87"/>
      <c r="O794" s="87"/>
      <c r="P794" s="87"/>
      <c r="Q794" s="87"/>
      <c r="R794" s="87"/>
      <c r="S794" s="87"/>
      <c r="T794" s="87"/>
      <c r="U794" s="87"/>
      <c r="V794" s="87"/>
      <c r="W794" s="87"/>
      <c r="X794" s="87"/>
      <c r="Y794" s="87"/>
      <c r="Z794" s="87"/>
    </row>
    <row r="795" spans="1:26" ht="14.25" customHeight="1" x14ac:dyDescent="0.25">
      <c r="A795" s="87"/>
      <c r="B795" s="87"/>
      <c r="C795" s="87"/>
      <c r="D795" s="87"/>
      <c r="E795" s="87"/>
      <c r="F795" s="87"/>
      <c r="G795" s="87"/>
      <c r="H795" s="87"/>
      <c r="I795" s="87"/>
      <c r="J795" s="87"/>
      <c r="K795" s="87"/>
      <c r="L795" s="87"/>
      <c r="M795" s="87"/>
      <c r="N795" s="87"/>
      <c r="O795" s="87"/>
      <c r="P795" s="87"/>
      <c r="Q795" s="87"/>
      <c r="R795" s="87"/>
      <c r="S795" s="87"/>
      <c r="T795" s="87"/>
      <c r="U795" s="87"/>
      <c r="V795" s="87"/>
      <c r="W795" s="87"/>
      <c r="X795" s="87"/>
      <c r="Y795" s="87"/>
      <c r="Z795" s="87"/>
    </row>
    <row r="796" spans="1:26" ht="14.25" customHeight="1" x14ac:dyDescent="0.25">
      <c r="A796" s="87"/>
      <c r="B796" s="87"/>
      <c r="C796" s="87"/>
      <c r="D796" s="87"/>
      <c r="E796" s="87"/>
      <c r="F796" s="87"/>
      <c r="G796" s="87"/>
      <c r="H796" s="87"/>
      <c r="I796" s="87"/>
      <c r="J796" s="87"/>
      <c r="K796" s="87"/>
      <c r="L796" s="87"/>
      <c r="M796" s="87"/>
      <c r="N796" s="87"/>
      <c r="O796" s="87"/>
      <c r="P796" s="87"/>
      <c r="Q796" s="87"/>
      <c r="R796" s="87"/>
      <c r="S796" s="87"/>
      <c r="T796" s="87"/>
      <c r="U796" s="87"/>
      <c r="V796" s="87"/>
      <c r="W796" s="87"/>
      <c r="X796" s="87"/>
      <c r="Y796" s="87"/>
      <c r="Z796" s="87"/>
    </row>
    <row r="797" spans="1:26" ht="14.25" customHeight="1" x14ac:dyDescent="0.25">
      <c r="A797" s="87"/>
      <c r="B797" s="87"/>
      <c r="C797" s="87"/>
      <c r="D797" s="87"/>
      <c r="E797" s="87"/>
      <c r="F797" s="87"/>
      <c r="G797" s="87"/>
      <c r="H797" s="87"/>
      <c r="I797" s="87"/>
      <c r="J797" s="87"/>
      <c r="K797" s="87"/>
      <c r="L797" s="87"/>
      <c r="M797" s="87"/>
      <c r="N797" s="87"/>
      <c r="O797" s="87"/>
      <c r="P797" s="87"/>
      <c r="Q797" s="87"/>
      <c r="R797" s="87"/>
      <c r="S797" s="87"/>
      <c r="T797" s="87"/>
      <c r="U797" s="87"/>
      <c r="V797" s="87"/>
      <c r="W797" s="87"/>
      <c r="X797" s="87"/>
      <c r="Y797" s="87"/>
      <c r="Z797" s="87"/>
    </row>
    <row r="798" spans="1:26" ht="14.25" customHeight="1" x14ac:dyDescent="0.25">
      <c r="A798" s="87"/>
      <c r="B798" s="87"/>
      <c r="C798" s="87"/>
      <c r="D798" s="87"/>
      <c r="E798" s="87"/>
      <c r="F798" s="87"/>
      <c r="G798" s="87"/>
      <c r="H798" s="87"/>
      <c r="I798" s="87"/>
      <c r="J798" s="87"/>
      <c r="K798" s="87"/>
      <c r="L798" s="87"/>
      <c r="M798" s="87"/>
      <c r="N798" s="87"/>
      <c r="O798" s="87"/>
      <c r="P798" s="87"/>
      <c r="Q798" s="87"/>
      <c r="R798" s="87"/>
      <c r="S798" s="87"/>
      <c r="T798" s="87"/>
      <c r="U798" s="87"/>
      <c r="V798" s="87"/>
      <c r="W798" s="87"/>
      <c r="X798" s="87"/>
      <c r="Y798" s="87"/>
      <c r="Z798" s="87"/>
    </row>
    <row r="799" spans="1:26" ht="14.25" customHeight="1" x14ac:dyDescent="0.25">
      <c r="A799" s="87"/>
      <c r="B799" s="87"/>
      <c r="C799" s="87"/>
      <c r="D799" s="87"/>
      <c r="E799" s="87"/>
      <c r="F799" s="87"/>
      <c r="G799" s="87"/>
      <c r="H799" s="87"/>
      <c r="I799" s="87"/>
      <c r="J799" s="87"/>
      <c r="K799" s="87"/>
      <c r="L799" s="87"/>
      <c r="M799" s="87"/>
      <c r="N799" s="87"/>
      <c r="O799" s="87"/>
      <c r="P799" s="87"/>
      <c r="Q799" s="87"/>
      <c r="R799" s="87"/>
      <c r="S799" s="87"/>
      <c r="T799" s="87"/>
      <c r="U799" s="87"/>
      <c r="V799" s="87"/>
      <c r="W799" s="87"/>
      <c r="X799" s="87"/>
      <c r="Y799" s="87"/>
      <c r="Z799" s="87"/>
    </row>
    <row r="800" spans="1:26" ht="14.25" customHeight="1" x14ac:dyDescent="0.25">
      <c r="A800" s="87"/>
      <c r="B800" s="87"/>
      <c r="C800" s="87"/>
      <c r="D800" s="87"/>
      <c r="E800" s="87"/>
      <c r="F800" s="87"/>
      <c r="G800" s="87"/>
      <c r="H800" s="87"/>
      <c r="I800" s="87"/>
      <c r="J800" s="87"/>
      <c r="K800" s="87"/>
      <c r="L800" s="87"/>
      <c r="M800" s="87"/>
      <c r="N800" s="87"/>
      <c r="O800" s="87"/>
      <c r="P800" s="87"/>
      <c r="Q800" s="87"/>
      <c r="R800" s="87"/>
      <c r="S800" s="87"/>
      <c r="T800" s="87"/>
      <c r="U800" s="87"/>
      <c r="V800" s="87"/>
      <c r="W800" s="87"/>
      <c r="X800" s="87"/>
      <c r="Y800" s="87"/>
      <c r="Z800" s="87"/>
    </row>
    <row r="801" spans="1:26" ht="14.25" customHeight="1" x14ac:dyDescent="0.25">
      <c r="A801" s="87"/>
      <c r="B801" s="87"/>
      <c r="C801" s="87"/>
      <c r="D801" s="87"/>
      <c r="E801" s="87"/>
      <c r="F801" s="87"/>
      <c r="G801" s="87"/>
      <c r="H801" s="87"/>
      <c r="I801" s="87"/>
      <c r="J801" s="87"/>
      <c r="K801" s="87"/>
      <c r="L801" s="87"/>
      <c r="M801" s="87"/>
      <c r="N801" s="87"/>
      <c r="O801" s="87"/>
      <c r="P801" s="87"/>
      <c r="Q801" s="87"/>
      <c r="R801" s="87"/>
      <c r="S801" s="87"/>
      <c r="T801" s="87"/>
      <c r="U801" s="87"/>
      <c r="V801" s="87"/>
      <c r="W801" s="87"/>
      <c r="X801" s="87"/>
      <c r="Y801" s="87"/>
      <c r="Z801" s="87"/>
    </row>
    <row r="802" spans="1:26" ht="14.25" customHeight="1" x14ac:dyDescent="0.25">
      <c r="A802" s="87"/>
      <c r="B802" s="87"/>
      <c r="C802" s="87"/>
      <c r="D802" s="87"/>
      <c r="E802" s="87"/>
      <c r="F802" s="87"/>
      <c r="G802" s="87"/>
      <c r="H802" s="87"/>
      <c r="I802" s="87"/>
      <c r="J802" s="87"/>
      <c r="K802" s="87"/>
      <c r="L802" s="87"/>
      <c r="M802" s="87"/>
      <c r="N802" s="87"/>
      <c r="O802" s="87"/>
      <c r="P802" s="87"/>
      <c r="Q802" s="87"/>
      <c r="R802" s="87"/>
      <c r="S802" s="87"/>
      <c r="T802" s="87"/>
      <c r="U802" s="87"/>
      <c r="V802" s="87"/>
      <c r="W802" s="87"/>
      <c r="X802" s="87"/>
      <c r="Y802" s="87"/>
      <c r="Z802" s="87"/>
    </row>
    <row r="803" spans="1:26" ht="14.25" customHeight="1" x14ac:dyDescent="0.25">
      <c r="A803" s="87"/>
      <c r="B803" s="87"/>
      <c r="C803" s="87"/>
      <c r="D803" s="87"/>
      <c r="E803" s="87"/>
      <c r="F803" s="87"/>
      <c r="G803" s="87"/>
      <c r="H803" s="87"/>
      <c r="I803" s="87"/>
      <c r="J803" s="87"/>
      <c r="K803" s="87"/>
      <c r="L803" s="87"/>
      <c r="M803" s="87"/>
      <c r="N803" s="87"/>
      <c r="O803" s="87"/>
      <c r="P803" s="87"/>
      <c r="Q803" s="87"/>
      <c r="R803" s="87"/>
      <c r="S803" s="87"/>
      <c r="T803" s="87"/>
      <c r="U803" s="87"/>
      <c r="V803" s="87"/>
      <c r="W803" s="87"/>
      <c r="X803" s="87"/>
      <c r="Y803" s="87"/>
      <c r="Z803" s="87"/>
    </row>
    <row r="804" spans="1:26" ht="14.25" customHeight="1" x14ac:dyDescent="0.25">
      <c r="A804" s="87"/>
      <c r="B804" s="87"/>
      <c r="C804" s="87"/>
      <c r="D804" s="87"/>
      <c r="E804" s="87"/>
      <c r="F804" s="87"/>
      <c r="G804" s="87"/>
      <c r="H804" s="87"/>
      <c r="I804" s="87"/>
      <c r="J804" s="87"/>
      <c r="K804" s="87"/>
      <c r="L804" s="87"/>
      <c r="M804" s="87"/>
      <c r="N804" s="87"/>
      <c r="O804" s="87"/>
      <c r="P804" s="87"/>
      <c r="Q804" s="87"/>
      <c r="R804" s="87"/>
      <c r="S804" s="87"/>
      <c r="T804" s="87"/>
      <c r="U804" s="87"/>
      <c r="V804" s="87"/>
      <c r="W804" s="87"/>
      <c r="X804" s="87"/>
      <c r="Y804" s="87"/>
      <c r="Z804" s="87"/>
    </row>
    <row r="805" spans="1:26" ht="14.25" customHeight="1" x14ac:dyDescent="0.25">
      <c r="A805" s="87"/>
      <c r="B805" s="87"/>
      <c r="C805" s="87"/>
      <c r="D805" s="87"/>
      <c r="E805" s="87"/>
      <c r="F805" s="87"/>
      <c r="G805" s="87"/>
      <c r="H805" s="87"/>
      <c r="I805" s="87"/>
      <c r="J805" s="87"/>
      <c r="K805" s="87"/>
      <c r="L805" s="87"/>
      <c r="M805" s="87"/>
      <c r="N805" s="87"/>
      <c r="O805" s="87"/>
      <c r="P805" s="87"/>
      <c r="Q805" s="87"/>
      <c r="R805" s="87"/>
      <c r="S805" s="87"/>
      <c r="T805" s="87"/>
      <c r="U805" s="87"/>
      <c r="V805" s="87"/>
      <c r="W805" s="87"/>
      <c r="X805" s="87"/>
      <c r="Y805" s="87"/>
      <c r="Z805" s="87"/>
    </row>
    <row r="806" spans="1:26" ht="14.25" customHeight="1" x14ac:dyDescent="0.25">
      <c r="A806" s="87"/>
      <c r="B806" s="87"/>
      <c r="C806" s="87"/>
      <c r="D806" s="87"/>
      <c r="E806" s="87"/>
      <c r="F806" s="87"/>
      <c r="G806" s="87"/>
      <c r="H806" s="87"/>
      <c r="I806" s="87"/>
      <c r="J806" s="87"/>
      <c r="K806" s="87"/>
      <c r="L806" s="87"/>
      <c r="M806" s="87"/>
      <c r="N806" s="87"/>
      <c r="O806" s="87"/>
      <c r="P806" s="87"/>
      <c r="Q806" s="87"/>
      <c r="R806" s="87"/>
      <c r="S806" s="87"/>
      <c r="T806" s="87"/>
      <c r="U806" s="87"/>
      <c r="V806" s="87"/>
      <c r="W806" s="87"/>
      <c r="X806" s="87"/>
      <c r="Y806" s="87"/>
      <c r="Z806" s="87"/>
    </row>
    <row r="807" spans="1:26" ht="14.25" customHeight="1" x14ac:dyDescent="0.25">
      <c r="A807" s="87"/>
      <c r="B807" s="87"/>
      <c r="C807" s="87"/>
      <c r="D807" s="87"/>
      <c r="E807" s="87"/>
      <c r="F807" s="87"/>
      <c r="G807" s="87"/>
      <c r="H807" s="87"/>
      <c r="I807" s="87"/>
      <c r="J807" s="87"/>
      <c r="K807" s="87"/>
      <c r="L807" s="87"/>
      <c r="M807" s="87"/>
      <c r="N807" s="87"/>
      <c r="O807" s="87"/>
      <c r="P807" s="87"/>
      <c r="Q807" s="87"/>
      <c r="R807" s="87"/>
      <c r="S807" s="87"/>
      <c r="T807" s="87"/>
      <c r="U807" s="87"/>
      <c r="V807" s="87"/>
      <c r="W807" s="87"/>
      <c r="X807" s="87"/>
      <c r="Y807" s="87"/>
      <c r="Z807" s="87"/>
    </row>
    <row r="808" spans="1:26" ht="14.25" customHeight="1" x14ac:dyDescent="0.25">
      <c r="A808" s="87"/>
      <c r="B808" s="87"/>
      <c r="C808" s="87"/>
      <c r="D808" s="87"/>
      <c r="E808" s="87"/>
      <c r="F808" s="87"/>
      <c r="G808" s="87"/>
      <c r="H808" s="87"/>
      <c r="I808" s="87"/>
      <c r="J808" s="87"/>
      <c r="K808" s="87"/>
      <c r="L808" s="87"/>
      <c r="M808" s="87"/>
      <c r="N808" s="87"/>
      <c r="O808" s="87"/>
      <c r="P808" s="87"/>
      <c r="Q808" s="87"/>
      <c r="R808" s="87"/>
      <c r="S808" s="87"/>
      <c r="T808" s="87"/>
      <c r="U808" s="87"/>
      <c r="V808" s="87"/>
      <c r="W808" s="87"/>
      <c r="X808" s="87"/>
      <c r="Y808" s="87"/>
      <c r="Z808" s="87"/>
    </row>
    <row r="809" spans="1:26" ht="14.25" customHeight="1" x14ac:dyDescent="0.25">
      <c r="A809" s="87"/>
      <c r="B809" s="87"/>
      <c r="C809" s="87"/>
      <c r="D809" s="87"/>
      <c r="E809" s="87"/>
      <c r="F809" s="87"/>
      <c r="G809" s="87"/>
      <c r="H809" s="87"/>
      <c r="I809" s="87"/>
      <c r="J809" s="87"/>
      <c r="K809" s="87"/>
      <c r="L809" s="87"/>
      <c r="M809" s="87"/>
      <c r="N809" s="87"/>
      <c r="O809" s="87"/>
      <c r="P809" s="87"/>
      <c r="Q809" s="87"/>
      <c r="R809" s="87"/>
      <c r="S809" s="87"/>
      <c r="T809" s="87"/>
      <c r="U809" s="87"/>
      <c r="V809" s="87"/>
      <c r="W809" s="87"/>
      <c r="X809" s="87"/>
      <c r="Y809" s="87"/>
      <c r="Z809" s="87"/>
    </row>
    <row r="810" spans="1:26" ht="14.25" customHeight="1" x14ac:dyDescent="0.25">
      <c r="A810" s="87"/>
      <c r="B810" s="87"/>
      <c r="C810" s="87"/>
      <c r="D810" s="87"/>
      <c r="E810" s="87"/>
      <c r="F810" s="87"/>
      <c r="G810" s="87"/>
      <c r="H810" s="87"/>
      <c r="I810" s="87"/>
      <c r="J810" s="87"/>
      <c r="K810" s="87"/>
      <c r="L810" s="87"/>
      <c r="M810" s="87"/>
      <c r="N810" s="87"/>
      <c r="O810" s="87"/>
      <c r="P810" s="87"/>
      <c r="Q810" s="87"/>
      <c r="R810" s="87"/>
      <c r="S810" s="87"/>
      <c r="T810" s="87"/>
      <c r="U810" s="87"/>
      <c r="V810" s="87"/>
      <c r="W810" s="87"/>
      <c r="X810" s="87"/>
      <c r="Y810" s="87"/>
      <c r="Z810" s="87"/>
    </row>
    <row r="811" spans="1:26" ht="14.25" customHeight="1" x14ac:dyDescent="0.25">
      <c r="A811" s="87"/>
      <c r="B811" s="87"/>
      <c r="C811" s="87"/>
      <c r="D811" s="87"/>
      <c r="E811" s="87"/>
      <c r="F811" s="87"/>
      <c r="G811" s="87"/>
      <c r="H811" s="87"/>
      <c r="I811" s="87"/>
      <c r="J811" s="87"/>
      <c r="K811" s="87"/>
      <c r="L811" s="87"/>
      <c r="M811" s="87"/>
      <c r="N811" s="87"/>
      <c r="O811" s="87"/>
      <c r="P811" s="87"/>
      <c r="Q811" s="87"/>
      <c r="R811" s="87"/>
      <c r="S811" s="87"/>
      <c r="T811" s="87"/>
      <c r="U811" s="87"/>
      <c r="V811" s="87"/>
      <c r="W811" s="87"/>
      <c r="X811" s="87"/>
      <c r="Y811" s="87"/>
      <c r="Z811" s="87"/>
    </row>
    <row r="812" spans="1:26" ht="14.25" customHeight="1" x14ac:dyDescent="0.25">
      <c r="A812" s="87"/>
      <c r="B812" s="87"/>
      <c r="C812" s="87"/>
      <c r="D812" s="87"/>
      <c r="E812" s="87"/>
      <c r="F812" s="87"/>
      <c r="G812" s="87"/>
      <c r="H812" s="87"/>
      <c r="I812" s="87"/>
      <c r="J812" s="87"/>
      <c r="K812" s="87"/>
      <c r="L812" s="87"/>
      <c r="M812" s="87"/>
      <c r="N812" s="87"/>
      <c r="O812" s="87"/>
      <c r="P812" s="87"/>
      <c r="Q812" s="87"/>
      <c r="R812" s="87"/>
      <c r="S812" s="87"/>
      <c r="T812" s="87"/>
      <c r="U812" s="87"/>
      <c r="V812" s="87"/>
      <c r="W812" s="87"/>
      <c r="X812" s="87"/>
      <c r="Y812" s="87"/>
      <c r="Z812" s="87"/>
    </row>
    <row r="813" spans="1:26" ht="14.25" customHeight="1" x14ac:dyDescent="0.25">
      <c r="A813" s="87"/>
      <c r="B813" s="87"/>
      <c r="C813" s="87"/>
      <c r="D813" s="87"/>
      <c r="E813" s="87"/>
      <c r="F813" s="87"/>
      <c r="G813" s="87"/>
      <c r="H813" s="87"/>
      <c r="I813" s="87"/>
      <c r="J813" s="87"/>
      <c r="K813" s="87"/>
      <c r="L813" s="87"/>
      <c r="M813" s="87"/>
      <c r="N813" s="87"/>
      <c r="O813" s="87"/>
      <c r="P813" s="87"/>
      <c r="Q813" s="87"/>
      <c r="R813" s="87"/>
      <c r="S813" s="87"/>
      <c r="T813" s="87"/>
      <c r="U813" s="87"/>
      <c r="V813" s="87"/>
      <c r="W813" s="87"/>
      <c r="X813" s="87"/>
      <c r="Y813" s="87"/>
      <c r="Z813" s="87"/>
    </row>
    <row r="814" spans="1:26" ht="14.25" customHeight="1" x14ac:dyDescent="0.25">
      <c r="A814" s="87"/>
      <c r="B814" s="87"/>
      <c r="C814" s="87"/>
      <c r="D814" s="87"/>
      <c r="E814" s="87"/>
      <c r="F814" s="87"/>
      <c r="G814" s="87"/>
      <c r="H814" s="87"/>
      <c r="I814" s="87"/>
      <c r="J814" s="87"/>
      <c r="K814" s="87"/>
      <c r="L814" s="87"/>
      <c r="M814" s="87"/>
      <c r="N814" s="87"/>
      <c r="O814" s="87"/>
      <c r="P814" s="87"/>
      <c r="Q814" s="87"/>
      <c r="R814" s="87"/>
      <c r="S814" s="87"/>
      <c r="T814" s="87"/>
      <c r="U814" s="87"/>
      <c r="V814" s="87"/>
      <c r="W814" s="87"/>
      <c r="X814" s="87"/>
      <c r="Y814" s="87"/>
      <c r="Z814" s="87"/>
    </row>
    <row r="815" spans="1:26" ht="14.25" customHeight="1" x14ac:dyDescent="0.25">
      <c r="A815" s="87"/>
      <c r="B815" s="87"/>
      <c r="C815" s="87"/>
      <c r="D815" s="87"/>
      <c r="E815" s="87"/>
      <c r="F815" s="87"/>
      <c r="G815" s="87"/>
      <c r="H815" s="87"/>
      <c r="I815" s="87"/>
      <c r="J815" s="87"/>
      <c r="K815" s="87"/>
      <c r="L815" s="87"/>
      <c r="M815" s="87"/>
      <c r="N815" s="87"/>
      <c r="O815" s="87"/>
      <c r="P815" s="87"/>
      <c r="Q815" s="87"/>
      <c r="R815" s="87"/>
      <c r="S815" s="87"/>
      <c r="T815" s="87"/>
      <c r="U815" s="87"/>
      <c r="V815" s="87"/>
      <c r="W815" s="87"/>
      <c r="X815" s="87"/>
      <c r="Y815" s="87"/>
      <c r="Z815" s="87"/>
    </row>
    <row r="816" spans="1:26" ht="14.25" customHeight="1" x14ac:dyDescent="0.25">
      <c r="A816" s="87"/>
      <c r="B816" s="87"/>
      <c r="C816" s="87"/>
      <c r="D816" s="87"/>
      <c r="E816" s="87"/>
      <c r="F816" s="87"/>
      <c r="G816" s="87"/>
      <c r="H816" s="87"/>
      <c r="I816" s="87"/>
      <c r="J816" s="87"/>
      <c r="K816" s="87"/>
      <c r="L816" s="87"/>
      <c r="M816" s="87"/>
      <c r="N816" s="87"/>
      <c r="O816" s="87"/>
      <c r="P816" s="87"/>
      <c r="Q816" s="87"/>
      <c r="R816" s="87"/>
      <c r="S816" s="87"/>
      <c r="T816" s="87"/>
      <c r="U816" s="87"/>
      <c r="V816" s="87"/>
      <c r="W816" s="87"/>
      <c r="X816" s="87"/>
      <c r="Y816" s="87"/>
      <c r="Z816" s="87"/>
    </row>
    <row r="817" spans="1:26" ht="14.25" customHeight="1" x14ac:dyDescent="0.25">
      <c r="A817" s="87"/>
      <c r="B817" s="87"/>
      <c r="C817" s="87"/>
      <c r="D817" s="87"/>
      <c r="E817" s="87"/>
      <c r="F817" s="87"/>
      <c r="G817" s="87"/>
      <c r="H817" s="87"/>
      <c r="I817" s="87"/>
      <c r="J817" s="87"/>
      <c r="K817" s="87"/>
      <c r="L817" s="87"/>
      <c r="M817" s="87"/>
      <c r="N817" s="87"/>
      <c r="O817" s="87"/>
      <c r="P817" s="87"/>
      <c r="Q817" s="87"/>
      <c r="R817" s="87"/>
      <c r="S817" s="87"/>
      <c r="T817" s="87"/>
      <c r="U817" s="87"/>
      <c r="V817" s="87"/>
      <c r="W817" s="87"/>
      <c r="X817" s="87"/>
      <c r="Y817" s="87"/>
      <c r="Z817" s="87"/>
    </row>
    <row r="818" spans="1:26" ht="14.25" customHeight="1" x14ac:dyDescent="0.25">
      <c r="A818" s="87"/>
      <c r="B818" s="87"/>
      <c r="C818" s="87"/>
      <c r="D818" s="87"/>
      <c r="E818" s="87"/>
      <c r="F818" s="87"/>
      <c r="G818" s="87"/>
      <c r="H818" s="87"/>
      <c r="I818" s="87"/>
      <c r="J818" s="87"/>
      <c r="K818" s="87"/>
      <c r="L818" s="87"/>
      <c r="M818" s="87"/>
      <c r="N818" s="87"/>
      <c r="O818" s="87"/>
      <c r="P818" s="87"/>
      <c r="Q818" s="87"/>
      <c r="R818" s="87"/>
      <c r="S818" s="87"/>
      <c r="T818" s="87"/>
      <c r="U818" s="87"/>
      <c r="V818" s="87"/>
      <c r="W818" s="87"/>
      <c r="X818" s="87"/>
      <c r="Y818" s="87"/>
      <c r="Z818" s="87"/>
    </row>
    <row r="819" spans="1:26" ht="14.25" customHeight="1" x14ac:dyDescent="0.25">
      <c r="A819" s="87"/>
      <c r="B819" s="87"/>
      <c r="C819" s="87"/>
      <c r="D819" s="87"/>
      <c r="E819" s="87"/>
      <c r="F819" s="87"/>
      <c r="G819" s="87"/>
      <c r="H819" s="87"/>
      <c r="I819" s="87"/>
      <c r="J819" s="87"/>
      <c r="K819" s="87"/>
      <c r="L819" s="87"/>
      <c r="M819" s="87"/>
      <c r="N819" s="87"/>
      <c r="O819" s="87"/>
      <c r="P819" s="87"/>
      <c r="Q819" s="87"/>
      <c r="R819" s="87"/>
      <c r="S819" s="87"/>
      <c r="T819" s="87"/>
      <c r="U819" s="87"/>
      <c r="V819" s="87"/>
      <c r="W819" s="87"/>
      <c r="X819" s="87"/>
      <c r="Y819" s="87"/>
      <c r="Z819" s="87"/>
    </row>
    <row r="820" spans="1:26" ht="14.25" customHeight="1" x14ac:dyDescent="0.25">
      <c r="A820" s="87"/>
      <c r="B820" s="87"/>
      <c r="C820" s="87"/>
      <c r="D820" s="87"/>
      <c r="E820" s="87"/>
      <c r="F820" s="87"/>
      <c r="G820" s="87"/>
      <c r="H820" s="87"/>
      <c r="I820" s="87"/>
      <c r="J820" s="87"/>
      <c r="K820" s="87"/>
      <c r="L820" s="87"/>
      <c r="M820" s="87"/>
      <c r="N820" s="87"/>
      <c r="O820" s="87"/>
      <c r="P820" s="87"/>
      <c r="Q820" s="87"/>
      <c r="R820" s="87"/>
      <c r="S820" s="87"/>
      <c r="T820" s="87"/>
      <c r="U820" s="87"/>
      <c r="V820" s="87"/>
      <c r="W820" s="87"/>
      <c r="X820" s="87"/>
      <c r="Y820" s="87"/>
      <c r="Z820" s="87"/>
    </row>
    <row r="821" spans="1:26" ht="14.25" customHeight="1" x14ac:dyDescent="0.25">
      <c r="A821" s="87"/>
      <c r="B821" s="87"/>
      <c r="C821" s="87"/>
      <c r="D821" s="87"/>
      <c r="E821" s="87"/>
      <c r="F821" s="87"/>
      <c r="G821" s="87"/>
      <c r="H821" s="87"/>
      <c r="I821" s="87"/>
      <c r="J821" s="87"/>
      <c r="K821" s="87"/>
      <c r="L821" s="87"/>
      <c r="M821" s="87"/>
      <c r="N821" s="87"/>
      <c r="O821" s="87"/>
      <c r="P821" s="87"/>
      <c r="Q821" s="87"/>
      <c r="R821" s="87"/>
      <c r="S821" s="87"/>
      <c r="T821" s="87"/>
      <c r="U821" s="87"/>
      <c r="V821" s="87"/>
      <c r="W821" s="87"/>
      <c r="X821" s="87"/>
      <c r="Y821" s="87"/>
      <c r="Z821" s="87"/>
    </row>
    <row r="822" spans="1:26" ht="14.25" customHeight="1" x14ac:dyDescent="0.25">
      <c r="A822" s="87"/>
      <c r="B822" s="87"/>
      <c r="C822" s="87"/>
      <c r="D822" s="87"/>
      <c r="E822" s="87"/>
      <c r="F822" s="87"/>
      <c r="G822" s="87"/>
      <c r="H822" s="87"/>
      <c r="I822" s="87"/>
      <c r="J822" s="87"/>
      <c r="K822" s="87"/>
      <c r="L822" s="87"/>
      <c r="M822" s="87"/>
      <c r="N822" s="87"/>
      <c r="O822" s="87"/>
      <c r="P822" s="87"/>
      <c r="Q822" s="87"/>
      <c r="R822" s="87"/>
      <c r="S822" s="87"/>
      <c r="T822" s="87"/>
      <c r="U822" s="87"/>
      <c r="V822" s="87"/>
      <c r="W822" s="87"/>
      <c r="X822" s="87"/>
      <c r="Y822" s="87"/>
      <c r="Z822" s="87"/>
    </row>
    <row r="823" spans="1:26" ht="14.25" customHeight="1" x14ac:dyDescent="0.25">
      <c r="A823" s="87"/>
      <c r="B823" s="87"/>
      <c r="C823" s="87"/>
      <c r="D823" s="87"/>
      <c r="E823" s="87"/>
      <c r="F823" s="87"/>
      <c r="G823" s="87"/>
      <c r="H823" s="87"/>
      <c r="I823" s="87"/>
      <c r="J823" s="87"/>
      <c r="K823" s="87"/>
      <c r="L823" s="87"/>
      <c r="M823" s="87"/>
      <c r="N823" s="87"/>
      <c r="O823" s="87"/>
      <c r="P823" s="87"/>
      <c r="Q823" s="87"/>
      <c r="R823" s="87"/>
      <c r="S823" s="87"/>
      <c r="T823" s="87"/>
      <c r="U823" s="87"/>
      <c r="V823" s="87"/>
      <c r="W823" s="87"/>
      <c r="X823" s="87"/>
      <c r="Y823" s="87"/>
      <c r="Z823" s="87"/>
    </row>
    <row r="824" spans="1:26" ht="14.25" customHeight="1" x14ac:dyDescent="0.25">
      <c r="A824" s="87"/>
      <c r="B824" s="87"/>
      <c r="C824" s="87"/>
      <c r="D824" s="87"/>
      <c r="E824" s="87"/>
      <c r="F824" s="87"/>
      <c r="G824" s="87"/>
      <c r="H824" s="87"/>
      <c r="I824" s="87"/>
      <c r="J824" s="87"/>
      <c r="K824" s="87"/>
      <c r="L824" s="87"/>
      <c r="M824" s="87"/>
      <c r="N824" s="87"/>
      <c r="O824" s="87"/>
      <c r="P824" s="87"/>
      <c r="Q824" s="87"/>
      <c r="R824" s="87"/>
      <c r="S824" s="87"/>
      <c r="T824" s="87"/>
      <c r="U824" s="87"/>
      <c r="V824" s="87"/>
      <c r="W824" s="87"/>
      <c r="X824" s="87"/>
      <c r="Y824" s="87"/>
      <c r="Z824" s="87"/>
    </row>
    <row r="825" spans="1:26" ht="14.25" customHeight="1" x14ac:dyDescent="0.25">
      <c r="A825" s="87"/>
      <c r="B825" s="87"/>
      <c r="C825" s="87"/>
      <c r="D825" s="87"/>
      <c r="E825" s="87"/>
      <c r="F825" s="87"/>
      <c r="G825" s="87"/>
      <c r="H825" s="87"/>
      <c r="I825" s="87"/>
      <c r="J825" s="87"/>
      <c r="K825" s="87"/>
      <c r="L825" s="87"/>
      <c r="M825" s="87"/>
      <c r="N825" s="87"/>
      <c r="O825" s="87"/>
      <c r="P825" s="87"/>
      <c r="Q825" s="87"/>
      <c r="R825" s="87"/>
      <c r="S825" s="87"/>
      <c r="T825" s="87"/>
      <c r="U825" s="87"/>
      <c r="V825" s="87"/>
      <c r="W825" s="87"/>
      <c r="X825" s="87"/>
      <c r="Y825" s="87"/>
      <c r="Z825" s="87"/>
    </row>
    <row r="826" spans="1:26" ht="14.25" customHeight="1" x14ac:dyDescent="0.25">
      <c r="A826" s="87"/>
      <c r="B826" s="87"/>
      <c r="C826" s="87"/>
      <c r="D826" s="87"/>
      <c r="E826" s="87"/>
      <c r="F826" s="87"/>
      <c r="G826" s="87"/>
      <c r="H826" s="87"/>
      <c r="I826" s="87"/>
      <c r="J826" s="87"/>
      <c r="K826" s="87"/>
      <c r="L826" s="87"/>
      <c r="M826" s="87"/>
      <c r="N826" s="87"/>
      <c r="O826" s="87"/>
      <c r="P826" s="87"/>
      <c r="Q826" s="87"/>
      <c r="R826" s="87"/>
      <c r="S826" s="87"/>
      <c r="T826" s="87"/>
      <c r="U826" s="87"/>
      <c r="V826" s="87"/>
      <c r="W826" s="87"/>
      <c r="X826" s="87"/>
      <c r="Y826" s="87"/>
      <c r="Z826" s="87"/>
    </row>
    <row r="827" spans="1:26" ht="14.25" customHeight="1" x14ac:dyDescent="0.25">
      <c r="A827" s="87"/>
      <c r="B827" s="87"/>
      <c r="C827" s="87"/>
      <c r="D827" s="87"/>
      <c r="E827" s="87"/>
      <c r="F827" s="87"/>
      <c r="G827" s="87"/>
      <c r="H827" s="87"/>
      <c r="I827" s="87"/>
      <c r="J827" s="87"/>
      <c r="K827" s="87"/>
      <c r="L827" s="87"/>
      <c r="M827" s="87"/>
      <c r="N827" s="87"/>
      <c r="O827" s="87"/>
      <c r="P827" s="87"/>
      <c r="Q827" s="87"/>
      <c r="R827" s="87"/>
      <c r="S827" s="87"/>
      <c r="T827" s="87"/>
      <c r="U827" s="87"/>
      <c r="V827" s="87"/>
      <c r="W827" s="87"/>
      <c r="X827" s="87"/>
      <c r="Y827" s="87"/>
      <c r="Z827" s="87"/>
    </row>
    <row r="828" spans="1:26" ht="14.25" customHeight="1" x14ac:dyDescent="0.25">
      <c r="A828" s="87"/>
      <c r="B828" s="87"/>
      <c r="C828" s="87"/>
      <c r="D828" s="87"/>
      <c r="E828" s="87"/>
      <c r="F828" s="87"/>
      <c r="G828" s="87"/>
      <c r="H828" s="87"/>
      <c r="I828" s="87"/>
      <c r="J828" s="87"/>
      <c r="K828" s="87"/>
      <c r="L828" s="87"/>
      <c r="M828" s="87"/>
      <c r="N828" s="87"/>
      <c r="O828" s="87"/>
      <c r="P828" s="87"/>
      <c r="Q828" s="87"/>
      <c r="R828" s="87"/>
      <c r="S828" s="87"/>
      <c r="T828" s="87"/>
      <c r="U828" s="87"/>
      <c r="V828" s="87"/>
      <c r="W828" s="87"/>
      <c r="X828" s="87"/>
      <c r="Y828" s="87"/>
      <c r="Z828" s="87"/>
    </row>
    <row r="829" spans="1:26" ht="14.25" customHeight="1" x14ac:dyDescent="0.25">
      <c r="A829" s="87"/>
      <c r="B829" s="87"/>
      <c r="C829" s="87"/>
      <c r="D829" s="87"/>
      <c r="E829" s="87"/>
      <c r="F829" s="87"/>
      <c r="G829" s="87"/>
      <c r="H829" s="87"/>
      <c r="I829" s="87"/>
      <c r="J829" s="87"/>
      <c r="K829" s="87"/>
      <c r="L829" s="87"/>
      <c r="M829" s="87"/>
      <c r="N829" s="87"/>
      <c r="O829" s="87"/>
      <c r="P829" s="87"/>
      <c r="Q829" s="87"/>
      <c r="R829" s="87"/>
      <c r="S829" s="87"/>
      <c r="T829" s="87"/>
      <c r="U829" s="87"/>
      <c r="V829" s="87"/>
      <c r="W829" s="87"/>
      <c r="X829" s="87"/>
      <c r="Y829" s="87"/>
      <c r="Z829" s="87"/>
    </row>
    <row r="830" spans="1:26" ht="14.25" customHeight="1" x14ac:dyDescent="0.25">
      <c r="A830" s="87"/>
      <c r="B830" s="87"/>
      <c r="C830" s="87"/>
      <c r="D830" s="87"/>
      <c r="E830" s="87"/>
      <c r="F830" s="87"/>
      <c r="G830" s="87"/>
      <c r="H830" s="87"/>
      <c r="I830" s="87"/>
      <c r="J830" s="87"/>
      <c r="K830" s="87"/>
      <c r="L830" s="87"/>
      <c r="M830" s="87"/>
      <c r="N830" s="87"/>
      <c r="O830" s="87"/>
      <c r="P830" s="87"/>
      <c r="Q830" s="87"/>
      <c r="R830" s="87"/>
      <c r="S830" s="87"/>
      <c r="T830" s="87"/>
      <c r="U830" s="87"/>
      <c r="V830" s="87"/>
      <c r="W830" s="87"/>
      <c r="X830" s="87"/>
      <c r="Y830" s="87"/>
      <c r="Z830" s="87"/>
    </row>
    <row r="831" spans="1:26" ht="14.25" customHeight="1" x14ac:dyDescent="0.25">
      <c r="A831" s="87"/>
      <c r="B831" s="87"/>
      <c r="C831" s="87"/>
      <c r="D831" s="87"/>
      <c r="E831" s="87"/>
      <c r="F831" s="87"/>
      <c r="G831" s="87"/>
      <c r="H831" s="87"/>
      <c r="I831" s="87"/>
      <c r="J831" s="87"/>
      <c r="K831" s="87"/>
      <c r="L831" s="87"/>
      <c r="M831" s="87"/>
      <c r="N831" s="87"/>
      <c r="O831" s="87"/>
      <c r="P831" s="87"/>
      <c r="Q831" s="87"/>
      <c r="R831" s="87"/>
      <c r="S831" s="87"/>
      <c r="T831" s="87"/>
      <c r="U831" s="87"/>
      <c r="V831" s="87"/>
      <c r="W831" s="87"/>
      <c r="X831" s="87"/>
      <c r="Y831" s="87"/>
      <c r="Z831" s="87"/>
    </row>
    <row r="832" spans="1:26" ht="14.25" customHeight="1" x14ac:dyDescent="0.25">
      <c r="A832" s="87"/>
      <c r="B832" s="87"/>
      <c r="C832" s="87"/>
      <c r="D832" s="87"/>
      <c r="E832" s="87"/>
      <c r="F832" s="87"/>
      <c r="G832" s="87"/>
      <c r="H832" s="87"/>
      <c r="I832" s="87"/>
      <c r="J832" s="87"/>
      <c r="K832" s="87"/>
      <c r="L832" s="87"/>
      <c r="M832" s="87"/>
      <c r="N832" s="87"/>
      <c r="O832" s="87"/>
      <c r="P832" s="87"/>
      <c r="Q832" s="87"/>
      <c r="R832" s="87"/>
      <c r="S832" s="87"/>
      <c r="T832" s="87"/>
      <c r="U832" s="87"/>
      <c r="V832" s="87"/>
      <c r="W832" s="87"/>
      <c r="X832" s="87"/>
      <c r="Y832" s="87"/>
      <c r="Z832" s="87"/>
    </row>
    <row r="833" spans="1:26" ht="14.25" customHeight="1" x14ac:dyDescent="0.25">
      <c r="A833" s="87"/>
      <c r="B833" s="87"/>
      <c r="C833" s="87"/>
      <c r="D833" s="87"/>
      <c r="E833" s="87"/>
      <c r="F833" s="87"/>
      <c r="G833" s="87"/>
      <c r="H833" s="87"/>
      <c r="I833" s="87"/>
      <c r="J833" s="87"/>
      <c r="K833" s="87"/>
      <c r="L833" s="87"/>
      <c r="M833" s="87"/>
      <c r="N833" s="87"/>
      <c r="O833" s="87"/>
      <c r="P833" s="87"/>
      <c r="Q833" s="87"/>
      <c r="R833" s="87"/>
      <c r="S833" s="87"/>
      <c r="T833" s="87"/>
      <c r="U833" s="87"/>
      <c r="V833" s="87"/>
      <c r="W833" s="87"/>
      <c r="X833" s="87"/>
      <c r="Y833" s="87"/>
      <c r="Z833" s="87"/>
    </row>
    <row r="834" spans="1:26" ht="14.25" customHeight="1" x14ac:dyDescent="0.25">
      <c r="A834" s="87"/>
      <c r="B834" s="87"/>
      <c r="C834" s="87"/>
      <c r="D834" s="87"/>
      <c r="E834" s="87"/>
      <c r="F834" s="87"/>
      <c r="G834" s="87"/>
      <c r="H834" s="87"/>
      <c r="I834" s="87"/>
      <c r="J834" s="87"/>
      <c r="K834" s="87"/>
      <c r="L834" s="87"/>
      <c r="M834" s="87"/>
      <c r="N834" s="87"/>
      <c r="O834" s="87"/>
      <c r="P834" s="87"/>
      <c r="Q834" s="87"/>
      <c r="R834" s="87"/>
      <c r="S834" s="87"/>
      <c r="T834" s="87"/>
      <c r="U834" s="87"/>
      <c r="V834" s="87"/>
      <c r="W834" s="87"/>
      <c r="X834" s="87"/>
      <c r="Y834" s="87"/>
      <c r="Z834" s="87"/>
    </row>
    <row r="835" spans="1:26" ht="14.25" customHeight="1" x14ac:dyDescent="0.25">
      <c r="A835" s="87"/>
      <c r="B835" s="87"/>
      <c r="C835" s="87"/>
      <c r="D835" s="87"/>
      <c r="E835" s="87"/>
      <c r="F835" s="87"/>
      <c r="G835" s="87"/>
      <c r="H835" s="87"/>
      <c r="I835" s="87"/>
      <c r="J835" s="87"/>
      <c r="K835" s="87"/>
      <c r="L835" s="87"/>
      <c r="M835" s="87"/>
      <c r="N835" s="87"/>
      <c r="O835" s="87"/>
      <c r="P835" s="87"/>
      <c r="Q835" s="87"/>
      <c r="R835" s="87"/>
      <c r="S835" s="87"/>
      <c r="T835" s="87"/>
      <c r="U835" s="87"/>
      <c r="V835" s="87"/>
      <c r="W835" s="87"/>
      <c r="X835" s="87"/>
      <c r="Y835" s="87"/>
      <c r="Z835" s="87"/>
    </row>
    <row r="836" spans="1:26" ht="14.25" customHeight="1" x14ac:dyDescent="0.25">
      <c r="A836" s="87"/>
      <c r="B836" s="87"/>
      <c r="C836" s="87"/>
      <c r="D836" s="87"/>
      <c r="E836" s="87"/>
      <c r="F836" s="87"/>
      <c r="G836" s="87"/>
      <c r="H836" s="87"/>
      <c r="I836" s="87"/>
      <c r="J836" s="87"/>
      <c r="K836" s="87"/>
      <c r="L836" s="87"/>
      <c r="M836" s="87"/>
      <c r="N836" s="87"/>
      <c r="O836" s="87"/>
      <c r="P836" s="87"/>
      <c r="Q836" s="87"/>
      <c r="R836" s="87"/>
      <c r="S836" s="87"/>
      <c r="T836" s="87"/>
      <c r="U836" s="87"/>
      <c r="V836" s="87"/>
      <c r="W836" s="87"/>
      <c r="X836" s="87"/>
      <c r="Y836" s="87"/>
      <c r="Z836" s="87"/>
    </row>
    <row r="837" spans="1:26" ht="14.25" customHeight="1" x14ac:dyDescent="0.25">
      <c r="A837" s="87"/>
      <c r="B837" s="87"/>
      <c r="C837" s="87"/>
      <c r="D837" s="87"/>
      <c r="E837" s="87"/>
      <c r="F837" s="87"/>
      <c r="G837" s="87"/>
      <c r="H837" s="87"/>
      <c r="I837" s="87"/>
      <c r="J837" s="87"/>
      <c r="K837" s="87"/>
      <c r="L837" s="87"/>
      <c r="M837" s="87"/>
      <c r="N837" s="87"/>
      <c r="O837" s="87"/>
      <c r="P837" s="87"/>
      <c r="Q837" s="87"/>
      <c r="R837" s="87"/>
      <c r="S837" s="87"/>
      <c r="T837" s="87"/>
      <c r="U837" s="87"/>
      <c r="V837" s="87"/>
      <c r="W837" s="87"/>
      <c r="X837" s="87"/>
      <c r="Y837" s="87"/>
      <c r="Z837" s="87"/>
    </row>
    <row r="838" spans="1:26" ht="14.25" customHeight="1" x14ac:dyDescent="0.25">
      <c r="A838" s="87"/>
      <c r="B838" s="87"/>
      <c r="C838" s="87"/>
      <c r="D838" s="87"/>
      <c r="E838" s="87"/>
      <c r="F838" s="87"/>
      <c r="G838" s="87"/>
      <c r="H838" s="87"/>
      <c r="I838" s="87"/>
      <c r="J838" s="87"/>
      <c r="K838" s="87"/>
      <c r="L838" s="87"/>
      <c r="M838" s="87"/>
      <c r="N838" s="87"/>
      <c r="O838" s="87"/>
      <c r="P838" s="87"/>
      <c r="Q838" s="87"/>
      <c r="R838" s="87"/>
      <c r="S838" s="87"/>
      <c r="T838" s="87"/>
      <c r="U838" s="87"/>
      <c r="V838" s="87"/>
      <c r="W838" s="87"/>
      <c r="X838" s="87"/>
      <c r="Y838" s="87"/>
      <c r="Z838" s="87"/>
    </row>
    <row r="839" spans="1:26" ht="14.25" customHeight="1" x14ac:dyDescent="0.25">
      <c r="A839" s="87"/>
      <c r="B839" s="87"/>
      <c r="C839" s="87"/>
      <c r="D839" s="87"/>
      <c r="E839" s="87"/>
      <c r="F839" s="87"/>
      <c r="G839" s="87"/>
      <c r="H839" s="87"/>
      <c r="I839" s="87"/>
      <c r="J839" s="87"/>
      <c r="K839" s="87"/>
      <c r="L839" s="87"/>
      <c r="M839" s="87"/>
      <c r="N839" s="87"/>
      <c r="O839" s="87"/>
      <c r="P839" s="87"/>
      <c r="Q839" s="87"/>
      <c r="R839" s="87"/>
      <c r="S839" s="87"/>
      <c r="T839" s="87"/>
      <c r="U839" s="87"/>
      <c r="V839" s="87"/>
      <c r="W839" s="87"/>
      <c r="X839" s="87"/>
      <c r="Y839" s="87"/>
      <c r="Z839" s="87"/>
    </row>
    <row r="840" spans="1:26" ht="14.25" customHeight="1" x14ac:dyDescent="0.25">
      <c r="A840" s="87"/>
      <c r="B840" s="87"/>
      <c r="C840" s="87"/>
      <c r="D840" s="87"/>
      <c r="E840" s="87"/>
      <c r="F840" s="87"/>
      <c r="G840" s="87"/>
      <c r="H840" s="87"/>
      <c r="I840" s="87"/>
      <c r="J840" s="87"/>
      <c r="K840" s="87"/>
      <c r="L840" s="87"/>
      <c r="M840" s="87"/>
      <c r="N840" s="87"/>
      <c r="O840" s="87"/>
      <c r="P840" s="87"/>
      <c r="Q840" s="87"/>
      <c r="R840" s="87"/>
      <c r="S840" s="87"/>
      <c r="T840" s="87"/>
      <c r="U840" s="87"/>
      <c r="V840" s="87"/>
      <c r="W840" s="87"/>
      <c r="X840" s="87"/>
      <c r="Y840" s="87"/>
      <c r="Z840" s="87"/>
    </row>
    <row r="841" spans="1:26" ht="14.25" customHeight="1" x14ac:dyDescent="0.25">
      <c r="A841" s="87"/>
      <c r="B841" s="87"/>
      <c r="C841" s="87"/>
      <c r="D841" s="87"/>
      <c r="E841" s="87"/>
      <c r="F841" s="87"/>
      <c r="G841" s="87"/>
      <c r="H841" s="87"/>
      <c r="I841" s="87"/>
      <c r="J841" s="87"/>
      <c r="K841" s="87"/>
      <c r="L841" s="87"/>
      <c r="M841" s="87"/>
      <c r="N841" s="87"/>
      <c r="O841" s="87"/>
      <c r="P841" s="87"/>
      <c r="Q841" s="87"/>
      <c r="R841" s="87"/>
      <c r="S841" s="87"/>
      <c r="T841" s="87"/>
      <c r="U841" s="87"/>
      <c r="V841" s="87"/>
      <c r="W841" s="87"/>
      <c r="X841" s="87"/>
      <c r="Y841" s="87"/>
      <c r="Z841" s="87"/>
    </row>
    <row r="842" spans="1:26" ht="14.25" customHeight="1" x14ac:dyDescent="0.25">
      <c r="A842" s="87"/>
      <c r="B842" s="87"/>
      <c r="C842" s="87"/>
      <c r="D842" s="87"/>
      <c r="E842" s="87"/>
      <c r="F842" s="87"/>
      <c r="G842" s="87"/>
      <c r="H842" s="87"/>
      <c r="I842" s="87"/>
      <c r="J842" s="87"/>
      <c r="K842" s="87"/>
      <c r="L842" s="87"/>
      <c r="M842" s="87"/>
      <c r="N842" s="87"/>
      <c r="O842" s="87"/>
      <c r="P842" s="87"/>
      <c r="Q842" s="87"/>
      <c r="R842" s="87"/>
      <c r="S842" s="87"/>
      <c r="T842" s="87"/>
      <c r="U842" s="87"/>
      <c r="V842" s="87"/>
      <c r="W842" s="87"/>
      <c r="X842" s="87"/>
      <c r="Y842" s="87"/>
      <c r="Z842" s="87"/>
    </row>
    <row r="843" spans="1:26" ht="14.25" customHeight="1" x14ac:dyDescent="0.25">
      <c r="A843" s="87"/>
      <c r="B843" s="87"/>
      <c r="C843" s="87"/>
      <c r="D843" s="87"/>
      <c r="E843" s="87"/>
      <c r="F843" s="87"/>
      <c r="G843" s="87"/>
      <c r="H843" s="87"/>
      <c r="I843" s="87"/>
      <c r="J843" s="87"/>
      <c r="K843" s="87"/>
      <c r="L843" s="87"/>
      <c r="M843" s="87"/>
      <c r="N843" s="87"/>
      <c r="O843" s="87"/>
      <c r="P843" s="87"/>
      <c r="Q843" s="87"/>
      <c r="R843" s="87"/>
      <c r="S843" s="87"/>
      <c r="T843" s="87"/>
      <c r="U843" s="87"/>
      <c r="V843" s="87"/>
      <c r="W843" s="87"/>
      <c r="X843" s="87"/>
      <c r="Y843" s="87"/>
      <c r="Z843" s="87"/>
    </row>
    <row r="844" spans="1:26" ht="14.25" customHeight="1" x14ac:dyDescent="0.25">
      <c r="A844" s="87"/>
      <c r="B844" s="87"/>
      <c r="C844" s="87"/>
      <c r="D844" s="87"/>
      <c r="E844" s="87"/>
      <c r="F844" s="87"/>
      <c r="G844" s="87"/>
      <c r="H844" s="87"/>
      <c r="I844" s="87"/>
      <c r="J844" s="87"/>
      <c r="K844" s="87"/>
      <c r="L844" s="87"/>
      <c r="M844" s="87"/>
      <c r="N844" s="87"/>
      <c r="O844" s="87"/>
      <c r="P844" s="87"/>
      <c r="Q844" s="87"/>
      <c r="R844" s="87"/>
      <c r="S844" s="87"/>
      <c r="T844" s="87"/>
      <c r="U844" s="87"/>
      <c r="V844" s="87"/>
      <c r="W844" s="87"/>
      <c r="X844" s="87"/>
      <c r="Y844" s="87"/>
      <c r="Z844" s="87"/>
    </row>
    <row r="845" spans="1:26" ht="14.25" customHeight="1" x14ac:dyDescent="0.25">
      <c r="A845" s="87"/>
      <c r="B845" s="87"/>
      <c r="C845" s="87"/>
      <c r="D845" s="87"/>
      <c r="E845" s="87"/>
      <c r="F845" s="87"/>
      <c r="G845" s="87"/>
      <c r="H845" s="87"/>
      <c r="I845" s="87"/>
      <c r="J845" s="87"/>
      <c r="K845" s="87"/>
      <c r="L845" s="87"/>
      <c r="M845" s="87"/>
      <c r="N845" s="87"/>
      <c r="O845" s="87"/>
      <c r="P845" s="87"/>
      <c r="Q845" s="87"/>
      <c r="R845" s="87"/>
      <c r="S845" s="87"/>
      <c r="T845" s="87"/>
      <c r="U845" s="87"/>
      <c r="V845" s="87"/>
      <c r="W845" s="87"/>
      <c r="X845" s="87"/>
      <c r="Y845" s="87"/>
      <c r="Z845" s="87"/>
    </row>
    <row r="846" spans="1:26" ht="14.25" customHeight="1" x14ac:dyDescent="0.25">
      <c r="A846" s="87"/>
      <c r="B846" s="87"/>
      <c r="C846" s="87"/>
      <c r="D846" s="87"/>
      <c r="E846" s="87"/>
      <c r="F846" s="87"/>
      <c r="G846" s="87"/>
      <c r="H846" s="87"/>
      <c r="I846" s="87"/>
      <c r="J846" s="87"/>
      <c r="K846" s="87"/>
      <c r="L846" s="87"/>
      <c r="M846" s="87"/>
      <c r="N846" s="87"/>
      <c r="O846" s="87"/>
      <c r="P846" s="87"/>
      <c r="Q846" s="87"/>
      <c r="R846" s="87"/>
      <c r="S846" s="87"/>
      <c r="T846" s="87"/>
      <c r="U846" s="87"/>
      <c r="V846" s="87"/>
      <c r="W846" s="87"/>
      <c r="X846" s="87"/>
      <c r="Y846" s="87"/>
      <c r="Z846" s="87"/>
    </row>
    <row r="847" spans="1:26" ht="14.25" customHeight="1" x14ac:dyDescent="0.25">
      <c r="A847" s="87"/>
      <c r="B847" s="87"/>
      <c r="C847" s="87"/>
      <c r="D847" s="87"/>
      <c r="E847" s="87"/>
      <c r="F847" s="87"/>
      <c r="G847" s="87"/>
      <c r="H847" s="87"/>
      <c r="I847" s="87"/>
      <c r="J847" s="87"/>
      <c r="K847" s="87"/>
      <c r="L847" s="87"/>
      <c r="M847" s="87"/>
      <c r="N847" s="87"/>
      <c r="O847" s="87"/>
      <c r="P847" s="87"/>
      <c r="Q847" s="87"/>
      <c r="R847" s="87"/>
      <c r="S847" s="87"/>
      <c r="T847" s="87"/>
      <c r="U847" s="87"/>
      <c r="V847" s="87"/>
      <c r="W847" s="87"/>
      <c r="X847" s="87"/>
      <c r="Y847" s="87"/>
      <c r="Z847" s="87"/>
    </row>
    <row r="848" spans="1:26" ht="14.25" customHeight="1" x14ac:dyDescent="0.25">
      <c r="A848" s="87"/>
      <c r="B848" s="87"/>
      <c r="C848" s="87"/>
      <c r="D848" s="87"/>
      <c r="E848" s="87"/>
      <c r="F848" s="87"/>
      <c r="G848" s="87"/>
      <c r="H848" s="87"/>
      <c r="I848" s="87"/>
      <c r="J848" s="87"/>
      <c r="K848" s="87"/>
      <c r="L848" s="87"/>
      <c r="M848" s="87"/>
      <c r="N848" s="87"/>
      <c r="O848" s="87"/>
      <c r="P848" s="87"/>
      <c r="Q848" s="87"/>
      <c r="R848" s="87"/>
      <c r="S848" s="87"/>
      <c r="T848" s="87"/>
      <c r="U848" s="87"/>
      <c r="V848" s="87"/>
      <c r="W848" s="87"/>
      <c r="X848" s="87"/>
      <c r="Y848" s="87"/>
      <c r="Z848" s="87"/>
    </row>
    <row r="849" spans="1:26" ht="14.25" customHeight="1" x14ac:dyDescent="0.25">
      <c r="A849" s="87"/>
      <c r="B849" s="87"/>
      <c r="C849" s="87"/>
      <c r="D849" s="87"/>
      <c r="E849" s="87"/>
      <c r="F849" s="87"/>
      <c r="G849" s="87"/>
      <c r="H849" s="87"/>
      <c r="I849" s="87"/>
      <c r="J849" s="87"/>
      <c r="K849" s="87"/>
      <c r="L849" s="87"/>
      <c r="M849" s="87"/>
      <c r="N849" s="87"/>
      <c r="O849" s="87"/>
      <c r="P849" s="87"/>
      <c r="Q849" s="87"/>
      <c r="R849" s="87"/>
      <c r="S849" s="87"/>
      <c r="T849" s="87"/>
      <c r="U849" s="87"/>
      <c r="V849" s="87"/>
      <c r="W849" s="87"/>
      <c r="X849" s="87"/>
      <c r="Y849" s="87"/>
      <c r="Z849" s="87"/>
    </row>
    <row r="850" spans="1:26" ht="14.25" customHeight="1" x14ac:dyDescent="0.25">
      <c r="A850" s="87"/>
      <c r="B850" s="87"/>
      <c r="C850" s="87"/>
      <c r="D850" s="87"/>
      <c r="E850" s="87"/>
      <c r="F850" s="87"/>
      <c r="G850" s="87"/>
      <c r="H850" s="87"/>
      <c r="I850" s="87"/>
      <c r="J850" s="87"/>
      <c r="K850" s="87"/>
      <c r="L850" s="87"/>
      <c r="M850" s="87"/>
      <c r="N850" s="87"/>
      <c r="O850" s="87"/>
      <c r="P850" s="87"/>
      <c r="Q850" s="87"/>
      <c r="R850" s="87"/>
      <c r="S850" s="87"/>
      <c r="T850" s="87"/>
      <c r="U850" s="87"/>
      <c r="V850" s="87"/>
      <c r="W850" s="87"/>
      <c r="X850" s="87"/>
      <c r="Y850" s="87"/>
      <c r="Z850" s="87"/>
    </row>
    <row r="851" spans="1:26" ht="14.25" customHeight="1" x14ac:dyDescent="0.25">
      <c r="A851" s="87"/>
      <c r="B851" s="87"/>
      <c r="C851" s="87"/>
      <c r="D851" s="87"/>
      <c r="E851" s="87"/>
      <c r="F851" s="87"/>
      <c r="G851" s="87"/>
      <c r="H851" s="87"/>
      <c r="I851" s="87"/>
      <c r="J851" s="87"/>
      <c r="K851" s="87"/>
      <c r="L851" s="87"/>
      <c r="M851" s="87"/>
      <c r="N851" s="87"/>
      <c r="O851" s="87"/>
      <c r="P851" s="87"/>
      <c r="Q851" s="87"/>
      <c r="R851" s="87"/>
      <c r="S851" s="87"/>
      <c r="T851" s="87"/>
      <c r="U851" s="87"/>
      <c r="V851" s="87"/>
      <c r="W851" s="87"/>
      <c r="X851" s="87"/>
      <c r="Y851" s="87"/>
      <c r="Z851" s="87"/>
    </row>
    <row r="852" spans="1:26" ht="14.25" customHeight="1" x14ac:dyDescent="0.25">
      <c r="A852" s="87"/>
      <c r="B852" s="87"/>
      <c r="C852" s="87"/>
      <c r="D852" s="87"/>
      <c r="E852" s="87"/>
      <c r="F852" s="87"/>
      <c r="G852" s="87"/>
      <c r="H852" s="87"/>
      <c r="I852" s="87"/>
      <c r="J852" s="87"/>
      <c r="K852" s="87"/>
      <c r="L852" s="87"/>
      <c r="M852" s="87"/>
      <c r="N852" s="87"/>
      <c r="O852" s="87"/>
      <c r="P852" s="87"/>
      <c r="Q852" s="87"/>
      <c r="R852" s="87"/>
      <c r="S852" s="87"/>
      <c r="T852" s="87"/>
      <c r="U852" s="87"/>
      <c r="V852" s="87"/>
      <c r="W852" s="87"/>
      <c r="X852" s="87"/>
      <c r="Y852" s="87"/>
      <c r="Z852" s="87"/>
    </row>
    <row r="853" spans="1:26" ht="14.25" customHeight="1" x14ac:dyDescent="0.25">
      <c r="A853" s="87"/>
      <c r="B853" s="87"/>
      <c r="C853" s="87"/>
      <c r="D853" s="87"/>
      <c r="E853" s="87"/>
      <c r="F853" s="87"/>
      <c r="G853" s="87"/>
      <c r="H853" s="87"/>
      <c r="I853" s="87"/>
      <c r="J853" s="87"/>
      <c r="K853" s="87"/>
      <c r="L853" s="87"/>
      <c r="M853" s="87"/>
      <c r="N853" s="87"/>
      <c r="O853" s="87"/>
      <c r="P853" s="87"/>
      <c r="Q853" s="87"/>
      <c r="R853" s="87"/>
      <c r="S853" s="87"/>
      <c r="T853" s="87"/>
      <c r="U853" s="87"/>
      <c r="V853" s="87"/>
      <c r="W853" s="87"/>
      <c r="X853" s="87"/>
      <c r="Y853" s="87"/>
      <c r="Z853" s="87"/>
    </row>
    <row r="854" spans="1:26" ht="14.25" customHeight="1" x14ac:dyDescent="0.25">
      <c r="A854" s="87"/>
      <c r="B854" s="87"/>
      <c r="C854" s="87"/>
      <c r="D854" s="87"/>
      <c r="E854" s="87"/>
      <c r="F854" s="87"/>
      <c r="G854" s="87"/>
      <c r="H854" s="87"/>
      <c r="I854" s="87"/>
      <c r="J854" s="87"/>
      <c r="K854" s="87"/>
      <c r="L854" s="87"/>
      <c r="M854" s="87"/>
      <c r="N854" s="87"/>
      <c r="O854" s="87"/>
      <c r="P854" s="87"/>
      <c r="Q854" s="87"/>
      <c r="R854" s="87"/>
      <c r="S854" s="87"/>
      <c r="T854" s="87"/>
      <c r="U854" s="87"/>
      <c r="V854" s="87"/>
      <c r="W854" s="87"/>
      <c r="X854" s="87"/>
      <c r="Y854" s="87"/>
      <c r="Z854" s="87"/>
    </row>
    <row r="855" spans="1:26" ht="14.25" customHeight="1" x14ac:dyDescent="0.25">
      <c r="A855" s="87"/>
      <c r="B855" s="87"/>
      <c r="C855" s="87"/>
      <c r="D855" s="87"/>
      <c r="E855" s="87"/>
      <c r="F855" s="87"/>
      <c r="G855" s="87"/>
      <c r="H855" s="87"/>
      <c r="I855" s="87"/>
      <c r="J855" s="87"/>
      <c r="K855" s="87"/>
      <c r="L855" s="87"/>
      <c r="M855" s="87"/>
      <c r="N855" s="87"/>
      <c r="O855" s="87"/>
      <c r="P855" s="87"/>
      <c r="Q855" s="87"/>
      <c r="R855" s="87"/>
      <c r="S855" s="87"/>
      <c r="T855" s="87"/>
      <c r="U855" s="87"/>
      <c r="V855" s="87"/>
      <c r="W855" s="87"/>
      <c r="X855" s="87"/>
      <c r="Y855" s="87"/>
      <c r="Z855" s="87"/>
    </row>
    <row r="856" spans="1:26" ht="14.25" customHeight="1" x14ac:dyDescent="0.25">
      <c r="A856" s="87"/>
      <c r="B856" s="87"/>
      <c r="C856" s="87"/>
      <c r="D856" s="87"/>
      <c r="E856" s="87"/>
      <c r="F856" s="87"/>
      <c r="G856" s="87"/>
      <c r="H856" s="87"/>
      <c r="I856" s="87"/>
      <c r="J856" s="87"/>
      <c r="K856" s="87"/>
      <c r="L856" s="87"/>
      <c r="M856" s="87"/>
      <c r="N856" s="87"/>
      <c r="O856" s="87"/>
      <c r="P856" s="87"/>
      <c r="Q856" s="87"/>
      <c r="R856" s="87"/>
      <c r="S856" s="87"/>
      <c r="T856" s="87"/>
      <c r="U856" s="87"/>
      <c r="V856" s="87"/>
      <c r="W856" s="87"/>
      <c r="X856" s="87"/>
      <c r="Y856" s="87"/>
      <c r="Z856" s="87"/>
    </row>
    <row r="857" spans="1:26" ht="14.25" customHeight="1" x14ac:dyDescent="0.25">
      <c r="A857" s="87"/>
      <c r="B857" s="87"/>
      <c r="C857" s="87"/>
      <c r="D857" s="87"/>
      <c r="E857" s="87"/>
      <c r="F857" s="87"/>
      <c r="G857" s="87"/>
      <c r="H857" s="87"/>
      <c r="I857" s="87"/>
      <c r="J857" s="87"/>
      <c r="K857" s="87"/>
      <c r="L857" s="87"/>
      <c r="M857" s="87"/>
      <c r="N857" s="87"/>
      <c r="O857" s="87"/>
      <c r="P857" s="87"/>
      <c r="Q857" s="87"/>
      <c r="R857" s="87"/>
      <c r="S857" s="87"/>
      <c r="T857" s="87"/>
      <c r="U857" s="87"/>
      <c r="V857" s="87"/>
      <c r="W857" s="87"/>
      <c r="X857" s="87"/>
      <c r="Y857" s="87"/>
      <c r="Z857" s="87"/>
    </row>
    <row r="858" spans="1:26" ht="14.25" customHeight="1" x14ac:dyDescent="0.25">
      <c r="A858" s="87"/>
      <c r="B858" s="87"/>
      <c r="C858" s="87"/>
      <c r="D858" s="87"/>
      <c r="E858" s="87"/>
      <c r="F858" s="87"/>
      <c r="G858" s="87"/>
      <c r="H858" s="87"/>
      <c r="I858" s="87"/>
      <c r="J858" s="87"/>
      <c r="K858" s="87"/>
      <c r="L858" s="87"/>
      <c r="M858" s="87"/>
      <c r="N858" s="87"/>
      <c r="O858" s="87"/>
      <c r="P858" s="87"/>
      <c r="Q858" s="87"/>
      <c r="R858" s="87"/>
      <c r="S858" s="87"/>
      <c r="T858" s="87"/>
      <c r="U858" s="87"/>
      <c r="V858" s="87"/>
      <c r="W858" s="87"/>
      <c r="X858" s="87"/>
      <c r="Y858" s="87"/>
      <c r="Z858" s="87"/>
    </row>
    <row r="859" spans="1:26" ht="14.25" customHeight="1" x14ac:dyDescent="0.25">
      <c r="A859" s="87"/>
      <c r="B859" s="87"/>
      <c r="C859" s="87"/>
      <c r="D859" s="87"/>
      <c r="E859" s="87"/>
      <c r="F859" s="87"/>
      <c r="G859" s="87"/>
      <c r="H859" s="87"/>
      <c r="I859" s="87"/>
      <c r="J859" s="87"/>
      <c r="K859" s="87"/>
      <c r="L859" s="87"/>
      <c r="M859" s="87"/>
      <c r="N859" s="87"/>
      <c r="O859" s="87"/>
      <c r="P859" s="87"/>
      <c r="Q859" s="87"/>
      <c r="R859" s="87"/>
      <c r="S859" s="87"/>
      <c r="T859" s="87"/>
      <c r="U859" s="87"/>
      <c r="V859" s="87"/>
      <c r="W859" s="87"/>
      <c r="X859" s="87"/>
      <c r="Y859" s="87"/>
      <c r="Z859" s="87"/>
    </row>
    <row r="860" spans="1:26" ht="14.25" customHeight="1" x14ac:dyDescent="0.25">
      <c r="A860" s="87"/>
      <c r="B860" s="87"/>
      <c r="C860" s="87"/>
      <c r="D860" s="87"/>
      <c r="E860" s="87"/>
      <c r="F860" s="87"/>
      <c r="G860" s="87"/>
      <c r="H860" s="87"/>
      <c r="I860" s="87"/>
      <c r="J860" s="87"/>
      <c r="K860" s="87"/>
      <c r="L860" s="87"/>
      <c r="M860" s="87"/>
      <c r="N860" s="87"/>
      <c r="O860" s="87"/>
      <c r="P860" s="87"/>
      <c r="Q860" s="87"/>
      <c r="R860" s="87"/>
      <c r="S860" s="87"/>
      <c r="T860" s="87"/>
      <c r="U860" s="87"/>
      <c r="V860" s="87"/>
      <c r="W860" s="87"/>
      <c r="X860" s="87"/>
      <c r="Y860" s="87"/>
      <c r="Z860" s="87"/>
    </row>
    <row r="861" spans="1:26" ht="14.25" customHeight="1" x14ac:dyDescent="0.25">
      <c r="A861" s="87"/>
      <c r="B861" s="87"/>
      <c r="C861" s="87"/>
      <c r="D861" s="87"/>
      <c r="E861" s="87"/>
      <c r="F861" s="87"/>
      <c r="G861" s="87"/>
      <c r="H861" s="87"/>
      <c r="I861" s="87"/>
      <c r="J861" s="87"/>
      <c r="K861" s="87"/>
      <c r="L861" s="87"/>
      <c r="M861" s="87"/>
      <c r="N861" s="87"/>
      <c r="O861" s="87"/>
      <c r="P861" s="87"/>
      <c r="Q861" s="87"/>
      <c r="R861" s="87"/>
      <c r="S861" s="87"/>
      <c r="T861" s="87"/>
      <c r="U861" s="87"/>
      <c r="V861" s="87"/>
      <c r="W861" s="87"/>
      <c r="X861" s="87"/>
      <c r="Y861" s="87"/>
      <c r="Z861" s="87"/>
    </row>
    <row r="862" spans="1:26" ht="14.25" customHeight="1" x14ac:dyDescent="0.25">
      <c r="A862" s="87"/>
      <c r="B862" s="87"/>
      <c r="C862" s="87"/>
      <c r="D862" s="87"/>
      <c r="E862" s="87"/>
      <c r="F862" s="87"/>
      <c r="G862" s="87"/>
      <c r="H862" s="87"/>
      <c r="I862" s="87"/>
      <c r="J862" s="87"/>
      <c r="K862" s="87"/>
      <c r="L862" s="87"/>
      <c r="M862" s="87"/>
      <c r="N862" s="87"/>
      <c r="O862" s="87"/>
      <c r="P862" s="87"/>
      <c r="Q862" s="87"/>
      <c r="R862" s="87"/>
      <c r="S862" s="87"/>
      <c r="T862" s="87"/>
      <c r="U862" s="87"/>
      <c r="V862" s="87"/>
      <c r="W862" s="87"/>
      <c r="X862" s="87"/>
      <c r="Y862" s="87"/>
      <c r="Z862" s="87"/>
    </row>
    <row r="863" spans="1:26" ht="14.25" customHeight="1" x14ac:dyDescent="0.25">
      <c r="A863" s="87"/>
      <c r="B863" s="87"/>
      <c r="C863" s="87"/>
      <c r="D863" s="87"/>
      <c r="E863" s="87"/>
      <c r="F863" s="87"/>
      <c r="G863" s="87"/>
      <c r="H863" s="87"/>
      <c r="I863" s="87"/>
      <c r="J863" s="87"/>
      <c r="K863" s="87"/>
      <c r="L863" s="87"/>
      <c r="M863" s="87"/>
      <c r="N863" s="87"/>
      <c r="O863" s="87"/>
      <c r="P863" s="87"/>
      <c r="Q863" s="87"/>
      <c r="R863" s="87"/>
      <c r="S863" s="87"/>
      <c r="T863" s="87"/>
      <c r="U863" s="87"/>
      <c r="V863" s="87"/>
      <c r="W863" s="87"/>
      <c r="X863" s="87"/>
      <c r="Y863" s="87"/>
      <c r="Z863" s="87"/>
    </row>
    <row r="864" spans="1:26" ht="14.25" customHeight="1" x14ac:dyDescent="0.25">
      <c r="A864" s="87"/>
      <c r="B864" s="87"/>
      <c r="C864" s="87"/>
      <c r="D864" s="87"/>
      <c r="E864" s="87"/>
      <c r="F864" s="87"/>
      <c r="G864" s="87"/>
      <c r="H864" s="87"/>
      <c r="I864" s="87"/>
      <c r="J864" s="87"/>
      <c r="K864" s="87"/>
      <c r="L864" s="87"/>
      <c r="M864" s="87"/>
      <c r="N864" s="87"/>
      <c r="O864" s="87"/>
      <c r="P864" s="87"/>
      <c r="Q864" s="87"/>
      <c r="R864" s="87"/>
      <c r="S864" s="87"/>
      <c r="T864" s="87"/>
      <c r="U864" s="87"/>
      <c r="V864" s="87"/>
      <c r="W864" s="87"/>
      <c r="X864" s="87"/>
      <c r="Y864" s="87"/>
      <c r="Z864" s="87"/>
    </row>
    <row r="865" spans="1:26" ht="14.25" customHeight="1" x14ac:dyDescent="0.25">
      <c r="A865" s="87"/>
      <c r="B865" s="87"/>
      <c r="C865" s="87"/>
      <c r="D865" s="87"/>
      <c r="E865" s="87"/>
      <c r="F865" s="87"/>
      <c r="G865" s="87"/>
      <c r="H865" s="87"/>
      <c r="I865" s="87"/>
      <c r="J865" s="87"/>
      <c r="K865" s="87"/>
      <c r="L865" s="87"/>
      <c r="M865" s="87"/>
      <c r="N865" s="87"/>
      <c r="O865" s="87"/>
      <c r="P865" s="87"/>
      <c r="Q865" s="87"/>
      <c r="R865" s="87"/>
      <c r="S865" s="87"/>
      <c r="T865" s="87"/>
      <c r="U865" s="87"/>
      <c r="V865" s="87"/>
      <c r="W865" s="87"/>
      <c r="X865" s="87"/>
      <c r="Y865" s="87"/>
      <c r="Z865" s="87"/>
    </row>
    <row r="866" spans="1:26" ht="14.25" customHeight="1" x14ac:dyDescent="0.25">
      <c r="A866" s="87"/>
      <c r="B866" s="87"/>
      <c r="C866" s="87"/>
      <c r="D866" s="87"/>
      <c r="E866" s="87"/>
      <c r="F866" s="87"/>
      <c r="G866" s="87"/>
      <c r="H866" s="87"/>
      <c r="I866" s="87"/>
      <c r="J866" s="87"/>
      <c r="K866" s="87"/>
      <c r="L866" s="87"/>
      <c r="M866" s="87"/>
      <c r="N866" s="87"/>
      <c r="O866" s="87"/>
      <c r="P866" s="87"/>
      <c r="Q866" s="87"/>
      <c r="R866" s="87"/>
      <c r="S866" s="87"/>
      <c r="T866" s="87"/>
      <c r="U866" s="87"/>
      <c r="V866" s="87"/>
      <c r="W866" s="87"/>
      <c r="X866" s="87"/>
      <c r="Y866" s="87"/>
      <c r="Z866" s="87"/>
    </row>
    <row r="867" spans="1:26" ht="14.25" customHeight="1" x14ac:dyDescent="0.25">
      <c r="A867" s="87"/>
      <c r="B867" s="87"/>
      <c r="C867" s="87"/>
      <c r="D867" s="87"/>
      <c r="E867" s="87"/>
      <c r="F867" s="87"/>
      <c r="G867" s="87"/>
      <c r="H867" s="87"/>
      <c r="I867" s="87"/>
      <c r="J867" s="87"/>
      <c r="K867" s="87"/>
      <c r="L867" s="87"/>
      <c r="M867" s="87"/>
      <c r="N867" s="87"/>
      <c r="O867" s="87"/>
      <c r="P867" s="87"/>
      <c r="Q867" s="87"/>
      <c r="R867" s="87"/>
      <c r="S867" s="87"/>
      <c r="T867" s="87"/>
      <c r="U867" s="87"/>
      <c r="V867" s="87"/>
      <c r="W867" s="87"/>
      <c r="X867" s="87"/>
      <c r="Y867" s="87"/>
      <c r="Z867" s="87"/>
    </row>
    <row r="868" spans="1:26" ht="14.25" customHeight="1" x14ac:dyDescent="0.25">
      <c r="A868" s="87"/>
      <c r="B868" s="87"/>
      <c r="C868" s="87"/>
      <c r="D868" s="87"/>
      <c r="E868" s="87"/>
      <c r="F868" s="87"/>
      <c r="G868" s="87"/>
      <c r="H868" s="87"/>
      <c r="I868" s="87"/>
      <c r="J868" s="87"/>
      <c r="K868" s="87"/>
      <c r="L868" s="87"/>
      <c r="M868" s="87"/>
      <c r="N868" s="87"/>
      <c r="O868" s="87"/>
      <c r="P868" s="87"/>
      <c r="Q868" s="87"/>
      <c r="R868" s="87"/>
      <c r="S868" s="87"/>
      <c r="T868" s="87"/>
      <c r="U868" s="87"/>
      <c r="V868" s="87"/>
      <c r="W868" s="87"/>
      <c r="X868" s="87"/>
      <c r="Y868" s="87"/>
      <c r="Z868" s="87"/>
    </row>
    <row r="869" spans="1:26" ht="14.25" customHeight="1" x14ac:dyDescent="0.25">
      <c r="A869" s="87"/>
      <c r="B869" s="87"/>
      <c r="C869" s="87"/>
      <c r="D869" s="87"/>
      <c r="E869" s="87"/>
      <c r="F869" s="87"/>
      <c r="G869" s="87"/>
      <c r="H869" s="87"/>
      <c r="I869" s="87"/>
      <c r="J869" s="87"/>
      <c r="K869" s="87"/>
      <c r="L869" s="87"/>
      <c r="M869" s="87"/>
      <c r="N869" s="87"/>
      <c r="O869" s="87"/>
      <c r="P869" s="87"/>
      <c r="Q869" s="87"/>
      <c r="R869" s="87"/>
      <c r="S869" s="87"/>
      <c r="T869" s="87"/>
      <c r="U869" s="87"/>
      <c r="V869" s="87"/>
      <c r="W869" s="87"/>
      <c r="X869" s="87"/>
      <c r="Y869" s="87"/>
      <c r="Z869" s="87"/>
    </row>
    <row r="870" spans="1:26" ht="14.25" customHeight="1" x14ac:dyDescent="0.25">
      <c r="A870" s="87"/>
      <c r="B870" s="87"/>
      <c r="C870" s="87"/>
      <c r="D870" s="87"/>
      <c r="E870" s="87"/>
      <c r="F870" s="87"/>
      <c r="G870" s="87"/>
      <c r="H870" s="87"/>
      <c r="I870" s="87"/>
      <c r="J870" s="87"/>
      <c r="K870" s="87"/>
      <c r="L870" s="87"/>
      <c r="M870" s="87"/>
      <c r="N870" s="87"/>
      <c r="O870" s="87"/>
      <c r="P870" s="87"/>
      <c r="Q870" s="87"/>
      <c r="R870" s="87"/>
      <c r="S870" s="87"/>
      <c r="T870" s="87"/>
      <c r="U870" s="87"/>
      <c r="V870" s="87"/>
      <c r="W870" s="87"/>
      <c r="X870" s="87"/>
      <c r="Y870" s="87"/>
      <c r="Z870" s="87"/>
    </row>
    <row r="871" spans="1:26" ht="14.25" customHeight="1" x14ac:dyDescent="0.25">
      <c r="A871" s="87"/>
      <c r="B871" s="87"/>
      <c r="C871" s="87"/>
      <c r="D871" s="87"/>
      <c r="E871" s="87"/>
      <c r="F871" s="87"/>
      <c r="G871" s="87"/>
      <c r="H871" s="87"/>
      <c r="I871" s="87"/>
      <c r="J871" s="87"/>
      <c r="K871" s="87"/>
      <c r="L871" s="87"/>
      <c r="M871" s="87"/>
      <c r="N871" s="87"/>
      <c r="O871" s="87"/>
      <c r="P871" s="87"/>
      <c r="Q871" s="87"/>
      <c r="R871" s="87"/>
      <c r="S871" s="87"/>
      <c r="T871" s="87"/>
      <c r="U871" s="87"/>
      <c r="V871" s="87"/>
      <c r="W871" s="87"/>
      <c r="X871" s="87"/>
      <c r="Y871" s="87"/>
      <c r="Z871" s="87"/>
    </row>
    <row r="872" spans="1:26" ht="14.25" customHeight="1" x14ac:dyDescent="0.25">
      <c r="A872" s="87"/>
      <c r="B872" s="87"/>
      <c r="C872" s="87"/>
      <c r="D872" s="87"/>
      <c r="E872" s="87"/>
      <c r="F872" s="87"/>
      <c r="G872" s="87"/>
      <c r="H872" s="87"/>
      <c r="I872" s="87"/>
      <c r="J872" s="87"/>
      <c r="K872" s="87"/>
      <c r="L872" s="87"/>
      <c r="M872" s="87"/>
      <c r="N872" s="87"/>
      <c r="O872" s="87"/>
      <c r="P872" s="87"/>
      <c r="Q872" s="87"/>
      <c r="R872" s="87"/>
      <c r="S872" s="87"/>
      <c r="T872" s="87"/>
      <c r="U872" s="87"/>
      <c r="V872" s="87"/>
      <c r="W872" s="87"/>
      <c r="X872" s="87"/>
      <c r="Y872" s="87"/>
      <c r="Z872" s="87"/>
    </row>
    <row r="873" spans="1:26" ht="14.25" customHeight="1" x14ac:dyDescent="0.25">
      <c r="A873" s="87"/>
      <c r="B873" s="87"/>
      <c r="C873" s="87"/>
      <c r="D873" s="87"/>
      <c r="E873" s="87"/>
      <c r="F873" s="87"/>
      <c r="G873" s="87"/>
      <c r="H873" s="87"/>
      <c r="I873" s="87"/>
      <c r="J873" s="87"/>
      <c r="K873" s="87"/>
      <c r="L873" s="87"/>
      <c r="M873" s="87"/>
      <c r="N873" s="87"/>
      <c r="O873" s="87"/>
      <c r="P873" s="87"/>
      <c r="Q873" s="87"/>
      <c r="R873" s="87"/>
      <c r="S873" s="87"/>
      <c r="T873" s="87"/>
      <c r="U873" s="87"/>
      <c r="V873" s="87"/>
      <c r="W873" s="87"/>
      <c r="X873" s="87"/>
      <c r="Y873" s="87"/>
      <c r="Z873" s="87"/>
    </row>
    <row r="874" spans="1:26" ht="14.25" customHeight="1" x14ac:dyDescent="0.25">
      <c r="A874" s="87"/>
      <c r="B874" s="87"/>
      <c r="C874" s="87"/>
      <c r="D874" s="87"/>
      <c r="E874" s="87"/>
      <c r="F874" s="87"/>
      <c r="G874" s="87"/>
      <c r="H874" s="87"/>
      <c r="I874" s="87"/>
      <c r="J874" s="87"/>
      <c r="K874" s="87"/>
      <c r="L874" s="87"/>
      <c r="M874" s="87"/>
      <c r="N874" s="87"/>
      <c r="O874" s="87"/>
      <c r="P874" s="87"/>
      <c r="Q874" s="87"/>
      <c r="R874" s="87"/>
      <c r="S874" s="87"/>
      <c r="T874" s="87"/>
      <c r="U874" s="87"/>
      <c r="V874" s="87"/>
      <c r="W874" s="87"/>
      <c r="X874" s="87"/>
      <c r="Y874" s="87"/>
      <c r="Z874" s="87"/>
    </row>
    <row r="875" spans="1:26" ht="14.25" customHeight="1" x14ac:dyDescent="0.25">
      <c r="A875" s="87"/>
      <c r="B875" s="87"/>
      <c r="C875" s="87"/>
      <c r="D875" s="87"/>
      <c r="E875" s="87"/>
      <c r="F875" s="87"/>
      <c r="G875" s="87"/>
      <c r="H875" s="87"/>
      <c r="I875" s="87"/>
      <c r="J875" s="87"/>
      <c r="K875" s="87"/>
      <c r="L875" s="87"/>
      <c r="M875" s="87"/>
      <c r="N875" s="87"/>
      <c r="O875" s="87"/>
      <c r="P875" s="87"/>
      <c r="Q875" s="87"/>
      <c r="R875" s="87"/>
      <c r="S875" s="87"/>
      <c r="T875" s="87"/>
      <c r="U875" s="87"/>
      <c r="V875" s="87"/>
      <c r="W875" s="87"/>
      <c r="X875" s="87"/>
      <c r="Y875" s="87"/>
      <c r="Z875" s="87"/>
    </row>
    <row r="876" spans="1:26" ht="14.25" customHeight="1" x14ac:dyDescent="0.25">
      <c r="A876" s="87"/>
      <c r="B876" s="87"/>
      <c r="C876" s="87"/>
      <c r="D876" s="87"/>
      <c r="E876" s="87"/>
      <c r="F876" s="87"/>
      <c r="G876" s="87"/>
      <c r="H876" s="87"/>
      <c r="I876" s="87"/>
      <c r="J876" s="87"/>
      <c r="K876" s="87"/>
      <c r="L876" s="87"/>
      <c r="M876" s="87"/>
      <c r="N876" s="87"/>
      <c r="O876" s="87"/>
      <c r="P876" s="87"/>
      <c r="Q876" s="87"/>
      <c r="R876" s="87"/>
      <c r="S876" s="87"/>
      <c r="T876" s="87"/>
      <c r="U876" s="87"/>
      <c r="V876" s="87"/>
      <c r="W876" s="87"/>
      <c r="X876" s="87"/>
      <c r="Y876" s="87"/>
      <c r="Z876" s="87"/>
    </row>
    <row r="877" spans="1:26" ht="14.25" customHeight="1" x14ac:dyDescent="0.25">
      <c r="A877" s="87"/>
      <c r="B877" s="87"/>
      <c r="C877" s="87"/>
      <c r="D877" s="87"/>
      <c r="E877" s="87"/>
      <c r="F877" s="87"/>
      <c r="G877" s="87"/>
      <c r="H877" s="87"/>
      <c r="I877" s="87"/>
      <c r="J877" s="87"/>
      <c r="K877" s="87"/>
      <c r="L877" s="87"/>
      <c r="M877" s="87"/>
      <c r="N877" s="87"/>
      <c r="O877" s="87"/>
      <c r="P877" s="87"/>
      <c r="Q877" s="87"/>
      <c r="R877" s="87"/>
      <c r="S877" s="87"/>
      <c r="T877" s="87"/>
      <c r="U877" s="87"/>
      <c r="V877" s="87"/>
      <c r="W877" s="87"/>
      <c r="X877" s="87"/>
      <c r="Y877" s="87"/>
      <c r="Z877" s="87"/>
    </row>
    <row r="878" spans="1:26" ht="14.25" customHeight="1" x14ac:dyDescent="0.25">
      <c r="A878" s="87"/>
      <c r="B878" s="87"/>
      <c r="C878" s="87"/>
      <c r="D878" s="87"/>
      <c r="E878" s="87"/>
      <c r="F878" s="87"/>
      <c r="G878" s="87"/>
      <c r="H878" s="87"/>
      <c r="I878" s="87"/>
      <c r="J878" s="87"/>
      <c r="K878" s="87"/>
      <c r="L878" s="87"/>
      <c r="M878" s="87"/>
      <c r="N878" s="87"/>
      <c r="O878" s="87"/>
      <c r="P878" s="87"/>
      <c r="Q878" s="87"/>
      <c r="R878" s="87"/>
      <c r="S878" s="87"/>
      <c r="T878" s="87"/>
      <c r="U878" s="87"/>
      <c r="V878" s="87"/>
      <c r="W878" s="87"/>
      <c r="X878" s="87"/>
      <c r="Y878" s="87"/>
      <c r="Z878" s="87"/>
    </row>
    <row r="879" spans="1:26" ht="14.25" customHeight="1" x14ac:dyDescent="0.25">
      <c r="A879" s="87"/>
      <c r="B879" s="87"/>
      <c r="C879" s="87"/>
      <c r="D879" s="87"/>
      <c r="E879" s="87"/>
      <c r="F879" s="87"/>
      <c r="G879" s="87"/>
      <c r="H879" s="87"/>
      <c r="I879" s="87"/>
      <c r="J879" s="87"/>
      <c r="K879" s="87"/>
      <c r="L879" s="87"/>
      <c r="M879" s="87"/>
      <c r="N879" s="87"/>
      <c r="O879" s="87"/>
      <c r="P879" s="87"/>
      <c r="Q879" s="87"/>
      <c r="R879" s="87"/>
      <c r="S879" s="87"/>
      <c r="T879" s="87"/>
      <c r="U879" s="87"/>
      <c r="V879" s="87"/>
      <c r="W879" s="87"/>
      <c r="X879" s="87"/>
      <c r="Y879" s="87"/>
      <c r="Z879" s="87"/>
    </row>
    <row r="880" spans="1:26" ht="14.25" customHeight="1" x14ac:dyDescent="0.25">
      <c r="A880" s="87"/>
      <c r="B880" s="87"/>
      <c r="C880" s="87"/>
      <c r="D880" s="87"/>
      <c r="E880" s="87"/>
      <c r="F880" s="87"/>
      <c r="G880" s="87"/>
      <c r="H880" s="87"/>
      <c r="I880" s="87"/>
      <c r="J880" s="87"/>
      <c r="K880" s="87"/>
      <c r="L880" s="87"/>
      <c r="M880" s="87"/>
      <c r="N880" s="87"/>
      <c r="O880" s="87"/>
      <c r="P880" s="87"/>
      <c r="Q880" s="87"/>
      <c r="R880" s="87"/>
      <c r="S880" s="87"/>
      <c r="T880" s="87"/>
      <c r="U880" s="87"/>
      <c r="V880" s="87"/>
      <c r="W880" s="87"/>
      <c r="X880" s="87"/>
      <c r="Y880" s="87"/>
      <c r="Z880" s="87"/>
    </row>
    <row r="881" spans="1:26" ht="14.25" customHeight="1" x14ac:dyDescent="0.25">
      <c r="A881" s="87"/>
      <c r="B881" s="87"/>
      <c r="C881" s="87"/>
      <c r="D881" s="87"/>
      <c r="E881" s="87"/>
      <c r="F881" s="87"/>
      <c r="G881" s="87"/>
      <c r="H881" s="87"/>
      <c r="I881" s="87"/>
      <c r="J881" s="87"/>
      <c r="K881" s="87"/>
      <c r="L881" s="87"/>
      <c r="M881" s="87"/>
      <c r="N881" s="87"/>
      <c r="O881" s="87"/>
      <c r="P881" s="87"/>
      <c r="Q881" s="87"/>
      <c r="R881" s="87"/>
      <c r="S881" s="87"/>
      <c r="T881" s="87"/>
      <c r="U881" s="87"/>
      <c r="V881" s="87"/>
      <c r="W881" s="87"/>
      <c r="X881" s="87"/>
      <c r="Y881" s="87"/>
      <c r="Z881" s="87"/>
    </row>
    <row r="882" spans="1:26" ht="14.25" customHeight="1" x14ac:dyDescent="0.25">
      <c r="A882" s="87"/>
      <c r="B882" s="87"/>
      <c r="C882" s="87"/>
      <c r="D882" s="87"/>
      <c r="E882" s="87"/>
      <c r="F882" s="87"/>
      <c r="G882" s="87"/>
      <c r="H882" s="87"/>
      <c r="I882" s="87"/>
      <c r="J882" s="87"/>
      <c r="K882" s="87"/>
      <c r="L882" s="87"/>
      <c r="M882" s="87"/>
      <c r="N882" s="87"/>
      <c r="O882" s="87"/>
      <c r="P882" s="87"/>
      <c r="Q882" s="87"/>
      <c r="R882" s="87"/>
      <c r="S882" s="87"/>
      <c r="T882" s="87"/>
      <c r="U882" s="87"/>
      <c r="V882" s="87"/>
      <c r="W882" s="87"/>
      <c r="X882" s="87"/>
      <c r="Y882" s="87"/>
      <c r="Z882" s="87"/>
    </row>
    <row r="883" spans="1:26" ht="14.25" customHeight="1" x14ac:dyDescent="0.25">
      <c r="A883" s="87"/>
      <c r="B883" s="87"/>
      <c r="C883" s="87"/>
      <c r="D883" s="87"/>
      <c r="E883" s="87"/>
      <c r="F883" s="87"/>
      <c r="G883" s="87"/>
      <c r="H883" s="87"/>
      <c r="I883" s="87"/>
      <c r="J883" s="87"/>
      <c r="K883" s="87"/>
      <c r="L883" s="87"/>
      <c r="M883" s="87"/>
      <c r="N883" s="87"/>
      <c r="O883" s="87"/>
      <c r="P883" s="87"/>
      <c r="Q883" s="87"/>
      <c r="R883" s="87"/>
      <c r="S883" s="87"/>
      <c r="T883" s="87"/>
      <c r="U883" s="87"/>
      <c r="V883" s="87"/>
      <c r="W883" s="87"/>
      <c r="X883" s="87"/>
      <c r="Y883" s="87"/>
      <c r="Z883" s="87"/>
    </row>
    <row r="884" spans="1:26" ht="14.25" customHeight="1" x14ac:dyDescent="0.25">
      <c r="A884" s="87"/>
      <c r="B884" s="87"/>
      <c r="C884" s="87"/>
      <c r="D884" s="87"/>
      <c r="E884" s="87"/>
      <c r="F884" s="87"/>
      <c r="G884" s="87"/>
      <c r="H884" s="87"/>
      <c r="I884" s="87"/>
      <c r="J884" s="87"/>
      <c r="K884" s="87"/>
      <c r="L884" s="87"/>
      <c r="M884" s="87"/>
      <c r="N884" s="87"/>
      <c r="O884" s="87"/>
      <c r="P884" s="87"/>
      <c r="Q884" s="87"/>
      <c r="R884" s="87"/>
      <c r="S884" s="87"/>
      <c r="T884" s="87"/>
      <c r="U884" s="87"/>
      <c r="V884" s="87"/>
      <c r="W884" s="87"/>
      <c r="X884" s="87"/>
      <c r="Y884" s="87"/>
      <c r="Z884" s="87"/>
    </row>
    <row r="885" spans="1:26" ht="14.25" customHeight="1" x14ac:dyDescent="0.25">
      <c r="A885" s="87"/>
      <c r="B885" s="87"/>
      <c r="C885" s="87"/>
      <c r="D885" s="87"/>
      <c r="E885" s="87"/>
      <c r="F885" s="87"/>
      <c r="G885" s="87"/>
      <c r="H885" s="87"/>
      <c r="I885" s="87"/>
      <c r="J885" s="87"/>
      <c r="K885" s="87"/>
      <c r="L885" s="87"/>
      <c r="M885" s="87"/>
      <c r="N885" s="87"/>
      <c r="O885" s="87"/>
      <c r="P885" s="87"/>
      <c r="Q885" s="87"/>
      <c r="R885" s="87"/>
      <c r="S885" s="87"/>
      <c r="T885" s="87"/>
      <c r="U885" s="87"/>
      <c r="V885" s="87"/>
      <c r="W885" s="87"/>
      <c r="X885" s="87"/>
      <c r="Y885" s="87"/>
      <c r="Z885" s="87"/>
    </row>
    <row r="886" spans="1:26" ht="14.25" customHeight="1" x14ac:dyDescent="0.25">
      <c r="A886" s="87"/>
      <c r="B886" s="87"/>
      <c r="C886" s="87"/>
      <c r="D886" s="87"/>
      <c r="E886" s="87"/>
      <c r="F886" s="87"/>
      <c r="G886" s="87"/>
      <c r="H886" s="87"/>
      <c r="I886" s="87"/>
      <c r="J886" s="87"/>
      <c r="K886" s="87"/>
      <c r="L886" s="87"/>
      <c r="M886" s="87"/>
      <c r="N886" s="87"/>
      <c r="O886" s="87"/>
      <c r="P886" s="87"/>
      <c r="Q886" s="87"/>
      <c r="R886" s="87"/>
      <c r="S886" s="87"/>
      <c r="T886" s="87"/>
      <c r="U886" s="87"/>
      <c r="V886" s="87"/>
      <c r="W886" s="87"/>
      <c r="X886" s="87"/>
      <c r="Y886" s="87"/>
      <c r="Z886" s="87"/>
    </row>
    <row r="887" spans="1:26" ht="14.25" customHeight="1" x14ac:dyDescent="0.25">
      <c r="A887" s="87"/>
      <c r="B887" s="87"/>
      <c r="C887" s="87"/>
      <c r="D887" s="87"/>
      <c r="E887" s="87"/>
      <c r="F887" s="87"/>
      <c r="G887" s="87"/>
      <c r="H887" s="87"/>
      <c r="I887" s="87"/>
      <c r="J887" s="87"/>
      <c r="K887" s="87"/>
      <c r="L887" s="87"/>
      <c r="M887" s="87"/>
      <c r="N887" s="87"/>
      <c r="O887" s="87"/>
      <c r="P887" s="87"/>
      <c r="Q887" s="87"/>
      <c r="R887" s="87"/>
      <c r="S887" s="87"/>
      <c r="T887" s="87"/>
      <c r="U887" s="87"/>
      <c r="V887" s="87"/>
      <c r="W887" s="87"/>
      <c r="X887" s="87"/>
      <c r="Y887" s="87"/>
      <c r="Z887" s="87"/>
    </row>
    <row r="888" spans="1:26" ht="14.25" customHeight="1" x14ac:dyDescent="0.25">
      <c r="A888" s="87"/>
      <c r="B888" s="87"/>
      <c r="C888" s="87"/>
      <c r="D888" s="87"/>
      <c r="E888" s="87"/>
      <c r="F888" s="87"/>
      <c r="G888" s="87"/>
      <c r="H888" s="87"/>
      <c r="I888" s="87"/>
      <c r="J888" s="87"/>
      <c r="K888" s="87"/>
      <c r="L888" s="87"/>
      <c r="M888" s="87"/>
      <c r="N888" s="87"/>
      <c r="O888" s="87"/>
      <c r="P888" s="87"/>
      <c r="Q888" s="87"/>
      <c r="R888" s="87"/>
      <c r="S888" s="87"/>
      <c r="T888" s="87"/>
      <c r="U888" s="87"/>
      <c r="V888" s="87"/>
      <c r="W888" s="87"/>
      <c r="X888" s="87"/>
      <c r="Y888" s="87"/>
      <c r="Z888" s="87"/>
    </row>
    <row r="889" spans="1:26" ht="14.25" customHeight="1" x14ac:dyDescent="0.25">
      <c r="A889" s="87"/>
      <c r="B889" s="87"/>
      <c r="C889" s="87"/>
      <c r="D889" s="87"/>
      <c r="E889" s="87"/>
      <c r="F889" s="87"/>
      <c r="G889" s="87"/>
      <c r="H889" s="87"/>
      <c r="I889" s="87"/>
      <c r="J889" s="87"/>
      <c r="K889" s="87"/>
      <c r="L889" s="87"/>
      <c r="M889" s="87"/>
      <c r="N889" s="87"/>
      <c r="O889" s="87"/>
      <c r="P889" s="87"/>
      <c r="Q889" s="87"/>
      <c r="R889" s="87"/>
      <c r="S889" s="87"/>
      <c r="T889" s="87"/>
      <c r="U889" s="87"/>
      <c r="V889" s="87"/>
      <c r="W889" s="87"/>
      <c r="X889" s="87"/>
      <c r="Y889" s="87"/>
      <c r="Z889" s="87"/>
    </row>
    <row r="890" spans="1:26" ht="14.25" customHeight="1" x14ac:dyDescent="0.25">
      <c r="A890" s="87"/>
      <c r="B890" s="87"/>
      <c r="C890" s="87"/>
      <c r="D890" s="87"/>
      <c r="E890" s="87"/>
      <c r="F890" s="87"/>
      <c r="G890" s="87"/>
      <c r="H890" s="87"/>
      <c r="I890" s="87"/>
      <c r="J890" s="87"/>
      <c r="K890" s="87"/>
      <c r="L890" s="87"/>
      <c r="M890" s="87"/>
      <c r="N890" s="87"/>
      <c r="O890" s="87"/>
      <c r="P890" s="87"/>
      <c r="Q890" s="87"/>
      <c r="R890" s="87"/>
      <c r="S890" s="87"/>
      <c r="T890" s="87"/>
      <c r="U890" s="87"/>
      <c r="V890" s="87"/>
      <c r="W890" s="87"/>
      <c r="X890" s="87"/>
      <c r="Y890" s="87"/>
      <c r="Z890" s="87"/>
    </row>
    <row r="891" spans="1:26" ht="14.25" customHeight="1" x14ac:dyDescent="0.25">
      <c r="A891" s="87"/>
      <c r="B891" s="87"/>
      <c r="C891" s="87"/>
      <c r="D891" s="87"/>
      <c r="E891" s="87"/>
      <c r="F891" s="87"/>
      <c r="G891" s="87"/>
      <c r="H891" s="87"/>
      <c r="I891" s="87"/>
      <c r="J891" s="87"/>
      <c r="K891" s="87"/>
      <c r="L891" s="87"/>
      <c r="M891" s="87"/>
      <c r="N891" s="87"/>
      <c r="O891" s="87"/>
      <c r="P891" s="87"/>
      <c r="Q891" s="87"/>
      <c r="R891" s="87"/>
      <c r="S891" s="87"/>
      <c r="T891" s="87"/>
      <c r="U891" s="87"/>
      <c r="V891" s="87"/>
      <c r="W891" s="87"/>
      <c r="X891" s="87"/>
      <c r="Y891" s="87"/>
      <c r="Z891" s="87"/>
    </row>
    <row r="892" spans="1:26" ht="14.25" customHeight="1" x14ac:dyDescent="0.25">
      <c r="A892" s="87"/>
      <c r="B892" s="87"/>
      <c r="C892" s="87"/>
      <c r="D892" s="87"/>
      <c r="E892" s="87"/>
      <c r="F892" s="87"/>
      <c r="G892" s="87"/>
      <c r="H892" s="87"/>
      <c r="I892" s="87"/>
      <c r="J892" s="87"/>
      <c r="K892" s="87"/>
      <c r="L892" s="87"/>
      <c r="M892" s="87"/>
      <c r="N892" s="87"/>
      <c r="O892" s="87"/>
      <c r="P892" s="87"/>
      <c r="Q892" s="87"/>
      <c r="R892" s="87"/>
      <c r="S892" s="87"/>
      <c r="T892" s="87"/>
      <c r="U892" s="87"/>
      <c r="V892" s="87"/>
      <c r="W892" s="87"/>
      <c r="X892" s="87"/>
      <c r="Y892" s="87"/>
      <c r="Z892" s="87"/>
    </row>
    <row r="893" spans="1:26" ht="14.25" customHeight="1" x14ac:dyDescent="0.25">
      <c r="A893" s="87"/>
      <c r="B893" s="87"/>
      <c r="C893" s="87"/>
      <c r="D893" s="87"/>
      <c r="E893" s="87"/>
      <c r="F893" s="87"/>
      <c r="G893" s="87"/>
      <c r="H893" s="87"/>
      <c r="I893" s="87"/>
      <c r="J893" s="87"/>
      <c r="K893" s="87"/>
      <c r="L893" s="87"/>
      <c r="M893" s="87"/>
      <c r="N893" s="87"/>
      <c r="O893" s="87"/>
      <c r="P893" s="87"/>
      <c r="Q893" s="87"/>
      <c r="R893" s="87"/>
      <c r="S893" s="87"/>
      <c r="T893" s="87"/>
      <c r="U893" s="87"/>
      <c r="V893" s="87"/>
      <c r="W893" s="87"/>
      <c r="X893" s="87"/>
      <c r="Y893" s="87"/>
      <c r="Z893" s="87"/>
    </row>
    <row r="894" spans="1:26" ht="14.25" customHeight="1" x14ac:dyDescent="0.25">
      <c r="A894" s="87"/>
      <c r="B894" s="87"/>
      <c r="C894" s="87"/>
      <c r="D894" s="87"/>
      <c r="E894" s="87"/>
      <c r="F894" s="87"/>
      <c r="G894" s="87"/>
      <c r="H894" s="87"/>
      <c r="I894" s="87"/>
      <c r="J894" s="87"/>
      <c r="K894" s="87"/>
      <c r="L894" s="87"/>
      <c r="M894" s="87"/>
      <c r="N894" s="87"/>
      <c r="O894" s="87"/>
      <c r="P894" s="87"/>
      <c r="Q894" s="87"/>
      <c r="R894" s="87"/>
      <c r="S894" s="87"/>
      <c r="T894" s="87"/>
      <c r="U894" s="87"/>
      <c r="V894" s="87"/>
      <c r="W894" s="87"/>
      <c r="X894" s="87"/>
      <c r="Y894" s="87"/>
      <c r="Z894" s="87"/>
    </row>
    <row r="895" spans="1:26" ht="14.25" customHeight="1" x14ac:dyDescent="0.25">
      <c r="A895" s="87"/>
      <c r="B895" s="87"/>
      <c r="C895" s="87"/>
      <c r="D895" s="87"/>
      <c r="E895" s="87"/>
      <c r="F895" s="87"/>
      <c r="G895" s="87"/>
      <c r="H895" s="87"/>
      <c r="I895" s="87"/>
      <c r="J895" s="87"/>
      <c r="K895" s="87"/>
      <c r="L895" s="87"/>
      <c r="M895" s="87"/>
      <c r="N895" s="87"/>
      <c r="O895" s="87"/>
      <c r="P895" s="87"/>
      <c r="Q895" s="87"/>
      <c r="R895" s="87"/>
      <c r="S895" s="87"/>
      <c r="T895" s="87"/>
      <c r="U895" s="87"/>
      <c r="V895" s="87"/>
      <c r="W895" s="87"/>
      <c r="X895" s="87"/>
      <c r="Y895" s="87"/>
      <c r="Z895" s="87"/>
    </row>
    <row r="896" spans="1:26" ht="14.25" customHeight="1" x14ac:dyDescent="0.25">
      <c r="A896" s="87"/>
      <c r="B896" s="87"/>
      <c r="C896" s="87"/>
      <c r="D896" s="87"/>
      <c r="E896" s="87"/>
      <c r="F896" s="87"/>
      <c r="G896" s="87"/>
      <c r="H896" s="87"/>
      <c r="I896" s="87"/>
      <c r="J896" s="87"/>
      <c r="K896" s="87"/>
      <c r="L896" s="87"/>
      <c r="M896" s="87"/>
      <c r="N896" s="87"/>
      <c r="O896" s="87"/>
      <c r="P896" s="87"/>
      <c r="Q896" s="87"/>
      <c r="R896" s="87"/>
      <c r="S896" s="87"/>
      <c r="T896" s="87"/>
      <c r="U896" s="87"/>
      <c r="V896" s="87"/>
      <c r="W896" s="87"/>
      <c r="X896" s="87"/>
      <c r="Y896" s="87"/>
      <c r="Z896" s="87"/>
    </row>
    <row r="897" spans="1:26" ht="14.25" customHeight="1" x14ac:dyDescent="0.25">
      <c r="A897" s="87"/>
      <c r="B897" s="87"/>
      <c r="C897" s="87"/>
      <c r="D897" s="87"/>
      <c r="E897" s="87"/>
      <c r="F897" s="87"/>
      <c r="G897" s="87"/>
      <c r="H897" s="87"/>
      <c r="I897" s="87"/>
      <c r="J897" s="87"/>
      <c r="K897" s="87"/>
      <c r="L897" s="87"/>
      <c r="M897" s="87"/>
      <c r="N897" s="87"/>
      <c r="O897" s="87"/>
      <c r="P897" s="87"/>
      <c r="Q897" s="87"/>
      <c r="R897" s="87"/>
      <c r="S897" s="87"/>
      <c r="T897" s="87"/>
      <c r="U897" s="87"/>
      <c r="V897" s="87"/>
      <c r="W897" s="87"/>
      <c r="X897" s="87"/>
      <c r="Y897" s="87"/>
      <c r="Z897" s="87"/>
    </row>
    <row r="898" spans="1:26" ht="14.25" customHeight="1" x14ac:dyDescent="0.25">
      <c r="A898" s="87"/>
      <c r="B898" s="87"/>
      <c r="C898" s="87"/>
      <c r="D898" s="87"/>
      <c r="E898" s="87"/>
      <c r="F898" s="87"/>
      <c r="G898" s="87"/>
      <c r="H898" s="87"/>
      <c r="I898" s="87"/>
      <c r="J898" s="87"/>
      <c r="K898" s="87"/>
      <c r="L898" s="87"/>
      <c r="M898" s="87"/>
      <c r="N898" s="87"/>
      <c r="O898" s="87"/>
      <c r="P898" s="87"/>
      <c r="Q898" s="87"/>
      <c r="R898" s="87"/>
      <c r="S898" s="87"/>
      <c r="T898" s="87"/>
      <c r="U898" s="87"/>
      <c r="V898" s="87"/>
      <c r="W898" s="87"/>
      <c r="X898" s="87"/>
      <c r="Y898" s="87"/>
      <c r="Z898" s="87"/>
    </row>
    <row r="899" spans="1:26" ht="14.25" customHeight="1" x14ac:dyDescent="0.25">
      <c r="A899" s="87"/>
      <c r="B899" s="87"/>
      <c r="C899" s="87"/>
      <c r="D899" s="87"/>
      <c r="E899" s="87"/>
      <c r="F899" s="87"/>
      <c r="G899" s="87"/>
      <c r="H899" s="87"/>
      <c r="I899" s="87"/>
      <c r="J899" s="87"/>
      <c r="K899" s="87"/>
      <c r="L899" s="87"/>
      <c r="M899" s="87"/>
      <c r="N899" s="87"/>
      <c r="O899" s="87"/>
      <c r="P899" s="87"/>
      <c r="Q899" s="87"/>
      <c r="R899" s="87"/>
      <c r="S899" s="87"/>
      <c r="T899" s="87"/>
      <c r="U899" s="87"/>
      <c r="V899" s="87"/>
      <c r="W899" s="87"/>
      <c r="X899" s="87"/>
      <c r="Y899" s="87"/>
      <c r="Z899" s="87"/>
    </row>
    <row r="900" spans="1:26" ht="14.25" customHeight="1" x14ac:dyDescent="0.25">
      <c r="A900" s="87"/>
      <c r="B900" s="87"/>
      <c r="C900" s="87"/>
      <c r="D900" s="87"/>
      <c r="E900" s="87"/>
      <c r="F900" s="87"/>
      <c r="G900" s="87"/>
      <c r="H900" s="87"/>
      <c r="I900" s="87"/>
      <c r="J900" s="87"/>
      <c r="K900" s="87"/>
      <c r="L900" s="87"/>
      <c r="M900" s="87"/>
      <c r="N900" s="87"/>
      <c r="O900" s="87"/>
      <c r="P900" s="87"/>
      <c r="Q900" s="87"/>
      <c r="R900" s="87"/>
      <c r="S900" s="87"/>
      <c r="T900" s="87"/>
      <c r="U900" s="87"/>
      <c r="V900" s="87"/>
      <c r="W900" s="87"/>
      <c r="X900" s="87"/>
      <c r="Y900" s="87"/>
      <c r="Z900" s="87"/>
    </row>
    <row r="901" spans="1:26" ht="14.25" customHeight="1" x14ac:dyDescent="0.25">
      <c r="A901" s="87"/>
      <c r="B901" s="87"/>
      <c r="C901" s="87"/>
      <c r="D901" s="87"/>
      <c r="E901" s="87"/>
      <c r="F901" s="87"/>
      <c r="G901" s="87"/>
      <c r="H901" s="87"/>
      <c r="I901" s="87"/>
      <c r="J901" s="87"/>
      <c r="K901" s="87"/>
      <c r="L901" s="87"/>
      <c r="M901" s="87"/>
      <c r="N901" s="87"/>
      <c r="O901" s="87"/>
      <c r="P901" s="87"/>
      <c r="Q901" s="87"/>
      <c r="R901" s="87"/>
      <c r="S901" s="87"/>
      <c r="T901" s="87"/>
      <c r="U901" s="87"/>
      <c r="V901" s="87"/>
      <c r="W901" s="87"/>
      <c r="X901" s="87"/>
      <c r="Y901" s="87"/>
      <c r="Z901" s="87"/>
    </row>
    <row r="902" spans="1:26" ht="14.25" customHeight="1" x14ac:dyDescent="0.25">
      <c r="A902" s="87"/>
      <c r="B902" s="87"/>
      <c r="C902" s="87"/>
      <c r="D902" s="87"/>
      <c r="E902" s="87"/>
      <c r="F902" s="87"/>
      <c r="G902" s="87"/>
      <c r="H902" s="87"/>
      <c r="I902" s="87"/>
      <c r="J902" s="87"/>
      <c r="K902" s="87"/>
      <c r="L902" s="87"/>
      <c r="M902" s="87"/>
      <c r="N902" s="87"/>
      <c r="O902" s="87"/>
      <c r="P902" s="87"/>
      <c r="Q902" s="87"/>
      <c r="R902" s="87"/>
      <c r="S902" s="87"/>
      <c r="T902" s="87"/>
      <c r="U902" s="87"/>
      <c r="V902" s="87"/>
      <c r="W902" s="87"/>
      <c r="X902" s="87"/>
      <c r="Y902" s="87"/>
      <c r="Z902" s="87"/>
    </row>
    <row r="903" spans="1:26" ht="14.25" customHeight="1" x14ac:dyDescent="0.25">
      <c r="A903" s="87"/>
      <c r="B903" s="87"/>
      <c r="C903" s="87"/>
      <c r="D903" s="87"/>
      <c r="E903" s="87"/>
      <c r="F903" s="87"/>
      <c r="G903" s="87"/>
      <c r="H903" s="87"/>
      <c r="I903" s="87"/>
      <c r="J903" s="87"/>
      <c r="K903" s="87"/>
      <c r="L903" s="87"/>
      <c r="M903" s="87"/>
      <c r="N903" s="87"/>
      <c r="O903" s="87"/>
      <c r="P903" s="87"/>
      <c r="Q903" s="87"/>
      <c r="R903" s="87"/>
      <c r="S903" s="87"/>
      <c r="T903" s="87"/>
      <c r="U903" s="87"/>
      <c r="V903" s="87"/>
      <c r="W903" s="87"/>
      <c r="X903" s="87"/>
      <c r="Y903" s="87"/>
      <c r="Z903" s="87"/>
    </row>
    <row r="904" spans="1:26" ht="14.25" customHeight="1" x14ac:dyDescent="0.25">
      <c r="A904" s="87"/>
      <c r="B904" s="87"/>
      <c r="C904" s="87"/>
      <c r="D904" s="87"/>
      <c r="E904" s="87"/>
      <c r="F904" s="87"/>
      <c r="G904" s="87"/>
      <c r="H904" s="87"/>
      <c r="I904" s="87"/>
      <c r="J904" s="87"/>
      <c r="K904" s="87"/>
      <c r="L904" s="87"/>
      <c r="M904" s="87"/>
      <c r="N904" s="87"/>
      <c r="O904" s="87"/>
      <c r="P904" s="87"/>
      <c r="Q904" s="87"/>
      <c r="R904" s="87"/>
      <c r="S904" s="87"/>
      <c r="T904" s="87"/>
      <c r="U904" s="87"/>
      <c r="V904" s="87"/>
      <c r="W904" s="87"/>
      <c r="X904" s="87"/>
      <c r="Y904" s="87"/>
      <c r="Z904" s="87"/>
    </row>
    <row r="905" spans="1:26" ht="14.25" customHeight="1" x14ac:dyDescent="0.25">
      <c r="A905" s="87"/>
      <c r="B905" s="87"/>
      <c r="C905" s="87"/>
      <c r="D905" s="87"/>
      <c r="E905" s="87"/>
      <c r="F905" s="87"/>
      <c r="G905" s="87"/>
      <c r="H905" s="87"/>
      <c r="I905" s="87"/>
      <c r="J905" s="87"/>
      <c r="K905" s="87"/>
      <c r="L905" s="87"/>
      <c r="M905" s="87"/>
      <c r="N905" s="87"/>
      <c r="O905" s="87"/>
      <c r="P905" s="87"/>
      <c r="Q905" s="87"/>
      <c r="R905" s="87"/>
      <c r="S905" s="87"/>
      <c r="T905" s="87"/>
      <c r="U905" s="87"/>
      <c r="V905" s="87"/>
      <c r="W905" s="87"/>
      <c r="X905" s="87"/>
      <c r="Y905" s="87"/>
      <c r="Z905" s="87"/>
    </row>
    <row r="906" spans="1:26" ht="14.25" customHeight="1" x14ac:dyDescent="0.25">
      <c r="A906" s="87"/>
      <c r="B906" s="87"/>
      <c r="C906" s="87"/>
      <c r="D906" s="87"/>
      <c r="E906" s="87"/>
      <c r="F906" s="87"/>
      <c r="G906" s="87"/>
      <c r="H906" s="87"/>
      <c r="I906" s="87"/>
      <c r="J906" s="87"/>
      <c r="K906" s="87"/>
      <c r="L906" s="87"/>
      <c r="M906" s="87"/>
      <c r="N906" s="87"/>
      <c r="O906" s="87"/>
      <c r="P906" s="87"/>
      <c r="Q906" s="87"/>
      <c r="R906" s="87"/>
      <c r="S906" s="87"/>
      <c r="T906" s="87"/>
      <c r="U906" s="87"/>
      <c r="V906" s="87"/>
      <c r="W906" s="87"/>
      <c r="X906" s="87"/>
      <c r="Y906" s="87"/>
      <c r="Z906" s="87"/>
    </row>
    <row r="907" spans="1:26" ht="14.25" customHeight="1" x14ac:dyDescent="0.25">
      <c r="A907" s="87"/>
      <c r="B907" s="87"/>
      <c r="C907" s="87"/>
      <c r="D907" s="87"/>
      <c r="E907" s="87"/>
      <c r="F907" s="87"/>
      <c r="G907" s="87"/>
      <c r="H907" s="87"/>
      <c r="I907" s="87"/>
      <c r="J907" s="87"/>
      <c r="K907" s="87"/>
      <c r="L907" s="87"/>
      <c r="M907" s="87"/>
      <c r="N907" s="87"/>
      <c r="O907" s="87"/>
      <c r="P907" s="87"/>
      <c r="Q907" s="87"/>
      <c r="R907" s="87"/>
      <c r="S907" s="87"/>
      <c r="T907" s="87"/>
      <c r="U907" s="87"/>
      <c r="V907" s="87"/>
      <c r="W907" s="87"/>
      <c r="X907" s="87"/>
      <c r="Y907" s="87"/>
      <c r="Z907" s="87"/>
    </row>
    <row r="908" spans="1:26" ht="14.25" customHeight="1" x14ac:dyDescent="0.25">
      <c r="A908" s="87"/>
      <c r="B908" s="87"/>
      <c r="C908" s="87"/>
      <c r="D908" s="87"/>
      <c r="E908" s="87"/>
      <c r="F908" s="87"/>
      <c r="G908" s="87"/>
      <c r="H908" s="87"/>
      <c r="I908" s="87"/>
      <c r="J908" s="87"/>
      <c r="K908" s="87"/>
      <c r="L908" s="87"/>
      <c r="M908" s="87"/>
      <c r="N908" s="87"/>
      <c r="O908" s="87"/>
      <c r="P908" s="87"/>
      <c r="Q908" s="87"/>
      <c r="R908" s="87"/>
      <c r="S908" s="87"/>
      <c r="T908" s="87"/>
      <c r="U908" s="87"/>
      <c r="V908" s="87"/>
      <c r="W908" s="87"/>
      <c r="X908" s="87"/>
      <c r="Y908" s="87"/>
      <c r="Z908" s="87"/>
    </row>
    <row r="909" spans="1:26" ht="14.25" customHeight="1" x14ac:dyDescent="0.25">
      <c r="A909" s="87"/>
      <c r="B909" s="87"/>
      <c r="C909" s="87"/>
      <c r="D909" s="87"/>
      <c r="E909" s="87"/>
      <c r="F909" s="87"/>
      <c r="G909" s="87"/>
      <c r="H909" s="87"/>
      <c r="I909" s="87"/>
      <c r="J909" s="87"/>
      <c r="K909" s="87"/>
      <c r="L909" s="87"/>
      <c r="M909" s="87"/>
      <c r="N909" s="87"/>
      <c r="O909" s="87"/>
      <c r="P909" s="87"/>
      <c r="Q909" s="87"/>
      <c r="R909" s="87"/>
      <c r="S909" s="87"/>
      <c r="T909" s="87"/>
      <c r="U909" s="87"/>
      <c r="V909" s="87"/>
      <c r="W909" s="87"/>
      <c r="X909" s="87"/>
      <c r="Y909" s="87"/>
      <c r="Z909" s="87"/>
    </row>
    <row r="910" spans="1:26" ht="14.25" customHeight="1" x14ac:dyDescent="0.25">
      <c r="A910" s="87"/>
      <c r="B910" s="87"/>
      <c r="C910" s="87"/>
      <c r="D910" s="87"/>
      <c r="E910" s="87"/>
      <c r="F910" s="87"/>
      <c r="G910" s="87"/>
      <c r="H910" s="87"/>
      <c r="I910" s="87"/>
      <c r="J910" s="87"/>
      <c r="K910" s="87"/>
      <c r="L910" s="87"/>
      <c r="M910" s="87"/>
      <c r="N910" s="87"/>
      <c r="O910" s="87"/>
      <c r="P910" s="87"/>
      <c r="Q910" s="87"/>
      <c r="R910" s="87"/>
      <c r="S910" s="87"/>
      <c r="T910" s="87"/>
      <c r="U910" s="87"/>
      <c r="V910" s="87"/>
      <c r="W910" s="87"/>
      <c r="X910" s="87"/>
      <c r="Y910" s="87"/>
      <c r="Z910" s="87"/>
    </row>
    <row r="911" spans="1:26" ht="14.25" customHeight="1" x14ac:dyDescent="0.25">
      <c r="A911" s="87"/>
      <c r="B911" s="87"/>
      <c r="C911" s="87"/>
      <c r="D911" s="87"/>
      <c r="E911" s="87"/>
      <c r="F911" s="87"/>
      <c r="G911" s="87"/>
      <c r="H911" s="87"/>
      <c r="I911" s="87"/>
      <c r="J911" s="87"/>
      <c r="K911" s="87"/>
      <c r="L911" s="87"/>
      <c r="M911" s="87"/>
      <c r="N911" s="87"/>
      <c r="O911" s="87"/>
      <c r="P911" s="87"/>
      <c r="Q911" s="87"/>
      <c r="R911" s="87"/>
      <c r="S911" s="87"/>
      <c r="T911" s="87"/>
      <c r="U911" s="87"/>
      <c r="V911" s="87"/>
      <c r="W911" s="87"/>
      <c r="X911" s="87"/>
      <c r="Y911" s="87"/>
      <c r="Z911" s="87"/>
    </row>
    <row r="912" spans="1:26" ht="14.25" customHeight="1" x14ac:dyDescent="0.25">
      <c r="A912" s="87"/>
      <c r="B912" s="87"/>
      <c r="C912" s="87"/>
      <c r="D912" s="87"/>
      <c r="E912" s="87"/>
      <c r="F912" s="87"/>
      <c r="G912" s="87"/>
      <c r="H912" s="87"/>
      <c r="I912" s="87"/>
      <c r="J912" s="87"/>
      <c r="K912" s="87"/>
      <c r="L912" s="87"/>
      <c r="M912" s="87"/>
      <c r="N912" s="87"/>
      <c r="O912" s="87"/>
      <c r="P912" s="87"/>
      <c r="Q912" s="87"/>
      <c r="R912" s="87"/>
      <c r="S912" s="87"/>
      <c r="T912" s="87"/>
      <c r="U912" s="87"/>
      <c r="V912" s="87"/>
      <c r="W912" s="87"/>
      <c r="X912" s="87"/>
      <c r="Y912" s="87"/>
      <c r="Z912" s="87"/>
    </row>
    <row r="913" spans="1:26" ht="14.25" customHeight="1" x14ac:dyDescent="0.25">
      <c r="A913" s="87"/>
      <c r="B913" s="87"/>
      <c r="C913" s="87"/>
      <c r="D913" s="87"/>
      <c r="E913" s="87"/>
      <c r="F913" s="87"/>
      <c r="G913" s="87"/>
      <c r="H913" s="87"/>
      <c r="I913" s="87"/>
      <c r="J913" s="87"/>
      <c r="K913" s="87"/>
      <c r="L913" s="87"/>
      <c r="M913" s="87"/>
      <c r="N913" s="87"/>
      <c r="O913" s="87"/>
      <c r="P913" s="87"/>
      <c r="Q913" s="87"/>
      <c r="R913" s="87"/>
      <c r="S913" s="87"/>
      <c r="T913" s="87"/>
      <c r="U913" s="87"/>
      <c r="V913" s="87"/>
      <c r="W913" s="87"/>
      <c r="X913" s="87"/>
      <c r="Y913" s="87"/>
      <c r="Z913" s="87"/>
    </row>
    <row r="914" spans="1:26" ht="14.25" customHeight="1" x14ac:dyDescent="0.25">
      <c r="A914" s="87"/>
      <c r="B914" s="87"/>
      <c r="C914" s="87"/>
      <c r="D914" s="87"/>
      <c r="E914" s="87"/>
      <c r="F914" s="87"/>
      <c r="G914" s="87"/>
      <c r="H914" s="87"/>
      <c r="I914" s="87"/>
      <c r="J914" s="87"/>
      <c r="K914" s="87"/>
      <c r="L914" s="87"/>
      <c r="M914" s="87"/>
      <c r="N914" s="87"/>
      <c r="O914" s="87"/>
      <c r="P914" s="87"/>
      <c r="Q914" s="87"/>
      <c r="R914" s="87"/>
      <c r="S914" s="87"/>
      <c r="T914" s="87"/>
      <c r="U914" s="87"/>
      <c r="V914" s="87"/>
      <c r="W914" s="87"/>
      <c r="X914" s="87"/>
      <c r="Y914" s="87"/>
      <c r="Z914" s="87"/>
    </row>
    <row r="915" spans="1:26" ht="14.25" customHeight="1" x14ac:dyDescent="0.25">
      <c r="A915" s="87"/>
      <c r="B915" s="87"/>
      <c r="C915" s="87"/>
      <c r="D915" s="87"/>
      <c r="E915" s="87"/>
      <c r="F915" s="87"/>
      <c r="G915" s="87"/>
      <c r="H915" s="87"/>
      <c r="I915" s="87"/>
      <c r="J915" s="87"/>
      <c r="K915" s="87"/>
      <c r="L915" s="87"/>
      <c r="M915" s="87"/>
      <c r="N915" s="87"/>
      <c r="O915" s="87"/>
      <c r="P915" s="87"/>
      <c r="Q915" s="87"/>
      <c r="R915" s="87"/>
      <c r="S915" s="87"/>
      <c r="T915" s="87"/>
      <c r="U915" s="87"/>
      <c r="V915" s="87"/>
      <c r="W915" s="87"/>
      <c r="X915" s="87"/>
      <c r="Y915" s="87"/>
      <c r="Z915" s="87"/>
    </row>
    <row r="916" spans="1:26" ht="14.25" customHeight="1" x14ac:dyDescent="0.25">
      <c r="A916" s="87"/>
      <c r="B916" s="87"/>
      <c r="C916" s="87"/>
      <c r="D916" s="87"/>
      <c r="E916" s="87"/>
      <c r="F916" s="87"/>
      <c r="G916" s="87"/>
      <c r="H916" s="87"/>
      <c r="I916" s="87"/>
      <c r="J916" s="87"/>
      <c r="K916" s="87"/>
      <c r="L916" s="87"/>
      <c r="M916" s="87"/>
      <c r="N916" s="87"/>
      <c r="O916" s="87"/>
      <c r="P916" s="87"/>
      <c r="Q916" s="87"/>
      <c r="R916" s="87"/>
      <c r="S916" s="87"/>
      <c r="T916" s="87"/>
      <c r="U916" s="87"/>
      <c r="V916" s="87"/>
      <c r="W916" s="87"/>
      <c r="X916" s="87"/>
      <c r="Y916" s="87"/>
      <c r="Z916" s="87"/>
    </row>
    <row r="917" spans="1:26" ht="14.25" customHeight="1" x14ac:dyDescent="0.25">
      <c r="A917" s="87"/>
      <c r="B917" s="87"/>
      <c r="C917" s="87"/>
      <c r="D917" s="87"/>
      <c r="E917" s="87"/>
      <c r="F917" s="87"/>
      <c r="G917" s="87"/>
      <c r="H917" s="87"/>
      <c r="I917" s="87"/>
      <c r="J917" s="87"/>
      <c r="K917" s="87"/>
      <c r="L917" s="87"/>
      <c r="M917" s="87"/>
      <c r="N917" s="87"/>
      <c r="O917" s="87"/>
      <c r="P917" s="87"/>
      <c r="Q917" s="87"/>
      <c r="R917" s="87"/>
      <c r="S917" s="87"/>
      <c r="T917" s="87"/>
      <c r="U917" s="87"/>
      <c r="V917" s="87"/>
      <c r="W917" s="87"/>
      <c r="X917" s="87"/>
      <c r="Y917" s="87"/>
      <c r="Z917" s="87"/>
    </row>
    <row r="918" spans="1:26" ht="14.25" customHeight="1" x14ac:dyDescent="0.25">
      <c r="A918" s="87"/>
      <c r="B918" s="87"/>
      <c r="C918" s="87"/>
      <c r="D918" s="87"/>
      <c r="E918" s="87"/>
      <c r="F918" s="87"/>
      <c r="G918" s="87"/>
      <c r="H918" s="87"/>
      <c r="I918" s="87"/>
      <c r="J918" s="87"/>
      <c r="K918" s="87"/>
      <c r="L918" s="87"/>
      <c r="M918" s="87"/>
      <c r="N918" s="87"/>
      <c r="O918" s="87"/>
      <c r="P918" s="87"/>
      <c r="Q918" s="87"/>
      <c r="R918" s="87"/>
      <c r="S918" s="87"/>
      <c r="T918" s="87"/>
      <c r="U918" s="87"/>
      <c r="V918" s="87"/>
      <c r="W918" s="87"/>
      <c r="X918" s="87"/>
      <c r="Y918" s="87"/>
      <c r="Z918" s="87"/>
    </row>
    <row r="919" spans="1:26" ht="14.25" customHeight="1" x14ac:dyDescent="0.25">
      <c r="A919" s="87"/>
      <c r="B919" s="87"/>
      <c r="C919" s="87"/>
      <c r="D919" s="87"/>
      <c r="E919" s="87"/>
      <c r="F919" s="87"/>
      <c r="G919" s="87"/>
      <c r="H919" s="87"/>
      <c r="I919" s="87"/>
      <c r="J919" s="87"/>
      <c r="K919" s="87"/>
      <c r="L919" s="87"/>
      <c r="M919" s="87"/>
      <c r="N919" s="87"/>
      <c r="O919" s="87"/>
      <c r="P919" s="87"/>
      <c r="Q919" s="87"/>
      <c r="R919" s="87"/>
      <c r="S919" s="87"/>
      <c r="T919" s="87"/>
      <c r="U919" s="87"/>
      <c r="V919" s="87"/>
      <c r="W919" s="87"/>
      <c r="X919" s="87"/>
      <c r="Y919" s="87"/>
      <c r="Z919" s="87"/>
    </row>
    <row r="920" spans="1:26" ht="14.25" customHeight="1" x14ac:dyDescent="0.25">
      <c r="A920" s="87"/>
      <c r="B920" s="87"/>
      <c r="C920" s="87"/>
      <c r="D920" s="87"/>
      <c r="E920" s="87"/>
      <c r="F920" s="87"/>
      <c r="G920" s="87"/>
      <c r="H920" s="87"/>
      <c r="I920" s="87"/>
      <c r="J920" s="87"/>
      <c r="K920" s="87"/>
      <c r="L920" s="87"/>
      <c r="M920" s="87"/>
      <c r="N920" s="87"/>
      <c r="O920" s="87"/>
      <c r="P920" s="87"/>
      <c r="Q920" s="87"/>
      <c r="R920" s="87"/>
      <c r="S920" s="87"/>
      <c r="T920" s="87"/>
      <c r="U920" s="87"/>
      <c r="V920" s="87"/>
      <c r="W920" s="87"/>
      <c r="X920" s="87"/>
      <c r="Y920" s="87"/>
      <c r="Z920" s="87"/>
    </row>
    <row r="921" spans="1:26" ht="14.25" customHeight="1" x14ac:dyDescent="0.25">
      <c r="A921" s="87"/>
      <c r="B921" s="87"/>
      <c r="C921" s="87"/>
      <c r="D921" s="87"/>
      <c r="E921" s="87"/>
      <c r="F921" s="87"/>
      <c r="G921" s="87"/>
      <c r="H921" s="87"/>
      <c r="I921" s="87"/>
      <c r="J921" s="87"/>
      <c r="K921" s="87"/>
      <c r="L921" s="87"/>
      <c r="M921" s="87"/>
      <c r="N921" s="87"/>
      <c r="O921" s="87"/>
      <c r="P921" s="87"/>
      <c r="Q921" s="87"/>
      <c r="R921" s="87"/>
      <c r="S921" s="87"/>
      <c r="T921" s="87"/>
      <c r="U921" s="87"/>
      <c r="V921" s="87"/>
      <c r="W921" s="87"/>
      <c r="X921" s="87"/>
      <c r="Y921" s="87"/>
      <c r="Z921" s="87"/>
    </row>
    <row r="922" spans="1:26" ht="14.25" customHeight="1" x14ac:dyDescent="0.25">
      <c r="A922" s="87"/>
      <c r="B922" s="87"/>
      <c r="C922" s="87"/>
      <c r="D922" s="87"/>
      <c r="E922" s="87"/>
      <c r="F922" s="87"/>
      <c r="G922" s="87"/>
      <c r="H922" s="87"/>
      <c r="I922" s="87"/>
      <c r="J922" s="87"/>
      <c r="K922" s="87"/>
      <c r="L922" s="87"/>
      <c r="M922" s="87"/>
      <c r="N922" s="87"/>
      <c r="O922" s="87"/>
      <c r="P922" s="87"/>
      <c r="Q922" s="87"/>
      <c r="R922" s="87"/>
      <c r="S922" s="87"/>
      <c r="T922" s="87"/>
      <c r="U922" s="87"/>
      <c r="V922" s="87"/>
      <c r="W922" s="87"/>
      <c r="X922" s="87"/>
      <c r="Y922" s="87"/>
      <c r="Z922" s="87"/>
    </row>
    <row r="923" spans="1:26" ht="14.25" customHeight="1" x14ac:dyDescent="0.25">
      <c r="A923" s="87"/>
      <c r="B923" s="87"/>
      <c r="C923" s="87"/>
      <c r="D923" s="87"/>
      <c r="E923" s="87"/>
      <c r="F923" s="87"/>
      <c r="G923" s="87"/>
      <c r="H923" s="87"/>
      <c r="I923" s="87"/>
      <c r="J923" s="87"/>
      <c r="K923" s="87"/>
      <c r="L923" s="87"/>
      <c r="M923" s="87"/>
      <c r="N923" s="87"/>
      <c r="O923" s="87"/>
      <c r="P923" s="87"/>
      <c r="Q923" s="87"/>
      <c r="R923" s="87"/>
      <c r="S923" s="87"/>
      <c r="T923" s="87"/>
      <c r="U923" s="87"/>
      <c r="V923" s="87"/>
      <c r="W923" s="87"/>
      <c r="X923" s="87"/>
      <c r="Y923" s="87"/>
      <c r="Z923" s="87"/>
    </row>
    <row r="924" spans="1:26" ht="14.25" customHeight="1" x14ac:dyDescent="0.25">
      <c r="A924" s="87"/>
      <c r="B924" s="87"/>
      <c r="C924" s="87"/>
      <c r="D924" s="87"/>
      <c r="E924" s="87"/>
      <c r="F924" s="87"/>
      <c r="G924" s="87"/>
      <c r="H924" s="87"/>
      <c r="I924" s="87"/>
      <c r="J924" s="87"/>
      <c r="K924" s="87"/>
      <c r="L924" s="87"/>
      <c r="M924" s="87"/>
      <c r="N924" s="87"/>
      <c r="O924" s="87"/>
      <c r="P924" s="87"/>
      <c r="Q924" s="87"/>
      <c r="R924" s="87"/>
      <c r="S924" s="87"/>
      <c r="T924" s="87"/>
      <c r="U924" s="87"/>
      <c r="V924" s="87"/>
      <c r="W924" s="87"/>
      <c r="X924" s="87"/>
      <c r="Y924" s="87"/>
      <c r="Z924" s="87"/>
    </row>
    <row r="925" spans="1:26" ht="14.25" customHeight="1" x14ac:dyDescent="0.25">
      <c r="A925" s="87"/>
      <c r="B925" s="87"/>
      <c r="C925" s="87"/>
      <c r="D925" s="87"/>
      <c r="E925" s="87"/>
      <c r="F925" s="87"/>
      <c r="G925" s="87"/>
      <c r="H925" s="87"/>
      <c r="I925" s="87"/>
      <c r="J925" s="87"/>
      <c r="K925" s="87"/>
      <c r="L925" s="87"/>
      <c r="M925" s="87"/>
      <c r="N925" s="87"/>
      <c r="O925" s="87"/>
      <c r="P925" s="87"/>
      <c r="Q925" s="87"/>
      <c r="R925" s="87"/>
      <c r="S925" s="87"/>
      <c r="T925" s="87"/>
      <c r="U925" s="87"/>
      <c r="V925" s="87"/>
      <c r="W925" s="87"/>
      <c r="X925" s="87"/>
      <c r="Y925" s="87"/>
      <c r="Z925" s="87"/>
    </row>
    <row r="926" spans="1:26" ht="14.25" customHeight="1" x14ac:dyDescent="0.25">
      <c r="A926" s="87"/>
      <c r="B926" s="87"/>
      <c r="C926" s="87"/>
      <c r="D926" s="87"/>
      <c r="E926" s="87"/>
      <c r="F926" s="87"/>
      <c r="G926" s="87"/>
      <c r="H926" s="87"/>
      <c r="I926" s="87"/>
      <c r="J926" s="87"/>
      <c r="K926" s="87"/>
      <c r="L926" s="87"/>
      <c r="M926" s="87"/>
      <c r="N926" s="87"/>
      <c r="O926" s="87"/>
      <c r="P926" s="87"/>
      <c r="Q926" s="87"/>
      <c r="R926" s="87"/>
      <c r="S926" s="87"/>
      <c r="T926" s="87"/>
      <c r="U926" s="87"/>
      <c r="V926" s="87"/>
      <c r="W926" s="87"/>
      <c r="X926" s="87"/>
      <c r="Y926" s="87"/>
      <c r="Z926" s="87"/>
    </row>
    <row r="927" spans="1:26" ht="14.25" customHeight="1" x14ac:dyDescent="0.25">
      <c r="A927" s="87"/>
      <c r="B927" s="87"/>
      <c r="C927" s="87"/>
      <c r="D927" s="87"/>
      <c r="E927" s="87"/>
      <c r="F927" s="87"/>
      <c r="G927" s="87"/>
      <c r="H927" s="87"/>
      <c r="I927" s="87"/>
      <c r="J927" s="87"/>
      <c r="K927" s="87"/>
      <c r="L927" s="87"/>
      <c r="M927" s="87"/>
      <c r="N927" s="87"/>
      <c r="O927" s="87"/>
      <c r="P927" s="87"/>
      <c r="Q927" s="87"/>
      <c r="R927" s="87"/>
      <c r="S927" s="87"/>
      <c r="T927" s="87"/>
      <c r="U927" s="87"/>
      <c r="V927" s="87"/>
      <c r="W927" s="87"/>
      <c r="X927" s="87"/>
      <c r="Y927" s="87"/>
      <c r="Z927" s="87"/>
    </row>
    <row r="928" spans="1:26" ht="14.25" customHeight="1" x14ac:dyDescent="0.25">
      <c r="A928" s="87"/>
      <c r="B928" s="87"/>
      <c r="C928" s="87"/>
      <c r="D928" s="87"/>
      <c r="E928" s="87"/>
      <c r="F928" s="87"/>
      <c r="G928" s="87"/>
      <c r="H928" s="87"/>
      <c r="I928" s="87"/>
      <c r="J928" s="87"/>
      <c r="K928" s="87"/>
      <c r="L928" s="87"/>
      <c r="M928" s="87"/>
      <c r="N928" s="87"/>
      <c r="O928" s="87"/>
      <c r="P928" s="87"/>
      <c r="Q928" s="87"/>
      <c r="R928" s="87"/>
      <c r="S928" s="87"/>
      <c r="T928" s="87"/>
      <c r="U928" s="87"/>
      <c r="V928" s="87"/>
      <c r="W928" s="87"/>
      <c r="X928" s="87"/>
      <c r="Y928" s="87"/>
      <c r="Z928" s="87"/>
    </row>
    <row r="929" spans="1:26" ht="14.25" customHeight="1" x14ac:dyDescent="0.25">
      <c r="A929" s="87"/>
      <c r="B929" s="87"/>
      <c r="C929" s="87"/>
      <c r="D929" s="87"/>
      <c r="E929" s="87"/>
      <c r="F929" s="87"/>
      <c r="G929" s="87"/>
      <c r="H929" s="87"/>
      <c r="I929" s="87"/>
      <c r="J929" s="87"/>
      <c r="K929" s="87"/>
      <c r="L929" s="87"/>
      <c r="M929" s="87"/>
      <c r="N929" s="87"/>
      <c r="O929" s="87"/>
      <c r="P929" s="87"/>
      <c r="Q929" s="87"/>
      <c r="R929" s="87"/>
      <c r="S929" s="87"/>
      <c r="T929" s="87"/>
      <c r="U929" s="87"/>
      <c r="V929" s="87"/>
      <c r="W929" s="87"/>
      <c r="X929" s="87"/>
      <c r="Y929" s="87"/>
      <c r="Z929" s="87"/>
    </row>
    <row r="930" spans="1:26" ht="14.25" customHeight="1" x14ac:dyDescent="0.25">
      <c r="A930" s="87"/>
      <c r="B930" s="87"/>
      <c r="C930" s="87"/>
      <c r="D930" s="87"/>
      <c r="E930" s="87"/>
      <c r="F930" s="87"/>
      <c r="G930" s="87"/>
      <c r="H930" s="87"/>
      <c r="I930" s="87"/>
      <c r="J930" s="87"/>
      <c r="K930" s="87"/>
      <c r="L930" s="87"/>
      <c r="M930" s="87"/>
      <c r="N930" s="87"/>
      <c r="O930" s="87"/>
      <c r="P930" s="87"/>
      <c r="Q930" s="87"/>
      <c r="R930" s="87"/>
      <c r="S930" s="87"/>
      <c r="T930" s="87"/>
      <c r="U930" s="87"/>
      <c r="V930" s="87"/>
      <c r="W930" s="87"/>
      <c r="X930" s="87"/>
      <c r="Y930" s="87"/>
      <c r="Z930" s="87"/>
    </row>
    <row r="931" spans="1:26" ht="14.25" customHeight="1" x14ac:dyDescent="0.25">
      <c r="A931" s="87"/>
      <c r="B931" s="87"/>
      <c r="C931" s="87"/>
      <c r="D931" s="87"/>
      <c r="E931" s="87"/>
      <c r="F931" s="87"/>
      <c r="G931" s="87"/>
      <c r="H931" s="87"/>
      <c r="I931" s="87"/>
      <c r="J931" s="87"/>
      <c r="K931" s="87"/>
      <c r="L931" s="87"/>
      <c r="M931" s="87"/>
      <c r="N931" s="87"/>
      <c r="O931" s="87"/>
      <c r="P931" s="87"/>
      <c r="Q931" s="87"/>
      <c r="R931" s="87"/>
      <c r="S931" s="87"/>
      <c r="T931" s="87"/>
      <c r="U931" s="87"/>
      <c r="V931" s="87"/>
      <c r="W931" s="87"/>
      <c r="X931" s="87"/>
      <c r="Y931" s="87"/>
      <c r="Z931" s="87"/>
    </row>
    <row r="932" spans="1:26" ht="14.25" customHeight="1" x14ac:dyDescent="0.25">
      <c r="A932" s="87"/>
      <c r="B932" s="87"/>
      <c r="C932" s="87"/>
      <c r="D932" s="87"/>
      <c r="E932" s="87"/>
      <c r="F932" s="87"/>
      <c r="G932" s="87"/>
      <c r="H932" s="87"/>
      <c r="I932" s="87"/>
      <c r="J932" s="87"/>
      <c r="K932" s="87"/>
      <c r="L932" s="87"/>
      <c r="M932" s="87"/>
      <c r="N932" s="87"/>
      <c r="O932" s="87"/>
      <c r="P932" s="87"/>
      <c r="Q932" s="87"/>
      <c r="R932" s="87"/>
      <c r="S932" s="87"/>
      <c r="T932" s="87"/>
      <c r="U932" s="87"/>
      <c r="V932" s="87"/>
      <c r="W932" s="87"/>
      <c r="X932" s="87"/>
      <c r="Y932" s="87"/>
      <c r="Z932" s="87"/>
    </row>
    <row r="933" spans="1:26" ht="14.25" customHeight="1" x14ac:dyDescent="0.25">
      <c r="A933" s="87"/>
      <c r="B933" s="87"/>
      <c r="C933" s="87"/>
      <c r="D933" s="87"/>
      <c r="E933" s="87"/>
      <c r="F933" s="87"/>
      <c r="G933" s="87"/>
      <c r="H933" s="87"/>
      <c r="I933" s="87"/>
      <c r="J933" s="87"/>
      <c r="K933" s="87"/>
      <c r="L933" s="87"/>
      <c r="M933" s="87"/>
      <c r="N933" s="87"/>
      <c r="O933" s="87"/>
      <c r="P933" s="87"/>
      <c r="Q933" s="87"/>
      <c r="R933" s="87"/>
      <c r="S933" s="87"/>
      <c r="T933" s="87"/>
      <c r="U933" s="87"/>
      <c r="V933" s="87"/>
      <c r="W933" s="87"/>
      <c r="X933" s="87"/>
      <c r="Y933" s="87"/>
      <c r="Z933" s="87"/>
    </row>
    <row r="934" spans="1:26" ht="14.25" customHeight="1" x14ac:dyDescent="0.25">
      <c r="A934" s="87"/>
      <c r="B934" s="87"/>
      <c r="C934" s="87"/>
      <c r="D934" s="87"/>
      <c r="E934" s="87"/>
      <c r="F934" s="87"/>
      <c r="G934" s="87"/>
      <c r="H934" s="87"/>
      <c r="I934" s="87"/>
      <c r="J934" s="87"/>
      <c r="K934" s="87"/>
      <c r="L934" s="87"/>
      <c r="M934" s="87"/>
      <c r="N934" s="87"/>
      <c r="O934" s="87"/>
      <c r="P934" s="87"/>
      <c r="Q934" s="87"/>
      <c r="R934" s="87"/>
      <c r="S934" s="87"/>
      <c r="T934" s="87"/>
      <c r="U934" s="87"/>
      <c r="V934" s="87"/>
      <c r="W934" s="87"/>
      <c r="X934" s="87"/>
      <c r="Y934" s="87"/>
      <c r="Z934" s="87"/>
    </row>
    <row r="935" spans="1:26" ht="14.25" customHeight="1" x14ac:dyDescent="0.25">
      <c r="A935" s="87"/>
      <c r="B935" s="87"/>
      <c r="C935" s="87"/>
      <c r="D935" s="87"/>
      <c r="E935" s="87"/>
      <c r="F935" s="87"/>
      <c r="G935" s="87"/>
      <c r="H935" s="87"/>
      <c r="I935" s="87"/>
      <c r="J935" s="87"/>
      <c r="K935" s="87"/>
      <c r="L935" s="87"/>
      <c r="M935" s="87"/>
      <c r="N935" s="87"/>
      <c r="O935" s="87"/>
      <c r="P935" s="87"/>
      <c r="Q935" s="87"/>
      <c r="R935" s="87"/>
      <c r="S935" s="87"/>
      <c r="T935" s="87"/>
      <c r="U935" s="87"/>
      <c r="V935" s="87"/>
      <c r="W935" s="87"/>
      <c r="X935" s="87"/>
      <c r="Y935" s="87"/>
      <c r="Z935" s="87"/>
    </row>
    <row r="936" spans="1:26" ht="14.25" customHeight="1" x14ac:dyDescent="0.25">
      <c r="A936" s="87"/>
      <c r="B936" s="87"/>
      <c r="C936" s="87"/>
      <c r="D936" s="87"/>
      <c r="E936" s="87"/>
      <c r="F936" s="87"/>
      <c r="G936" s="87"/>
      <c r="H936" s="87"/>
      <c r="I936" s="87"/>
      <c r="J936" s="87"/>
      <c r="K936" s="87"/>
      <c r="L936" s="87"/>
      <c r="M936" s="87"/>
      <c r="N936" s="87"/>
      <c r="O936" s="87"/>
      <c r="P936" s="87"/>
      <c r="Q936" s="87"/>
      <c r="R936" s="87"/>
      <c r="S936" s="87"/>
      <c r="T936" s="87"/>
      <c r="U936" s="87"/>
      <c r="V936" s="87"/>
      <c r="W936" s="87"/>
      <c r="X936" s="87"/>
      <c r="Y936" s="87"/>
      <c r="Z936" s="87"/>
    </row>
    <row r="937" spans="1:26" ht="14.25" customHeight="1" x14ac:dyDescent="0.25">
      <c r="A937" s="87"/>
      <c r="B937" s="87"/>
      <c r="C937" s="87"/>
      <c r="D937" s="87"/>
      <c r="E937" s="87"/>
      <c r="F937" s="87"/>
      <c r="G937" s="87"/>
      <c r="H937" s="87"/>
      <c r="I937" s="87"/>
      <c r="J937" s="87"/>
      <c r="K937" s="87"/>
      <c r="L937" s="87"/>
      <c r="M937" s="87"/>
      <c r="N937" s="87"/>
      <c r="O937" s="87"/>
      <c r="P937" s="87"/>
      <c r="Q937" s="87"/>
      <c r="R937" s="87"/>
      <c r="S937" s="87"/>
      <c r="T937" s="87"/>
      <c r="U937" s="87"/>
      <c r="V937" s="87"/>
      <c r="W937" s="87"/>
      <c r="X937" s="87"/>
      <c r="Y937" s="87"/>
      <c r="Z937" s="87"/>
    </row>
    <row r="938" spans="1:26" ht="14.25" customHeight="1" x14ac:dyDescent="0.25">
      <c r="A938" s="87"/>
      <c r="B938" s="87"/>
      <c r="C938" s="87"/>
      <c r="D938" s="87"/>
      <c r="E938" s="87"/>
      <c r="F938" s="87"/>
      <c r="G938" s="87"/>
      <c r="H938" s="87"/>
      <c r="I938" s="87"/>
      <c r="J938" s="87"/>
      <c r="K938" s="87"/>
      <c r="L938" s="87"/>
      <c r="M938" s="87"/>
      <c r="N938" s="87"/>
      <c r="O938" s="87"/>
      <c r="P938" s="87"/>
      <c r="Q938" s="87"/>
      <c r="R938" s="87"/>
      <c r="S938" s="87"/>
      <c r="T938" s="87"/>
      <c r="U938" s="87"/>
      <c r="V938" s="87"/>
      <c r="W938" s="87"/>
      <c r="X938" s="87"/>
      <c r="Y938" s="87"/>
      <c r="Z938" s="87"/>
    </row>
    <row r="939" spans="1:26" ht="14.25" customHeight="1" x14ac:dyDescent="0.25">
      <c r="A939" s="87"/>
      <c r="B939" s="87"/>
      <c r="C939" s="87"/>
      <c r="D939" s="87"/>
      <c r="E939" s="87"/>
      <c r="F939" s="87"/>
      <c r="G939" s="87"/>
      <c r="H939" s="87"/>
      <c r="I939" s="87"/>
      <c r="J939" s="87"/>
      <c r="K939" s="87"/>
      <c r="L939" s="87"/>
      <c r="M939" s="87"/>
      <c r="N939" s="87"/>
      <c r="O939" s="87"/>
      <c r="P939" s="87"/>
      <c r="Q939" s="87"/>
      <c r="R939" s="87"/>
      <c r="S939" s="87"/>
      <c r="T939" s="87"/>
      <c r="U939" s="87"/>
      <c r="V939" s="87"/>
      <c r="W939" s="87"/>
      <c r="X939" s="87"/>
      <c r="Y939" s="87"/>
      <c r="Z939" s="87"/>
    </row>
    <row r="940" spans="1:26" ht="14.25" customHeight="1" x14ac:dyDescent="0.25">
      <c r="A940" s="87"/>
      <c r="B940" s="87"/>
      <c r="C940" s="87"/>
      <c r="D940" s="87"/>
      <c r="E940" s="87"/>
      <c r="F940" s="87"/>
      <c r="G940" s="87"/>
      <c r="H940" s="87"/>
      <c r="I940" s="87"/>
      <c r="J940" s="87"/>
      <c r="K940" s="87"/>
      <c r="L940" s="87"/>
      <c r="M940" s="87"/>
      <c r="N940" s="87"/>
      <c r="O940" s="87"/>
      <c r="P940" s="87"/>
      <c r="Q940" s="87"/>
      <c r="R940" s="87"/>
      <c r="S940" s="87"/>
      <c r="T940" s="87"/>
      <c r="U940" s="87"/>
      <c r="V940" s="87"/>
      <c r="W940" s="87"/>
      <c r="X940" s="87"/>
      <c r="Y940" s="87"/>
      <c r="Z940" s="87"/>
    </row>
    <row r="941" spans="1:26" ht="14.25" customHeight="1" x14ac:dyDescent="0.25">
      <c r="A941" s="87"/>
      <c r="B941" s="87"/>
      <c r="C941" s="87"/>
      <c r="D941" s="87"/>
      <c r="E941" s="87"/>
      <c r="F941" s="87"/>
      <c r="G941" s="87"/>
      <c r="H941" s="87"/>
      <c r="I941" s="87"/>
      <c r="J941" s="87"/>
      <c r="K941" s="87"/>
      <c r="L941" s="87"/>
      <c r="M941" s="87"/>
      <c r="N941" s="87"/>
      <c r="O941" s="87"/>
      <c r="P941" s="87"/>
      <c r="Q941" s="87"/>
      <c r="R941" s="87"/>
      <c r="S941" s="87"/>
      <c r="T941" s="87"/>
      <c r="U941" s="87"/>
      <c r="V941" s="87"/>
      <c r="W941" s="87"/>
      <c r="X941" s="87"/>
      <c r="Y941" s="87"/>
      <c r="Z941" s="87"/>
    </row>
    <row r="942" spans="1:26" ht="14.25" customHeight="1" x14ac:dyDescent="0.25">
      <c r="A942" s="87"/>
      <c r="B942" s="87"/>
      <c r="C942" s="87"/>
      <c r="D942" s="87"/>
      <c r="E942" s="87"/>
      <c r="F942" s="87"/>
      <c r="G942" s="87"/>
      <c r="H942" s="87"/>
      <c r="I942" s="87"/>
      <c r="J942" s="87"/>
      <c r="K942" s="87"/>
      <c r="L942" s="87"/>
      <c r="M942" s="87"/>
      <c r="N942" s="87"/>
      <c r="O942" s="87"/>
      <c r="P942" s="87"/>
      <c r="Q942" s="87"/>
      <c r="R942" s="87"/>
      <c r="S942" s="87"/>
      <c r="T942" s="87"/>
      <c r="U942" s="87"/>
      <c r="V942" s="87"/>
      <c r="W942" s="87"/>
      <c r="X942" s="87"/>
      <c r="Y942" s="87"/>
      <c r="Z942" s="87"/>
    </row>
    <row r="943" spans="1:26" ht="14.25" customHeight="1" x14ac:dyDescent="0.25">
      <c r="A943" s="87"/>
      <c r="B943" s="87"/>
      <c r="C943" s="87"/>
      <c r="D943" s="87"/>
      <c r="E943" s="87"/>
      <c r="F943" s="87"/>
      <c r="G943" s="87"/>
      <c r="H943" s="87"/>
      <c r="I943" s="87"/>
      <c r="J943" s="87"/>
      <c r="K943" s="87"/>
      <c r="L943" s="87"/>
      <c r="M943" s="87"/>
      <c r="N943" s="87"/>
      <c r="O943" s="87"/>
      <c r="P943" s="87"/>
      <c r="Q943" s="87"/>
      <c r="R943" s="87"/>
      <c r="S943" s="87"/>
      <c r="T943" s="87"/>
      <c r="U943" s="87"/>
      <c r="V943" s="87"/>
      <c r="W943" s="87"/>
      <c r="X943" s="87"/>
      <c r="Y943" s="87"/>
      <c r="Z943" s="87"/>
    </row>
    <row r="944" spans="1:26" ht="14.25" customHeight="1" x14ac:dyDescent="0.25">
      <c r="A944" s="87"/>
      <c r="B944" s="87"/>
      <c r="C944" s="87"/>
      <c r="D944" s="87"/>
      <c r="E944" s="87"/>
      <c r="F944" s="87"/>
      <c r="G944" s="87"/>
      <c r="H944" s="87"/>
      <c r="I944" s="87"/>
      <c r="J944" s="87"/>
      <c r="K944" s="87"/>
      <c r="L944" s="87"/>
      <c r="M944" s="87"/>
      <c r="N944" s="87"/>
      <c r="O944" s="87"/>
      <c r="P944" s="87"/>
      <c r="Q944" s="87"/>
      <c r="R944" s="87"/>
      <c r="S944" s="87"/>
      <c r="T944" s="87"/>
      <c r="U944" s="87"/>
      <c r="V944" s="87"/>
      <c r="W944" s="87"/>
      <c r="X944" s="87"/>
      <c r="Y944" s="87"/>
      <c r="Z944" s="87"/>
    </row>
    <row r="945" spans="1:26" ht="14.25" customHeight="1" x14ac:dyDescent="0.25">
      <c r="A945" s="87"/>
      <c r="B945" s="87"/>
      <c r="C945" s="87"/>
      <c r="D945" s="87"/>
      <c r="E945" s="87"/>
      <c r="F945" s="87"/>
      <c r="G945" s="87"/>
      <c r="H945" s="87"/>
      <c r="I945" s="87"/>
      <c r="J945" s="87"/>
      <c r="K945" s="87"/>
      <c r="L945" s="87"/>
      <c r="M945" s="87"/>
      <c r="N945" s="87"/>
      <c r="O945" s="87"/>
      <c r="P945" s="87"/>
      <c r="Q945" s="87"/>
      <c r="R945" s="87"/>
      <c r="S945" s="87"/>
      <c r="T945" s="87"/>
      <c r="U945" s="87"/>
      <c r="V945" s="87"/>
      <c r="W945" s="87"/>
      <c r="X945" s="87"/>
      <c r="Y945" s="87"/>
      <c r="Z945" s="87"/>
    </row>
    <row r="946" spans="1:26" ht="14.25" customHeight="1" x14ac:dyDescent="0.25">
      <c r="A946" s="87"/>
      <c r="B946" s="87"/>
      <c r="C946" s="87"/>
      <c r="D946" s="87"/>
      <c r="E946" s="87"/>
      <c r="F946" s="87"/>
      <c r="G946" s="87"/>
      <c r="H946" s="87"/>
      <c r="I946" s="87"/>
      <c r="J946" s="87"/>
      <c r="K946" s="87"/>
      <c r="L946" s="87"/>
      <c r="M946" s="87"/>
      <c r="N946" s="87"/>
      <c r="O946" s="87"/>
      <c r="P946" s="87"/>
      <c r="Q946" s="87"/>
      <c r="R946" s="87"/>
      <c r="S946" s="87"/>
      <c r="T946" s="87"/>
      <c r="U946" s="87"/>
      <c r="V946" s="87"/>
      <c r="W946" s="87"/>
      <c r="X946" s="87"/>
      <c r="Y946" s="87"/>
      <c r="Z946" s="87"/>
    </row>
    <row r="947" spans="1:26" ht="14.25" customHeight="1" x14ac:dyDescent="0.25">
      <c r="A947" s="87"/>
      <c r="B947" s="87"/>
      <c r="C947" s="87"/>
      <c r="D947" s="87"/>
      <c r="E947" s="87"/>
      <c r="F947" s="87"/>
      <c r="G947" s="87"/>
      <c r="H947" s="87"/>
      <c r="I947" s="87"/>
      <c r="J947" s="87"/>
      <c r="K947" s="87"/>
      <c r="L947" s="87"/>
      <c r="M947" s="87"/>
      <c r="N947" s="87"/>
      <c r="O947" s="87"/>
      <c r="P947" s="87"/>
      <c r="Q947" s="87"/>
      <c r="R947" s="87"/>
      <c r="S947" s="87"/>
      <c r="T947" s="87"/>
      <c r="U947" s="87"/>
      <c r="V947" s="87"/>
      <c r="W947" s="87"/>
      <c r="X947" s="87"/>
      <c r="Y947" s="87"/>
      <c r="Z947" s="87"/>
    </row>
    <row r="948" spans="1:26" ht="14.25" customHeight="1" x14ac:dyDescent="0.25">
      <c r="A948" s="87"/>
      <c r="B948" s="87"/>
      <c r="C948" s="87"/>
      <c r="D948" s="87"/>
      <c r="E948" s="87"/>
      <c r="F948" s="87"/>
      <c r="G948" s="87"/>
      <c r="H948" s="87"/>
      <c r="I948" s="87"/>
      <c r="J948" s="87"/>
      <c r="K948" s="87"/>
      <c r="L948" s="87"/>
      <c r="M948" s="87"/>
      <c r="N948" s="87"/>
      <c r="O948" s="87"/>
      <c r="P948" s="87"/>
      <c r="Q948" s="87"/>
      <c r="R948" s="87"/>
      <c r="S948" s="87"/>
      <c r="T948" s="87"/>
      <c r="U948" s="87"/>
      <c r="V948" s="87"/>
      <c r="W948" s="87"/>
      <c r="X948" s="87"/>
      <c r="Y948" s="87"/>
      <c r="Z948" s="87"/>
    </row>
    <row r="949" spans="1:26" ht="14.25" customHeight="1" x14ac:dyDescent="0.25">
      <c r="A949" s="87"/>
      <c r="B949" s="87"/>
      <c r="C949" s="87"/>
      <c r="D949" s="87"/>
      <c r="E949" s="87"/>
      <c r="F949" s="87"/>
      <c r="G949" s="87"/>
      <c r="H949" s="87"/>
      <c r="I949" s="87"/>
      <c r="J949" s="87"/>
      <c r="K949" s="87"/>
      <c r="L949" s="87"/>
      <c r="M949" s="87"/>
      <c r="N949" s="87"/>
      <c r="O949" s="87"/>
      <c r="P949" s="87"/>
      <c r="Q949" s="87"/>
      <c r="R949" s="87"/>
      <c r="S949" s="87"/>
      <c r="T949" s="87"/>
      <c r="U949" s="87"/>
      <c r="V949" s="87"/>
      <c r="W949" s="87"/>
      <c r="X949" s="87"/>
      <c r="Y949" s="87"/>
      <c r="Z949" s="87"/>
    </row>
    <row r="950" spans="1:26" ht="14.25" customHeight="1" x14ac:dyDescent="0.25">
      <c r="A950" s="87"/>
      <c r="B950" s="87"/>
      <c r="C950" s="87"/>
      <c r="D950" s="87"/>
      <c r="E950" s="87"/>
      <c r="F950" s="87"/>
      <c r="G950" s="87"/>
      <c r="H950" s="87"/>
      <c r="I950" s="87"/>
      <c r="J950" s="87"/>
      <c r="K950" s="87"/>
      <c r="L950" s="87"/>
      <c r="M950" s="87"/>
      <c r="N950" s="87"/>
      <c r="O950" s="87"/>
      <c r="P950" s="87"/>
      <c r="Q950" s="87"/>
      <c r="R950" s="87"/>
      <c r="S950" s="87"/>
      <c r="T950" s="87"/>
      <c r="U950" s="87"/>
      <c r="V950" s="87"/>
      <c r="W950" s="87"/>
      <c r="X950" s="87"/>
      <c r="Y950" s="87"/>
      <c r="Z950" s="87"/>
    </row>
    <row r="951" spans="1:26" ht="14.25" customHeight="1" x14ac:dyDescent="0.25">
      <c r="A951" s="87"/>
      <c r="B951" s="87"/>
      <c r="C951" s="87"/>
      <c r="D951" s="87"/>
      <c r="E951" s="87"/>
      <c r="F951" s="87"/>
      <c r="G951" s="87"/>
      <c r="H951" s="87"/>
      <c r="I951" s="87"/>
      <c r="J951" s="87"/>
      <c r="K951" s="87"/>
      <c r="L951" s="87"/>
      <c r="M951" s="87"/>
      <c r="N951" s="87"/>
      <c r="O951" s="87"/>
      <c r="P951" s="87"/>
      <c r="Q951" s="87"/>
      <c r="R951" s="87"/>
      <c r="S951" s="87"/>
      <c r="T951" s="87"/>
      <c r="U951" s="87"/>
      <c r="V951" s="87"/>
      <c r="W951" s="87"/>
      <c r="X951" s="87"/>
      <c r="Y951" s="87"/>
      <c r="Z951" s="87"/>
    </row>
    <row r="952" spans="1:26" ht="14.25" customHeight="1" x14ac:dyDescent="0.25">
      <c r="A952" s="87"/>
      <c r="B952" s="87"/>
      <c r="C952" s="87"/>
      <c r="D952" s="87"/>
      <c r="E952" s="87"/>
      <c r="F952" s="87"/>
      <c r="G952" s="87"/>
      <c r="H952" s="87"/>
      <c r="I952" s="87"/>
      <c r="J952" s="87"/>
      <c r="K952" s="87"/>
      <c r="L952" s="87"/>
      <c r="M952" s="87"/>
      <c r="N952" s="87"/>
      <c r="O952" s="87"/>
      <c r="P952" s="87"/>
      <c r="Q952" s="87"/>
      <c r="R952" s="87"/>
      <c r="S952" s="87"/>
      <c r="T952" s="87"/>
      <c r="U952" s="87"/>
      <c r="V952" s="87"/>
      <c r="W952" s="87"/>
      <c r="X952" s="87"/>
      <c r="Y952" s="87"/>
      <c r="Z952" s="87"/>
    </row>
    <row r="953" spans="1:26" ht="14.25" customHeight="1" x14ac:dyDescent="0.25">
      <c r="A953" s="87"/>
      <c r="B953" s="87"/>
      <c r="C953" s="87"/>
      <c r="D953" s="87"/>
      <c r="E953" s="87"/>
      <c r="F953" s="87"/>
      <c r="G953" s="87"/>
      <c r="H953" s="87"/>
      <c r="I953" s="87"/>
      <c r="J953" s="87"/>
      <c r="K953" s="87"/>
      <c r="L953" s="87"/>
      <c r="M953" s="87"/>
      <c r="N953" s="87"/>
      <c r="O953" s="87"/>
      <c r="P953" s="87"/>
      <c r="Q953" s="87"/>
      <c r="R953" s="87"/>
      <c r="S953" s="87"/>
      <c r="T953" s="87"/>
      <c r="U953" s="87"/>
      <c r="V953" s="87"/>
      <c r="W953" s="87"/>
      <c r="X953" s="87"/>
      <c r="Y953" s="87"/>
      <c r="Z953" s="87"/>
    </row>
    <row r="954" spans="1:26" ht="14.25" customHeight="1" x14ac:dyDescent="0.25">
      <c r="A954" s="87"/>
      <c r="B954" s="87"/>
      <c r="C954" s="87"/>
      <c r="D954" s="87"/>
      <c r="E954" s="87"/>
      <c r="F954" s="87"/>
      <c r="G954" s="87"/>
      <c r="H954" s="87"/>
      <c r="I954" s="87"/>
      <c r="J954" s="87"/>
      <c r="K954" s="87"/>
      <c r="L954" s="87"/>
      <c r="M954" s="87"/>
      <c r="N954" s="87"/>
      <c r="O954" s="87"/>
      <c r="P954" s="87"/>
      <c r="Q954" s="87"/>
      <c r="R954" s="87"/>
      <c r="S954" s="87"/>
      <c r="T954" s="87"/>
      <c r="U954" s="87"/>
      <c r="V954" s="87"/>
      <c r="W954" s="87"/>
      <c r="X954" s="87"/>
      <c r="Y954" s="87"/>
      <c r="Z954" s="87"/>
    </row>
    <row r="955" spans="1:26" ht="14.25" customHeight="1" x14ac:dyDescent="0.25">
      <c r="A955" s="87"/>
      <c r="B955" s="87"/>
      <c r="C955" s="87"/>
      <c r="D955" s="87"/>
      <c r="E955" s="87"/>
      <c r="F955" s="87"/>
      <c r="G955" s="87"/>
      <c r="H955" s="87"/>
      <c r="I955" s="87"/>
      <c r="J955" s="87"/>
      <c r="K955" s="87"/>
      <c r="L955" s="87"/>
      <c r="M955" s="87"/>
      <c r="N955" s="87"/>
      <c r="O955" s="87"/>
      <c r="P955" s="87"/>
      <c r="Q955" s="87"/>
      <c r="R955" s="87"/>
      <c r="S955" s="87"/>
      <c r="T955" s="87"/>
      <c r="U955" s="87"/>
      <c r="V955" s="87"/>
      <c r="W955" s="87"/>
      <c r="X955" s="87"/>
      <c r="Y955" s="87"/>
      <c r="Z955" s="87"/>
    </row>
    <row r="956" spans="1:26" ht="14.25" customHeight="1" x14ac:dyDescent="0.25">
      <c r="A956" s="87"/>
      <c r="B956" s="87"/>
      <c r="C956" s="87"/>
      <c r="D956" s="87"/>
      <c r="E956" s="87"/>
      <c r="F956" s="87"/>
      <c r="G956" s="87"/>
      <c r="H956" s="87"/>
      <c r="I956" s="87"/>
      <c r="J956" s="87"/>
      <c r="K956" s="87"/>
      <c r="L956" s="87"/>
      <c r="M956" s="87"/>
      <c r="N956" s="87"/>
      <c r="O956" s="87"/>
      <c r="P956" s="87"/>
      <c r="Q956" s="87"/>
      <c r="R956" s="87"/>
      <c r="S956" s="87"/>
      <c r="T956" s="87"/>
      <c r="U956" s="87"/>
      <c r="V956" s="87"/>
      <c r="W956" s="87"/>
      <c r="X956" s="87"/>
      <c r="Y956" s="87"/>
      <c r="Z956" s="87"/>
    </row>
    <row r="957" spans="1:26" ht="14.25" customHeight="1" x14ac:dyDescent="0.25">
      <c r="A957" s="87"/>
      <c r="B957" s="87"/>
      <c r="C957" s="87"/>
      <c r="D957" s="87"/>
      <c r="E957" s="87"/>
      <c r="F957" s="87"/>
      <c r="G957" s="87"/>
      <c r="H957" s="87"/>
      <c r="I957" s="87"/>
      <c r="J957" s="87"/>
      <c r="K957" s="87"/>
      <c r="L957" s="87"/>
      <c r="M957" s="87"/>
      <c r="N957" s="87"/>
      <c r="O957" s="87"/>
      <c r="P957" s="87"/>
      <c r="Q957" s="87"/>
      <c r="R957" s="87"/>
      <c r="S957" s="87"/>
      <c r="T957" s="87"/>
      <c r="U957" s="87"/>
      <c r="V957" s="87"/>
      <c r="W957" s="87"/>
      <c r="X957" s="87"/>
      <c r="Y957" s="87"/>
      <c r="Z957" s="87"/>
    </row>
    <row r="958" spans="1:26" ht="14.25" customHeight="1" x14ac:dyDescent="0.25">
      <c r="A958" s="87"/>
      <c r="B958" s="87"/>
      <c r="C958" s="87"/>
      <c r="D958" s="87"/>
      <c r="E958" s="87"/>
      <c r="F958" s="87"/>
      <c r="G958" s="87"/>
      <c r="H958" s="87"/>
      <c r="I958" s="87"/>
      <c r="J958" s="87"/>
      <c r="K958" s="87"/>
      <c r="L958" s="87"/>
      <c r="M958" s="87"/>
      <c r="N958" s="87"/>
      <c r="O958" s="87"/>
      <c r="P958" s="87"/>
      <c r="Q958" s="87"/>
      <c r="R958" s="87"/>
      <c r="S958" s="87"/>
      <c r="T958" s="87"/>
      <c r="U958" s="87"/>
      <c r="V958" s="87"/>
      <c r="W958" s="87"/>
      <c r="X958" s="87"/>
      <c r="Y958" s="87"/>
      <c r="Z958" s="87"/>
    </row>
    <row r="959" spans="1:26" ht="14.25" customHeight="1" x14ac:dyDescent="0.25">
      <c r="A959" s="87"/>
      <c r="B959" s="87"/>
      <c r="C959" s="87"/>
      <c r="D959" s="87"/>
      <c r="E959" s="87"/>
      <c r="F959" s="87"/>
      <c r="G959" s="87"/>
      <c r="H959" s="87"/>
      <c r="I959" s="87"/>
      <c r="J959" s="87"/>
      <c r="K959" s="87"/>
      <c r="L959" s="87"/>
      <c r="M959" s="87"/>
      <c r="N959" s="87"/>
      <c r="O959" s="87"/>
      <c r="P959" s="87"/>
      <c r="Q959" s="87"/>
      <c r="R959" s="87"/>
      <c r="S959" s="87"/>
      <c r="T959" s="87"/>
      <c r="U959" s="87"/>
      <c r="V959" s="87"/>
      <c r="W959" s="87"/>
      <c r="X959" s="87"/>
      <c r="Y959" s="87"/>
      <c r="Z959" s="87"/>
    </row>
    <row r="960" spans="1:26" ht="14.25" customHeight="1" x14ac:dyDescent="0.25">
      <c r="A960" s="87"/>
      <c r="B960" s="87"/>
      <c r="C960" s="87"/>
      <c r="D960" s="87"/>
      <c r="E960" s="87"/>
      <c r="F960" s="87"/>
      <c r="G960" s="87"/>
      <c r="H960" s="87"/>
      <c r="I960" s="87"/>
      <c r="J960" s="87"/>
      <c r="K960" s="87"/>
      <c r="L960" s="87"/>
      <c r="M960" s="87"/>
      <c r="N960" s="87"/>
      <c r="O960" s="87"/>
      <c r="P960" s="87"/>
      <c r="Q960" s="87"/>
      <c r="R960" s="87"/>
      <c r="S960" s="87"/>
      <c r="T960" s="87"/>
      <c r="U960" s="87"/>
      <c r="V960" s="87"/>
      <c r="W960" s="87"/>
      <c r="X960" s="87"/>
      <c r="Y960" s="87"/>
      <c r="Z960" s="87"/>
    </row>
    <row r="961" spans="1:26" ht="14.25" customHeight="1" x14ac:dyDescent="0.25">
      <c r="A961" s="87"/>
      <c r="B961" s="87"/>
      <c r="C961" s="87"/>
      <c r="D961" s="87"/>
      <c r="E961" s="87"/>
      <c r="F961" s="87"/>
      <c r="G961" s="87"/>
      <c r="H961" s="87"/>
      <c r="I961" s="87"/>
      <c r="J961" s="87"/>
      <c r="K961" s="87"/>
      <c r="L961" s="87"/>
      <c r="M961" s="87"/>
      <c r="N961" s="87"/>
      <c r="O961" s="87"/>
      <c r="P961" s="87"/>
      <c r="Q961" s="87"/>
      <c r="R961" s="87"/>
      <c r="S961" s="87"/>
      <c r="T961" s="87"/>
      <c r="U961" s="87"/>
      <c r="V961" s="87"/>
      <c r="W961" s="87"/>
      <c r="X961" s="87"/>
      <c r="Y961" s="87"/>
      <c r="Z961" s="87"/>
    </row>
    <row r="962" spans="1:26" ht="14.25" customHeight="1" x14ac:dyDescent="0.25">
      <c r="A962" s="87"/>
      <c r="B962" s="87"/>
      <c r="C962" s="87"/>
      <c r="D962" s="87"/>
      <c r="E962" s="87"/>
      <c r="F962" s="87"/>
      <c r="G962" s="87"/>
      <c r="H962" s="87"/>
      <c r="I962" s="87"/>
      <c r="J962" s="87"/>
      <c r="K962" s="87"/>
      <c r="L962" s="87"/>
      <c r="M962" s="87"/>
      <c r="N962" s="87"/>
      <c r="O962" s="87"/>
      <c r="P962" s="87"/>
      <c r="Q962" s="87"/>
      <c r="R962" s="87"/>
      <c r="S962" s="87"/>
      <c r="T962" s="87"/>
      <c r="U962" s="87"/>
      <c r="V962" s="87"/>
      <c r="W962" s="87"/>
      <c r="X962" s="87"/>
      <c r="Y962" s="87"/>
      <c r="Z962" s="87"/>
    </row>
    <row r="963" spans="1:26" ht="14.25" customHeight="1" x14ac:dyDescent="0.25">
      <c r="A963" s="87"/>
      <c r="B963" s="87"/>
      <c r="C963" s="87"/>
      <c r="D963" s="87"/>
      <c r="E963" s="87"/>
      <c r="F963" s="87"/>
      <c r="G963" s="87"/>
      <c r="H963" s="87"/>
      <c r="I963" s="87"/>
      <c r="J963" s="87"/>
      <c r="K963" s="87"/>
      <c r="L963" s="87"/>
      <c r="M963" s="87"/>
      <c r="N963" s="87"/>
      <c r="O963" s="87"/>
      <c r="P963" s="87"/>
      <c r="Q963" s="87"/>
      <c r="R963" s="87"/>
      <c r="S963" s="87"/>
      <c r="T963" s="87"/>
      <c r="U963" s="87"/>
      <c r="V963" s="87"/>
      <c r="W963" s="87"/>
      <c r="X963" s="87"/>
      <c r="Y963" s="87"/>
      <c r="Z963" s="87"/>
    </row>
    <row r="964" spans="1:26" ht="14.25" customHeight="1" x14ac:dyDescent="0.25">
      <c r="A964" s="87"/>
      <c r="B964" s="87"/>
      <c r="C964" s="87"/>
      <c r="D964" s="87"/>
      <c r="E964" s="87"/>
      <c r="F964" s="87"/>
      <c r="G964" s="87"/>
      <c r="H964" s="87"/>
      <c r="I964" s="87"/>
      <c r="J964" s="87"/>
      <c r="K964" s="87"/>
      <c r="L964" s="87"/>
      <c r="M964" s="87"/>
      <c r="N964" s="87"/>
      <c r="O964" s="87"/>
      <c r="P964" s="87"/>
      <c r="Q964" s="87"/>
      <c r="R964" s="87"/>
      <c r="S964" s="87"/>
      <c r="T964" s="87"/>
      <c r="U964" s="87"/>
      <c r="V964" s="87"/>
      <c r="W964" s="87"/>
      <c r="X964" s="87"/>
      <c r="Y964" s="87"/>
      <c r="Z964" s="87"/>
    </row>
    <row r="965" spans="1:26" ht="14.25" customHeight="1" x14ac:dyDescent="0.25">
      <c r="A965" s="87"/>
      <c r="B965" s="87"/>
      <c r="C965" s="87"/>
      <c r="D965" s="87"/>
      <c r="E965" s="87"/>
      <c r="F965" s="87"/>
      <c r="G965" s="87"/>
      <c r="H965" s="87"/>
      <c r="I965" s="87"/>
      <c r="J965" s="87"/>
      <c r="K965" s="87"/>
      <c r="L965" s="87"/>
      <c r="M965" s="87"/>
      <c r="N965" s="87"/>
      <c r="O965" s="87"/>
      <c r="P965" s="87"/>
      <c r="Q965" s="87"/>
      <c r="R965" s="87"/>
      <c r="S965" s="87"/>
      <c r="T965" s="87"/>
      <c r="U965" s="87"/>
      <c r="V965" s="87"/>
      <c r="W965" s="87"/>
      <c r="X965" s="87"/>
      <c r="Y965" s="87"/>
      <c r="Z965" s="87"/>
    </row>
    <row r="966" spans="1:26" ht="14.25" customHeight="1" x14ac:dyDescent="0.25">
      <c r="A966" s="87"/>
      <c r="B966" s="87"/>
      <c r="C966" s="87"/>
      <c r="D966" s="87"/>
      <c r="E966" s="87"/>
      <c r="F966" s="87"/>
      <c r="G966" s="87"/>
      <c r="H966" s="87"/>
      <c r="I966" s="87"/>
      <c r="J966" s="87"/>
      <c r="K966" s="87"/>
      <c r="L966" s="87"/>
      <c r="M966" s="87"/>
      <c r="N966" s="87"/>
      <c r="O966" s="87"/>
      <c r="P966" s="87"/>
      <c r="Q966" s="87"/>
      <c r="R966" s="87"/>
      <c r="S966" s="87"/>
      <c r="T966" s="87"/>
      <c r="U966" s="87"/>
      <c r="V966" s="87"/>
      <c r="W966" s="87"/>
      <c r="X966" s="87"/>
      <c r="Y966" s="87"/>
      <c r="Z966" s="87"/>
    </row>
    <row r="967" spans="1:26" ht="14.25" customHeight="1" x14ac:dyDescent="0.25">
      <c r="A967" s="87"/>
      <c r="B967" s="87"/>
      <c r="C967" s="87"/>
      <c r="D967" s="87"/>
      <c r="E967" s="87"/>
      <c r="F967" s="87"/>
      <c r="G967" s="87"/>
      <c r="H967" s="87"/>
      <c r="I967" s="87"/>
      <c r="J967" s="87"/>
      <c r="K967" s="87"/>
      <c r="L967" s="87"/>
      <c r="M967" s="87"/>
      <c r="N967" s="87"/>
      <c r="O967" s="87"/>
      <c r="P967" s="87"/>
      <c r="Q967" s="87"/>
      <c r="R967" s="87"/>
      <c r="S967" s="87"/>
      <c r="T967" s="87"/>
      <c r="U967" s="87"/>
      <c r="V967" s="87"/>
      <c r="W967" s="87"/>
      <c r="X967" s="87"/>
      <c r="Y967" s="87"/>
      <c r="Z967" s="87"/>
    </row>
    <row r="968" spans="1:26" ht="14.25" customHeight="1" x14ac:dyDescent="0.25">
      <c r="A968" s="87"/>
      <c r="B968" s="87"/>
      <c r="C968" s="87"/>
      <c r="D968" s="87"/>
      <c r="E968" s="87"/>
      <c r="F968" s="87"/>
      <c r="G968" s="87"/>
      <c r="H968" s="87"/>
      <c r="I968" s="87"/>
      <c r="J968" s="87"/>
      <c r="K968" s="87"/>
      <c r="L968" s="87"/>
      <c r="M968" s="87"/>
      <c r="N968" s="87"/>
      <c r="O968" s="87"/>
      <c r="P968" s="87"/>
      <c r="Q968" s="87"/>
      <c r="R968" s="87"/>
      <c r="S968" s="87"/>
      <c r="T968" s="87"/>
      <c r="U968" s="87"/>
      <c r="V968" s="87"/>
      <c r="W968" s="87"/>
      <c r="X968" s="87"/>
      <c r="Y968" s="87"/>
      <c r="Z968" s="87"/>
    </row>
    <row r="969" spans="1:26" ht="14.25" customHeight="1" x14ac:dyDescent="0.25">
      <c r="A969" s="87"/>
      <c r="B969" s="87"/>
      <c r="C969" s="87"/>
      <c r="D969" s="87"/>
      <c r="E969" s="87"/>
      <c r="F969" s="87"/>
      <c r="G969" s="87"/>
      <c r="H969" s="87"/>
      <c r="I969" s="87"/>
      <c r="J969" s="87"/>
      <c r="K969" s="87"/>
      <c r="L969" s="87"/>
      <c r="M969" s="87"/>
      <c r="N969" s="87"/>
      <c r="O969" s="87"/>
      <c r="P969" s="87"/>
      <c r="Q969" s="87"/>
      <c r="R969" s="87"/>
      <c r="S969" s="87"/>
      <c r="T969" s="87"/>
      <c r="U969" s="87"/>
      <c r="V969" s="87"/>
      <c r="W969" s="87"/>
      <c r="X969" s="87"/>
      <c r="Y969" s="87"/>
      <c r="Z969" s="87"/>
    </row>
    <row r="970" spans="1:26" ht="14.25" customHeight="1" x14ac:dyDescent="0.25">
      <c r="A970" s="87"/>
      <c r="B970" s="87"/>
      <c r="C970" s="87"/>
      <c r="D970" s="87"/>
      <c r="E970" s="87"/>
      <c r="F970" s="87"/>
      <c r="G970" s="87"/>
      <c r="H970" s="87"/>
      <c r="I970" s="87"/>
      <c r="J970" s="87"/>
      <c r="K970" s="87"/>
      <c r="L970" s="87"/>
      <c r="M970" s="87"/>
      <c r="N970" s="87"/>
      <c r="O970" s="87"/>
      <c r="P970" s="87"/>
      <c r="Q970" s="87"/>
      <c r="R970" s="87"/>
      <c r="S970" s="87"/>
      <c r="T970" s="87"/>
      <c r="U970" s="87"/>
      <c r="V970" s="87"/>
      <c r="W970" s="87"/>
      <c r="X970" s="87"/>
      <c r="Y970" s="87"/>
      <c r="Z970" s="87"/>
    </row>
    <row r="971" spans="1:26" ht="14.25" customHeight="1" x14ac:dyDescent="0.25">
      <c r="A971" s="87"/>
      <c r="B971" s="87"/>
      <c r="C971" s="87"/>
      <c r="D971" s="87"/>
      <c r="E971" s="87"/>
      <c r="F971" s="87"/>
      <c r="G971" s="87"/>
      <c r="H971" s="87"/>
      <c r="I971" s="87"/>
      <c r="J971" s="87"/>
      <c r="K971" s="87"/>
      <c r="L971" s="87"/>
      <c r="M971" s="87"/>
      <c r="N971" s="87"/>
      <c r="O971" s="87"/>
      <c r="P971" s="87"/>
      <c r="Q971" s="87"/>
      <c r="R971" s="87"/>
      <c r="S971" s="87"/>
      <c r="T971" s="87"/>
      <c r="U971" s="87"/>
      <c r="V971" s="87"/>
      <c r="W971" s="87"/>
      <c r="X971" s="87"/>
      <c r="Y971" s="87"/>
      <c r="Z971" s="87"/>
    </row>
    <row r="972" spans="1:26" ht="14.25" customHeight="1" x14ac:dyDescent="0.25">
      <c r="A972" s="87"/>
      <c r="B972" s="87"/>
      <c r="C972" s="87"/>
      <c r="D972" s="87"/>
      <c r="E972" s="87"/>
      <c r="F972" s="87"/>
      <c r="G972" s="87"/>
      <c r="H972" s="87"/>
      <c r="I972" s="87"/>
      <c r="J972" s="87"/>
      <c r="K972" s="87"/>
      <c r="L972" s="87"/>
      <c r="M972" s="87"/>
      <c r="N972" s="87"/>
      <c r="O972" s="87"/>
      <c r="P972" s="87"/>
      <c r="Q972" s="87"/>
      <c r="R972" s="87"/>
      <c r="S972" s="87"/>
      <c r="T972" s="87"/>
      <c r="U972" s="87"/>
      <c r="V972" s="87"/>
      <c r="W972" s="87"/>
      <c r="X972" s="87"/>
      <c r="Y972" s="87"/>
      <c r="Z972" s="87"/>
    </row>
    <row r="973" spans="1:26" ht="14.25" customHeight="1" x14ac:dyDescent="0.25">
      <c r="A973" s="87"/>
      <c r="B973" s="87"/>
      <c r="C973" s="87"/>
      <c r="D973" s="87"/>
      <c r="E973" s="87"/>
      <c r="F973" s="87"/>
      <c r="G973" s="87"/>
      <c r="H973" s="87"/>
      <c r="I973" s="87"/>
      <c r="J973" s="87"/>
      <c r="K973" s="87"/>
      <c r="L973" s="87"/>
      <c r="M973" s="87"/>
      <c r="N973" s="87"/>
      <c r="O973" s="87"/>
      <c r="P973" s="87"/>
      <c r="Q973" s="87"/>
      <c r="R973" s="87"/>
      <c r="S973" s="87"/>
      <c r="T973" s="87"/>
      <c r="U973" s="87"/>
      <c r="V973" s="87"/>
      <c r="W973" s="87"/>
      <c r="X973" s="87"/>
      <c r="Y973" s="87"/>
      <c r="Z973" s="87"/>
    </row>
    <row r="974" spans="1:26" ht="14.25" customHeight="1" x14ac:dyDescent="0.25">
      <c r="A974" s="87"/>
      <c r="B974" s="87"/>
      <c r="C974" s="87"/>
      <c r="D974" s="87"/>
      <c r="E974" s="87"/>
      <c r="F974" s="87"/>
      <c r="G974" s="87"/>
      <c r="H974" s="87"/>
      <c r="I974" s="87"/>
      <c r="J974" s="87"/>
      <c r="K974" s="87"/>
      <c r="L974" s="87"/>
      <c r="M974" s="87"/>
      <c r="N974" s="87"/>
      <c r="O974" s="87"/>
      <c r="P974" s="87"/>
      <c r="Q974" s="87"/>
      <c r="R974" s="87"/>
      <c r="S974" s="87"/>
      <c r="T974" s="87"/>
      <c r="U974" s="87"/>
      <c r="V974" s="87"/>
      <c r="W974" s="87"/>
      <c r="X974" s="87"/>
      <c r="Y974" s="87"/>
      <c r="Z974" s="87"/>
    </row>
    <row r="975" spans="1:26" ht="14.25" customHeight="1" x14ac:dyDescent="0.25">
      <c r="A975" s="87"/>
      <c r="B975" s="87"/>
      <c r="C975" s="87"/>
      <c r="D975" s="87"/>
      <c r="E975" s="87"/>
      <c r="F975" s="87"/>
      <c r="G975" s="87"/>
      <c r="H975" s="87"/>
      <c r="I975" s="87"/>
      <c r="J975" s="87"/>
      <c r="K975" s="87"/>
      <c r="L975" s="87"/>
      <c r="M975" s="87"/>
      <c r="N975" s="87"/>
      <c r="O975" s="87"/>
      <c r="P975" s="87"/>
      <c r="Q975" s="87"/>
      <c r="R975" s="87"/>
      <c r="S975" s="87"/>
      <c r="T975" s="87"/>
      <c r="U975" s="87"/>
      <c r="V975" s="87"/>
      <c r="W975" s="87"/>
      <c r="X975" s="87"/>
      <c r="Y975" s="87"/>
      <c r="Z975" s="87"/>
    </row>
    <row r="976" spans="1:26" ht="14.25" customHeight="1" x14ac:dyDescent="0.25">
      <c r="A976" s="87"/>
      <c r="B976" s="87"/>
      <c r="C976" s="87"/>
      <c r="D976" s="87"/>
      <c r="E976" s="87"/>
      <c r="F976" s="87"/>
      <c r="G976" s="87"/>
      <c r="H976" s="87"/>
      <c r="I976" s="87"/>
      <c r="J976" s="87"/>
      <c r="K976" s="87"/>
      <c r="L976" s="87"/>
      <c r="M976" s="87"/>
      <c r="N976" s="87"/>
      <c r="O976" s="87"/>
      <c r="P976" s="87"/>
      <c r="Q976" s="87"/>
      <c r="R976" s="87"/>
      <c r="S976" s="87"/>
      <c r="T976" s="87"/>
      <c r="U976" s="87"/>
      <c r="V976" s="87"/>
      <c r="W976" s="87"/>
      <c r="X976" s="87"/>
      <c r="Y976" s="87"/>
      <c r="Z976" s="87"/>
    </row>
    <row r="977" spans="1:26" ht="14.25" customHeight="1" x14ac:dyDescent="0.25">
      <c r="A977" s="87"/>
      <c r="B977" s="87"/>
      <c r="C977" s="87"/>
      <c r="D977" s="87"/>
      <c r="E977" s="87"/>
      <c r="F977" s="87"/>
      <c r="G977" s="87"/>
      <c r="H977" s="87"/>
      <c r="I977" s="87"/>
      <c r="J977" s="87"/>
      <c r="K977" s="87"/>
      <c r="L977" s="87"/>
      <c r="M977" s="87"/>
      <c r="N977" s="87"/>
      <c r="O977" s="87"/>
      <c r="P977" s="87"/>
      <c r="Q977" s="87"/>
      <c r="R977" s="87"/>
      <c r="S977" s="87"/>
      <c r="T977" s="87"/>
      <c r="U977" s="87"/>
      <c r="V977" s="87"/>
      <c r="W977" s="87"/>
      <c r="X977" s="87"/>
      <c r="Y977" s="87"/>
      <c r="Z977" s="87"/>
    </row>
    <row r="978" spans="1:26" ht="14.25" customHeight="1" x14ac:dyDescent="0.25">
      <c r="A978" s="87"/>
      <c r="B978" s="87"/>
      <c r="C978" s="87"/>
      <c r="D978" s="87"/>
      <c r="E978" s="87"/>
      <c r="F978" s="87"/>
      <c r="G978" s="87"/>
      <c r="H978" s="87"/>
      <c r="I978" s="87"/>
      <c r="J978" s="87"/>
      <c r="K978" s="87"/>
      <c r="L978" s="87"/>
      <c r="M978" s="87"/>
      <c r="N978" s="87"/>
      <c r="O978" s="87"/>
      <c r="P978" s="87"/>
      <c r="Q978" s="87"/>
      <c r="R978" s="87"/>
      <c r="S978" s="87"/>
      <c r="T978" s="87"/>
      <c r="U978" s="87"/>
      <c r="V978" s="87"/>
      <c r="W978" s="87"/>
      <c r="X978" s="87"/>
      <c r="Y978" s="87"/>
      <c r="Z978" s="87"/>
    </row>
    <row r="979" spans="1:26" ht="14.25" customHeight="1" x14ac:dyDescent="0.25">
      <c r="A979" s="87"/>
      <c r="B979" s="87"/>
      <c r="C979" s="87"/>
      <c r="D979" s="87"/>
      <c r="E979" s="87"/>
      <c r="F979" s="87"/>
      <c r="G979" s="87"/>
      <c r="H979" s="87"/>
      <c r="I979" s="87"/>
      <c r="J979" s="87"/>
      <c r="K979" s="87"/>
      <c r="L979" s="87"/>
      <c r="M979" s="87"/>
      <c r="N979" s="87"/>
      <c r="O979" s="87"/>
      <c r="P979" s="87"/>
      <c r="Q979" s="87"/>
      <c r="R979" s="87"/>
      <c r="S979" s="87"/>
      <c r="T979" s="87"/>
      <c r="U979" s="87"/>
      <c r="V979" s="87"/>
      <c r="W979" s="87"/>
      <c r="X979" s="87"/>
      <c r="Y979" s="87"/>
      <c r="Z979" s="87"/>
    </row>
    <row r="980" spans="1:26" ht="14.25" customHeight="1" x14ac:dyDescent="0.25">
      <c r="A980" s="87"/>
      <c r="B980" s="87"/>
      <c r="C980" s="87"/>
      <c r="D980" s="87"/>
      <c r="E980" s="87"/>
      <c r="F980" s="87"/>
      <c r="G980" s="87"/>
      <c r="H980" s="87"/>
      <c r="I980" s="87"/>
      <c r="J980" s="87"/>
      <c r="K980" s="87"/>
      <c r="L980" s="87"/>
      <c r="M980" s="87"/>
      <c r="N980" s="87"/>
      <c r="O980" s="87"/>
      <c r="P980" s="87"/>
      <c r="Q980" s="87"/>
      <c r="R980" s="87"/>
      <c r="S980" s="87"/>
      <c r="T980" s="87"/>
      <c r="U980" s="87"/>
      <c r="V980" s="87"/>
      <c r="W980" s="87"/>
      <c r="X980" s="87"/>
      <c r="Y980" s="87"/>
      <c r="Z980" s="87"/>
    </row>
    <row r="981" spans="1:26" ht="14.25" customHeight="1" x14ac:dyDescent="0.25">
      <c r="A981" s="87"/>
      <c r="B981" s="87"/>
      <c r="C981" s="87"/>
      <c r="D981" s="87"/>
      <c r="E981" s="87"/>
      <c r="F981" s="87"/>
      <c r="G981" s="87"/>
      <c r="H981" s="87"/>
      <c r="I981" s="87"/>
      <c r="J981" s="87"/>
      <c r="K981" s="87"/>
      <c r="L981" s="87"/>
      <c r="M981" s="87"/>
      <c r="N981" s="87"/>
      <c r="O981" s="87"/>
      <c r="P981" s="87"/>
      <c r="Q981" s="87"/>
      <c r="R981" s="87"/>
      <c r="S981" s="87"/>
      <c r="T981" s="87"/>
      <c r="U981" s="87"/>
      <c r="V981" s="87"/>
      <c r="W981" s="87"/>
      <c r="X981" s="87"/>
      <c r="Y981" s="87"/>
      <c r="Z981" s="87"/>
    </row>
    <row r="982" spans="1:26" ht="14.25" customHeight="1" x14ac:dyDescent="0.25">
      <c r="A982" s="87"/>
      <c r="B982" s="87"/>
      <c r="C982" s="87"/>
      <c r="D982" s="87"/>
      <c r="E982" s="87"/>
      <c r="F982" s="87"/>
      <c r="G982" s="87"/>
      <c r="H982" s="87"/>
      <c r="I982" s="87"/>
      <c r="J982" s="87"/>
      <c r="K982" s="87"/>
      <c r="L982" s="87"/>
      <c r="M982" s="87"/>
      <c r="N982" s="87"/>
      <c r="O982" s="87"/>
      <c r="P982" s="87"/>
      <c r="Q982" s="87"/>
      <c r="R982" s="87"/>
      <c r="S982" s="87"/>
      <c r="T982" s="87"/>
      <c r="U982" s="87"/>
      <c r="V982" s="87"/>
      <c r="W982" s="87"/>
      <c r="X982" s="87"/>
      <c r="Y982" s="87"/>
      <c r="Z982" s="87"/>
    </row>
    <row r="983" spans="1:26" ht="14.25" customHeight="1" x14ac:dyDescent="0.25">
      <c r="A983" s="87"/>
      <c r="B983" s="87"/>
      <c r="C983" s="87"/>
      <c r="D983" s="87"/>
      <c r="E983" s="87"/>
      <c r="F983" s="87"/>
      <c r="G983" s="87"/>
      <c r="H983" s="87"/>
      <c r="I983" s="87"/>
      <c r="J983" s="87"/>
      <c r="K983" s="87"/>
      <c r="L983" s="87"/>
      <c r="M983" s="87"/>
      <c r="N983" s="87"/>
      <c r="O983" s="87"/>
      <c r="P983" s="87"/>
      <c r="Q983" s="87"/>
      <c r="R983" s="87"/>
      <c r="S983" s="87"/>
      <c r="T983" s="87"/>
      <c r="U983" s="87"/>
      <c r="V983" s="87"/>
      <c r="W983" s="87"/>
      <c r="X983" s="87"/>
      <c r="Y983" s="87"/>
      <c r="Z983" s="87"/>
    </row>
    <row r="984" spans="1:26" ht="14.25" customHeight="1" x14ac:dyDescent="0.25">
      <c r="A984" s="87"/>
      <c r="B984" s="87"/>
      <c r="C984" s="87"/>
      <c r="D984" s="87"/>
      <c r="E984" s="87"/>
      <c r="F984" s="87"/>
      <c r="G984" s="87"/>
      <c r="H984" s="87"/>
      <c r="I984" s="87"/>
      <c r="J984" s="87"/>
      <c r="K984" s="87"/>
      <c r="L984" s="87"/>
      <c r="M984" s="87"/>
      <c r="N984" s="87"/>
      <c r="O984" s="87"/>
      <c r="P984" s="87"/>
      <c r="Q984" s="87"/>
      <c r="R984" s="87"/>
      <c r="S984" s="87"/>
      <c r="T984" s="87"/>
      <c r="U984" s="87"/>
      <c r="V984" s="87"/>
      <c r="W984" s="87"/>
      <c r="X984" s="87"/>
      <c r="Y984" s="87"/>
      <c r="Z984" s="87"/>
    </row>
    <row r="985" spans="1:26" ht="14.25" customHeight="1" x14ac:dyDescent="0.25">
      <c r="A985" s="87"/>
      <c r="B985" s="87"/>
      <c r="C985" s="87"/>
      <c r="D985" s="87"/>
      <c r="E985" s="87"/>
      <c r="F985" s="87"/>
      <c r="G985" s="87"/>
      <c r="H985" s="87"/>
      <c r="I985" s="87"/>
      <c r="J985" s="87"/>
      <c r="K985" s="87"/>
      <c r="L985" s="87"/>
      <c r="M985" s="87"/>
      <c r="N985" s="87"/>
      <c r="O985" s="87"/>
      <c r="P985" s="87"/>
      <c r="Q985" s="87"/>
      <c r="R985" s="87"/>
      <c r="S985" s="87"/>
      <c r="T985" s="87"/>
      <c r="U985" s="87"/>
      <c r="V985" s="87"/>
      <c r="W985" s="87"/>
      <c r="X985" s="87"/>
      <c r="Y985" s="87"/>
      <c r="Z985" s="87"/>
    </row>
    <row r="986" spans="1:26" ht="14.25" customHeight="1" x14ac:dyDescent="0.25">
      <c r="A986" s="87"/>
      <c r="B986" s="87"/>
      <c r="C986" s="87"/>
      <c r="D986" s="87"/>
      <c r="E986" s="87"/>
      <c r="F986" s="87"/>
      <c r="G986" s="87"/>
      <c r="H986" s="87"/>
      <c r="I986" s="87"/>
      <c r="J986" s="87"/>
      <c r="K986" s="87"/>
      <c r="L986" s="87"/>
      <c r="M986" s="87"/>
      <c r="N986" s="87"/>
      <c r="O986" s="87"/>
      <c r="P986" s="87"/>
      <c r="Q986" s="87"/>
      <c r="R986" s="87"/>
      <c r="S986" s="87"/>
      <c r="T986" s="87"/>
      <c r="U986" s="87"/>
      <c r="V986" s="87"/>
      <c r="W986" s="87"/>
      <c r="X986" s="87"/>
      <c r="Y986" s="87"/>
      <c r="Z986" s="87"/>
    </row>
    <row r="987" spans="1:26" ht="14.25" customHeight="1" x14ac:dyDescent="0.25">
      <c r="A987" s="87"/>
      <c r="B987" s="87"/>
      <c r="C987" s="87"/>
      <c r="D987" s="87"/>
      <c r="E987" s="87"/>
      <c r="F987" s="87"/>
      <c r="G987" s="87"/>
      <c r="H987" s="87"/>
      <c r="I987" s="87"/>
      <c r="J987" s="87"/>
      <c r="K987" s="87"/>
      <c r="L987" s="87"/>
      <c r="M987" s="87"/>
      <c r="N987" s="87"/>
      <c r="O987" s="87"/>
      <c r="P987" s="87"/>
      <c r="Q987" s="87"/>
      <c r="R987" s="87"/>
      <c r="S987" s="87"/>
      <c r="T987" s="87"/>
      <c r="U987" s="87"/>
      <c r="V987" s="87"/>
      <c r="W987" s="87"/>
      <c r="X987" s="87"/>
      <c r="Y987" s="87"/>
      <c r="Z987" s="87"/>
    </row>
    <row r="988" spans="1:26" ht="14.25" customHeight="1" x14ac:dyDescent="0.25">
      <c r="A988" s="87"/>
      <c r="B988" s="87"/>
      <c r="C988" s="87"/>
      <c r="D988" s="87"/>
      <c r="E988" s="87"/>
      <c r="F988" s="87"/>
      <c r="G988" s="87"/>
      <c r="H988" s="87"/>
      <c r="I988" s="87"/>
      <c r="J988" s="87"/>
      <c r="K988" s="87"/>
      <c r="L988" s="87"/>
      <c r="M988" s="87"/>
      <c r="N988" s="87"/>
      <c r="O988" s="87"/>
      <c r="P988" s="87"/>
      <c r="Q988" s="87"/>
      <c r="R988" s="87"/>
      <c r="S988" s="87"/>
      <c r="T988" s="87"/>
      <c r="U988" s="87"/>
      <c r="V988" s="87"/>
      <c r="W988" s="87"/>
      <c r="X988" s="87"/>
      <c r="Y988" s="87"/>
      <c r="Z988" s="87"/>
    </row>
    <row r="989" spans="1:26" ht="14.25" customHeight="1" x14ac:dyDescent="0.25">
      <c r="A989" s="87"/>
      <c r="B989" s="87"/>
      <c r="C989" s="87"/>
      <c r="D989" s="87"/>
      <c r="E989" s="87"/>
      <c r="F989" s="87"/>
      <c r="G989" s="87"/>
      <c r="H989" s="87"/>
      <c r="I989" s="87"/>
      <c r="J989" s="87"/>
      <c r="K989" s="87"/>
      <c r="L989" s="87"/>
      <c r="M989" s="87"/>
      <c r="N989" s="87"/>
      <c r="O989" s="87"/>
      <c r="P989" s="87"/>
      <c r="Q989" s="87"/>
      <c r="R989" s="87"/>
      <c r="S989" s="87"/>
      <c r="T989" s="87"/>
      <c r="U989" s="87"/>
      <c r="V989" s="87"/>
      <c r="W989" s="87"/>
      <c r="X989" s="87"/>
      <c r="Y989" s="87"/>
      <c r="Z989" s="87"/>
    </row>
    <row r="990" spans="1:26" ht="14.25" customHeight="1" x14ac:dyDescent="0.25">
      <c r="A990" s="87"/>
      <c r="B990" s="87"/>
      <c r="C990" s="87"/>
      <c r="D990" s="87"/>
      <c r="E990" s="87"/>
      <c r="F990" s="87"/>
      <c r="G990" s="87"/>
      <c r="H990" s="87"/>
      <c r="I990" s="87"/>
      <c r="J990" s="87"/>
      <c r="K990" s="87"/>
      <c r="L990" s="87"/>
      <c r="M990" s="87"/>
      <c r="N990" s="87"/>
      <c r="O990" s="87"/>
      <c r="P990" s="87"/>
      <c r="Q990" s="87"/>
      <c r="R990" s="87"/>
      <c r="S990" s="87"/>
      <c r="T990" s="87"/>
      <c r="U990" s="87"/>
      <c r="V990" s="87"/>
      <c r="W990" s="87"/>
      <c r="X990" s="87"/>
      <c r="Y990" s="87"/>
      <c r="Z990" s="87"/>
    </row>
    <row r="991" spans="1:26" ht="14.25" customHeight="1" x14ac:dyDescent="0.25">
      <c r="A991" s="87"/>
      <c r="B991" s="87"/>
      <c r="C991" s="87"/>
      <c r="D991" s="87"/>
      <c r="E991" s="87"/>
      <c r="F991" s="87"/>
      <c r="G991" s="87"/>
      <c r="H991" s="87"/>
      <c r="I991" s="87"/>
      <c r="J991" s="87"/>
      <c r="K991" s="87"/>
      <c r="L991" s="87"/>
      <c r="M991" s="87"/>
      <c r="N991" s="87"/>
      <c r="O991" s="87"/>
      <c r="P991" s="87"/>
      <c r="Q991" s="87"/>
      <c r="R991" s="87"/>
      <c r="S991" s="87"/>
      <c r="T991" s="87"/>
      <c r="U991" s="87"/>
      <c r="V991" s="87"/>
      <c r="W991" s="87"/>
      <c r="X991" s="87"/>
      <c r="Y991" s="87"/>
      <c r="Z991" s="87"/>
    </row>
    <row r="992" spans="1:26" ht="14.25" customHeight="1" x14ac:dyDescent="0.25">
      <c r="A992" s="87"/>
      <c r="B992" s="87"/>
      <c r="C992" s="87"/>
      <c r="D992" s="87"/>
      <c r="E992" s="87"/>
      <c r="F992" s="87"/>
      <c r="G992" s="87"/>
      <c r="H992" s="87"/>
      <c r="I992" s="87"/>
      <c r="J992" s="87"/>
      <c r="K992" s="87"/>
      <c r="L992" s="87"/>
      <c r="M992" s="87"/>
      <c r="N992" s="87"/>
      <c r="O992" s="87"/>
      <c r="P992" s="87"/>
      <c r="Q992" s="87"/>
      <c r="R992" s="87"/>
      <c r="S992" s="87"/>
      <c r="T992" s="87"/>
      <c r="U992" s="87"/>
      <c r="V992" s="87"/>
      <c r="W992" s="87"/>
      <c r="X992" s="87"/>
      <c r="Y992" s="87"/>
      <c r="Z992" s="87"/>
    </row>
    <row r="993" spans="1:26" ht="14.25" customHeight="1" x14ac:dyDescent="0.25">
      <c r="A993" s="87"/>
      <c r="B993" s="87"/>
      <c r="C993" s="87"/>
      <c r="D993" s="87"/>
      <c r="E993" s="87"/>
      <c r="F993" s="87"/>
      <c r="G993" s="87"/>
      <c r="H993" s="87"/>
      <c r="I993" s="87"/>
      <c r="J993" s="87"/>
      <c r="K993" s="87"/>
      <c r="L993" s="87"/>
      <c r="M993" s="87"/>
      <c r="N993" s="87"/>
      <c r="O993" s="87"/>
      <c r="P993" s="87"/>
      <c r="Q993" s="87"/>
      <c r="R993" s="87"/>
      <c r="S993" s="87"/>
      <c r="T993" s="87"/>
      <c r="U993" s="87"/>
      <c r="V993" s="87"/>
      <c r="W993" s="87"/>
      <c r="X993" s="87"/>
      <c r="Y993" s="87"/>
      <c r="Z993" s="87"/>
    </row>
    <row r="994" spans="1:26" ht="14.25" customHeight="1" x14ac:dyDescent="0.25">
      <c r="A994" s="87"/>
      <c r="B994" s="87"/>
      <c r="C994" s="87"/>
      <c r="D994" s="87"/>
      <c r="E994" s="87"/>
      <c r="F994" s="87"/>
      <c r="G994" s="87"/>
      <c r="H994" s="87"/>
      <c r="I994" s="87"/>
      <c r="J994" s="87"/>
      <c r="K994" s="87"/>
      <c r="L994" s="87"/>
      <c r="M994" s="87"/>
      <c r="N994" s="87"/>
      <c r="O994" s="87"/>
      <c r="P994" s="87"/>
      <c r="Q994" s="87"/>
      <c r="R994" s="87"/>
      <c r="S994" s="87"/>
      <c r="T994" s="87"/>
      <c r="U994" s="87"/>
      <c r="V994" s="87"/>
      <c r="W994" s="87"/>
      <c r="X994" s="87"/>
      <c r="Y994" s="87"/>
      <c r="Z994" s="87"/>
    </row>
    <row r="995" spans="1:26" ht="14.25" customHeight="1" x14ac:dyDescent="0.25">
      <c r="A995" s="87"/>
      <c r="B995" s="87"/>
      <c r="C995" s="87"/>
      <c r="D995" s="87"/>
      <c r="E995" s="87"/>
      <c r="F995" s="87"/>
      <c r="G995" s="87"/>
      <c r="H995" s="87"/>
      <c r="I995" s="87"/>
      <c r="J995" s="87"/>
      <c r="K995" s="87"/>
      <c r="L995" s="87"/>
      <c r="M995" s="87"/>
      <c r="N995" s="87"/>
      <c r="O995" s="87"/>
      <c r="P995" s="87"/>
      <c r="Q995" s="87"/>
      <c r="R995" s="87"/>
      <c r="S995" s="87"/>
      <c r="T995" s="87"/>
      <c r="U995" s="87"/>
      <c r="V995" s="87"/>
      <c r="W995" s="87"/>
      <c r="X995" s="87"/>
      <c r="Y995" s="87"/>
      <c r="Z995" s="87"/>
    </row>
    <row r="996" spans="1:26" ht="14.25" customHeight="1" x14ac:dyDescent="0.25">
      <c r="A996" s="87"/>
      <c r="B996" s="87"/>
      <c r="C996" s="87"/>
      <c r="D996" s="87"/>
      <c r="E996" s="87"/>
      <c r="F996" s="87"/>
      <c r="G996" s="87"/>
      <c r="H996" s="87"/>
      <c r="I996" s="87"/>
      <c r="J996" s="87"/>
      <c r="K996" s="87"/>
      <c r="L996" s="87"/>
      <c r="M996" s="87"/>
      <c r="N996" s="87"/>
      <c r="O996" s="87"/>
      <c r="P996" s="87"/>
      <c r="Q996" s="87"/>
      <c r="R996" s="87"/>
      <c r="S996" s="87"/>
      <c r="T996" s="87"/>
      <c r="U996" s="87"/>
      <c r="V996" s="87"/>
      <c r="W996" s="87"/>
      <c r="X996" s="87"/>
      <c r="Y996" s="87"/>
      <c r="Z996" s="87"/>
    </row>
    <row r="997" spans="1:26" ht="14.25" customHeight="1" x14ac:dyDescent="0.25">
      <c r="A997" s="87"/>
      <c r="B997" s="87"/>
      <c r="C997" s="87"/>
      <c r="D997" s="87"/>
      <c r="E997" s="87"/>
      <c r="F997" s="87"/>
      <c r="G997" s="87"/>
      <c r="H997" s="87"/>
      <c r="I997" s="87"/>
      <c r="J997" s="87"/>
      <c r="K997" s="87"/>
      <c r="L997" s="87"/>
      <c r="M997" s="87"/>
      <c r="N997" s="87"/>
      <c r="O997" s="87"/>
      <c r="P997" s="87"/>
      <c r="Q997" s="87"/>
      <c r="R997" s="87"/>
      <c r="S997" s="87"/>
      <c r="T997" s="87"/>
      <c r="U997" s="87"/>
      <c r="V997" s="87"/>
      <c r="W997" s="87"/>
      <c r="X997" s="87"/>
      <c r="Y997" s="87"/>
      <c r="Z997" s="87"/>
    </row>
    <row r="998" spans="1:26" ht="14.25" customHeight="1" x14ac:dyDescent="0.25">
      <c r="A998" s="87"/>
      <c r="B998" s="87"/>
      <c r="C998" s="87"/>
      <c r="D998" s="87"/>
      <c r="E998" s="87"/>
      <c r="F998" s="87"/>
      <c r="G998" s="87"/>
      <c r="H998" s="87"/>
      <c r="I998" s="87"/>
      <c r="J998" s="87"/>
      <c r="K998" s="87"/>
      <c r="L998" s="87"/>
      <c r="M998" s="87"/>
      <c r="N998" s="87"/>
      <c r="O998" s="87"/>
      <c r="P998" s="87"/>
      <c r="Q998" s="87"/>
      <c r="R998" s="87"/>
      <c r="S998" s="87"/>
      <c r="T998" s="87"/>
      <c r="U998" s="87"/>
      <c r="V998" s="87"/>
      <c r="W998" s="87"/>
      <c r="X998" s="87"/>
      <c r="Y998" s="87"/>
      <c r="Z998" s="87"/>
    </row>
    <row r="999" spans="1:26" ht="14.25" customHeight="1" x14ac:dyDescent="0.25">
      <c r="A999" s="87"/>
      <c r="B999" s="87"/>
      <c r="C999" s="87"/>
      <c r="D999" s="87"/>
      <c r="E999" s="87"/>
      <c r="F999" s="87"/>
      <c r="G999" s="87"/>
      <c r="H999" s="87"/>
      <c r="I999" s="87"/>
      <c r="J999" s="87"/>
      <c r="K999" s="87"/>
      <c r="L999" s="87"/>
      <c r="M999" s="87"/>
      <c r="N999" s="87"/>
      <c r="O999" s="87"/>
      <c r="P999" s="87"/>
      <c r="Q999" s="87"/>
      <c r="R999" s="87"/>
      <c r="S999" s="87"/>
      <c r="T999" s="87"/>
      <c r="U999" s="87"/>
      <c r="V999" s="87"/>
      <c r="W999" s="87"/>
      <c r="X999" s="87"/>
      <c r="Y999" s="87"/>
      <c r="Z999" s="87"/>
    </row>
    <row r="1000" spans="1:26" ht="14.25" customHeight="1" x14ac:dyDescent="0.25">
      <c r="A1000" s="87"/>
      <c r="B1000" s="87"/>
      <c r="C1000" s="87"/>
      <c r="D1000" s="87"/>
      <c r="E1000" s="87"/>
      <c r="F1000" s="87"/>
      <c r="G1000" s="87"/>
      <c r="H1000" s="87"/>
      <c r="I1000" s="87"/>
      <c r="J1000" s="87"/>
      <c r="K1000" s="87"/>
      <c r="L1000" s="87"/>
      <c r="M1000" s="87"/>
      <c r="N1000" s="87"/>
      <c r="O1000" s="87"/>
      <c r="P1000" s="87"/>
      <c r="Q1000" s="87"/>
      <c r="R1000" s="87"/>
      <c r="S1000" s="87"/>
      <c r="T1000" s="87"/>
      <c r="U1000" s="87"/>
      <c r="V1000" s="87"/>
      <c r="W1000" s="87"/>
      <c r="X1000" s="87"/>
      <c r="Y1000" s="87"/>
      <c r="Z1000" s="87"/>
    </row>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A1:Z1000"/>
  <sheetViews>
    <sheetView workbookViewId="0">
      <selection sqref="A1:AG2"/>
    </sheetView>
  </sheetViews>
  <sheetFormatPr baseColWidth="10" defaultColWidth="14.42578125" defaultRowHeight="15" customHeight="1" x14ac:dyDescent="0.25"/>
  <cols>
    <col min="1" max="2" width="14.28515625" customWidth="1"/>
    <col min="3" max="3" width="17" customWidth="1"/>
    <col min="4" max="4" width="14.28515625" customWidth="1"/>
    <col min="5" max="5" width="46" customWidth="1"/>
    <col min="6" max="26" width="14.28515625" customWidth="1"/>
  </cols>
  <sheetData>
    <row r="1" spans="1:26" ht="24" customHeight="1" x14ac:dyDescent="0.25">
      <c r="A1" s="107"/>
      <c r="B1" s="1184" t="s">
        <v>496</v>
      </c>
      <c r="C1" s="1185"/>
      <c r="D1" s="1185"/>
      <c r="E1" s="1185"/>
      <c r="F1" s="1186"/>
      <c r="G1" s="107"/>
      <c r="H1" s="107"/>
      <c r="I1" s="107"/>
      <c r="J1" s="107"/>
      <c r="K1" s="107"/>
      <c r="L1" s="107"/>
      <c r="M1" s="107"/>
      <c r="N1" s="107"/>
      <c r="O1" s="107"/>
      <c r="P1" s="107"/>
      <c r="Q1" s="107"/>
      <c r="R1" s="107"/>
      <c r="S1" s="107"/>
      <c r="T1" s="107"/>
      <c r="U1" s="107"/>
      <c r="V1" s="107"/>
      <c r="W1" s="107"/>
      <c r="X1" s="107"/>
      <c r="Y1" s="107"/>
      <c r="Z1" s="107"/>
    </row>
    <row r="2" spans="1:26" ht="13.5" customHeight="1" x14ac:dyDescent="0.25">
      <c r="A2" s="107"/>
      <c r="B2" s="108"/>
      <c r="C2" s="108"/>
      <c r="D2" s="108"/>
      <c r="E2" s="108"/>
      <c r="F2" s="108"/>
      <c r="G2" s="107"/>
      <c r="H2" s="107"/>
      <c r="I2" s="107"/>
      <c r="J2" s="107"/>
      <c r="K2" s="107"/>
      <c r="L2" s="107"/>
      <c r="M2" s="107"/>
      <c r="N2" s="107"/>
      <c r="O2" s="107"/>
      <c r="P2" s="107"/>
      <c r="Q2" s="107"/>
      <c r="R2" s="107"/>
      <c r="S2" s="107"/>
      <c r="T2" s="107"/>
      <c r="U2" s="107"/>
      <c r="V2" s="107"/>
      <c r="W2" s="107"/>
      <c r="X2" s="107"/>
      <c r="Y2" s="107"/>
      <c r="Z2" s="107"/>
    </row>
    <row r="3" spans="1:26" ht="13.5" customHeight="1" x14ac:dyDescent="0.25">
      <c r="A3" s="107"/>
      <c r="B3" s="1187" t="s">
        <v>497</v>
      </c>
      <c r="C3" s="1185"/>
      <c r="D3" s="1188"/>
      <c r="E3" s="109" t="s">
        <v>498</v>
      </c>
      <c r="F3" s="110" t="s">
        <v>499</v>
      </c>
      <c r="G3" s="107"/>
      <c r="H3" s="107"/>
      <c r="I3" s="107"/>
      <c r="J3" s="107"/>
      <c r="K3" s="107"/>
      <c r="L3" s="107"/>
      <c r="M3" s="107"/>
      <c r="N3" s="107"/>
      <c r="O3" s="107"/>
      <c r="P3" s="107"/>
      <c r="Q3" s="107"/>
      <c r="R3" s="107"/>
      <c r="S3" s="107"/>
      <c r="T3" s="107"/>
      <c r="U3" s="107"/>
      <c r="V3" s="107"/>
      <c r="W3" s="107"/>
      <c r="X3" s="107"/>
      <c r="Y3" s="107"/>
      <c r="Z3" s="107"/>
    </row>
    <row r="4" spans="1:26" ht="13.5" customHeight="1" x14ac:dyDescent="0.25">
      <c r="A4" s="107"/>
      <c r="B4" s="1189" t="s">
        <v>500</v>
      </c>
      <c r="C4" s="1192" t="s">
        <v>84</v>
      </c>
      <c r="D4" s="111" t="s">
        <v>100</v>
      </c>
      <c r="E4" s="112" t="s">
        <v>501</v>
      </c>
      <c r="F4" s="113">
        <v>0.25</v>
      </c>
      <c r="G4" s="107"/>
      <c r="H4" s="107"/>
      <c r="I4" s="107"/>
      <c r="J4" s="107"/>
      <c r="K4" s="107"/>
      <c r="L4" s="107"/>
      <c r="M4" s="107"/>
      <c r="N4" s="107"/>
      <c r="O4" s="107"/>
      <c r="P4" s="107"/>
      <c r="Q4" s="107"/>
      <c r="R4" s="107"/>
      <c r="S4" s="107"/>
      <c r="T4" s="107"/>
      <c r="U4" s="107"/>
      <c r="V4" s="107"/>
      <c r="W4" s="107"/>
      <c r="X4" s="107"/>
      <c r="Y4" s="107"/>
      <c r="Z4" s="107"/>
    </row>
    <row r="5" spans="1:26" ht="13.5" customHeight="1" x14ac:dyDescent="0.25">
      <c r="A5" s="107"/>
      <c r="B5" s="1190"/>
      <c r="C5" s="1193"/>
      <c r="D5" s="114" t="s">
        <v>135</v>
      </c>
      <c r="E5" s="115" t="s">
        <v>502</v>
      </c>
      <c r="F5" s="116">
        <v>0.15</v>
      </c>
      <c r="G5" s="107"/>
      <c r="H5" s="107"/>
      <c r="I5" s="107"/>
      <c r="J5" s="107"/>
      <c r="K5" s="107"/>
      <c r="L5" s="107"/>
      <c r="M5" s="107"/>
      <c r="N5" s="107"/>
      <c r="O5" s="107"/>
      <c r="P5" s="107"/>
      <c r="Q5" s="107"/>
      <c r="R5" s="107"/>
      <c r="S5" s="107"/>
      <c r="T5" s="107"/>
      <c r="U5" s="107"/>
      <c r="V5" s="107"/>
      <c r="W5" s="107"/>
      <c r="X5" s="107"/>
      <c r="Y5" s="107"/>
      <c r="Z5" s="107"/>
    </row>
    <row r="6" spans="1:26" ht="13.5" customHeight="1" x14ac:dyDescent="0.25">
      <c r="A6" s="107"/>
      <c r="B6" s="1190"/>
      <c r="C6" s="1182"/>
      <c r="D6" s="114" t="s">
        <v>133</v>
      </c>
      <c r="E6" s="115" t="s">
        <v>503</v>
      </c>
      <c r="F6" s="116">
        <v>0.1</v>
      </c>
      <c r="G6" s="107"/>
      <c r="H6" s="107"/>
      <c r="I6" s="107"/>
      <c r="J6" s="107"/>
      <c r="K6" s="107"/>
      <c r="L6" s="107"/>
      <c r="M6" s="107"/>
      <c r="N6" s="107"/>
      <c r="O6" s="107"/>
      <c r="P6" s="107"/>
      <c r="Q6" s="107"/>
      <c r="R6" s="107"/>
      <c r="S6" s="107"/>
      <c r="T6" s="107"/>
      <c r="U6" s="107"/>
      <c r="V6" s="107"/>
      <c r="W6" s="107"/>
      <c r="X6" s="107"/>
      <c r="Y6" s="107"/>
      <c r="Z6" s="107"/>
    </row>
    <row r="7" spans="1:26" ht="13.5" customHeight="1" x14ac:dyDescent="0.25">
      <c r="A7" s="107"/>
      <c r="B7" s="1190"/>
      <c r="C7" s="1181" t="s">
        <v>85</v>
      </c>
      <c r="D7" s="114" t="s">
        <v>176</v>
      </c>
      <c r="E7" s="115" t="s">
        <v>504</v>
      </c>
      <c r="F7" s="116">
        <v>0.25</v>
      </c>
      <c r="G7" s="107"/>
      <c r="H7" s="107"/>
      <c r="I7" s="107"/>
      <c r="J7" s="107"/>
      <c r="K7" s="107"/>
      <c r="L7" s="107"/>
      <c r="M7" s="107"/>
      <c r="N7" s="107"/>
      <c r="O7" s="107"/>
      <c r="P7" s="107"/>
      <c r="Q7" s="107"/>
      <c r="R7" s="107"/>
      <c r="S7" s="107"/>
      <c r="T7" s="107"/>
      <c r="U7" s="107"/>
      <c r="V7" s="107"/>
      <c r="W7" s="107"/>
      <c r="X7" s="107"/>
      <c r="Y7" s="107"/>
      <c r="Z7" s="107"/>
    </row>
    <row r="8" spans="1:26" ht="13.5" customHeight="1" x14ac:dyDescent="0.25">
      <c r="A8" s="107"/>
      <c r="B8" s="1191"/>
      <c r="C8" s="1182"/>
      <c r="D8" s="114" t="s">
        <v>101</v>
      </c>
      <c r="E8" s="115" t="s">
        <v>505</v>
      </c>
      <c r="F8" s="116">
        <v>0.15</v>
      </c>
      <c r="G8" s="107"/>
      <c r="H8" s="107"/>
      <c r="I8" s="107"/>
      <c r="J8" s="107"/>
      <c r="K8" s="107"/>
      <c r="L8" s="107"/>
      <c r="M8" s="107"/>
      <c r="N8" s="107"/>
      <c r="O8" s="107"/>
      <c r="P8" s="107"/>
      <c r="Q8" s="107"/>
      <c r="R8" s="107"/>
      <c r="S8" s="107"/>
      <c r="T8" s="107"/>
      <c r="U8" s="107"/>
      <c r="V8" s="107"/>
      <c r="W8" s="107"/>
      <c r="X8" s="107"/>
      <c r="Y8" s="107"/>
      <c r="Z8" s="107"/>
    </row>
    <row r="9" spans="1:26" ht="13.5" customHeight="1" x14ac:dyDescent="0.25">
      <c r="A9" s="107"/>
      <c r="B9" s="1194" t="s">
        <v>506</v>
      </c>
      <c r="C9" s="1181" t="s">
        <v>87</v>
      </c>
      <c r="D9" s="114" t="s">
        <v>136</v>
      </c>
      <c r="E9" s="115" t="s">
        <v>507</v>
      </c>
      <c r="F9" s="117" t="s">
        <v>508</v>
      </c>
      <c r="G9" s="107"/>
      <c r="H9" s="107"/>
      <c r="I9" s="107"/>
      <c r="J9" s="107"/>
      <c r="K9" s="107"/>
      <c r="L9" s="107"/>
      <c r="M9" s="107"/>
      <c r="N9" s="107"/>
      <c r="O9" s="107"/>
      <c r="P9" s="107"/>
      <c r="Q9" s="107"/>
      <c r="R9" s="107"/>
      <c r="S9" s="107"/>
      <c r="T9" s="107"/>
      <c r="U9" s="107"/>
      <c r="V9" s="107"/>
      <c r="W9" s="107"/>
      <c r="X9" s="107"/>
      <c r="Y9" s="107"/>
      <c r="Z9" s="107"/>
    </row>
    <row r="10" spans="1:26" ht="13.5" customHeight="1" x14ac:dyDescent="0.25">
      <c r="A10" s="107"/>
      <c r="B10" s="1190"/>
      <c r="C10" s="1182"/>
      <c r="D10" s="114" t="s">
        <v>102</v>
      </c>
      <c r="E10" s="115" t="s">
        <v>509</v>
      </c>
      <c r="F10" s="117" t="s">
        <v>508</v>
      </c>
      <c r="G10" s="107"/>
      <c r="H10" s="107"/>
      <c r="I10" s="107"/>
      <c r="J10" s="107"/>
      <c r="K10" s="107"/>
      <c r="L10" s="107"/>
      <c r="M10" s="107"/>
      <c r="N10" s="107"/>
      <c r="O10" s="107"/>
      <c r="P10" s="107"/>
      <c r="Q10" s="107"/>
      <c r="R10" s="107"/>
      <c r="S10" s="107"/>
      <c r="T10" s="107"/>
      <c r="U10" s="107"/>
      <c r="V10" s="107"/>
      <c r="W10" s="107"/>
      <c r="X10" s="107"/>
      <c r="Y10" s="107"/>
      <c r="Z10" s="107"/>
    </row>
    <row r="11" spans="1:26" ht="13.5" customHeight="1" x14ac:dyDescent="0.25">
      <c r="A11" s="107"/>
      <c r="B11" s="1190"/>
      <c r="C11" s="1181" t="s">
        <v>88</v>
      </c>
      <c r="D11" s="114" t="s">
        <v>103</v>
      </c>
      <c r="E11" s="115" t="s">
        <v>510</v>
      </c>
      <c r="F11" s="117" t="s">
        <v>508</v>
      </c>
      <c r="G11" s="107"/>
      <c r="H11" s="107"/>
      <c r="I11" s="107"/>
      <c r="J11" s="107"/>
      <c r="K11" s="107"/>
      <c r="L11" s="107"/>
      <c r="M11" s="107"/>
      <c r="N11" s="107"/>
      <c r="O11" s="107"/>
      <c r="P11" s="107"/>
      <c r="Q11" s="107"/>
      <c r="R11" s="107"/>
      <c r="S11" s="107"/>
      <c r="T11" s="107"/>
      <c r="U11" s="107"/>
      <c r="V11" s="107"/>
      <c r="W11" s="107"/>
      <c r="X11" s="107"/>
      <c r="Y11" s="107"/>
      <c r="Z11" s="107"/>
    </row>
    <row r="12" spans="1:26" ht="13.5" customHeight="1" x14ac:dyDescent="0.25">
      <c r="A12" s="107"/>
      <c r="B12" s="1190"/>
      <c r="C12" s="1182"/>
      <c r="D12" s="114" t="s">
        <v>141</v>
      </c>
      <c r="E12" s="115" t="s">
        <v>511</v>
      </c>
      <c r="F12" s="117" t="s">
        <v>508</v>
      </c>
      <c r="G12" s="107"/>
      <c r="H12" s="107"/>
      <c r="I12" s="107"/>
      <c r="J12" s="107"/>
      <c r="K12" s="107"/>
      <c r="L12" s="107"/>
      <c r="M12" s="107"/>
      <c r="N12" s="107"/>
      <c r="O12" s="107"/>
      <c r="P12" s="107"/>
      <c r="Q12" s="107"/>
      <c r="R12" s="107"/>
      <c r="S12" s="107"/>
      <c r="T12" s="107"/>
      <c r="U12" s="107"/>
      <c r="V12" s="107"/>
      <c r="W12" s="107"/>
      <c r="X12" s="107"/>
      <c r="Y12" s="107"/>
      <c r="Z12" s="107"/>
    </row>
    <row r="13" spans="1:26" ht="13.5" customHeight="1" x14ac:dyDescent="0.25">
      <c r="A13" s="107"/>
      <c r="B13" s="1190"/>
      <c r="C13" s="1181" t="s">
        <v>89</v>
      </c>
      <c r="D13" s="114" t="s">
        <v>104</v>
      </c>
      <c r="E13" s="115" t="s">
        <v>512</v>
      </c>
      <c r="F13" s="117" t="s">
        <v>508</v>
      </c>
      <c r="G13" s="107"/>
      <c r="H13" s="107"/>
      <c r="I13" s="107"/>
      <c r="J13" s="107"/>
      <c r="K13" s="107"/>
      <c r="L13" s="107"/>
      <c r="M13" s="107"/>
      <c r="N13" s="107"/>
      <c r="O13" s="107"/>
      <c r="P13" s="107"/>
      <c r="Q13" s="107"/>
      <c r="R13" s="107"/>
      <c r="S13" s="107"/>
      <c r="T13" s="107"/>
      <c r="U13" s="107"/>
      <c r="V13" s="107"/>
      <c r="W13" s="107"/>
      <c r="X13" s="107"/>
      <c r="Y13" s="107"/>
      <c r="Z13" s="107"/>
    </row>
    <row r="14" spans="1:26" ht="13.5" customHeight="1" x14ac:dyDescent="0.25">
      <c r="A14" s="107"/>
      <c r="B14" s="1195"/>
      <c r="C14" s="1183"/>
      <c r="D14" s="118" t="s">
        <v>114</v>
      </c>
      <c r="E14" s="119" t="s">
        <v>513</v>
      </c>
      <c r="F14" s="120" t="s">
        <v>508</v>
      </c>
      <c r="G14" s="107"/>
      <c r="H14" s="107"/>
      <c r="I14" s="107"/>
      <c r="J14" s="107"/>
      <c r="K14" s="107"/>
      <c r="L14" s="107"/>
      <c r="M14" s="107"/>
      <c r="N14" s="107"/>
      <c r="O14" s="107"/>
      <c r="P14" s="107"/>
      <c r="Q14" s="107"/>
      <c r="R14" s="107"/>
      <c r="S14" s="107"/>
      <c r="T14" s="107"/>
      <c r="U14" s="107"/>
      <c r="V14" s="107"/>
      <c r="W14" s="107"/>
      <c r="X14" s="107"/>
      <c r="Y14" s="107"/>
      <c r="Z14" s="107"/>
    </row>
    <row r="15" spans="1:26" ht="49.5" customHeight="1" x14ac:dyDescent="0.25">
      <c r="A15" s="107"/>
      <c r="B15" s="1179" t="s">
        <v>514</v>
      </c>
      <c r="C15" s="545"/>
      <c r="D15" s="545"/>
      <c r="E15" s="545"/>
      <c r="F15" s="1180"/>
      <c r="G15" s="107"/>
      <c r="H15" s="107"/>
      <c r="I15" s="107"/>
      <c r="J15" s="107"/>
      <c r="K15" s="107"/>
      <c r="L15" s="107"/>
      <c r="M15" s="107"/>
      <c r="N15" s="107"/>
      <c r="O15" s="107"/>
      <c r="P15" s="107"/>
      <c r="Q15" s="107"/>
      <c r="R15" s="107"/>
      <c r="S15" s="107"/>
      <c r="T15" s="107"/>
      <c r="U15" s="107"/>
      <c r="V15" s="107"/>
      <c r="W15" s="107"/>
      <c r="X15" s="107"/>
      <c r="Y15" s="107"/>
      <c r="Z15" s="107"/>
    </row>
    <row r="16" spans="1:26" ht="27" customHeight="1" x14ac:dyDescent="0.25">
      <c r="A16" s="107"/>
      <c r="B16" s="121"/>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row>
    <row r="17" spans="1:26" ht="13.5" customHeight="1" x14ac:dyDescent="0.2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row>
    <row r="18" spans="1:26" ht="13.5" customHeight="1" x14ac:dyDescent="0.25">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row>
    <row r="19" spans="1:26" ht="13.5" customHeight="1" x14ac:dyDescent="0.25">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row>
    <row r="20" spans="1:26" ht="13.5" customHeight="1" x14ac:dyDescent="0.25">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row>
    <row r="21" spans="1:26" ht="13.5" customHeight="1" x14ac:dyDescent="0.25">
      <c r="A21" s="107"/>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row>
    <row r="22" spans="1:26" ht="13.5" customHeight="1" x14ac:dyDescent="0.25">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row>
    <row r="23" spans="1:26" ht="13.5" customHeight="1" x14ac:dyDescent="0.25">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row>
    <row r="24" spans="1:26" ht="13.5" customHeight="1" x14ac:dyDescent="0.25">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row>
    <row r="25" spans="1:26" ht="13.5" customHeight="1" x14ac:dyDescent="0.25">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row>
    <row r="26" spans="1:26" ht="13.5" customHeight="1" x14ac:dyDescent="0.2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row>
    <row r="27" spans="1:26" ht="13.5" customHeight="1" x14ac:dyDescent="0.2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row>
    <row r="28" spans="1:26" ht="13.5" customHeight="1" x14ac:dyDescent="0.2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row>
    <row r="29" spans="1:26" ht="13.5" customHeight="1" x14ac:dyDescent="0.2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row>
    <row r="30" spans="1:26" ht="13.5" customHeight="1" x14ac:dyDescent="0.2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row>
    <row r="31" spans="1:26" ht="13.5" customHeight="1" x14ac:dyDescent="0.2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row>
    <row r="32" spans="1:26" ht="13.5" customHeight="1" x14ac:dyDescent="0.2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row>
    <row r="33" spans="1:26" ht="13.5" customHeight="1" x14ac:dyDescent="0.2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row>
    <row r="34" spans="1:26" ht="13.5" customHeight="1" x14ac:dyDescent="0.2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row>
    <row r="35" spans="1:26" ht="13.5" customHeight="1" x14ac:dyDescent="0.2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row>
    <row r="36" spans="1:26" ht="13.5" customHeight="1" x14ac:dyDescent="0.2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row>
    <row r="37" spans="1:26" ht="13.5" customHeight="1" x14ac:dyDescent="0.2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row>
    <row r="38" spans="1:26" ht="13.5" customHeight="1" x14ac:dyDescent="0.2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row>
    <row r="39" spans="1:26" ht="13.5" customHeight="1" x14ac:dyDescent="0.25">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row>
    <row r="40" spans="1:26" ht="13.5" customHeight="1" x14ac:dyDescent="0.25">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row>
    <row r="41" spans="1:26" ht="13.5" customHeight="1" x14ac:dyDescent="0.25">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row>
    <row r="42" spans="1:26" ht="13.5" customHeight="1" x14ac:dyDescent="0.25">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row>
    <row r="43" spans="1:26" ht="13.5" customHeight="1" x14ac:dyDescent="0.25">
      <c r="A43" s="107"/>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row>
    <row r="44" spans="1:26" ht="13.5" customHeight="1" x14ac:dyDescent="0.25">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row>
    <row r="45" spans="1:26" ht="13.5" customHeight="1" x14ac:dyDescent="0.25">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row>
    <row r="46" spans="1:26" ht="13.5" customHeight="1" x14ac:dyDescent="0.25">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row>
    <row r="47" spans="1:26" ht="13.5" customHeight="1" x14ac:dyDescent="0.25">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row>
    <row r="48" spans="1:26" ht="13.5" customHeight="1" x14ac:dyDescent="0.25">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row>
    <row r="49" spans="1:26" ht="13.5" customHeight="1" x14ac:dyDescent="0.25">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row>
    <row r="50" spans="1:26" ht="13.5" customHeight="1" x14ac:dyDescent="0.25">
      <c r="A50" s="107"/>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row>
    <row r="51" spans="1:26" ht="13.5" customHeight="1" x14ac:dyDescent="0.25">
      <c r="A51" s="107"/>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row>
    <row r="52" spans="1:26" ht="13.5" customHeight="1" x14ac:dyDescent="0.25">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row>
    <row r="53" spans="1:26" ht="13.5" customHeight="1" x14ac:dyDescent="0.25">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row>
    <row r="54" spans="1:26" ht="13.5" customHeight="1" x14ac:dyDescent="0.25">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row>
    <row r="55" spans="1:26" ht="13.5" customHeight="1" x14ac:dyDescent="0.25">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row>
    <row r="56" spans="1:26" ht="13.5" customHeight="1" x14ac:dyDescent="0.25">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row>
    <row r="57" spans="1:26" ht="13.5" customHeight="1" x14ac:dyDescent="0.25">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row>
    <row r="58" spans="1:26" ht="13.5" customHeight="1" x14ac:dyDescent="0.25">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row>
    <row r="59" spans="1:26" ht="13.5" customHeight="1" x14ac:dyDescent="0.25">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row>
    <row r="60" spans="1:26" ht="13.5" customHeight="1" x14ac:dyDescent="0.25">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row>
    <row r="61" spans="1:26" ht="13.5" customHeight="1" x14ac:dyDescent="0.25">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row>
    <row r="62" spans="1:26" ht="13.5" customHeight="1" x14ac:dyDescent="0.25">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row>
    <row r="63" spans="1:26" ht="13.5" customHeight="1" x14ac:dyDescent="0.25">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row>
    <row r="64" spans="1:26" ht="13.5" customHeight="1" x14ac:dyDescent="0.25">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row>
    <row r="65" spans="1:26" ht="13.5" customHeight="1" x14ac:dyDescent="0.25">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row>
    <row r="66" spans="1:26" ht="13.5" customHeight="1" x14ac:dyDescent="0.25">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row>
    <row r="67" spans="1:26" ht="13.5" customHeight="1" x14ac:dyDescent="0.25">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row>
    <row r="68" spans="1:26" ht="13.5" customHeight="1" x14ac:dyDescent="0.25">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row>
    <row r="69" spans="1:26" ht="13.5" customHeight="1" x14ac:dyDescent="0.25">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row>
    <row r="70" spans="1:26" ht="13.5" customHeight="1" x14ac:dyDescent="0.25">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row>
    <row r="71" spans="1:26" ht="13.5" customHeight="1" x14ac:dyDescent="0.25">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row>
    <row r="72" spans="1:26" ht="13.5" customHeight="1" x14ac:dyDescent="0.25">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row>
    <row r="73" spans="1:26" ht="13.5" customHeight="1" x14ac:dyDescent="0.25">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row>
    <row r="74" spans="1:26" ht="13.5" customHeight="1" x14ac:dyDescent="0.25">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row>
    <row r="75" spans="1:26" ht="13.5" customHeight="1" x14ac:dyDescent="0.25">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row>
    <row r="76" spans="1:26" ht="13.5" customHeight="1" x14ac:dyDescent="0.25">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row>
    <row r="77" spans="1:26" ht="13.5" customHeight="1" x14ac:dyDescent="0.25">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row>
    <row r="78" spans="1:26" ht="13.5" customHeight="1" x14ac:dyDescent="0.25">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row>
    <row r="79" spans="1:26" ht="13.5" customHeight="1" x14ac:dyDescent="0.25">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row>
    <row r="80" spans="1:26" ht="13.5" customHeight="1" x14ac:dyDescent="0.25">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row>
    <row r="81" spans="1:26" ht="13.5" customHeight="1" x14ac:dyDescent="0.25">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row>
    <row r="82" spans="1:26" ht="13.5" customHeight="1" x14ac:dyDescent="0.25">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row>
    <row r="83" spans="1:26" ht="13.5" customHeight="1" x14ac:dyDescent="0.25">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row>
    <row r="84" spans="1:26" ht="13.5" customHeight="1" x14ac:dyDescent="0.25">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row>
    <row r="85" spans="1:26" ht="13.5" customHeight="1" x14ac:dyDescent="0.25">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row>
    <row r="86" spans="1:26" ht="13.5" customHeight="1" x14ac:dyDescent="0.25">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row>
    <row r="87" spans="1:26" ht="13.5" customHeight="1" x14ac:dyDescent="0.25">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row>
    <row r="88" spans="1:26" ht="13.5" customHeight="1" x14ac:dyDescent="0.25">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row>
    <row r="89" spans="1:26" ht="13.5" customHeight="1" x14ac:dyDescent="0.25">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row>
    <row r="90" spans="1:26" ht="13.5" customHeight="1" x14ac:dyDescent="0.25">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row>
    <row r="91" spans="1:26" ht="13.5" customHeight="1" x14ac:dyDescent="0.25">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row>
    <row r="92" spans="1:26" ht="13.5" customHeight="1" x14ac:dyDescent="0.25">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row>
    <row r="93" spans="1:26" ht="13.5" customHeight="1" x14ac:dyDescent="0.25">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row>
    <row r="94" spans="1:26" ht="13.5" customHeight="1" x14ac:dyDescent="0.25">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row>
    <row r="95" spans="1:26" ht="13.5" customHeight="1" x14ac:dyDescent="0.25">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row>
    <row r="96" spans="1:26" ht="13.5" customHeight="1" x14ac:dyDescent="0.25">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row>
    <row r="97" spans="1:26" ht="13.5" customHeight="1" x14ac:dyDescent="0.25">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row>
    <row r="98" spans="1:26" ht="13.5" customHeight="1" x14ac:dyDescent="0.25">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row>
    <row r="99" spans="1:26" ht="13.5" customHeight="1" x14ac:dyDescent="0.25">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row>
    <row r="100" spans="1:26" ht="13.5" customHeight="1" x14ac:dyDescent="0.25">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row>
    <row r="101" spans="1:26" ht="13.5" customHeight="1" x14ac:dyDescent="0.25">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row>
    <row r="102" spans="1:26" ht="13.5" customHeight="1" x14ac:dyDescent="0.25">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row>
    <row r="103" spans="1:26" ht="13.5" customHeight="1" x14ac:dyDescent="0.25">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row>
    <row r="104" spans="1:26" ht="13.5" customHeight="1" x14ac:dyDescent="0.25">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row>
    <row r="105" spans="1:26" ht="13.5" customHeight="1" x14ac:dyDescent="0.25">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row>
    <row r="106" spans="1:26" ht="13.5" customHeight="1" x14ac:dyDescent="0.25">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row>
    <row r="107" spans="1:26" ht="13.5" customHeight="1" x14ac:dyDescent="0.25">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row>
    <row r="108" spans="1:26" ht="13.5" customHeight="1" x14ac:dyDescent="0.25">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row>
    <row r="109" spans="1:26" ht="13.5" customHeight="1" x14ac:dyDescent="0.25">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row>
    <row r="110" spans="1:26" ht="13.5" customHeight="1" x14ac:dyDescent="0.25">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row>
    <row r="111" spans="1:26" ht="13.5" customHeight="1" x14ac:dyDescent="0.25">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row>
    <row r="112" spans="1:26" ht="13.5" customHeight="1" x14ac:dyDescent="0.25">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row>
    <row r="113" spans="1:26" ht="13.5" customHeight="1" x14ac:dyDescent="0.25">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row>
    <row r="114" spans="1:26" ht="13.5" customHeight="1" x14ac:dyDescent="0.25">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row>
    <row r="115" spans="1:26" ht="13.5" customHeight="1" x14ac:dyDescent="0.25">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row>
    <row r="116" spans="1:26" ht="13.5" customHeight="1" x14ac:dyDescent="0.25">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row>
    <row r="117" spans="1:26" ht="13.5" customHeight="1" x14ac:dyDescent="0.25">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row>
    <row r="118" spans="1:26" ht="13.5" customHeight="1" x14ac:dyDescent="0.25">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row>
    <row r="119" spans="1:26" ht="13.5" customHeight="1" x14ac:dyDescent="0.25">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row>
    <row r="120" spans="1:26" ht="13.5" customHeight="1" x14ac:dyDescent="0.25">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row>
    <row r="121" spans="1:26" ht="13.5" customHeight="1" x14ac:dyDescent="0.25">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row>
    <row r="122" spans="1:26" ht="13.5" customHeight="1" x14ac:dyDescent="0.25">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row>
    <row r="123" spans="1:26" ht="13.5" customHeight="1" x14ac:dyDescent="0.25">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row>
    <row r="124" spans="1:26" ht="13.5" customHeight="1" x14ac:dyDescent="0.25">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row>
    <row r="125" spans="1:26" ht="13.5" customHeight="1" x14ac:dyDescent="0.25">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row>
    <row r="126" spans="1:26" ht="13.5" customHeight="1" x14ac:dyDescent="0.25">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row>
    <row r="127" spans="1:26" ht="13.5" customHeight="1" x14ac:dyDescent="0.25">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row>
    <row r="128" spans="1:26" ht="13.5" customHeight="1" x14ac:dyDescent="0.25">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row>
    <row r="129" spans="1:26" ht="13.5" customHeight="1" x14ac:dyDescent="0.25">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row>
    <row r="130" spans="1:26" ht="13.5" customHeight="1" x14ac:dyDescent="0.25">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row>
    <row r="131" spans="1:26" ht="13.5" customHeight="1" x14ac:dyDescent="0.25">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row>
    <row r="132" spans="1:26" ht="13.5" customHeight="1" x14ac:dyDescent="0.25">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row>
    <row r="133" spans="1:26" ht="13.5" customHeight="1" x14ac:dyDescent="0.25">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row>
    <row r="134" spans="1:26" ht="13.5" customHeight="1" x14ac:dyDescent="0.25">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row>
    <row r="135" spans="1:26" ht="13.5" customHeight="1" x14ac:dyDescent="0.25">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row>
    <row r="136" spans="1:26" ht="13.5" customHeight="1" x14ac:dyDescent="0.25">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row>
    <row r="137" spans="1:26" ht="13.5" customHeight="1" x14ac:dyDescent="0.25">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row>
    <row r="138" spans="1:26" ht="13.5" customHeight="1" x14ac:dyDescent="0.25">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row>
    <row r="139" spans="1:26" ht="13.5" customHeight="1" x14ac:dyDescent="0.25">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row>
    <row r="140" spans="1:26" ht="13.5" customHeight="1" x14ac:dyDescent="0.25">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row>
    <row r="141" spans="1:26" ht="13.5" customHeight="1" x14ac:dyDescent="0.25">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row>
    <row r="142" spans="1:26" ht="13.5" customHeight="1" x14ac:dyDescent="0.25">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row>
    <row r="143" spans="1:26" ht="13.5" customHeight="1" x14ac:dyDescent="0.25">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row>
    <row r="144" spans="1:26" ht="13.5" customHeight="1" x14ac:dyDescent="0.25">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row>
    <row r="145" spans="1:26" ht="13.5" customHeight="1" x14ac:dyDescent="0.25">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row>
    <row r="146" spans="1:26" ht="13.5" customHeight="1" x14ac:dyDescent="0.25">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row>
    <row r="147" spans="1:26" ht="13.5" customHeight="1" x14ac:dyDescent="0.25">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row>
    <row r="148" spans="1:26" ht="13.5" customHeight="1" x14ac:dyDescent="0.25">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row>
    <row r="149" spans="1:26" ht="13.5" customHeight="1" x14ac:dyDescent="0.25">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row>
    <row r="150" spans="1:26" ht="13.5" customHeight="1" x14ac:dyDescent="0.25">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row>
    <row r="151" spans="1:26" ht="13.5" customHeight="1" x14ac:dyDescent="0.25">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row>
    <row r="152" spans="1:26" ht="13.5" customHeight="1" x14ac:dyDescent="0.25">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row>
    <row r="153" spans="1:26" ht="13.5" customHeight="1" x14ac:dyDescent="0.25">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row>
    <row r="154" spans="1:26" ht="13.5" customHeight="1" x14ac:dyDescent="0.25">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row>
    <row r="155" spans="1:26" ht="13.5" customHeight="1" x14ac:dyDescent="0.25">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row>
    <row r="156" spans="1:26" ht="13.5" customHeight="1" x14ac:dyDescent="0.25">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row>
    <row r="157" spans="1:26" ht="13.5" customHeight="1" x14ac:dyDescent="0.25">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row>
    <row r="158" spans="1:26" ht="13.5" customHeight="1" x14ac:dyDescent="0.25">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row>
    <row r="159" spans="1:26" ht="13.5" customHeight="1" x14ac:dyDescent="0.25">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row>
    <row r="160" spans="1:26" ht="13.5" customHeight="1" x14ac:dyDescent="0.25">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row>
    <row r="161" spans="1:26" ht="13.5" customHeight="1" x14ac:dyDescent="0.25">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row>
    <row r="162" spans="1:26" ht="13.5" customHeight="1" x14ac:dyDescent="0.25">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row>
    <row r="163" spans="1:26" ht="13.5" customHeight="1" x14ac:dyDescent="0.25">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row>
    <row r="164" spans="1:26" ht="13.5" customHeight="1" x14ac:dyDescent="0.25">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row>
    <row r="165" spans="1:26" ht="13.5" customHeight="1" x14ac:dyDescent="0.25">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row>
    <row r="166" spans="1:26" ht="13.5" customHeight="1" x14ac:dyDescent="0.25">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row>
    <row r="167" spans="1:26" ht="13.5" customHeight="1" x14ac:dyDescent="0.25">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row>
    <row r="168" spans="1:26" ht="13.5" customHeight="1" x14ac:dyDescent="0.25">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row>
    <row r="169" spans="1:26" ht="13.5" customHeight="1" x14ac:dyDescent="0.25">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row>
    <row r="170" spans="1:26" ht="13.5" customHeight="1" x14ac:dyDescent="0.25">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row>
    <row r="171" spans="1:26" ht="13.5" customHeight="1" x14ac:dyDescent="0.25">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row>
    <row r="172" spans="1:26" ht="13.5" customHeight="1" x14ac:dyDescent="0.25">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row>
    <row r="173" spans="1:26" ht="13.5" customHeight="1" x14ac:dyDescent="0.25">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row>
    <row r="174" spans="1:26" ht="13.5" customHeight="1" x14ac:dyDescent="0.25">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row>
    <row r="175" spans="1:26" ht="13.5" customHeight="1" x14ac:dyDescent="0.25">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row>
    <row r="176" spans="1:26" ht="13.5" customHeight="1" x14ac:dyDescent="0.25">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row>
    <row r="177" spans="1:26" ht="13.5" customHeight="1" x14ac:dyDescent="0.25">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row>
    <row r="178" spans="1:26" ht="13.5" customHeight="1" x14ac:dyDescent="0.25">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row>
    <row r="179" spans="1:26" ht="13.5" customHeight="1" x14ac:dyDescent="0.25">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row>
    <row r="180" spans="1:26" ht="13.5" customHeight="1" x14ac:dyDescent="0.25">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row>
    <row r="181" spans="1:26" ht="13.5" customHeight="1" x14ac:dyDescent="0.25">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row>
    <row r="182" spans="1:26" ht="13.5" customHeight="1" x14ac:dyDescent="0.25">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row>
    <row r="183" spans="1:26" ht="13.5" customHeight="1" x14ac:dyDescent="0.25">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row>
    <row r="184" spans="1:26" ht="13.5" customHeight="1" x14ac:dyDescent="0.25">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row>
    <row r="185" spans="1:26" ht="13.5" customHeight="1" x14ac:dyDescent="0.25">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row>
    <row r="186" spans="1:26" ht="13.5" customHeight="1" x14ac:dyDescent="0.25">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row>
    <row r="187" spans="1:26" ht="13.5" customHeight="1" x14ac:dyDescent="0.25">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row>
    <row r="188" spans="1:26" ht="13.5" customHeight="1" x14ac:dyDescent="0.25">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row>
    <row r="189" spans="1:26" ht="13.5" customHeight="1" x14ac:dyDescent="0.25">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row>
    <row r="190" spans="1:26" ht="13.5" customHeight="1" x14ac:dyDescent="0.25">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row>
    <row r="191" spans="1:26" ht="13.5" customHeight="1" x14ac:dyDescent="0.25">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row>
    <row r="192" spans="1:26" ht="13.5" customHeight="1" x14ac:dyDescent="0.25">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row>
    <row r="193" spans="1:26" ht="13.5" customHeight="1" x14ac:dyDescent="0.25">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row>
    <row r="194" spans="1:26" ht="13.5" customHeight="1" x14ac:dyDescent="0.25">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row>
    <row r="195" spans="1:26" ht="13.5" customHeight="1" x14ac:dyDescent="0.25">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row>
    <row r="196" spans="1:26" ht="13.5" customHeight="1" x14ac:dyDescent="0.25">
      <c r="A196" s="107"/>
      <c r="B196" s="107"/>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row>
    <row r="197" spans="1:26" ht="13.5" customHeight="1" x14ac:dyDescent="0.25">
      <c r="A197" s="107"/>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row>
    <row r="198" spans="1:26" ht="13.5" customHeight="1" x14ac:dyDescent="0.25">
      <c r="A198" s="107"/>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row>
    <row r="199" spans="1:26" ht="13.5" customHeight="1" x14ac:dyDescent="0.25">
      <c r="A199" s="107"/>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row>
    <row r="200" spans="1:26" ht="13.5" customHeight="1" x14ac:dyDescent="0.25">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row>
    <row r="201" spans="1:26" ht="13.5" customHeight="1" x14ac:dyDescent="0.25">
      <c r="A201" s="107"/>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row>
    <row r="202" spans="1:26" ht="13.5" customHeight="1" x14ac:dyDescent="0.25">
      <c r="A202" s="107"/>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row>
    <row r="203" spans="1:26" ht="13.5" customHeight="1" x14ac:dyDescent="0.25">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row>
    <row r="204" spans="1:26" ht="13.5" customHeight="1" x14ac:dyDescent="0.25">
      <c r="A204" s="107"/>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row>
    <row r="205" spans="1:26" ht="13.5" customHeight="1" x14ac:dyDescent="0.25">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row>
    <row r="206" spans="1:26" ht="13.5" customHeight="1" x14ac:dyDescent="0.25">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row>
    <row r="207" spans="1:26" ht="13.5" customHeight="1" x14ac:dyDescent="0.25">
      <c r="A207" s="107"/>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row>
    <row r="208" spans="1:26" ht="13.5" customHeight="1" x14ac:dyDescent="0.25">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row>
    <row r="209" spans="1:26" ht="13.5" customHeight="1" x14ac:dyDescent="0.25">
      <c r="A209" s="107"/>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row>
    <row r="210" spans="1:26" ht="13.5" customHeight="1" x14ac:dyDescent="0.25">
      <c r="A210" s="107"/>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row>
    <row r="211" spans="1:26" ht="13.5" customHeight="1" x14ac:dyDescent="0.25">
      <c r="A211" s="107"/>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row>
    <row r="212" spans="1:26" ht="13.5" customHeight="1" x14ac:dyDescent="0.25">
      <c r="A212" s="107"/>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row>
    <row r="213" spans="1:26" ht="13.5" customHeight="1" x14ac:dyDescent="0.25">
      <c r="A213" s="107"/>
      <c r="B213" s="107"/>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row>
    <row r="214" spans="1:26" ht="13.5" customHeight="1" x14ac:dyDescent="0.25">
      <c r="A214" s="107"/>
      <c r="B214" s="107"/>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row>
    <row r="215" spans="1:26" ht="13.5" customHeight="1" x14ac:dyDescent="0.25">
      <c r="A215" s="107"/>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row>
    <row r="216" spans="1:26" ht="13.5" customHeight="1" x14ac:dyDescent="0.25">
      <c r="A216" s="107"/>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row>
    <row r="217" spans="1:26" ht="13.5" customHeight="1" x14ac:dyDescent="0.25">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row>
    <row r="218" spans="1:26" ht="13.5" customHeight="1" x14ac:dyDescent="0.25">
      <c r="A218" s="107"/>
      <c r="B218" s="107"/>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row>
    <row r="219" spans="1:26" ht="13.5" customHeight="1" x14ac:dyDescent="0.25">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row>
    <row r="220" spans="1:26" ht="13.5" customHeight="1" x14ac:dyDescent="0.25">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row>
    <row r="221" spans="1:26" ht="13.5" customHeight="1" x14ac:dyDescent="0.25">
      <c r="A221" s="107"/>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row>
    <row r="222" spans="1:26" ht="13.5" customHeight="1" x14ac:dyDescent="0.25">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row>
    <row r="223" spans="1:26" ht="13.5" customHeight="1" x14ac:dyDescent="0.25">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row>
    <row r="224" spans="1:26" ht="13.5" customHeight="1" x14ac:dyDescent="0.25">
      <c r="A224" s="107"/>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row>
    <row r="225" spans="1:26" ht="13.5" customHeight="1" x14ac:dyDescent="0.25">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row>
    <row r="226" spans="1:26" ht="13.5" customHeight="1" x14ac:dyDescent="0.25">
      <c r="A226" s="107"/>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row>
    <row r="227" spans="1:26" ht="13.5" customHeight="1" x14ac:dyDescent="0.25">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row>
    <row r="228" spans="1:26" ht="13.5" customHeight="1" x14ac:dyDescent="0.25">
      <c r="A228" s="107"/>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row>
    <row r="229" spans="1:26" ht="13.5" customHeight="1" x14ac:dyDescent="0.25">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row>
    <row r="230" spans="1:26" ht="13.5" customHeight="1" x14ac:dyDescent="0.25">
      <c r="A230" s="107"/>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row>
    <row r="231" spans="1:26" ht="13.5" customHeight="1" x14ac:dyDescent="0.25">
      <c r="A231" s="107"/>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row>
    <row r="232" spans="1:26" ht="13.5" customHeight="1" x14ac:dyDescent="0.25">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row>
    <row r="233" spans="1:26" ht="13.5" customHeight="1" x14ac:dyDescent="0.25">
      <c r="A233" s="107"/>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row>
    <row r="234" spans="1:26" ht="13.5" customHeight="1" x14ac:dyDescent="0.25">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row>
    <row r="235" spans="1:26" ht="13.5" customHeight="1" x14ac:dyDescent="0.25">
      <c r="A235" s="1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row>
    <row r="236" spans="1:26" ht="13.5" customHeight="1" x14ac:dyDescent="0.25">
      <c r="A236" s="107"/>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row>
    <row r="237" spans="1:26" ht="13.5" customHeight="1" x14ac:dyDescent="0.25">
      <c r="A237" s="107"/>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row>
    <row r="238" spans="1:26" ht="13.5" customHeight="1" x14ac:dyDescent="0.25">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row>
    <row r="239" spans="1:26" ht="13.5" customHeight="1" x14ac:dyDescent="0.25">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row>
    <row r="240" spans="1:26" ht="13.5" customHeight="1" x14ac:dyDescent="0.25">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row>
    <row r="241" spans="1:26" ht="13.5" customHeight="1" x14ac:dyDescent="0.25">
      <c r="A241" s="107"/>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row>
    <row r="242" spans="1:26" ht="13.5" customHeight="1" x14ac:dyDescent="0.25">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row>
    <row r="243" spans="1:26" ht="13.5" customHeight="1" x14ac:dyDescent="0.25">
      <c r="A243" s="1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row>
    <row r="244" spans="1:26" ht="13.5" customHeight="1" x14ac:dyDescent="0.25">
      <c r="A244" s="107"/>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row>
    <row r="245" spans="1:26" ht="13.5" customHeight="1" x14ac:dyDescent="0.25">
      <c r="A245" s="107"/>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row>
    <row r="246" spans="1:26" ht="13.5" customHeight="1" x14ac:dyDescent="0.25">
      <c r="A246" s="107"/>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row>
    <row r="247" spans="1:26" ht="13.5" customHeight="1" x14ac:dyDescent="0.25">
      <c r="A247" s="107"/>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row>
    <row r="248" spans="1:26" ht="13.5" customHeight="1" x14ac:dyDescent="0.25">
      <c r="A248" s="107"/>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row>
    <row r="249" spans="1:26" ht="13.5" customHeight="1" x14ac:dyDescent="0.25">
      <c r="A249" s="107"/>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row>
    <row r="250" spans="1:26" ht="13.5" customHeight="1" x14ac:dyDescent="0.25">
      <c r="A250" s="107"/>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row>
    <row r="251" spans="1:26" ht="13.5" customHeight="1" x14ac:dyDescent="0.25">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row>
    <row r="252" spans="1:26" ht="13.5" customHeight="1" x14ac:dyDescent="0.25">
      <c r="A252" s="107"/>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row>
    <row r="253" spans="1:26" ht="13.5" customHeight="1" x14ac:dyDescent="0.25">
      <c r="A253" s="107"/>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row>
    <row r="254" spans="1:26" ht="13.5" customHeight="1" x14ac:dyDescent="0.25">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row>
    <row r="255" spans="1:26" ht="13.5" customHeight="1" x14ac:dyDescent="0.25">
      <c r="A255" s="107"/>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row>
    <row r="256" spans="1:26" ht="13.5" customHeight="1" x14ac:dyDescent="0.25">
      <c r="A256" s="107"/>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row>
    <row r="257" spans="1:26" ht="13.5" customHeight="1" x14ac:dyDescent="0.25">
      <c r="A257" s="107"/>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row>
    <row r="258" spans="1:26" ht="13.5" customHeight="1" x14ac:dyDescent="0.25">
      <c r="A258" s="107"/>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row>
    <row r="259" spans="1:26" ht="13.5" customHeight="1" x14ac:dyDescent="0.25">
      <c r="A259" s="107"/>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row>
    <row r="260" spans="1:26" ht="13.5" customHeight="1" x14ac:dyDescent="0.25">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row>
    <row r="261" spans="1:26" ht="13.5" customHeight="1" x14ac:dyDescent="0.25">
      <c r="A261" s="107"/>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row>
    <row r="262" spans="1:26" ht="13.5" customHeight="1" x14ac:dyDescent="0.25">
      <c r="A262" s="107"/>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row>
    <row r="263" spans="1:26" ht="13.5" customHeight="1" x14ac:dyDescent="0.25">
      <c r="A263" s="107"/>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row>
    <row r="264" spans="1:26" ht="13.5" customHeight="1" x14ac:dyDescent="0.25">
      <c r="A264" s="107"/>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row>
    <row r="265" spans="1:26" ht="13.5" customHeight="1" x14ac:dyDescent="0.25">
      <c r="A265" s="107"/>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row>
    <row r="266" spans="1:26" ht="13.5" customHeight="1" x14ac:dyDescent="0.25">
      <c r="A266" s="107"/>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row>
    <row r="267" spans="1:26" ht="13.5" customHeight="1" x14ac:dyDescent="0.25">
      <c r="A267" s="107"/>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row>
    <row r="268" spans="1:26" ht="13.5" customHeight="1" x14ac:dyDescent="0.25">
      <c r="A268" s="107"/>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row>
    <row r="269" spans="1:26" ht="13.5" customHeight="1" x14ac:dyDescent="0.25">
      <c r="A269" s="107"/>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row>
    <row r="270" spans="1:26" ht="13.5" customHeight="1" x14ac:dyDescent="0.25">
      <c r="A270" s="107"/>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row>
    <row r="271" spans="1:26" ht="13.5" customHeight="1" x14ac:dyDescent="0.25">
      <c r="A271" s="107"/>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row>
    <row r="272" spans="1:26" ht="13.5" customHeight="1" x14ac:dyDescent="0.25">
      <c r="A272" s="107"/>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row>
    <row r="273" spans="1:26" ht="13.5" customHeight="1" x14ac:dyDescent="0.25">
      <c r="A273" s="107"/>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row>
    <row r="274" spans="1:26" ht="13.5" customHeight="1" x14ac:dyDescent="0.25">
      <c r="A274" s="107"/>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row>
    <row r="275" spans="1:26" ht="13.5" customHeight="1" x14ac:dyDescent="0.25">
      <c r="A275" s="107"/>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row>
    <row r="276" spans="1:26" ht="13.5" customHeight="1" x14ac:dyDescent="0.25">
      <c r="A276" s="107"/>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row>
    <row r="277" spans="1:26" ht="13.5" customHeight="1" x14ac:dyDescent="0.25">
      <c r="A277" s="107"/>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row>
    <row r="278" spans="1:26" ht="13.5" customHeight="1" x14ac:dyDescent="0.25">
      <c r="A278" s="107"/>
      <c r="B278" s="107"/>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row>
    <row r="279" spans="1:26" ht="13.5" customHeight="1" x14ac:dyDescent="0.25">
      <c r="A279" s="107"/>
      <c r="B279" s="107"/>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row>
    <row r="280" spans="1:26" ht="13.5" customHeight="1" x14ac:dyDescent="0.25">
      <c r="A280" s="107"/>
      <c r="B280" s="107"/>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row>
    <row r="281" spans="1:26" ht="13.5" customHeight="1" x14ac:dyDescent="0.25">
      <c r="A281" s="107"/>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row>
    <row r="282" spans="1:26" ht="13.5" customHeight="1" x14ac:dyDescent="0.25">
      <c r="A282" s="107"/>
      <c r="B282" s="107"/>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row>
    <row r="283" spans="1:26" ht="13.5" customHeight="1" x14ac:dyDescent="0.25">
      <c r="A283" s="107"/>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row>
    <row r="284" spans="1:26" ht="13.5" customHeight="1" x14ac:dyDescent="0.25">
      <c r="A284" s="107"/>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row>
    <row r="285" spans="1:26" ht="13.5" customHeight="1" x14ac:dyDescent="0.25">
      <c r="A285" s="107"/>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row>
    <row r="286" spans="1:26" ht="13.5" customHeight="1" x14ac:dyDescent="0.25">
      <c r="A286" s="107"/>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row>
    <row r="287" spans="1:26" ht="13.5" customHeight="1" x14ac:dyDescent="0.25">
      <c r="A287" s="107"/>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row>
    <row r="288" spans="1:26" ht="13.5" customHeight="1" x14ac:dyDescent="0.25">
      <c r="A288" s="107"/>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row>
    <row r="289" spans="1:26" ht="13.5" customHeight="1" x14ac:dyDescent="0.25">
      <c r="A289" s="107"/>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row>
    <row r="290" spans="1:26" ht="13.5" customHeight="1" x14ac:dyDescent="0.25">
      <c r="A290" s="107"/>
      <c r="B290" s="107"/>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row>
    <row r="291" spans="1:26" ht="13.5" customHeight="1" x14ac:dyDescent="0.25">
      <c r="A291" s="107"/>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row>
    <row r="292" spans="1:26" ht="13.5" customHeight="1" x14ac:dyDescent="0.25">
      <c r="A292" s="107"/>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row>
    <row r="293" spans="1:26" ht="13.5" customHeight="1" x14ac:dyDescent="0.25">
      <c r="A293" s="107"/>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row>
    <row r="294" spans="1:26" ht="13.5" customHeight="1" x14ac:dyDescent="0.25">
      <c r="A294" s="107"/>
      <c r="B294" s="10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row>
    <row r="295" spans="1:26" ht="13.5" customHeight="1" x14ac:dyDescent="0.25">
      <c r="A295" s="107"/>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row>
    <row r="296" spans="1:26" ht="13.5" customHeight="1" x14ac:dyDescent="0.25">
      <c r="A296" s="107"/>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row>
    <row r="297" spans="1:26" ht="13.5" customHeight="1" x14ac:dyDescent="0.25">
      <c r="A297" s="107"/>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row>
    <row r="298" spans="1:26" ht="13.5" customHeight="1" x14ac:dyDescent="0.25">
      <c r="A298" s="107"/>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row>
    <row r="299" spans="1:26" ht="13.5" customHeight="1" x14ac:dyDescent="0.25">
      <c r="A299" s="107"/>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row>
    <row r="300" spans="1:26" ht="13.5" customHeight="1" x14ac:dyDescent="0.25">
      <c r="A300" s="107"/>
      <c r="B300" s="107"/>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row>
    <row r="301" spans="1:26" ht="13.5" customHeight="1" x14ac:dyDescent="0.25">
      <c r="A301" s="107"/>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row>
    <row r="302" spans="1:26" ht="13.5" customHeight="1" x14ac:dyDescent="0.25">
      <c r="A302" s="107"/>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row>
    <row r="303" spans="1:26" ht="13.5" customHeight="1" x14ac:dyDescent="0.25">
      <c r="A303" s="107"/>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row>
    <row r="304" spans="1:26" ht="13.5" customHeight="1" x14ac:dyDescent="0.25">
      <c r="A304" s="107"/>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row>
    <row r="305" spans="1:26" ht="13.5" customHeight="1" x14ac:dyDescent="0.25">
      <c r="A305" s="107"/>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row>
    <row r="306" spans="1:26" ht="13.5" customHeight="1" x14ac:dyDescent="0.25">
      <c r="A306" s="107"/>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row>
    <row r="307" spans="1:26" ht="13.5" customHeight="1" x14ac:dyDescent="0.25">
      <c r="A307" s="107"/>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row>
    <row r="308" spans="1:26" ht="13.5" customHeight="1" x14ac:dyDescent="0.25">
      <c r="A308" s="107"/>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row>
    <row r="309" spans="1:26" ht="13.5" customHeight="1" x14ac:dyDescent="0.25">
      <c r="A309" s="107"/>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row>
    <row r="310" spans="1:26" ht="13.5" customHeight="1" x14ac:dyDescent="0.25">
      <c r="A310" s="107"/>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row>
    <row r="311" spans="1:26" ht="13.5" customHeight="1" x14ac:dyDescent="0.25">
      <c r="A311" s="107"/>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row>
    <row r="312" spans="1:26" ht="13.5" customHeight="1" x14ac:dyDescent="0.25">
      <c r="A312" s="107"/>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row>
    <row r="313" spans="1:26" ht="13.5" customHeight="1" x14ac:dyDescent="0.25">
      <c r="A313" s="107"/>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row>
    <row r="314" spans="1:26" ht="13.5" customHeight="1" x14ac:dyDescent="0.25">
      <c r="A314" s="107"/>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row>
    <row r="315" spans="1:26" ht="13.5" customHeight="1" x14ac:dyDescent="0.25">
      <c r="A315" s="107"/>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row>
    <row r="316" spans="1:26" ht="13.5" customHeight="1" x14ac:dyDescent="0.25">
      <c r="A316" s="107"/>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row>
    <row r="317" spans="1:26" ht="13.5" customHeight="1" x14ac:dyDescent="0.25">
      <c r="A317" s="107"/>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row>
    <row r="318" spans="1:26" ht="13.5" customHeight="1" x14ac:dyDescent="0.25">
      <c r="A318" s="107"/>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row>
    <row r="319" spans="1:26" ht="13.5" customHeight="1" x14ac:dyDescent="0.25">
      <c r="A319" s="107"/>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row>
    <row r="320" spans="1:26" ht="13.5" customHeight="1" x14ac:dyDescent="0.25">
      <c r="A320" s="107"/>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row>
    <row r="321" spans="1:26" ht="13.5" customHeight="1" x14ac:dyDescent="0.25">
      <c r="A321" s="107"/>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row>
    <row r="322" spans="1:26" ht="13.5" customHeight="1" x14ac:dyDescent="0.25">
      <c r="A322" s="107"/>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row>
    <row r="323" spans="1:26" ht="13.5" customHeight="1" x14ac:dyDescent="0.25">
      <c r="A323" s="107"/>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row>
    <row r="324" spans="1:26" ht="13.5" customHeight="1" x14ac:dyDescent="0.25">
      <c r="A324" s="107"/>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row>
    <row r="325" spans="1:26" ht="13.5" customHeight="1" x14ac:dyDescent="0.25">
      <c r="A325" s="107"/>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row>
    <row r="326" spans="1:26" ht="13.5" customHeight="1" x14ac:dyDescent="0.25">
      <c r="A326" s="107"/>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row>
    <row r="327" spans="1:26" ht="13.5" customHeight="1" x14ac:dyDescent="0.25">
      <c r="A327" s="107"/>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row>
    <row r="328" spans="1:26" ht="13.5" customHeight="1" x14ac:dyDescent="0.25">
      <c r="A328" s="107"/>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row>
    <row r="329" spans="1:26" ht="13.5" customHeight="1" x14ac:dyDescent="0.25">
      <c r="A329" s="107"/>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row>
    <row r="330" spans="1:26" ht="13.5" customHeight="1" x14ac:dyDescent="0.25">
      <c r="A330" s="107"/>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row>
    <row r="331" spans="1:26" ht="13.5" customHeight="1" x14ac:dyDescent="0.25">
      <c r="A331" s="107"/>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row>
    <row r="332" spans="1:26" ht="13.5" customHeight="1" x14ac:dyDescent="0.25">
      <c r="A332" s="107"/>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row>
    <row r="333" spans="1:26" ht="13.5" customHeight="1" x14ac:dyDescent="0.25">
      <c r="A333" s="107"/>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row>
    <row r="334" spans="1:26" ht="13.5" customHeight="1" x14ac:dyDescent="0.25">
      <c r="A334" s="107"/>
      <c r="B334" s="107"/>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row>
    <row r="335" spans="1:26" ht="13.5" customHeight="1" x14ac:dyDescent="0.25">
      <c r="A335" s="107"/>
      <c r="B335" s="107"/>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row>
    <row r="336" spans="1:26" ht="13.5" customHeight="1" x14ac:dyDescent="0.25">
      <c r="A336" s="107"/>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row>
    <row r="337" spans="1:26" ht="13.5" customHeight="1" x14ac:dyDescent="0.25">
      <c r="A337" s="107"/>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row>
    <row r="338" spans="1:26" ht="13.5" customHeight="1" x14ac:dyDescent="0.25">
      <c r="A338" s="107"/>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row>
    <row r="339" spans="1:26" ht="13.5" customHeight="1" x14ac:dyDescent="0.25">
      <c r="A339" s="107"/>
      <c r="B339" s="107"/>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row>
    <row r="340" spans="1:26" ht="13.5" customHeight="1" x14ac:dyDescent="0.25">
      <c r="A340" s="107"/>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row>
    <row r="341" spans="1:26" ht="13.5" customHeight="1" x14ac:dyDescent="0.25">
      <c r="A341" s="107"/>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row>
    <row r="342" spans="1:26" ht="13.5" customHeight="1" x14ac:dyDescent="0.25">
      <c r="A342" s="107"/>
      <c r="B342" s="107"/>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row>
    <row r="343" spans="1:26" ht="13.5" customHeight="1" x14ac:dyDescent="0.25">
      <c r="A343" s="107"/>
      <c r="B343" s="107"/>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row>
    <row r="344" spans="1:26" ht="13.5" customHeight="1" x14ac:dyDescent="0.25">
      <c r="A344" s="107"/>
      <c r="B344" s="107"/>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row>
    <row r="345" spans="1:26" ht="13.5" customHeight="1" x14ac:dyDescent="0.25">
      <c r="A345" s="107"/>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row>
    <row r="346" spans="1:26" ht="13.5" customHeight="1" x14ac:dyDescent="0.25">
      <c r="A346" s="107"/>
      <c r="B346" s="107"/>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row>
    <row r="347" spans="1:26" ht="13.5" customHeight="1" x14ac:dyDescent="0.25">
      <c r="A347" s="107"/>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row>
    <row r="348" spans="1:26" ht="13.5" customHeight="1" x14ac:dyDescent="0.25">
      <c r="A348" s="107"/>
      <c r="B348" s="107"/>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row>
    <row r="349" spans="1:26" ht="13.5" customHeight="1" x14ac:dyDescent="0.25">
      <c r="A349" s="107"/>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row>
    <row r="350" spans="1:26" ht="13.5" customHeight="1" x14ac:dyDescent="0.25">
      <c r="A350" s="107"/>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row>
    <row r="351" spans="1:26" ht="13.5" customHeight="1" x14ac:dyDescent="0.25">
      <c r="A351" s="107"/>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row>
    <row r="352" spans="1:26" ht="13.5" customHeight="1" x14ac:dyDescent="0.25">
      <c r="A352" s="107"/>
      <c r="B352" s="107"/>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row>
    <row r="353" spans="1:26" ht="13.5" customHeight="1" x14ac:dyDescent="0.25">
      <c r="A353" s="107"/>
      <c r="B353" s="107"/>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row>
    <row r="354" spans="1:26" ht="13.5" customHeight="1" x14ac:dyDescent="0.25">
      <c r="A354" s="107"/>
      <c r="B354" s="107"/>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row>
    <row r="355" spans="1:26" ht="13.5" customHeight="1" x14ac:dyDescent="0.25">
      <c r="A355" s="107"/>
      <c r="B355" s="107"/>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row>
    <row r="356" spans="1:26" ht="13.5" customHeight="1" x14ac:dyDescent="0.25">
      <c r="A356" s="107"/>
      <c r="B356" s="107"/>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row>
    <row r="357" spans="1:26" ht="13.5" customHeight="1" x14ac:dyDescent="0.25">
      <c r="A357" s="107"/>
      <c r="B357" s="107"/>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row>
    <row r="358" spans="1:26" ht="13.5" customHeight="1" x14ac:dyDescent="0.25">
      <c r="A358" s="107"/>
      <c r="B358" s="107"/>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row>
    <row r="359" spans="1:26" ht="13.5" customHeight="1" x14ac:dyDescent="0.25">
      <c r="A359" s="107"/>
      <c r="B359" s="107"/>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row>
    <row r="360" spans="1:26" ht="13.5" customHeight="1" x14ac:dyDescent="0.25">
      <c r="A360" s="107"/>
      <c r="B360" s="107"/>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row>
    <row r="361" spans="1:26" ht="13.5" customHeight="1" x14ac:dyDescent="0.25">
      <c r="A361" s="107"/>
      <c r="B361" s="107"/>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row>
    <row r="362" spans="1:26" ht="13.5" customHeight="1" x14ac:dyDescent="0.25">
      <c r="A362" s="107"/>
      <c r="B362" s="107"/>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row>
    <row r="363" spans="1:26" ht="13.5" customHeight="1" x14ac:dyDescent="0.25">
      <c r="A363" s="107"/>
      <c r="B363" s="107"/>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row>
    <row r="364" spans="1:26" ht="13.5" customHeight="1" x14ac:dyDescent="0.25">
      <c r="A364" s="107"/>
      <c r="B364" s="107"/>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row>
    <row r="365" spans="1:26" ht="13.5" customHeight="1" x14ac:dyDescent="0.25">
      <c r="A365" s="107"/>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row>
    <row r="366" spans="1:26" ht="13.5" customHeight="1" x14ac:dyDescent="0.25">
      <c r="A366" s="107"/>
      <c r="B366" s="107"/>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row>
    <row r="367" spans="1:26" ht="13.5" customHeight="1" x14ac:dyDescent="0.25">
      <c r="A367" s="107"/>
      <c r="B367" s="107"/>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row>
    <row r="368" spans="1:26" ht="13.5" customHeight="1" x14ac:dyDescent="0.25">
      <c r="A368" s="107"/>
      <c r="B368" s="107"/>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row>
    <row r="369" spans="1:26" ht="13.5" customHeight="1" x14ac:dyDescent="0.25">
      <c r="A369" s="107"/>
      <c r="B369" s="107"/>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row>
    <row r="370" spans="1:26" ht="13.5" customHeight="1" x14ac:dyDescent="0.25">
      <c r="A370" s="107"/>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row>
    <row r="371" spans="1:26" ht="13.5" customHeight="1" x14ac:dyDescent="0.25">
      <c r="A371" s="107"/>
      <c r="B371" s="107"/>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row>
    <row r="372" spans="1:26" ht="13.5" customHeight="1" x14ac:dyDescent="0.25">
      <c r="A372" s="107"/>
      <c r="B372" s="107"/>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row>
    <row r="373" spans="1:26" ht="13.5" customHeight="1" x14ac:dyDescent="0.25">
      <c r="A373" s="107"/>
      <c r="B373" s="107"/>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row>
    <row r="374" spans="1:26" ht="13.5" customHeight="1" x14ac:dyDescent="0.25">
      <c r="A374" s="107"/>
      <c r="B374" s="107"/>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row>
    <row r="375" spans="1:26" ht="13.5" customHeight="1" x14ac:dyDescent="0.25">
      <c r="A375" s="107"/>
      <c r="B375" s="107"/>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row>
    <row r="376" spans="1:26" ht="13.5" customHeight="1" x14ac:dyDescent="0.25">
      <c r="A376" s="107"/>
      <c r="B376" s="107"/>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row>
    <row r="377" spans="1:26" ht="13.5" customHeight="1" x14ac:dyDescent="0.25">
      <c r="A377" s="107"/>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row>
    <row r="378" spans="1:26" ht="13.5" customHeight="1" x14ac:dyDescent="0.25">
      <c r="A378" s="107"/>
      <c r="B378" s="107"/>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row>
    <row r="379" spans="1:26" ht="13.5" customHeight="1" x14ac:dyDescent="0.25">
      <c r="A379" s="107"/>
      <c r="B379" s="107"/>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row>
    <row r="380" spans="1:26" ht="13.5" customHeight="1" x14ac:dyDescent="0.25">
      <c r="A380" s="107"/>
      <c r="B380" s="107"/>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row>
    <row r="381" spans="1:26" ht="13.5" customHeight="1" x14ac:dyDescent="0.25">
      <c r="A381" s="107"/>
      <c r="B381" s="107"/>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row>
    <row r="382" spans="1:26" ht="13.5" customHeight="1" x14ac:dyDescent="0.25">
      <c r="A382" s="107"/>
      <c r="B382" s="107"/>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row>
    <row r="383" spans="1:26" ht="13.5" customHeight="1" x14ac:dyDescent="0.25">
      <c r="A383" s="107"/>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row>
    <row r="384" spans="1:26" ht="13.5" customHeight="1" x14ac:dyDescent="0.25">
      <c r="A384" s="107"/>
      <c r="B384" s="107"/>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row>
    <row r="385" spans="1:26" ht="13.5" customHeight="1" x14ac:dyDescent="0.25">
      <c r="A385" s="107"/>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row>
    <row r="386" spans="1:26" ht="13.5" customHeight="1" x14ac:dyDescent="0.25">
      <c r="A386" s="107"/>
      <c r="B386" s="107"/>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row>
    <row r="387" spans="1:26" ht="13.5" customHeight="1" x14ac:dyDescent="0.25">
      <c r="A387" s="107"/>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row>
    <row r="388" spans="1:26" ht="13.5" customHeight="1" x14ac:dyDescent="0.25">
      <c r="A388" s="107"/>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row>
    <row r="389" spans="1:26" ht="13.5" customHeight="1" x14ac:dyDescent="0.25">
      <c r="A389" s="107"/>
      <c r="B389" s="107"/>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row>
    <row r="390" spans="1:26" ht="13.5" customHeight="1" x14ac:dyDescent="0.25">
      <c r="A390" s="107"/>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row>
    <row r="391" spans="1:26" ht="13.5" customHeight="1" x14ac:dyDescent="0.25">
      <c r="A391" s="107"/>
      <c r="B391" s="107"/>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row>
    <row r="392" spans="1:26" ht="13.5" customHeight="1" x14ac:dyDescent="0.25">
      <c r="A392" s="107"/>
      <c r="B392" s="107"/>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row>
    <row r="393" spans="1:26" ht="13.5" customHeight="1" x14ac:dyDescent="0.25">
      <c r="A393" s="107"/>
      <c r="B393" s="107"/>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row>
    <row r="394" spans="1:26" ht="13.5" customHeight="1" x14ac:dyDescent="0.25">
      <c r="A394" s="107"/>
      <c r="B394" s="107"/>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row>
    <row r="395" spans="1:26" ht="13.5" customHeight="1" x14ac:dyDescent="0.25">
      <c r="A395" s="107"/>
      <c r="B395" s="107"/>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row>
    <row r="396" spans="1:26" ht="13.5" customHeight="1" x14ac:dyDescent="0.25">
      <c r="A396" s="107"/>
      <c r="B396" s="107"/>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row>
    <row r="397" spans="1:26" ht="13.5" customHeight="1" x14ac:dyDescent="0.25">
      <c r="A397" s="107"/>
      <c r="B397" s="107"/>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row>
    <row r="398" spans="1:26" ht="13.5" customHeight="1" x14ac:dyDescent="0.25">
      <c r="A398" s="107"/>
      <c r="B398" s="107"/>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row>
    <row r="399" spans="1:26" ht="13.5" customHeight="1" x14ac:dyDescent="0.25">
      <c r="A399" s="107"/>
      <c r="B399" s="107"/>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row>
    <row r="400" spans="1:26" ht="13.5" customHeight="1" x14ac:dyDescent="0.25">
      <c r="A400" s="107"/>
      <c r="B400" s="107"/>
      <c r="C400" s="10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row>
    <row r="401" spans="1:26" ht="13.5" customHeight="1" x14ac:dyDescent="0.25">
      <c r="A401" s="107"/>
      <c r="B401" s="107"/>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row>
    <row r="402" spans="1:26" ht="13.5" customHeight="1" x14ac:dyDescent="0.25">
      <c r="A402" s="107"/>
      <c r="B402" s="107"/>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row>
    <row r="403" spans="1:26" ht="13.5" customHeight="1" x14ac:dyDescent="0.25">
      <c r="A403" s="107"/>
      <c r="B403" s="107"/>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row>
    <row r="404" spans="1:26" ht="13.5" customHeight="1" x14ac:dyDescent="0.25">
      <c r="A404" s="107"/>
      <c r="B404" s="107"/>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row>
    <row r="405" spans="1:26" ht="13.5" customHeight="1" x14ac:dyDescent="0.25">
      <c r="A405" s="107"/>
      <c r="B405" s="107"/>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row>
    <row r="406" spans="1:26" ht="13.5" customHeight="1" x14ac:dyDescent="0.25">
      <c r="A406" s="107"/>
      <c r="B406" s="107"/>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row>
    <row r="407" spans="1:26" ht="13.5" customHeight="1" x14ac:dyDescent="0.25">
      <c r="A407" s="107"/>
      <c r="B407" s="107"/>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row>
    <row r="408" spans="1:26" ht="13.5" customHeight="1" x14ac:dyDescent="0.25">
      <c r="A408" s="107"/>
      <c r="B408" s="107"/>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row>
    <row r="409" spans="1:26" ht="13.5" customHeight="1" x14ac:dyDescent="0.25">
      <c r="A409" s="107"/>
      <c r="B409" s="107"/>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row>
    <row r="410" spans="1:26" ht="13.5" customHeight="1" x14ac:dyDescent="0.25">
      <c r="A410" s="107"/>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row>
    <row r="411" spans="1:26" ht="13.5" customHeight="1" x14ac:dyDescent="0.25">
      <c r="A411" s="107"/>
      <c r="B411" s="107"/>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row>
    <row r="412" spans="1:26" ht="13.5" customHeight="1" x14ac:dyDescent="0.25">
      <c r="A412" s="107"/>
      <c r="B412" s="107"/>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row>
    <row r="413" spans="1:26" ht="13.5" customHeight="1" x14ac:dyDescent="0.25">
      <c r="A413" s="107"/>
      <c r="B413" s="107"/>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row>
    <row r="414" spans="1:26" ht="13.5" customHeight="1" x14ac:dyDescent="0.25">
      <c r="A414" s="107"/>
      <c r="B414" s="107"/>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row>
    <row r="415" spans="1:26" ht="13.5" customHeight="1" x14ac:dyDescent="0.25">
      <c r="A415" s="107"/>
      <c r="B415" s="107"/>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row>
    <row r="416" spans="1:26" ht="13.5" customHeight="1" x14ac:dyDescent="0.25">
      <c r="A416" s="107"/>
      <c r="B416" s="107"/>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row>
    <row r="417" spans="1:26" ht="13.5" customHeight="1" x14ac:dyDescent="0.25">
      <c r="A417" s="107"/>
      <c r="B417" s="107"/>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row>
    <row r="418" spans="1:26" ht="13.5" customHeight="1" x14ac:dyDescent="0.25">
      <c r="A418" s="107"/>
      <c r="B418" s="107"/>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row>
    <row r="419" spans="1:26" ht="13.5" customHeight="1" x14ac:dyDescent="0.25">
      <c r="A419" s="107"/>
      <c r="B419" s="107"/>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row>
    <row r="420" spans="1:26" ht="13.5" customHeight="1" x14ac:dyDescent="0.25">
      <c r="A420" s="107"/>
      <c r="B420" s="107"/>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row>
    <row r="421" spans="1:26" ht="13.5" customHeight="1" x14ac:dyDescent="0.25">
      <c r="A421" s="107"/>
      <c r="B421" s="107"/>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row>
    <row r="422" spans="1:26" ht="13.5" customHeight="1" x14ac:dyDescent="0.25">
      <c r="A422" s="107"/>
      <c r="B422" s="107"/>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row>
    <row r="423" spans="1:26" ht="13.5" customHeight="1" x14ac:dyDescent="0.25">
      <c r="A423" s="107"/>
      <c r="B423" s="107"/>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row>
    <row r="424" spans="1:26" ht="13.5" customHeight="1" x14ac:dyDescent="0.25">
      <c r="A424" s="107"/>
      <c r="B424" s="107"/>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row>
    <row r="425" spans="1:26" ht="13.5" customHeight="1" x14ac:dyDescent="0.25">
      <c r="A425" s="107"/>
      <c r="B425" s="107"/>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row>
    <row r="426" spans="1:26" ht="13.5" customHeight="1" x14ac:dyDescent="0.25">
      <c r="A426" s="107"/>
      <c r="B426" s="107"/>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row>
    <row r="427" spans="1:26" ht="13.5" customHeight="1" x14ac:dyDescent="0.25">
      <c r="A427" s="107"/>
      <c r="B427" s="107"/>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row>
    <row r="428" spans="1:26" ht="13.5" customHeight="1" x14ac:dyDescent="0.25">
      <c r="A428" s="107"/>
      <c r="B428" s="107"/>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row>
    <row r="429" spans="1:26" ht="13.5" customHeight="1" x14ac:dyDescent="0.25">
      <c r="A429" s="107"/>
      <c r="B429" s="107"/>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row>
    <row r="430" spans="1:26" ht="13.5" customHeight="1" x14ac:dyDescent="0.25">
      <c r="A430" s="107"/>
      <c r="B430" s="107"/>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row>
    <row r="431" spans="1:26" ht="13.5" customHeight="1" x14ac:dyDescent="0.25">
      <c r="A431" s="107"/>
      <c r="B431" s="107"/>
      <c r="C431" s="10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row>
    <row r="432" spans="1:26" ht="13.5" customHeight="1" x14ac:dyDescent="0.25">
      <c r="A432" s="107"/>
      <c r="B432" s="107"/>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row>
    <row r="433" spans="1:26" ht="13.5" customHeight="1" x14ac:dyDescent="0.25">
      <c r="A433" s="107"/>
      <c r="B433" s="107"/>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row>
    <row r="434" spans="1:26" ht="13.5" customHeight="1" x14ac:dyDescent="0.25">
      <c r="A434" s="107"/>
      <c r="B434" s="107"/>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row>
    <row r="435" spans="1:26" ht="13.5" customHeight="1" x14ac:dyDescent="0.25">
      <c r="A435" s="107"/>
      <c r="B435" s="107"/>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row>
    <row r="436" spans="1:26" ht="13.5" customHeight="1" x14ac:dyDescent="0.25">
      <c r="A436" s="107"/>
      <c r="B436" s="107"/>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row>
    <row r="437" spans="1:26" ht="13.5" customHeight="1" x14ac:dyDescent="0.25">
      <c r="A437" s="107"/>
      <c r="B437" s="107"/>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row>
    <row r="438" spans="1:26" ht="13.5" customHeight="1" x14ac:dyDescent="0.25">
      <c r="A438" s="107"/>
      <c r="B438" s="107"/>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row>
    <row r="439" spans="1:26" ht="13.5" customHeight="1" x14ac:dyDescent="0.25">
      <c r="A439" s="107"/>
      <c r="B439" s="107"/>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row>
    <row r="440" spans="1:26" ht="13.5" customHeight="1" x14ac:dyDescent="0.25">
      <c r="A440" s="107"/>
      <c r="B440" s="107"/>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row>
    <row r="441" spans="1:26" ht="13.5" customHeight="1" x14ac:dyDescent="0.25">
      <c r="A441" s="107"/>
      <c r="B441" s="107"/>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row>
    <row r="442" spans="1:26" ht="13.5" customHeight="1" x14ac:dyDescent="0.25">
      <c r="A442" s="107"/>
      <c r="B442" s="107"/>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row>
    <row r="443" spans="1:26" ht="13.5" customHeight="1" x14ac:dyDescent="0.25">
      <c r="A443" s="107"/>
      <c r="B443" s="107"/>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row>
    <row r="444" spans="1:26" ht="13.5" customHeight="1" x14ac:dyDescent="0.25">
      <c r="A444" s="107"/>
      <c r="B444" s="107"/>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row>
    <row r="445" spans="1:26" ht="13.5" customHeight="1" x14ac:dyDescent="0.25">
      <c r="A445" s="107"/>
      <c r="B445" s="107"/>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row>
    <row r="446" spans="1:26" ht="13.5" customHeight="1" x14ac:dyDescent="0.25">
      <c r="A446" s="107"/>
      <c r="B446" s="107"/>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row>
    <row r="447" spans="1:26" ht="13.5" customHeight="1" x14ac:dyDescent="0.25">
      <c r="A447" s="107"/>
      <c r="B447" s="107"/>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row>
    <row r="448" spans="1:26" ht="13.5" customHeight="1" x14ac:dyDescent="0.25">
      <c r="A448" s="107"/>
      <c r="B448" s="107"/>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row>
    <row r="449" spans="1:26" ht="13.5" customHeight="1" x14ac:dyDescent="0.25">
      <c r="A449" s="107"/>
      <c r="B449" s="107"/>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row>
    <row r="450" spans="1:26" ht="13.5" customHeight="1" x14ac:dyDescent="0.25">
      <c r="A450" s="107"/>
      <c r="B450" s="107"/>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row>
    <row r="451" spans="1:26" ht="13.5" customHeight="1" x14ac:dyDescent="0.25">
      <c r="A451" s="107"/>
      <c r="B451" s="107"/>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row>
    <row r="452" spans="1:26" ht="13.5" customHeight="1" x14ac:dyDescent="0.25">
      <c r="A452" s="107"/>
      <c r="B452" s="107"/>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row>
    <row r="453" spans="1:26" ht="13.5" customHeight="1" x14ac:dyDescent="0.25">
      <c r="A453" s="107"/>
      <c r="B453" s="107"/>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row>
    <row r="454" spans="1:26" ht="13.5" customHeight="1" x14ac:dyDescent="0.25">
      <c r="A454" s="107"/>
      <c r="B454" s="107"/>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row>
    <row r="455" spans="1:26" ht="13.5" customHeight="1" x14ac:dyDescent="0.25">
      <c r="A455" s="107"/>
      <c r="B455" s="107"/>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row>
    <row r="456" spans="1:26" ht="13.5" customHeight="1" x14ac:dyDescent="0.25">
      <c r="A456" s="107"/>
      <c r="B456" s="107"/>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row>
    <row r="457" spans="1:26" ht="13.5" customHeight="1" x14ac:dyDescent="0.25">
      <c r="A457" s="107"/>
      <c r="B457" s="107"/>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row>
    <row r="458" spans="1:26" ht="13.5" customHeight="1" x14ac:dyDescent="0.25">
      <c r="A458" s="107"/>
      <c r="B458" s="107"/>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row>
    <row r="459" spans="1:26" ht="13.5" customHeight="1" x14ac:dyDescent="0.25">
      <c r="A459" s="107"/>
      <c r="B459" s="107"/>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row>
    <row r="460" spans="1:26" ht="13.5" customHeight="1" x14ac:dyDescent="0.25">
      <c r="A460" s="107"/>
      <c r="B460" s="107"/>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row>
    <row r="461" spans="1:26" ht="13.5" customHeight="1" x14ac:dyDescent="0.25">
      <c r="A461" s="107"/>
      <c r="B461" s="107"/>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row>
    <row r="462" spans="1:26" ht="13.5" customHeight="1" x14ac:dyDescent="0.25">
      <c r="A462" s="107"/>
      <c r="B462" s="107"/>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row>
    <row r="463" spans="1:26" ht="13.5" customHeight="1" x14ac:dyDescent="0.25">
      <c r="A463" s="107"/>
      <c r="B463" s="107"/>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row>
    <row r="464" spans="1:26" ht="13.5" customHeight="1" x14ac:dyDescent="0.25">
      <c r="A464" s="107"/>
      <c r="B464" s="107"/>
      <c r="C464" s="10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c r="Z464" s="107"/>
    </row>
    <row r="465" spans="1:26" ht="13.5" customHeight="1" x14ac:dyDescent="0.25">
      <c r="A465" s="107"/>
      <c r="B465" s="107"/>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row>
    <row r="466" spans="1:26" ht="13.5" customHeight="1" x14ac:dyDescent="0.25">
      <c r="A466" s="107"/>
      <c r="B466" s="107"/>
      <c r="C466" s="10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c r="Z466" s="107"/>
    </row>
    <row r="467" spans="1:26" ht="13.5" customHeight="1" x14ac:dyDescent="0.25">
      <c r="A467" s="107"/>
      <c r="B467" s="107"/>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row>
    <row r="468" spans="1:26" ht="13.5" customHeight="1" x14ac:dyDescent="0.25">
      <c r="A468" s="107"/>
      <c r="B468" s="107"/>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row>
    <row r="469" spans="1:26" ht="13.5" customHeight="1" x14ac:dyDescent="0.25">
      <c r="A469" s="107"/>
      <c r="B469" s="107"/>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row>
    <row r="470" spans="1:26" ht="13.5" customHeight="1" x14ac:dyDescent="0.25">
      <c r="A470" s="107"/>
      <c r="B470" s="107"/>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row>
    <row r="471" spans="1:26" ht="13.5" customHeight="1" x14ac:dyDescent="0.25">
      <c r="A471" s="107"/>
      <c r="B471" s="107"/>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row>
    <row r="472" spans="1:26" ht="13.5" customHeight="1" x14ac:dyDescent="0.25">
      <c r="A472" s="107"/>
      <c r="B472" s="107"/>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row>
    <row r="473" spans="1:26" ht="13.5" customHeight="1" x14ac:dyDescent="0.25">
      <c r="A473" s="107"/>
      <c r="B473" s="107"/>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row>
    <row r="474" spans="1:26" ht="13.5" customHeight="1" x14ac:dyDescent="0.25">
      <c r="A474" s="107"/>
      <c r="B474" s="107"/>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row>
    <row r="475" spans="1:26" ht="13.5" customHeight="1" x14ac:dyDescent="0.25">
      <c r="A475" s="107"/>
      <c r="B475" s="107"/>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row>
    <row r="476" spans="1:26" ht="13.5" customHeight="1" x14ac:dyDescent="0.25">
      <c r="A476" s="107"/>
      <c r="B476" s="107"/>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row>
    <row r="477" spans="1:26" ht="13.5" customHeight="1" x14ac:dyDescent="0.25">
      <c r="A477" s="107"/>
      <c r="B477" s="107"/>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row>
    <row r="478" spans="1:26" ht="13.5" customHeight="1" x14ac:dyDescent="0.25">
      <c r="A478" s="107"/>
      <c r="B478" s="107"/>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row>
    <row r="479" spans="1:26" ht="13.5" customHeight="1" x14ac:dyDescent="0.25">
      <c r="A479" s="107"/>
      <c r="B479" s="107"/>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row>
    <row r="480" spans="1:26" ht="13.5" customHeight="1" x14ac:dyDescent="0.25">
      <c r="A480" s="107"/>
      <c r="B480" s="107"/>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row>
    <row r="481" spans="1:26" ht="13.5" customHeight="1" x14ac:dyDescent="0.25">
      <c r="A481" s="107"/>
      <c r="B481" s="107"/>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row>
    <row r="482" spans="1:26" ht="13.5" customHeight="1" x14ac:dyDescent="0.25">
      <c r="A482" s="107"/>
      <c r="B482" s="107"/>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row>
    <row r="483" spans="1:26" ht="13.5" customHeight="1" x14ac:dyDescent="0.25">
      <c r="A483" s="107"/>
      <c r="B483" s="107"/>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row>
    <row r="484" spans="1:26" ht="13.5" customHeight="1" x14ac:dyDescent="0.25">
      <c r="A484" s="107"/>
      <c r="B484" s="107"/>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row>
    <row r="485" spans="1:26" ht="13.5" customHeight="1" x14ac:dyDescent="0.25">
      <c r="A485" s="107"/>
      <c r="B485" s="107"/>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row>
    <row r="486" spans="1:26" ht="13.5" customHeight="1" x14ac:dyDescent="0.25">
      <c r="A486" s="107"/>
      <c r="B486" s="107"/>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row>
    <row r="487" spans="1:26" ht="13.5" customHeight="1" x14ac:dyDescent="0.25">
      <c r="A487" s="107"/>
      <c r="B487" s="107"/>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row>
    <row r="488" spans="1:26" ht="13.5" customHeight="1" x14ac:dyDescent="0.25">
      <c r="A488" s="107"/>
      <c r="B488" s="107"/>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row>
    <row r="489" spans="1:26" ht="13.5" customHeight="1" x14ac:dyDescent="0.25">
      <c r="A489" s="107"/>
      <c r="B489" s="107"/>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row>
    <row r="490" spans="1:26" ht="13.5" customHeight="1" x14ac:dyDescent="0.25">
      <c r="A490" s="107"/>
      <c r="B490" s="107"/>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row>
    <row r="491" spans="1:26" ht="13.5" customHeight="1" x14ac:dyDescent="0.25">
      <c r="A491" s="107"/>
      <c r="B491" s="107"/>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row>
    <row r="492" spans="1:26" ht="13.5" customHeight="1" x14ac:dyDescent="0.25">
      <c r="A492" s="107"/>
      <c r="B492" s="107"/>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row>
    <row r="493" spans="1:26" ht="13.5" customHeight="1" x14ac:dyDescent="0.25">
      <c r="A493" s="107"/>
      <c r="B493" s="107"/>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row>
    <row r="494" spans="1:26" ht="13.5" customHeight="1" x14ac:dyDescent="0.25">
      <c r="A494" s="107"/>
      <c r="B494" s="107"/>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row>
    <row r="495" spans="1:26" ht="13.5" customHeight="1" x14ac:dyDescent="0.25">
      <c r="A495" s="107"/>
      <c r="B495" s="107"/>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row>
    <row r="496" spans="1:26" ht="13.5" customHeight="1" x14ac:dyDescent="0.25">
      <c r="A496" s="107"/>
      <c r="B496" s="107"/>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row>
    <row r="497" spans="1:26" ht="13.5" customHeight="1" x14ac:dyDescent="0.25">
      <c r="A497" s="107"/>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row>
    <row r="498" spans="1:26" ht="13.5" customHeight="1" x14ac:dyDescent="0.25">
      <c r="A498" s="107"/>
      <c r="B498" s="107"/>
      <c r="C498" s="10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c r="Z498" s="107"/>
    </row>
    <row r="499" spans="1:26" ht="13.5" customHeight="1" x14ac:dyDescent="0.25">
      <c r="A499" s="107"/>
      <c r="B499" s="107"/>
      <c r="C499" s="10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c r="Z499" s="107"/>
    </row>
    <row r="500" spans="1:26" ht="13.5" customHeight="1" x14ac:dyDescent="0.25">
      <c r="A500" s="107"/>
      <c r="B500" s="107"/>
      <c r="C500" s="10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c r="Z500" s="107"/>
    </row>
    <row r="501" spans="1:26" ht="13.5" customHeight="1" x14ac:dyDescent="0.25">
      <c r="A501" s="107"/>
      <c r="B501" s="107"/>
      <c r="C501" s="10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c r="Z501" s="107"/>
    </row>
    <row r="502" spans="1:26" ht="13.5" customHeight="1" x14ac:dyDescent="0.25">
      <c r="A502" s="107"/>
      <c r="B502" s="107"/>
      <c r="C502" s="10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c r="Z502" s="107"/>
    </row>
    <row r="503" spans="1:26" ht="13.5" customHeight="1" x14ac:dyDescent="0.25">
      <c r="A503" s="107"/>
      <c r="B503" s="107"/>
      <c r="C503" s="10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7"/>
      <c r="Z503" s="107"/>
    </row>
    <row r="504" spans="1:26" ht="13.5" customHeight="1" x14ac:dyDescent="0.25">
      <c r="A504" s="107"/>
      <c r="B504" s="107"/>
      <c r="C504" s="107"/>
      <c r="D504" s="107"/>
      <c r="E504" s="107"/>
      <c r="F504" s="107"/>
      <c r="G504" s="107"/>
      <c r="H504" s="107"/>
      <c r="I504" s="107"/>
      <c r="J504" s="107"/>
      <c r="K504" s="107"/>
      <c r="L504" s="107"/>
      <c r="M504" s="107"/>
      <c r="N504" s="107"/>
      <c r="O504" s="107"/>
      <c r="P504" s="107"/>
      <c r="Q504" s="107"/>
      <c r="R504" s="107"/>
      <c r="S504" s="107"/>
      <c r="T504" s="107"/>
      <c r="U504" s="107"/>
      <c r="V504" s="107"/>
      <c r="W504" s="107"/>
      <c r="X504" s="107"/>
      <c r="Y504" s="107"/>
      <c r="Z504" s="107"/>
    </row>
    <row r="505" spans="1:26" ht="13.5" customHeight="1" x14ac:dyDescent="0.25">
      <c r="A505" s="107"/>
      <c r="B505" s="107"/>
      <c r="C505" s="107"/>
      <c r="D505" s="107"/>
      <c r="E505" s="107"/>
      <c r="F505" s="107"/>
      <c r="G505" s="107"/>
      <c r="H505" s="107"/>
      <c r="I505" s="107"/>
      <c r="J505" s="107"/>
      <c r="K505" s="107"/>
      <c r="L505" s="107"/>
      <c r="M505" s="107"/>
      <c r="N505" s="107"/>
      <c r="O505" s="107"/>
      <c r="P505" s="107"/>
      <c r="Q505" s="107"/>
      <c r="R505" s="107"/>
      <c r="S505" s="107"/>
      <c r="T505" s="107"/>
      <c r="U505" s="107"/>
      <c r="V505" s="107"/>
      <c r="W505" s="107"/>
      <c r="X505" s="107"/>
      <c r="Y505" s="107"/>
      <c r="Z505" s="107"/>
    </row>
    <row r="506" spans="1:26" ht="13.5" customHeight="1" x14ac:dyDescent="0.25">
      <c r="A506" s="107"/>
      <c r="B506" s="107"/>
      <c r="C506" s="107"/>
      <c r="D506" s="107"/>
      <c r="E506" s="107"/>
      <c r="F506" s="107"/>
      <c r="G506" s="107"/>
      <c r="H506" s="107"/>
      <c r="I506" s="107"/>
      <c r="J506" s="107"/>
      <c r="K506" s="107"/>
      <c r="L506" s="107"/>
      <c r="M506" s="107"/>
      <c r="N506" s="107"/>
      <c r="O506" s="107"/>
      <c r="P506" s="107"/>
      <c r="Q506" s="107"/>
      <c r="R506" s="107"/>
      <c r="S506" s="107"/>
      <c r="T506" s="107"/>
      <c r="U506" s="107"/>
      <c r="V506" s="107"/>
      <c r="W506" s="107"/>
      <c r="X506" s="107"/>
      <c r="Y506" s="107"/>
      <c r="Z506" s="107"/>
    </row>
    <row r="507" spans="1:26" ht="13.5" customHeight="1" x14ac:dyDescent="0.25">
      <c r="A507" s="107"/>
      <c r="B507" s="107"/>
      <c r="C507" s="107"/>
      <c r="D507" s="107"/>
      <c r="E507" s="107"/>
      <c r="F507" s="107"/>
      <c r="G507" s="107"/>
      <c r="H507" s="107"/>
      <c r="I507" s="107"/>
      <c r="J507" s="107"/>
      <c r="K507" s="107"/>
      <c r="L507" s="107"/>
      <c r="M507" s="107"/>
      <c r="N507" s="107"/>
      <c r="O507" s="107"/>
      <c r="P507" s="107"/>
      <c r="Q507" s="107"/>
      <c r="R507" s="107"/>
      <c r="S507" s="107"/>
      <c r="T507" s="107"/>
      <c r="U507" s="107"/>
      <c r="V507" s="107"/>
      <c r="W507" s="107"/>
      <c r="X507" s="107"/>
      <c r="Y507" s="107"/>
      <c r="Z507" s="107"/>
    </row>
    <row r="508" spans="1:26" ht="13.5" customHeight="1" x14ac:dyDescent="0.25">
      <c r="A508" s="107"/>
      <c r="B508" s="107"/>
      <c r="C508" s="107"/>
      <c r="D508" s="107"/>
      <c r="E508" s="107"/>
      <c r="F508" s="107"/>
      <c r="G508" s="107"/>
      <c r="H508" s="107"/>
      <c r="I508" s="107"/>
      <c r="J508" s="107"/>
      <c r="K508" s="107"/>
      <c r="L508" s="107"/>
      <c r="M508" s="107"/>
      <c r="N508" s="107"/>
      <c r="O508" s="107"/>
      <c r="P508" s="107"/>
      <c r="Q508" s="107"/>
      <c r="R508" s="107"/>
      <c r="S508" s="107"/>
      <c r="T508" s="107"/>
      <c r="U508" s="107"/>
      <c r="V508" s="107"/>
      <c r="W508" s="107"/>
      <c r="X508" s="107"/>
      <c r="Y508" s="107"/>
      <c r="Z508" s="107"/>
    </row>
    <row r="509" spans="1:26" ht="13.5" customHeight="1" x14ac:dyDescent="0.25">
      <c r="A509" s="107"/>
      <c r="B509" s="107"/>
      <c r="C509" s="10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7"/>
      <c r="Z509" s="107"/>
    </row>
    <row r="510" spans="1:26" ht="13.5" customHeight="1" x14ac:dyDescent="0.25">
      <c r="A510" s="107"/>
      <c r="B510" s="107"/>
      <c r="C510" s="107"/>
      <c r="D510" s="107"/>
      <c r="E510" s="107"/>
      <c r="F510" s="107"/>
      <c r="G510" s="107"/>
      <c r="H510" s="107"/>
      <c r="I510" s="107"/>
      <c r="J510" s="107"/>
      <c r="K510" s="107"/>
      <c r="L510" s="107"/>
      <c r="M510" s="107"/>
      <c r="N510" s="107"/>
      <c r="O510" s="107"/>
      <c r="P510" s="107"/>
      <c r="Q510" s="107"/>
      <c r="R510" s="107"/>
      <c r="S510" s="107"/>
      <c r="T510" s="107"/>
      <c r="U510" s="107"/>
      <c r="V510" s="107"/>
      <c r="W510" s="107"/>
      <c r="X510" s="107"/>
      <c r="Y510" s="107"/>
      <c r="Z510" s="107"/>
    </row>
    <row r="511" spans="1:26" ht="13.5" customHeight="1" x14ac:dyDescent="0.25">
      <c r="A511" s="107"/>
      <c r="B511" s="107"/>
      <c r="C511" s="10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7"/>
      <c r="Z511" s="107"/>
    </row>
    <row r="512" spans="1:26" ht="13.5" customHeight="1" x14ac:dyDescent="0.25">
      <c r="A512" s="107"/>
      <c r="B512" s="107"/>
      <c r="C512" s="10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7"/>
      <c r="Z512" s="107"/>
    </row>
    <row r="513" spans="1:26" ht="13.5" customHeight="1" x14ac:dyDescent="0.25">
      <c r="A513" s="107"/>
      <c r="B513" s="107"/>
      <c r="C513" s="10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7"/>
      <c r="Z513" s="107"/>
    </row>
    <row r="514" spans="1:26" ht="13.5" customHeight="1" x14ac:dyDescent="0.25">
      <c r="A514" s="107"/>
      <c r="B514" s="107"/>
      <c r="C514" s="10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7"/>
      <c r="Z514" s="107"/>
    </row>
    <row r="515" spans="1:26" ht="13.5" customHeight="1" x14ac:dyDescent="0.25">
      <c r="A515" s="107"/>
      <c r="B515" s="107"/>
      <c r="C515" s="107"/>
      <c r="D515" s="107"/>
      <c r="E515" s="107"/>
      <c r="F515" s="107"/>
      <c r="G515" s="107"/>
      <c r="H515" s="107"/>
      <c r="I515" s="107"/>
      <c r="J515" s="107"/>
      <c r="K515" s="107"/>
      <c r="L515" s="107"/>
      <c r="M515" s="107"/>
      <c r="N515" s="107"/>
      <c r="O515" s="107"/>
      <c r="P515" s="107"/>
      <c r="Q515" s="107"/>
      <c r="R515" s="107"/>
      <c r="S515" s="107"/>
      <c r="T515" s="107"/>
      <c r="U515" s="107"/>
      <c r="V515" s="107"/>
      <c r="W515" s="107"/>
      <c r="X515" s="107"/>
      <c r="Y515" s="107"/>
      <c r="Z515" s="107"/>
    </row>
    <row r="516" spans="1:26" ht="13.5" customHeight="1" x14ac:dyDescent="0.25">
      <c r="A516" s="107"/>
      <c r="B516" s="107"/>
      <c r="C516" s="107"/>
      <c r="D516" s="107"/>
      <c r="E516" s="107"/>
      <c r="F516" s="107"/>
      <c r="G516" s="107"/>
      <c r="H516" s="107"/>
      <c r="I516" s="107"/>
      <c r="J516" s="107"/>
      <c r="K516" s="107"/>
      <c r="L516" s="107"/>
      <c r="M516" s="107"/>
      <c r="N516" s="107"/>
      <c r="O516" s="107"/>
      <c r="P516" s="107"/>
      <c r="Q516" s="107"/>
      <c r="R516" s="107"/>
      <c r="S516" s="107"/>
      <c r="T516" s="107"/>
      <c r="U516" s="107"/>
      <c r="V516" s="107"/>
      <c r="W516" s="107"/>
      <c r="X516" s="107"/>
      <c r="Y516" s="107"/>
      <c r="Z516" s="107"/>
    </row>
    <row r="517" spans="1:26" ht="13.5" customHeight="1" x14ac:dyDescent="0.25">
      <c r="A517" s="107"/>
      <c r="B517" s="107"/>
      <c r="C517" s="107"/>
      <c r="D517" s="107"/>
      <c r="E517" s="107"/>
      <c r="F517" s="107"/>
      <c r="G517" s="107"/>
      <c r="H517" s="107"/>
      <c r="I517" s="107"/>
      <c r="J517" s="107"/>
      <c r="K517" s="107"/>
      <c r="L517" s="107"/>
      <c r="M517" s="107"/>
      <c r="N517" s="107"/>
      <c r="O517" s="107"/>
      <c r="P517" s="107"/>
      <c r="Q517" s="107"/>
      <c r="R517" s="107"/>
      <c r="S517" s="107"/>
      <c r="T517" s="107"/>
      <c r="U517" s="107"/>
      <c r="V517" s="107"/>
      <c r="W517" s="107"/>
      <c r="X517" s="107"/>
      <c r="Y517" s="107"/>
      <c r="Z517" s="107"/>
    </row>
    <row r="518" spans="1:26" ht="13.5" customHeight="1" x14ac:dyDescent="0.25">
      <c r="A518" s="107"/>
      <c r="B518" s="107"/>
      <c r="C518" s="10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7"/>
      <c r="Z518" s="107"/>
    </row>
    <row r="519" spans="1:26" ht="13.5" customHeight="1" x14ac:dyDescent="0.25">
      <c r="A519" s="107"/>
      <c r="B519" s="107"/>
      <c r="C519" s="107"/>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7"/>
      <c r="Z519" s="107"/>
    </row>
    <row r="520" spans="1:26" ht="13.5" customHeight="1" x14ac:dyDescent="0.25">
      <c r="A520" s="107"/>
      <c r="B520" s="107"/>
      <c r="C520" s="107"/>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c r="Z520" s="107"/>
    </row>
    <row r="521" spans="1:26" ht="13.5" customHeight="1" x14ac:dyDescent="0.25">
      <c r="A521" s="107"/>
      <c r="B521" s="107"/>
      <c r="C521" s="107"/>
      <c r="D521" s="107"/>
      <c r="E521" s="107"/>
      <c r="F521" s="107"/>
      <c r="G521" s="107"/>
      <c r="H521" s="107"/>
      <c r="I521" s="107"/>
      <c r="J521" s="107"/>
      <c r="K521" s="107"/>
      <c r="L521" s="107"/>
      <c r="M521" s="107"/>
      <c r="N521" s="107"/>
      <c r="O521" s="107"/>
      <c r="P521" s="107"/>
      <c r="Q521" s="107"/>
      <c r="R521" s="107"/>
      <c r="S521" s="107"/>
      <c r="T521" s="107"/>
      <c r="U521" s="107"/>
      <c r="V521" s="107"/>
      <c r="W521" s="107"/>
      <c r="X521" s="107"/>
      <c r="Y521" s="107"/>
      <c r="Z521" s="107"/>
    </row>
    <row r="522" spans="1:26" ht="13.5" customHeight="1" x14ac:dyDescent="0.25">
      <c r="A522" s="107"/>
      <c r="B522" s="107"/>
      <c r="C522" s="10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c r="Z522" s="107"/>
    </row>
    <row r="523" spans="1:26" ht="13.5" customHeight="1" x14ac:dyDescent="0.25">
      <c r="A523" s="107"/>
      <c r="B523" s="107"/>
      <c r="C523" s="107"/>
      <c r="D523" s="107"/>
      <c r="E523" s="107"/>
      <c r="F523" s="107"/>
      <c r="G523" s="107"/>
      <c r="H523" s="107"/>
      <c r="I523" s="107"/>
      <c r="J523" s="107"/>
      <c r="K523" s="107"/>
      <c r="L523" s="107"/>
      <c r="M523" s="107"/>
      <c r="N523" s="107"/>
      <c r="O523" s="107"/>
      <c r="P523" s="107"/>
      <c r="Q523" s="107"/>
      <c r="R523" s="107"/>
      <c r="S523" s="107"/>
      <c r="T523" s="107"/>
      <c r="U523" s="107"/>
      <c r="V523" s="107"/>
      <c r="W523" s="107"/>
      <c r="X523" s="107"/>
      <c r="Y523" s="107"/>
      <c r="Z523" s="107"/>
    </row>
    <row r="524" spans="1:26" ht="13.5" customHeight="1" x14ac:dyDescent="0.25">
      <c r="A524" s="107"/>
      <c r="B524" s="107"/>
      <c r="C524" s="107"/>
      <c r="D524" s="107"/>
      <c r="E524" s="107"/>
      <c r="F524" s="107"/>
      <c r="G524" s="107"/>
      <c r="H524" s="107"/>
      <c r="I524" s="107"/>
      <c r="J524" s="107"/>
      <c r="K524" s="107"/>
      <c r="L524" s="107"/>
      <c r="M524" s="107"/>
      <c r="N524" s="107"/>
      <c r="O524" s="107"/>
      <c r="P524" s="107"/>
      <c r="Q524" s="107"/>
      <c r="R524" s="107"/>
      <c r="S524" s="107"/>
      <c r="T524" s="107"/>
      <c r="U524" s="107"/>
      <c r="V524" s="107"/>
      <c r="W524" s="107"/>
      <c r="X524" s="107"/>
      <c r="Y524" s="107"/>
      <c r="Z524" s="107"/>
    </row>
    <row r="525" spans="1:26" ht="13.5" customHeight="1" x14ac:dyDescent="0.25">
      <c r="A525" s="107"/>
      <c r="B525" s="107"/>
      <c r="C525" s="107"/>
      <c r="D525" s="107"/>
      <c r="E525" s="107"/>
      <c r="F525" s="107"/>
      <c r="G525" s="107"/>
      <c r="H525" s="107"/>
      <c r="I525" s="107"/>
      <c r="J525" s="107"/>
      <c r="K525" s="107"/>
      <c r="L525" s="107"/>
      <c r="M525" s="107"/>
      <c r="N525" s="107"/>
      <c r="O525" s="107"/>
      <c r="P525" s="107"/>
      <c r="Q525" s="107"/>
      <c r="R525" s="107"/>
      <c r="S525" s="107"/>
      <c r="T525" s="107"/>
      <c r="U525" s="107"/>
      <c r="V525" s="107"/>
      <c r="W525" s="107"/>
      <c r="X525" s="107"/>
      <c r="Y525" s="107"/>
      <c r="Z525" s="107"/>
    </row>
    <row r="526" spans="1:26" ht="13.5" customHeight="1" x14ac:dyDescent="0.25">
      <c r="A526" s="107"/>
      <c r="B526" s="107"/>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c r="Z526" s="107"/>
    </row>
    <row r="527" spans="1:26" ht="13.5" customHeight="1" x14ac:dyDescent="0.25">
      <c r="A527" s="107"/>
      <c r="B527" s="107"/>
      <c r="C527" s="10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7"/>
      <c r="Z527" s="107"/>
    </row>
    <row r="528" spans="1:26" ht="13.5" customHeight="1" x14ac:dyDescent="0.25">
      <c r="A528" s="107"/>
      <c r="B528" s="107"/>
      <c r="C528" s="107"/>
      <c r="D528" s="107"/>
      <c r="E528" s="107"/>
      <c r="F528" s="107"/>
      <c r="G528" s="107"/>
      <c r="H528" s="107"/>
      <c r="I528" s="107"/>
      <c r="J528" s="107"/>
      <c r="K528" s="107"/>
      <c r="L528" s="107"/>
      <c r="M528" s="107"/>
      <c r="N528" s="107"/>
      <c r="O528" s="107"/>
      <c r="P528" s="107"/>
      <c r="Q528" s="107"/>
      <c r="R528" s="107"/>
      <c r="S528" s="107"/>
      <c r="T528" s="107"/>
      <c r="U528" s="107"/>
      <c r="V528" s="107"/>
      <c r="W528" s="107"/>
      <c r="X528" s="107"/>
      <c r="Y528" s="107"/>
      <c r="Z528" s="107"/>
    </row>
    <row r="529" spans="1:26" ht="13.5" customHeight="1" x14ac:dyDescent="0.25">
      <c r="A529" s="107"/>
      <c r="B529" s="107"/>
      <c r="C529" s="107"/>
      <c r="D529" s="107"/>
      <c r="E529" s="107"/>
      <c r="F529" s="107"/>
      <c r="G529" s="107"/>
      <c r="H529" s="107"/>
      <c r="I529" s="107"/>
      <c r="J529" s="107"/>
      <c r="K529" s="107"/>
      <c r="L529" s="107"/>
      <c r="M529" s="107"/>
      <c r="N529" s="107"/>
      <c r="O529" s="107"/>
      <c r="P529" s="107"/>
      <c r="Q529" s="107"/>
      <c r="R529" s="107"/>
      <c r="S529" s="107"/>
      <c r="T529" s="107"/>
      <c r="U529" s="107"/>
      <c r="V529" s="107"/>
      <c r="W529" s="107"/>
      <c r="X529" s="107"/>
      <c r="Y529" s="107"/>
      <c r="Z529" s="107"/>
    </row>
    <row r="530" spans="1:26" ht="13.5" customHeight="1" x14ac:dyDescent="0.25">
      <c r="A530" s="107"/>
      <c r="B530" s="107"/>
      <c r="C530" s="107"/>
      <c r="D530" s="107"/>
      <c r="E530" s="107"/>
      <c r="F530" s="107"/>
      <c r="G530" s="107"/>
      <c r="H530" s="107"/>
      <c r="I530" s="107"/>
      <c r="J530" s="107"/>
      <c r="K530" s="107"/>
      <c r="L530" s="107"/>
      <c r="M530" s="107"/>
      <c r="N530" s="107"/>
      <c r="O530" s="107"/>
      <c r="P530" s="107"/>
      <c r="Q530" s="107"/>
      <c r="R530" s="107"/>
      <c r="S530" s="107"/>
      <c r="T530" s="107"/>
      <c r="U530" s="107"/>
      <c r="V530" s="107"/>
      <c r="W530" s="107"/>
      <c r="X530" s="107"/>
      <c r="Y530" s="107"/>
      <c r="Z530" s="107"/>
    </row>
    <row r="531" spans="1:26" ht="13.5" customHeight="1" x14ac:dyDescent="0.25">
      <c r="A531" s="107"/>
      <c r="B531" s="107"/>
      <c r="C531" s="107"/>
      <c r="D531" s="107"/>
      <c r="E531" s="107"/>
      <c r="F531" s="107"/>
      <c r="G531" s="107"/>
      <c r="H531" s="107"/>
      <c r="I531" s="107"/>
      <c r="J531" s="107"/>
      <c r="K531" s="107"/>
      <c r="L531" s="107"/>
      <c r="M531" s="107"/>
      <c r="N531" s="107"/>
      <c r="O531" s="107"/>
      <c r="P531" s="107"/>
      <c r="Q531" s="107"/>
      <c r="R531" s="107"/>
      <c r="S531" s="107"/>
      <c r="T531" s="107"/>
      <c r="U531" s="107"/>
      <c r="V531" s="107"/>
      <c r="W531" s="107"/>
      <c r="X531" s="107"/>
      <c r="Y531" s="107"/>
      <c r="Z531" s="107"/>
    </row>
    <row r="532" spans="1:26" ht="13.5" customHeight="1" x14ac:dyDescent="0.25">
      <c r="A532" s="107"/>
      <c r="B532" s="107"/>
      <c r="C532" s="10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c r="Z532" s="107"/>
    </row>
    <row r="533" spans="1:26" ht="13.5" customHeight="1" x14ac:dyDescent="0.25">
      <c r="A533" s="107"/>
      <c r="B533" s="107"/>
      <c r="C533" s="107"/>
      <c r="D533" s="107"/>
      <c r="E533" s="107"/>
      <c r="F533" s="107"/>
      <c r="G533" s="107"/>
      <c r="H533" s="107"/>
      <c r="I533" s="107"/>
      <c r="J533" s="107"/>
      <c r="K533" s="107"/>
      <c r="L533" s="107"/>
      <c r="M533" s="107"/>
      <c r="N533" s="107"/>
      <c r="O533" s="107"/>
      <c r="P533" s="107"/>
      <c r="Q533" s="107"/>
      <c r="R533" s="107"/>
      <c r="S533" s="107"/>
      <c r="T533" s="107"/>
      <c r="U533" s="107"/>
      <c r="V533" s="107"/>
      <c r="W533" s="107"/>
      <c r="X533" s="107"/>
      <c r="Y533" s="107"/>
      <c r="Z533" s="107"/>
    </row>
    <row r="534" spans="1:26" ht="13.5" customHeight="1" x14ac:dyDescent="0.25">
      <c r="A534" s="107"/>
      <c r="B534" s="107"/>
      <c r="C534" s="107"/>
      <c r="D534" s="107"/>
      <c r="E534" s="107"/>
      <c r="F534" s="107"/>
      <c r="G534" s="107"/>
      <c r="H534" s="107"/>
      <c r="I534" s="107"/>
      <c r="J534" s="107"/>
      <c r="K534" s="107"/>
      <c r="L534" s="107"/>
      <c r="M534" s="107"/>
      <c r="N534" s="107"/>
      <c r="O534" s="107"/>
      <c r="P534" s="107"/>
      <c r="Q534" s="107"/>
      <c r="R534" s="107"/>
      <c r="S534" s="107"/>
      <c r="T534" s="107"/>
      <c r="U534" s="107"/>
      <c r="V534" s="107"/>
      <c r="W534" s="107"/>
      <c r="X534" s="107"/>
      <c r="Y534" s="107"/>
      <c r="Z534" s="107"/>
    </row>
    <row r="535" spans="1:26" ht="13.5" customHeight="1" x14ac:dyDescent="0.25">
      <c r="A535" s="107"/>
      <c r="B535" s="107"/>
      <c r="C535" s="10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7"/>
      <c r="Z535" s="107"/>
    </row>
    <row r="536" spans="1:26" ht="13.5" customHeight="1" x14ac:dyDescent="0.25">
      <c r="A536" s="107"/>
      <c r="B536" s="107"/>
      <c r="C536" s="107"/>
      <c r="D536" s="107"/>
      <c r="E536" s="107"/>
      <c r="F536" s="107"/>
      <c r="G536" s="107"/>
      <c r="H536" s="107"/>
      <c r="I536" s="107"/>
      <c r="J536" s="107"/>
      <c r="K536" s="107"/>
      <c r="L536" s="107"/>
      <c r="M536" s="107"/>
      <c r="N536" s="107"/>
      <c r="O536" s="107"/>
      <c r="P536" s="107"/>
      <c r="Q536" s="107"/>
      <c r="R536" s="107"/>
      <c r="S536" s="107"/>
      <c r="T536" s="107"/>
      <c r="U536" s="107"/>
      <c r="V536" s="107"/>
      <c r="W536" s="107"/>
      <c r="X536" s="107"/>
      <c r="Y536" s="107"/>
      <c r="Z536" s="107"/>
    </row>
    <row r="537" spans="1:26" ht="13.5" customHeight="1" x14ac:dyDescent="0.25">
      <c r="A537" s="107"/>
      <c r="B537" s="107"/>
      <c r="C537" s="107"/>
      <c r="D537" s="107"/>
      <c r="E537" s="107"/>
      <c r="F537" s="107"/>
      <c r="G537" s="107"/>
      <c r="H537" s="107"/>
      <c r="I537" s="107"/>
      <c r="J537" s="107"/>
      <c r="K537" s="107"/>
      <c r="L537" s="107"/>
      <c r="M537" s="107"/>
      <c r="N537" s="107"/>
      <c r="O537" s="107"/>
      <c r="P537" s="107"/>
      <c r="Q537" s="107"/>
      <c r="R537" s="107"/>
      <c r="S537" s="107"/>
      <c r="T537" s="107"/>
      <c r="U537" s="107"/>
      <c r="V537" s="107"/>
      <c r="W537" s="107"/>
      <c r="X537" s="107"/>
      <c r="Y537" s="107"/>
      <c r="Z537" s="107"/>
    </row>
    <row r="538" spans="1:26" ht="13.5" customHeight="1" x14ac:dyDescent="0.25">
      <c r="A538" s="107"/>
      <c r="B538" s="107"/>
      <c r="C538" s="107"/>
      <c r="D538" s="107"/>
      <c r="E538" s="107"/>
      <c r="F538" s="107"/>
      <c r="G538" s="107"/>
      <c r="H538" s="107"/>
      <c r="I538" s="107"/>
      <c r="J538" s="107"/>
      <c r="K538" s="107"/>
      <c r="L538" s="107"/>
      <c r="M538" s="107"/>
      <c r="N538" s="107"/>
      <c r="O538" s="107"/>
      <c r="P538" s="107"/>
      <c r="Q538" s="107"/>
      <c r="R538" s="107"/>
      <c r="S538" s="107"/>
      <c r="T538" s="107"/>
      <c r="U538" s="107"/>
      <c r="V538" s="107"/>
      <c r="W538" s="107"/>
      <c r="X538" s="107"/>
      <c r="Y538" s="107"/>
      <c r="Z538" s="107"/>
    </row>
    <row r="539" spans="1:26" ht="13.5" customHeight="1" x14ac:dyDescent="0.25">
      <c r="A539" s="107"/>
      <c r="B539" s="107"/>
      <c r="C539" s="107"/>
      <c r="D539" s="107"/>
      <c r="E539" s="107"/>
      <c r="F539" s="107"/>
      <c r="G539" s="107"/>
      <c r="H539" s="107"/>
      <c r="I539" s="107"/>
      <c r="J539" s="107"/>
      <c r="K539" s="107"/>
      <c r="L539" s="107"/>
      <c r="M539" s="107"/>
      <c r="N539" s="107"/>
      <c r="O539" s="107"/>
      <c r="P539" s="107"/>
      <c r="Q539" s="107"/>
      <c r="R539" s="107"/>
      <c r="S539" s="107"/>
      <c r="T539" s="107"/>
      <c r="U539" s="107"/>
      <c r="V539" s="107"/>
      <c r="W539" s="107"/>
      <c r="X539" s="107"/>
      <c r="Y539" s="107"/>
      <c r="Z539" s="107"/>
    </row>
    <row r="540" spans="1:26" ht="13.5" customHeight="1" x14ac:dyDescent="0.25">
      <c r="A540" s="107"/>
      <c r="B540" s="107"/>
      <c r="C540" s="107"/>
      <c r="D540" s="107"/>
      <c r="E540" s="107"/>
      <c r="F540" s="107"/>
      <c r="G540" s="107"/>
      <c r="H540" s="107"/>
      <c r="I540" s="107"/>
      <c r="J540" s="107"/>
      <c r="K540" s="107"/>
      <c r="L540" s="107"/>
      <c r="M540" s="107"/>
      <c r="N540" s="107"/>
      <c r="O540" s="107"/>
      <c r="P540" s="107"/>
      <c r="Q540" s="107"/>
      <c r="R540" s="107"/>
      <c r="S540" s="107"/>
      <c r="T540" s="107"/>
      <c r="U540" s="107"/>
      <c r="V540" s="107"/>
      <c r="W540" s="107"/>
      <c r="X540" s="107"/>
      <c r="Y540" s="107"/>
      <c r="Z540" s="107"/>
    </row>
    <row r="541" spans="1:26" ht="13.5" customHeight="1" x14ac:dyDescent="0.25">
      <c r="A541" s="107"/>
      <c r="B541" s="107"/>
      <c r="C541" s="10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c r="Z541" s="107"/>
    </row>
    <row r="542" spans="1:26" ht="13.5" customHeight="1" x14ac:dyDescent="0.25">
      <c r="A542" s="107"/>
      <c r="B542" s="107"/>
      <c r="C542" s="10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c r="Z542" s="107"/>
    </row>
    <row r="543" spans="1:26" ht="13.5" customHeight="1" x14ac:dyDescent="0.25">
      <c r="A543" s="107"/>
      <c r="B543" s="107"/>
      <c r="C543" s="107"/>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c r="Z543" s="107"/>
    </row>
    <row r="544" spans="1:26" ht="13.5" customHeight="1" x14ac:dyDescent="0.25">
      <c r="A544" s="107"/>
      <c r="B544" s="107"/>
      <c r="C544" s="10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7"/>
      <c r="Z544" s="107"/>
    </row>
    <row r="545" spans="1:26" ht="13.5" customHeight="1" x14ac:dyDescent="0.25">
      <c r="A545" s="107"/>
      <c r="B545" s="107"/>
      <c r="C545" s="10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7"/>
      <c r="Z545" s="107"/>
    </row>
    <row r="546" spans="1:26" ht="13.5" customHeight="1" x14ac:dyDescent="0.25">
      <c r="A546" s="107"/>
      <c r="B546" s="107"/>
      <c r="C546" s="10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7"/>
      <c r="Z546" s="107"/>
    </row>
    <row r="547" spans="1:26" ht="13.5" customHeight="1" x14ac:dyDescent="0.25">
      <c r="A547" s="107"/>
      <c r="B547" s="107"/>
      <c r="C547" s="10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c r="Z547" s="107"/>
    </row>
    <row r="548" spans="1:26" ht="13.5" customHeight="1" x14ac:dyDescent="0.25">
      <c r="A548" s="107"/>
      <c r="B548" s="107"/>
      <c r="C548" s="10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c r="Z548" s="107"/>
    </row>
    <row r="549" spans="1:26" ht="13.5" customHeight="1" x14ac:dyDescent="0.25">
      <c r="A549" s="107"/>
      <c r="B549" s="107"/>
      <c r="C549" s="10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7"/>
      <c r="Z549" s="107"/>
    </row>
    <row r="550" spans="1:26" ht="13.5" customHeight="1" x14ac:dyDescent="0.25">
      <c r="A550" s="107"/>
      <c r="B550" s="107"/>
      <c r="C550" s="10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7"/>
      <c r="Z550" s="107"/>
    </row>
    <row r="551" spans="1:26" ht="13.5" customHeight="1" x14ac:dyDescent="0.25">
      <c r="A551" s="107"/>
      <c r="B551" s="107"/>
      <c r="C551" s="10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7"/>
      <c r="Z551" s="107"/>
    </row>
    <row r="552" spans="1:26" ht="13.5" customHeight="1" x14ac:dyDescent="0.25">
      <c r="A552" s="107"/>
      <c r="B552" s="107"/>
      <c r="C552" s="10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7"/>
      <c r="Z552" s="107"/>
    </row>
    <row r="553" spans="1:26" ht="13.5" customHeight="1" x14ac:dyDescent="0.25">
      <c r="A553" s="107"/>
      <c r="B553" s="107"/>
      <c r="C553" s="10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7"/>
    </row>
    <row r="554" spans="1:26" ht="13.5" customHeight="1" x14ac:dyDescent="0.25">
      <c r="A554" s="107"/>
      <c r="B554" s="107"/>
      <c r="C554" s="10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7"/>
      <c r="Z554" s="107"/>
    </row>
    <row r="555" spans="1:26" ht="13.5" customHeight="1" x14ac:dyDescent="0.25">
      <c r="A555" s="107"/>
      <c r="B555" s="107"/>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7"/>
    </row>
    <row r="556" spans="1:26" ht="13.5" customHeight="1" x14ac:dyDescent="0.25">
      <c r="A556" s="107"/>
      <c r="B556" s="107"/>
      <c r="C556" s="10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7"/>
      <c r="Z556" s="107"/>
    </row>
    <row r="557" spans="1:26" ht="13.5" customHeight="1" x14ac:dyDescent="0.25">
      <c r="A557" s="107"/>
      <c r="B557" s="107"/>
      <c r="C557" s="10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7"/>
      <c r="Z557" s="107"/>
    </row>
    <row r="558" spans="1:26" ht="13.5" customHeight="1" x14ac:dyDescent="0.25">
      <c r="A558" s="107"/>
      <c r="B558" s="107"/>
      <c r="C558" s="10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7"/>
      <c r="Z558" s="107"/>
    </row>
    <row r="559" spans="1:26" ht="13.5" customHeight="1" x14ac:dyDescent="0.25">
      <c r="A559" s="107"/>
      <c r="B559" s="107"/>
      <c r="C559" s="107"/>
      <c r="D559" s="107"/>
      <c r="E559" s="107"/>
      <c r="F559" s="107"/>
      <c r="G559" s="107"/>
      <c r="H559" s="107"/>
      <c r="I559" s="107"/>
      <c r="J559" s="107"/>
      <c r="K559" s="107"/>
      <c r="L559" s="107"/>
      <c r="M559" s="107"/>
      <c r="N559" s="107"/>
      <c r="O559" s="107"/>
      <c r="P559" s="107"/>
      <c r="Q559" s="107"/>
      <c r="R559" s="107"/>
      <c r="S559" s="107"/>
      <c r="T559" s="107"/>
      <c r="U559" s="107"/>
      <c r="V559" s="107"/>
      <c r="W559" s="107"/>
      <c r="X559" s="107"/>
      <c r="Y559" s="107"/>
      <c r="Z559" s="107"/>
    </row>
    <row r="560" spans="1:26" ht="13.5" customHeight="1" x14ac:dyDescent="0.25">
      <c r="A560" s="107"/>
      <c r="B560" s="107"/>
      <c r="C560" s="107"/>
      <c r="D560" s="107"/>
      <c r="E560" s="107"/>
      <c r="F560" s="107"/>
      <c r="G560" s="107"/>
      <c r="H560" s="107"/>
      <c r="I560" s="107"/>
      <c r="J560" s="107"/>
      <c r="K560" s="107"/>
      <c r="L560" s="107"/>
      <c r="M560" s="107"/>
      <c r="N560" s="107"/>
      <c r="O560" s="107"/>
      <c r="P560" s="107"/>
      <c r="Q560" s="107"/>
      <c r="R560" s="107"/>
      <c r="S560" s="107"/>
      <c r="T560" s="107"/>
      <c r="U560" s="107"/>
      <c r="V560" s="107"/>
      <c r="W560" s="107"/>
      <c r="X560" s="107"/>
      <c r="Y560" s="107"/>
      <c r="Z560" s="107"/>
    </row>
    <row r="561" spans="1:26" ht="13.5" customHeight="1" x14ac:dyDescent="0.25">
      <c r="A561" s="107"/>
      <c r="B561" s="107"/>
      <c r="C561" s="107"/>
      <c r="D561" s="107"/>
      <c r="E561" s="107"/>
      <c r="F561" s="107"/>
      <c r="G561" s="107"/>
      <c r="H561" s="107"/>
      <c r="I561" s="107"/>
      <c r="J561" s="107"/>
      <c r="K561" s="107"/>
      <c r="L561" s="107"/>
      <c r="M561" s="107"/>
      <c r="N561" s="107"/>
      <c r="O561" s="107"/>
      <c r="P561" s="107"/>
      <c r="Q561" s="107"/>
      <c r="R561" s="107"/>
      <c r="S561" s="107"/>
      <c r="T561" s="107"/>
      <c r="U561" s="107"/>
      <c r="V561" s="107"/>
      <c r="W561" s="107"/>
      <c r="X561" s="107"/>
      <c r="Y561" s="107"/>
      <c r="Z561" s="107"/>
    </row>
    <row r="562" spans="1:26" ht="13.5" customHeight="1" x14ac:dyDescent="0.25">
      <c r="A562" s="107"/>
      <c r="B562" s="107"/>
      <c r="C562" s="10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7"/>
      <c r="Z562" s="107"/>
    </row>
    <row r="563" spans="1:26" ht="13.5" customHeight="1" x14ac:dyDescent="0.25">
      <c r="A563" s="107"/>
      <c r="B563" s="107"/>
      <c r="C563" s="10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7"/>
      <c r="Z563" s="107"/>
    </row>
    <row r="564" spans="1:26" ht="13.5" customHeight="1" x14ac:dyDescent="0.25">
      <c r="A564" s="107"/>
      <c r="B564" s="107"/>
      <c r="C564" s="10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c r="Z564" s="107"/>
    </row>
    <row r="565" spans="1:26" ht="13.5" customHeight="1" x14ac:dyDescent="0.25">
      <c r="A565" s="107"/>
      <c r="B565" s="107"/>
      <c r="C565" s="10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7"/>
      <c r="Z565" s="107"/>
    </row>
    <row r="566" spans="1:26" ht="13.5" customHeight="1" x14ac:dyDescent="0.25">
      <c r="A566" s="107"/>
      <c r="B566" s="107"/>
      <c r="C566" s="10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7"/>
      <c r="Z566" s="107"/>
    </row>
    <row r="567" spans="1:26" ht="13.5" customHeight="1" x14ac:dyDescent="0.25">
      <c r="A567" s="107"/>
      <c r="B567" s="107"/>
      <c r="C567" s="10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7"/>
      <c r="Z567" s="107"/>
    </row>
    <row r="568" spans="1:26" ht="13.5" customHeight="1" x14ac:dyDescent="0.25">
      <c r="A568" s="107"/>
      <c r="B568" s="107"/>
      <c r="C568" s="10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7"/>
      <c r="Z568" s="107"/>
    </row>
    <row r="569" spans="1:26" ht="13.5" customHeight="1" x14ac:dyDescent="0.25">
      <c r="A569" s="107"/>
      <c r="B569" s="107"/>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c r="Z569" s="107"/>
    </row>
    <row r="570" spans="1:26" ht="13.5" customHeight="1" x14ac:dyDescent="0.25">
      <c r="A570" s="107"/>
      <c r="B570" s="107"/>
      <c r="C570" s="107"/>
      <c r="D570" s="107"/>
      <c r="E570" s="107"/>
      <c r="F570" s="107"/>
      <c r="G570" s="107"/>
      <c r="H570" s="107"/>
      <c r="I570" s="107"/>
      <c r="J570" s="107"/>
      <c r="K570" s="107"/>
      <c r="L570" s="107"/>
      <c r="M570" s="107"/>
      <c r="N570" s="107"/>
      <c r="O570" s="107"/>
      <c r="P570" s="107"/>
      <c r="Q570" s="107"/>
      <c r="R570" s="107"/>
      <c r="S570" s="107"/>
      <c r="T570" s="107"/>
      <c r="U570" s="107"/>
      <c r="V570" s="107"/>
      <c r="W570" s="107"/>
      <c r="X570" s="107"/>
      <c r="Y570" s="107"/>
      <c r="Z570" s="107"/>
    </row>
    <row r="571" spans="1:26" ht="13.5" customHeight="1" x14ac:dyDescent="0.25">
      <c r="A571" s="107"/>
      <c r="B571" s="107"/>
      <c r="C571" s="10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7"/>
      <c r="Z571" s="107"/>
    </row>
    <row r="572" spans="1:26" ht="13.5" customHeight="1" x14ac:dyDescent="0.25">
      <c r="A572" s="107"/>
      <c r="B572" s="107"/>
      <c r="C572" s="107"/>
      <c r="D572" s="107"/>
      <c r="E572" s="107"/>
      <c r="F572" s="107"/>
      <c r="G572" s="107"/>
      <c r="H572" s="107"/>
      <c r="I572" s="107"/>
      <c r="J572" s="107"/>
      <c r="K572" s="107"/>
      <c r="L572" s="107"/>
      <c r="M572" s="107"/>
      <c r="N572" s="107"/>
      <c r="O572" s="107"/>
      <c r="P572" s="107"/>
      <c r="Q572" s="107"/>
      <c r="R572" s="107"/>
      <c r="S572" s="107"/>
      <c r="T572" s="107"/>
      <c r="U572" s="107"/>
      <c r="V572" s="107"/>
      <c r="W572" s="107"/>
      <c r="X572" s="107"/>
      <c r="Y572" s="107"/>
      <c r="Z572" s="107"/>
    </row>
    <row r="573" spans="1:26" ht="13.5" customHeight="1" x14ac:dyDescent="0.25">
      <c r="A573" s="107"/>
      <c r="B573" s="107"/>
      <c r="C573" s="107"/>
      <c r="D573" s="107"/>
      <c r="E573" s="107"/>
      <c r="F573" s="107"/>
      <c r="G573" s="107"/>
      <c r="H573" s="107"/>
      <c r="I573" s="107"/>
      <c r="J573" s="107"/>
      <c r="K573" s="107"/>
      <c r="L573" s="107"/>
      <c r="M573" s="107"/>
      <c r="N573" s="107"/>
      <c r="O573" s="107"/>
      <c r="P573" s="107"/>
      <c r="Q573" s="107"/>
      <c r="R573" s="107"/>
      <c r="S573" s="107"/>
      <c r="T573" s="107"/>
      <c r="U573" s="107"/>
      <c r="V573" s="107"/>
      <c r="W573" s="107"/>
      <c r="X573" s="107"/>
      <c r="Y573" s="107"/>
      <c r="Z573" s="107"/>
    </row>
    <row r="574" spans="1:26" ht="13.5" customHeight="1" x14ac:dyDescent="0.25">
      <c r="A574" s="107"/>
      <c r="B574" s="107"/>
      <c r="C574" s="10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7"/>
      <c r="Z574" s="107"/>
    </row>
    <row r="575" spans="1:26" ht="13.5" customHeight="1" x14ac:dyDescent="0.25">
      <c r="A575" s="107"/>
      <c r="B575" s="107"/>
      <c r="C575" s="10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7"/>
      <c r="Z575" s="107"/>
    </row>
    <row r="576" spans="1:26" ht="13.5" customHeight="1" x14ac:dyDescent="0.25">
      <c r="A576" s="107"/>
      <c r="B576" s="107"/>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c r="Z576" s="107"/>
    </row>
    <row r="577" spans="1:26" ht="13.5" customHeight="1" x14ac:dyDescent="0.25">
      <c r="A577" s="107"/>
      <c r="B577" s="107"/>
      <c r="C577" s="107"/>
      <c r="D577" s="107"/>
      <c r="E577" s="107"/>
      <c r="F577" s="107"/>
      <c r="G577" s="107"/>
      <c r="H577" s="107"/>
      <c r="I577" s="107"/>
      <c r="J577" s="107"/>
      <c r="K577" s="107"/>
      <c r="L577" s="107"/>
      <c r="M577" s="107"/>
      <c r="N577" s="107"/>
      <c r="O577" s="107"/>
      <c r="P577" s="107"/>
      <c r="Q577" s="107"/>
      <c r="R577" s="107"/>
      <c r="S577" s="107"/>
      <c r="T577" s="107"/>
      <c r="U577" s="107"/>
      <c r="V577" s="107"/>
      <c r="W577" s="107"/>
      <c r="X577" s="107"/>
      <c r="Y577" s="107"/>
      <c r="Z577" s="107"/>
    </row>
    <row r="578" spans="1:26" ht="13.5" customHeight="1" x14ac:dyDescent="0.25">
      <c r="A578" s="107"/>
      <c r="B578" s="107"/>
      <c r="C578" s="10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7"/>
      <c r="Z578" s="107"/>
    </row>
    <row r="579" spans="1:26" ht="13.5" customHeight="1" x14ac:dyDescent="0.25">
      <c r="A579" s="107"/>
      <c r="B579" s="107"/>
      <c r="C579" s="10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7"/>
      <c r="Z579" s="107"/>
    </row>
    <row r="580" spans="1:26" ht="13.5" customHeight="1" x14ac:dyDescent="0.25">
      <c r="A580" s="107"/>
      <c r="B580" s="107"/>
      <c r="C580" s="10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7"/>
      <c r="Z580" s="107"/>
    </row>
    <row r="581" spans="1:26" ht="13.5" customHeight="1" x14ac:dyDescent="0.25">
      <c r="A581" s="107"/>
      <c r="B581" s="107"/>
      <c r="C581" s="10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7"/>
      <c r="Z581" s="107"/>
    </row>
    <row r="582" spans="1:26" ht="13.5" customHeight="1" x14ac:dyDescent="0.25">
      <c r="A582" s="107"/>
      <c r="B582" s="107"/>
      <c r="C582" s="10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7"/>
      <c r="Z582" s="107"/>
    </row>
    <row r="583" spans="1:26" ht="13.5" customHeight="1" x14ac:dyDescent="0.25">
      <c r="A583" s="107"/>
      <c r="B583" s="107"/>
      <c r="C583" s="10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7"/>
      <c r="Z583" s="107"/>
    </row>
    <row r="584" spans="1:26" ht="13.5" customHeight="1" x14ac:dyDescent="0.25">
      <c r="A584" s="107"/>
      <c r="B584" s="107"/>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c r="Z584" s="107"/>
    </row>
    <row r="585" spans="1:26" ht="13.5" customHeight="1" x14ac:dyDescent="0.25">
      <c r="A585" s="107"/>
      <c r="B585" s="107"/>
      <c r="C585" s="107"/>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7"/>
      <c r="Z585" s="107"/>
    </row>
    <row r="586" spans="1:26" ht="13.5" customHeight="1" x14ac:dyDescent="0.25">
      <c r="A586" s="107"/>
      <c r="B586" s="107"/>
      <c r="C586" s="10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7"/>
      <c r="Z586" s="107"/>
    </row>
    <row r="587" spans="1:26" ht="13.5" customHeight="1" x14ac:dyDescent="0.25">
      <c r="A587" s="107"/>
      <c r="B587" s="107"/>
      <c r="C587" s="10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c r="Z587" s="107"/>
    </row>
    <row r="588" spans="1:26" ht="13.5" customHeight="1" x14ac:dyDescent="0.25">
      <c r="A588" s="107"/>
      <c r="B588" s="107"/>
      <c r="C588" s="10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7"/>
      <c r="Z588" s="107"/>
    </row>
    <row r="589" spans="1:26" ht="13.5" customHeight="1" x14ac:dyDescent="0.25">
      <c r="A589" s="107"/>
      <c r="B589" s="107"/>
      <c r="C589" s="10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7"/>
      <c r="Z589" s="107"/>
    </row>
    <row r="590" spans="1:26" ht="13.5" customHeight="1" x14ac:dyDescent="0.25">
      <c r="A590" s="107"/>
      <c r="B590" s="107"/>
      <c r="C590" s="10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c r="Z590" s="107"/>
    </row>
    <row r="591" spans="1:26" ht="13.5" customHeight="1" x14ac:dyDescent="0.25">
      <c r="A591" s="107"/>
      <c r="B591" s="107"/>
      <c r="C591" s="10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7"/>
      <c r="Z591" s="107"/>
    </row>
    <row r="592" spans="1:26" ht="13.5" customHeight="1" x14ac:dyDescent="0.25">
      <c r="A592" s="107"/>
      <c r="B592" s="107"/>
      <c r="C592" s="10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7"/>
      <c r="Z592" s="107"/>
    </row>
    <row r="593" spans="1:26" ht="13.5" customHeight="1" x14ac:dyDescent="0.25">
      <c r="A593" s="107"/>
      <c r="B593" s="107"/>
      <c r="C593" s="10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7"/>
      <c r="Z593" s="107"/>
    </row>
    <row r="594" spans="1:26" ht="13.5" customHeight="1" x14ac:dyDescent="0.25">
      <c r="A594" s="107"/>
      <c r="B594" s="107"/>
      <c r="C594" s="10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7"/>
      <c r="Z594" s="107"/>
    </row>
    <row r="595" spans="1:26" ht="13.5" customHeight="1" x14ac:dyDescent="0.25">
      <c r="A595" s="107"/>
      <c r="B595" s="107"/>
      <c r="C595" s="10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c r="Z595" s="107"/>
    </row>
    <row r="596" spans="1:26" ht="13.5" customHeight="1" x14ac:dyDescent="0.25">
      <c r="A596" s="107"/>
      <c r="B596" s="107"/>
      <c r="C596" s="10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7"/>
      <c r="Z596" s="107"/>
    </row>
    <row r="597" spans="1:26" ht="13.5" customHeight="1" x14ac:dyDescent="0.25">
      <c r="A597" s="107"/>
      <c r="B597" s="107"/>
      <c r="C597" s="10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7"/>
      <c r="Z597" s="107"/>
    </row>
    <row r="598" spans="1:26" ht="13.5" customHeight="1" x14ac:dyDescent="0.25">
      <c r="A598" s="107"/>
      <c r="B598" s="107"/>
      <c r="C598" s="10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7"/>
      <c r="Z598" s="107"/>
    </row>
    <row r="599" spans="1:26" ht="13.5" customHeight="1" x14ac:dyDescent="0.25">
      <c r="A599" s="107"/>
      <c r="B599" s="107"/>
      <c r="C599" s="10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7"/>
      <c r="Z599" s="107"/>
    </row>
    <row r="600" spans="1:26" ht="13.5" customHeight="1" x14ac:dyDescent="0.25">
      <c r="A600" s="107"/>
      <c r="B600" s="107"/>
      <c r="C600" s="10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c r="Z600" s="107"/>
    </row>
    <row r="601" spans="1:26" ht="13.5" customHeight="1" x14ac:dyDescent="0.25">
      <c r="A601" s="107"/>
      <c r="B601" s="107"/>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row>
    <row r="602" spans="1:26" ht="13.5" customHeight="1" x14ac:dyDescent="0.25">
      <c r="A602" s="107"/>
      <c r="B602" s="107"/>
      <c r="C602" s="10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7"/>
      <c r="Z602" s="107"/>
    </row>
    <row r="603" spans="1:26" ht="13.5" customHeight="1" x14ac:dyDescent="0.25">
      <c r="A603" s="107"/>
      <c r="B603" s="107"/>
      <c r="C603" s="10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7"/>
      <c r="Z603" s="107"/>
    </row>
    <row r="604" spans="1:26" ht="13.5" customHeight="1" x14ac:dyDescent="0.25">
      <c r="A604" s="107"/>
      <c r="B604" s="107"/>
      <c r="C604" s="10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7"/>
      <c r="Z604" s="107"/>
    </row>
    <row r="605" spans="1:26" ht="13.5" customHeight="1" x14ac:dyDescent="0.25">
      <c r="A605" s="107"/>
      <c r="B605" s="107"/>
      <c r="C605" s="10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7"/>
      <c r="Z605" s="107"/>
    </row>
    <row r="606" spans="1:26" ht="13.5" customHeight="1" x14ac:dyDescent="0.25">
      <c r="A606" s="107"/>
      <c r="B606" s="107"/>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c r="Z606" s="107"/>
    </row>
    <row r="607" spans="1:26" ht="13.5" customHeight="1" x14ac:dyDescent="0.25">
      <c r="A607" s="107"/>
      <c r="B607" s="107"/>
      <c r="C607" s="10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7"/>
      <c r="Z607" s="107"/>
    </row>
    <row r="608" spans="1:26" ht="13.5" customHeight="1" x14ac:dyDescent="0.25">
      <c r="A608" s="107"/>
      <c r="B608" s="107"/>
      <c r="C608" s="10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7"/>
      <c r="Z608" s="107"/>
    </row>
    <row r="609" spans="1:26" ht="13.5" customHeight="1" x14ac:dyDescent="0.25">
      <c r="A609" s="107"/>
      <c r="B609" s="107"/>
      <c r="C609" s="10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7"/>
      <c r="Z609" s="107"/>
    </row>
    <row r="610" spans="1:26" ht="13.5" customHeight="1" x14ac:dyDescent="0.25">
      <c r="A610" s="107"/>
      <c r="B610" s="107"/>
      <c r="C610" s="10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c r="Z610" s="107"/>
    </row>
    <row r="611" spans="1:26" ht="13.5" customHeight="1" x14ac:dyDescent="0.25">
      <c r="A611" s="107"/>
      <c r="B611" s="107"/>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7"/>
    </row>
    <row r="612" spans="1:26" ht="13.5" customHeight="1" x14ac:dyDescent="0.25">
      <c r="A612" s="107"/>
      <c r="B612" s="107"/>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c r="Z612" s="107"/>
    </row>
    <row r="613" spans="1:26" ht="13.5" customHeight="1" x14ac:dyDescent="0.25">
      <c r="A613" s="107"/>
      <c r="B613" s="107"/>
      <c r="C613" s="10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7"/>
      <c r="Z613" s="107"/>
    </row>
    <row r="614" spans="1:26" ht="13.5" customHeight="1" x14ac:dyDescent="0.25">
      <c r="A614" s="107"/>
      <c r="B614" s="107"/>
      <c r="C614" s="10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7"/>
      <c r="Z614" s="107"/>
    </row>
    <row r="615" spans="1:26" ht="13.5" customHeight="1" x14ac:dyDescent="0.25">
      <c r="A615" s="107"/>
      <c r="B615" s="107"/>
      <c r="C615" s="107"/>
      <c r="D615" s="107"/>
      <c r="E615" s="107"/>
      <c r="F615" s="107"/>
      <c r="G615" s="107"/>
      <c r="H615" s="107"/>
      <c r="I615" s="107"/>
      <c r="J615" s="107"/>
      <c r="K615" s="107"/>
      <c r="L615" s="107"/>
      <c r="M615" s="107"/>
      <c r="N615" s="107"/>
      <c r="O615" s="107"/>
      <c r="P615" s="107"/>
      <c r="Q615" s="107"/>
      <c r="R615" s="107"/>
      <c r="S615" s="107"/>
      <c r="T615" s="107"/>
      <c r="U615" s="107"/>
      <c r="V615" s="107"/>
      <c r="W615" s="107"/>
      <c r="X615" s="107"/>
      <c r="Y615" s="107"/>
      <c r="Z615" s="107"/>
    </row>
    <row r="616" spans="1:26" ht="13.5" customHeight="1" x14ac:dyDescent="0.25">
      <c r="A616" s="107"/>
      <c r="B616" s="107"/>
      <c r="C616" s="10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7"/>
      <c r="Z616" s="107"/>
    </row>
    <row r="617" spans="1:26" ht="13.5" customHeight="1" x14ac:dyDescent="0.25">
      <c r="A617" s="107"/>
      <c r="B617" s="107"/>
      <c r="C617" s="10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c r="Z617" s="107"/>
    </row>
    <row r="618" spans="1:26" ht="13.5" customHeight="1" x14ac:dyDescent="0.25">
      <c r="A618" s="107"/>
      <c r="B618" s="107"/>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7"/>
    </row>
    <row r="619" spans="1:26" ht="13.5" customHeight="1" x14ac:dyDescent="0.25">
      <c r="A619" s="107"/>
      <c r="B619" s="107"/>
      <c r="C619" s="107"/>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c r="Z619" s="107"/>
    </row>
    <row r="620" spans="1:26" ht="13.5" customHeight="1" x14ac:dyDescent="0.25">
      <c r="A620" s="107"/>
      <c r="B620" s="107"/>
      <c r="C620" s="10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c r="Z620" s="107"/>
    </row>
    <row r="621" spans="1:26" ht="13.5" customHeight="1" x14ac:dyDescent="0.25">
      <c r="A621" s="107"/>
      <c r="B621" s="107"/>
      <c r="C621" s="10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7"/>
      <c r="Z621" s="107"/>
    </row>
    <row r="622" spans="1:26" ht="13.5" customHeight="1" x14ac:dyDescent="0.25">
      <c r="A622" s="107"/>
      <c r="B622" s="107"/>
      <c r="C622" s="10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c r="Z622" s="107"/>
    </row>
    <row r="623" spans="1:26" ht="13.5" customHeight="1" x14ac:dyDescent="0.25">
      <c r="A623" s="107"/>
      <c r="B623" s="107"/>
      <c r="C623" s="10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c r="Z623" s="107"/>
    </row>
    <row r="624" spans="1:26" ht="13.5" customHeight="1" x14ac:dyDescent="0.25">
      <c r="A624" s="107"/>
      <c r="B624" s="107"/>
      <c r="C624" s="10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c r="Z624" s="107"/>
    </row>
    <row r="625" spans="1:26" ht="13.5" customHeight="1" x14ac:dyDescent="0.25">
      <c r="A625" s="107"/>
      <c r="B625" s="107"/>
      <c r="C625" s="10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7"/>
      <c r="Z625" s="107"/>
    </row>
    <row r="626" spans="1:26" ht="13.5" customHeight="1" x14ac:dyDescent="0.25">
      <c r="A626" s="107"/>
      <c r="B626" s="107"/>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c r="Z626" s="107"/>
    </row>
    <row r="627" spans="1:26" ht="13.5" customHeight="1" x14ac:dyDescent="0.25">
      <c r="A627" s="107"/>
      <c r="B627" s="107"/>
      <c r="C627" s="10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7"/>
      <c r="Z627" s="107"/>
    </row>
    <row r="628" spans="1:26" ht="13.5" customHeight="1" x14ac:dyDescent="0.25">
      <c r="A628" s="107"/>
      <c r="B628" s="107"/>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c r="Z628" s="107"/>
    </row>
    <row r="629" spans="1:26" ht="13.5" customHeight="1" x14ac:dyDescent="0.25">
      <c r="A629" s="107"/>
      <c r="B629" s="107"/>
      <c r="C629" s="10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7"/>
      <c r="Z629" s="107"/>
    </row>
    <row r="630" spans="1:26" ht="13.5" customHeight="1" x14ac:dyDescent="0.25">
      <c r="A630" s="107"/>
      <c r="B630" s="107"/>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7"/>
    </row>
    <row r="631" spans="1:26" ht="13.5" customHeight="1" x14ac:dyDescent="0.25">
      <c r="A631" s="107"/>
      <c r="B631" s="107"/>
      <c r="C631" s="10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7"/>
      <c r="Z631" s="107"/>
    </row>
    <row r="632" spans="1:26" ht="13.5" customHeight="1" x14ac:dyDescent="0.25">
      <c r="A632" s="107"/>
      <c r="B632" s="107"/>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c r="Z632" s="107"/>
    </row>
    <row r="633" spans="1:26" ht="13.5" customHeight="1" x14ac:dyDescent="0.25">
      <c r="A633" s="107"/>
      <c r="B633" s="107"/>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c r="Z633" s="107"/>
    </row>
    <row r="634" spans="1:26" ht="13.5" customHeight="1" x14ac:dyDescent="0.25">
      <c r="A634" s="107"/>
      <c r="B634" s="107"/>
      <c r="C634" s="10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7"/>
      <c r="Z634" s="107"/>
    </row>
    <row r="635" spans="1:26" ht="13.5" customHeight="1" x14ac:dyDescent="0.25">
      <c r="A635" s="107"/>
      <c r="B635" s="107"/>
      <c r="C635" s="10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c r="Z635" s="107"/>
    </row>
    <row r="636" spans="1:26" ht="13.5" customHeight="1" x14ac:dyDescent="0.25">
      <c r="A636" s="107"/>
      <c r="B636" s="107"/>
      <c r="C636" s="10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7"/>
      <c r="Z636" s="107"/>
    </row>
    <row r="637" spans="1:26" ht="13.5" customHeight="1" x14ac:dyDescent="0.25">
      <c r="A637" s="107"/>
      <c r="B637" s="107"/>
      <c r="C637" s="10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7"/>
      <c r="Z637" s="107"/>
    </row>
    <row r="638" spans="1:26" ht="13.5" customHeight="1" x14ac:dyDescent="0.25">
      <c r="A638" s="107"/>
      <c r="B638" s="107"/>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c r="Z638" s="107"/>
    </row>
    <row r="639" spans="1:26" ht="13.5" customHeight="1" x14ac:dyDescent="0.25">
      <c r="A639" s="107"/>
      <c r="B639" s="107"/>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c r="Z639" s="107"/>
    </row>
    <row r="640" spans="1:26" ht="13.5" customHeight="1" x14ac:dyDescent="0.25">
      <c r="A640" s="107"/>
      <c r="B640" s="107"/>
      <c r="C640" s="10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c r="Z640" s="107"/>
    </row>
    <row r="641" spans="1:26" ht="13.5" customHeight="1" x14ac:dyDescent="0.25">
      <c r="A641" s="107"/>
      <c r="B641" s="107"/>
      <c r="C641" s="10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c r="Z641" s="107"/>
    </row>
    <row r="642" spans="1:26" ht="13.5" customHeight="1" x14ac:dyDescent="0.25">
      <c r="A642" s="107"/>
      <c r="B642" s="107"/>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c r="Z642" s="107"/>
    </row>
    <row r="643" spans="1:26" ht="13.5" customHeight="1" x14ac:dyDescent="0.25">
      <c r="A643" s="107"/>
      <c r="B643" s="107"/>
      <c r="C643" s="10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7"/>
      <c r="Z643" s="107"/>
    </row>
    <row r="644" spans="1:26" ht="13.5" customHeight="1" x14ac:dyDescent="0.25">
      <c r="A644" s="107"/>
      <c r="B644" s="107"/>
      <c r="C644" s="10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c r="Z644" s="107"/>
    </row>
    <row r="645" spans="1:26" ht="13.5" customHeight="1" x14ac:dyDescent="0.25">
      <c r="A645" s="107"/>
      <c r="B645" s="107"/>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c r="Z645" s="107"/>
    </row>
    <row r="646" spans="1:26" ht="13.5" customHeight="1" x14ac:dyDescent="0.25">
      <c r="A646" s="107"/>
      <c r="B646" s="107"/>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c r="Z646" s="107"/>
    </row>
    <row r="647" spans="1:26" ht="13.5" customHeight="1" x14ac:dyDescent="0.25">
      <c r="A647" s="107"/>
      <c r="B647" s="107"/>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c r="Z647" s="107"/>
    </row>
    <row r="648" spans="1:26" ht="13.5" customHeight="1" x14ac:dyDescent="0.25">
      <c r="A648" s="107"/>
      <c r="B648" s="107"/>
      <c r="C648" s="10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7"/>
      <c r="Z648" s="107"/>
    </row>
    <row r="649" spans="1:26" ht="13.5" customHeight="1" x14ac:dyDescent="0.25">
      <c r="A649" s="107"/>
      <c r="B649" s="107"/>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c r="Z649" s="107"/>
    </row>
    <row r="650" spans="1:26" ht="13.5" customHeight="1" x14ac:dyDescent="0.25">
      <c r="A650" s="107"/>
      <c r="B650" s="107"/>
      <c r="C650" s="10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c r="Z650" s="107"/>
    </row>
    <row r="651" spans="1:26" ht="13.5" customHeight="1" x14ac:dyDescent="0.25">
      <c r="A651" s="107"/>
      <c r="B651" s="107"/>
      <c r="C651" s="107"/>
      <c r="D651" s="107"/>
      <c r="E651" s="107"/>
      <c r="F651" s="107"/>
      <c r="G651" s="107"/>
      <c r="H651" s="107"/>
      <c r="I651" s="107"/>
      <c r="J651" s="107"/>
      <c r="K651" s="107"/>
      <c r="L651" s="107"/>
      <c r="M651" s="107"/>
      <c r="N651" s="107"/>
      <c r="O651" s="107"/>
      <c r="P651" s="107"/>
      <c r="Q651" s="107"/>
      <c r="R651" s="107"/>
      <c r="S651" s="107"/>
      <c r="T651" s="107"/>
      <c r="U651" s="107"/>
      <c r="V651" s="107"/>
      <c r="W651" s="107"/>
      <c r="X651" s="107"/>
      <c r="Y651" s="107"/>
      <c r="Z651" s="107"/>
    </row>
    <row r="652" spans="1:26" ht="13.5" customHeight="1" x14ac:dyDescent="0.25">
      <c r="A652" s="107"/>
      <c r="B652" s="107"/>
      <c r="C652" s="10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7"/>
      <c r="Z652" s="107"/>
    </row>
    <row r="653" spans="1:26" ht="13.5" customHeight="1" x14ac:dyDescent="0.25">
      <c r="A653" s="107"/>
      <c r="B653" s="107"/>
      <c r="C653" s="10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7"/>
      <c r="Z653" s="107"/>
    </row>
    <row r="654" spans="1:26" ht="13.5" customHeight="1" x14ac:dyDescent="0.25">
      <c r="A654" s="107"/>
      <c r="B654" s="107"/>
      <c r="C654" s="10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7"/>
      <c r="Z654" s="107"/>
    </row>
    <row r="655" spans="1:26" ht="13.5" customHeight="1" x14ac:dyDescent="0.25">
      <c r="A655" s="107"/>
      <c r="B655" s="107"/>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c r="Z655" s="107"/>
    </row>
    <row r="656" spans="1:26" ht="13.5" customHeight="1" x14ac:dyDescent="0.25">
      <c r="A656" s="107"/>
      <c r="B656" s="107"/>
      <c r="C656" s="10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7"/>
      <c r="Z656" s="107"/>
    </row>
    <row r="657" spans="1:26" ht="13.5" customHeight="1" x14ac:dyDescent="0.25">
      <c r="A657" s="107"/>
      <c r="B657" s="107"/>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c r="Z657" s="107"/>
    </row>
    <row r="658" spans="1:26" ht="13.5" customHeight="1" x14ac:dyDescent="0.25">
      <c r="A658" s="107"/>
      <c r="B658" s="107"/>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c r="Z658" s="107"/>
    </row>
    <row r="659" spans="1:26" ht="13.5" customHeight="1" x14ac:dyDescent="0.25">
      <c r="A659" s="107"/>
      <c r="B659" s="107"/>
      <c r="C659" s="10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c r="Z659" s="107"/>
    </row>
    <row r="660" spans="1:26" ht="13.5" customHeight="1" x14ac:dyDescent="0.25">
      <c r="A660" s="107"/>
      <c r="B660" s="107"/>
      <c r="C660" s="10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c r="Z660" s="107"/>
    </row>
    <row r="661" spans="1:26" ht="13.5" customHeight="1" x14ac:dyDescent="0.25">
      <c r="A661" s="107"/>
      <c r="B661" s="107"/>
      <c r="C661" s="10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c r="Z661" s="107"/>
    </row>
    <row r="662" spans="1:26" ht="13.5" customHeight="1" x14ac:dyDescent="0.25">
      <c r="A662" s="107"/>
      <c r="B662" s="107"/>
      <c r="C662" s="10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7"/>
      <c r="Z662" s="107"/>
    </row>
    <row r="663" spans="1:26" ht="13.5" customHeight="1" x14ac:dyDescent="0.25">
      <c r="A663" s="107"/>
      <c r="B663" s="107"/>
      <c r="C663" s="107"/>
      <c r="D663" s="107"/>
      <c r="E663" s="107"/>
      <c r="F663" s="107"/>
      <c r="G663" s="107"/>
      <c r="H663" s="107"/>
      <c r="I663" s="107"/>
      <c r="J663" s="107"/>
      <c r="K663" s="107"/>
      <c r="L663" s="107"/>
      <c r="M663" s="107"/>
      <c r="N663" s="107"/>
      <c r="O663" s="107"/>
      <c r="P663" s="107"/>
      <c r="Q663" s="107"/>
      <c r="R663" s="107"/>
      <c r="S663" s="107"/>
      <c r="T663" s="107"/>
      <c r="U663" s="107"/>
      <c r="V663" s="107"/>
      <c r="W663" s="107"/>
      <c r="X663" s="107"/>
      <c r="Y663" s="107"/>
      <c r="Z663" s="107"/>
    </row>
    <row r="664" spans="1:26" ht="13.5" customHeight="1" x14ac:dyDescent="0.25">
      <c r="A664" s="107"/>
      <c r="B664" s="107"/>
      <c r="C664" s="10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7"/>
      <c r="Z664" s="107"/>
    </row>
    <row r="665" spans="1:26" ht="13.5" customHeight="1" x14ac:dyDescent="0.25">
      <c r="A665" s="107"/>
      <c r="B665" s="107"/>
      <c r="C665" s="10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7"/>
      <c r="Z665" s="107"/>
    </row>
    <row r="666" spans="1:26" ht="13.5" customHeight="1" x14ac:dyDescent="0.25">
      <c r="A666" s="107"/>
      <c r="B666" s="107"/>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7"/>
    </row>
    <row r="667" spans="1:26" ht="13.5" customHeight="1" x14ac:dyDescent="0.25">
      <c r="A667" s="107"/>
      <c r="B667" s="107"/>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c r="Z667" s="107"/>
    </row>
    <row r="668" spans="1:26" ht="13.5" customHeight="1" x14ac:dyDescent="0.25">
      <c r="A668" s="107"/>
      <c r="B668" s="107"/>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c r="Z668" s="107"/>
    </row>
    <row r="669" spans="1:26" ht="13.5" customHeight="1" x14ac:dyDescent="0.25">
      <c r="A669" s="107"/>
      <c r="B669" s="107"/>
      <c r="C669" s="10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7"/>
      <c r="Z669" s="107"/>
    </row>
    <row r="670" spans="1:26" ht="13.5" customHeight="1" x14ac:dyDescent="0.25">
      <c r="A670" s="107"/>
      <c r="B670" s="107"/>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c r="Z670" s="107"/>
    </row>
    <row r="671" spans="1:26" ht="13.5" customHeight="1" x14ac:dyDescent="0.25">
      <c r="A671" s="107"/>
      <c r="B671" s="107"/>
      <c r="C671" s="10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7"/>
      <c r="Z671" s="107"/>
    </row>
    <row r="672" spans="1:26" ht="13.5" customHeight="1" x14ac:dyDescent="0.25">
      <c r="A672" s="107"/>
      <c r="B672" s="107"/>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row>
    <row r="673" spans="1:26" ht="13.5" customHeight="1" x14ac:dyDescent="0.25">
      <c r="A673" s="107"/>
      <c r="B673" s="107"/>
      <c r="C673" s="10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7"/>
      <c r="Z673" s="107"/>
    </row>
    <row r="674" spans="1:26" ht="13.5" customHeight="1" x14ac:dyDescent="0.25">
      <c r="A674" s="107"/>
      <c r="B674" s="107"/>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row>
    <row r="675" spans="1:26" ht="13.5" customHeight="1" x14ac:dyDescent="0.25">
      <c r="A675" s="107"/>
      <c r="B675" s="107"/>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c r="Z675" s="107"/>
    </row>
    <row r="676" spans="1:26" ht="13.5" customHeight="1" x14ac:dyDescent="0.25">
      <c r="A676" s="107"/>
      <c r="B676" s="107"/>
      <c r="C676" s="10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7"/>
      <c r="Z676" s="107"/>
    </row>
    <row r="677" spans="1:26" ht="13.5" customHeight="1" x14ac:dyDescent="0.25">
      <c r="A677" s="107"/>
      <c r="B677" s="107"/>
      <c r="C677" s="10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7"/>
      <c r="Z677" s="107"/>
    </row>
    <row r="678" spans="1:26" ht="13.5" customHeight="1" x14ac:dyDescent="0.25">
      <c r="A678" s="107"/>
      <c r="B678" s="107"/>
      <c r="C678" s="10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7"/>
      <c r="Z678" s="107"/>
    </row>
    <row r="679" spans="1:26" ht="13.5" customHeight="1" x14ac:dyDescent="0.25">
      <c r="A679" s="107"/>
      <c r="B679" s="107"/>
      <c r="C679" s="10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7"/>
      <c r="Z679" s="107"/>
    </row>
    <row r="680" spans="1:26" ht="13.5" customHeight="1" x14ac:dyDescent="0.25">
      <c r="A680" s="107"/>
      <c r="B680" s="107"/>
      <c r="C680" s="10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7"/>
      <c r="Z680" s="107"/>
    </row>
    <row r="681" spans="1:26" ht="13.5" customHeight="1" x14ac:dyDescent="0.25">
      <c r="A681" s="107"/>
      <c r="B681" s="107"/>
      <c r="C681" s="10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c r="Z681" s="107"/>
    </row>
    <row r="682" spans="1:26" ht="13.5" customHeight="1" x14ac:dyDescent="0.25">
      <c r="A682" s="107"/>
      <c r="B682" s="107"/>
      <c r="C682" s="10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7"/>
      <c r="Z682" s="107"/>
    </row>
    <row r="683" spans="1:26" ht="13.5" customHeight="1" x14ac:dyDescent="0.25">
      <c r="A683" s="107"/>
      <c r="B683" s="107"/>
      <c r="C683" s="10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7"/>
      <c r="Z683" s="107"/>
    </row>
    <row r="684" spans="1:26" ht="13.5" customHeight="1" x14ac:dyDescent="0.25">
      <c r="A684" s="107"/>
      <c r="B684" s="107"/>
      <c r="C684" s="10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7"/>
      <c r="Z684" s="107"/>
    </row>
    <row r="685" spans="1:26" ht="13.5" customHeight="1" x14ac:dyDescent="0.25">
      <c r="A685" s="107"/>
      <c r="B685" s="107"/>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c r="Z685" s="107"/>
    </row>
    <row r="686" spans="1:26" ht="13.5" customHeight="1" x14ac:dyDescent="0.25">
      <c r="A686" s="107"/>
      <c r="B686" s="107"/>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c r="Z686" s="107"/>
    </row>
    <row r="687" spans="1:26" ht="13.5" customHeight="1" x14ac:dyDescent="0.25">
      <c r="A687" s="107"/>
      <c r="B687" s="107"/>
      <c r="C687" s="10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c r="Z687" s="107"/>
    </row>
    <row r="688" spans="1:26" ht="13.5" customHeight="1" x14ac:dyDescent="0.25">
      <c r="A688" s="107"/>
      <c r="B688" s="107"/>
      <c r="C688" s="10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7"/>
      <c r="Z688" s="107"/>
    </row>
    <row r="689" spans="1:26" ht="13.5" customHeight="1" x14ac:dyDescent="0.25">
      <c r="A689" s="107"/>
      <c r="B689" s="107"/>
      <c r="C689" s="10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7"/>
      <c r="Z689" s="107"/>
    </row>
    <row r="690" spans="1:26" ht="13.5" customHeight="1" x14ac:dyDescent="0.25">
      <c r="A690" s="107"/>
      <c r="B690" s="107"/>
      <c r="C690" s="10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7"/>
      <c r="Z690" s="107"/>
    </row>
    <row r="691" spans="1:26" ht="13.5" customHeight="1" x14ac:dyDescent="0.25">
      <c r="A691" s="107"/>
      <c r="B691" s="107"/>
      <c r="C691" s="10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7"/>
      <c r="Z691" s="107"/>
    </row>
    <row r="692" spans="1:26" ht="13.5" customHeight="1" x14ac:dyDescent="0.25">
      <c r="A692" s="107"/>
      <c r="B692" s="107"/>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c r="Z692" s="107"/>
    </row>
    <row r="693" spans="1:26" ht="13.5" customHeight="1" x14ac:dyDescent="0.25">
      <c r="A693" s="107"/>
      <c r="B693" s="107"/>
      <c r="C693" s="10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c r="Z693" s="107"/>
    </row>
    <row r="694" spans="1:26" ht="13.5" customHeight="1" x14ac:dyDescent="0.25">
      <c r="A694" s="107"/>
      <c r="B694" s="107"/>
      <c r="C694" s="10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7"/>
      <c r="Z694" s="107"/>
    </row>
    <row r="695" spans="1:26" ht="13.5" customHeight="1" x14ac:dyDescent="0.25">
      <c r="A695" s="107"/>
      <c r="B695" s="107"/>
      <c r="C695" s="10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7"/>
      <c r="Z695" s="107"/>
    </row>
    <row r="696" spans="1:26" ht="13.5" customHeight="1" x14ac:dyDescent="0.25">
      <c r="A696" s="107"/>
      <c r="B696" s="107"/>
      <c r="C696" s="10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7"/>
      <c r="Z696" s="107"/>
    </row>
    <row r="697" spans="1:26" ht="13.5" customHeight="1" x14ac:dyDescent="0.25">
      <c r="A697" s="107"/>
      <c r="B697" s="107"/>
      <c r="C697" s="10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7"/>
      <c r="Z697" s="107"/>
    </row>
    <row r="698" spans="1:26" ht="13.5" customHeight="1" x14ac:dyDescent="0.25">
      <c r="A698" s="107"/>
      <c r="B698" s="107"/>
      <c r="C698" s="10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7"/>
      <c r="Z698" s="107"/>
    </row>
    <row r="699" spans="1:26" ht="13.5" customHeight="1" x14ac:dyDescent="0.25">
      <c r="A699" s="107"/>
      <c r="B699" s="107"/>
      <c r="C699" s="10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7"/>
      <c r="Z699" s="107"/>
    </row>
    <row r="700" spans="1:26" ht="13.5" customHeight="1" x14ac:dyDescent="0.25">
      <c r="A700" s="107"/>
      <c r="B700" s="107"/>
      <c r="C700" s="10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7"/>
      <c r="Z700" s="107"/>
    </row>
    <row r="701" spans="1:26" ht="13.5" customHeight="1" x14ac:dyDescent="0.25">
      <c r="A701" s="107"/>
      <c r="B701" s="107"/>
      <c r="C701" s="10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7"/>
      <c r="Z701" s="107"/>
    </row>
    <row r="702" spans="1:26" ht="13.5" customHeight="1" x14ac:dyDescent="0.25">
      <c r="A702" s="107"/>
      <c r="B702" s="107"/>
      <c r="C702" s="10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c r="Z702" s="107"/>
    </row>
    <row r="703" spans="1:26" ht="13.5" customHeight="1" x14ac:dyDescent="0.25">
      <c r="A703" s="107"/>
      <c r="B703" s="107"/>
      <c r="C703" s="10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7"/>
      <c r="Z703" s="107"/>
    </row>
    <row r="704" spans="1:26" ht="13.5" customHeight="1" x14ac:dyDescent="0.25">
      <c r="A704" s="107"/>
      <c r="B704" s="107"/>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c r="Z704" s="107"/>
    </row>
    <row r="705" spans="1:26" ht="13.5" customHeight="1" x14ac:dyDescent="0.25">
      <c r="A705" s="107"/>
      <c r="B705" s="107"/>
      <c r="C705" s="10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7"/>
      <c r="Z705" s="107"/>
    </row>
    <row r="706" spans="1:26" ht="13.5" customHeight="1" x14ac:dyDescent="0.25">
      <c r="A706" s="107"/>
      <c r="B706" s="107"/>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c r="Z706" s="107"/>
    </row>
    <row r="707" spans="1:26" ht="13.5" customHeight="1" x14ac:dyDescent="0.25">
      <c r="A707" s="107"/>
      <c r="B707" s="107"/>
      <c r="C707" s="10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7"/>
      <c r="Z707" s="107"/>
    </row>
    <row r="708" spans="1:26" ht="13.5" customHeight="1" x14ac:dyDescent="0.25">
      <c r="A708" s="107"/>
      <c r="B708" s="107"/>
      <c r="C708" s="10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7"/>
      <c r="Z708" s="107"/>
    </row>
    <row r="709" spans="1:26" ht="13.5" customHeight="1" x14ac:dyDescent="0.25">
      <c r="A709" s="107"/>
      <c r="B709" s="107"/>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c r="Z709" s="107"/>
    </row>
    <row r="710" spans="1:26" ht="13.5" customHeight="1" x14ac:dyDescent="0.25">
      <c r="A710" s="107"/>
      <c r="B710" s="107"/>
      <c r="C710" s="10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7"/>
      <c r="Z710" s="107"/>
    </row>
    <row r="711" spans="1:26" ht="13.5" customHeight="1" x14ac:dyDescent="0.25">
      <c r="A711" s="107"/>
      <c r="B711" s="107"/>
      <c r="C711" s="10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c r="Z711" s="107"/>
    </row>
    <row r="712" spans="1:26" ht="13.5" customHeight="1" x14ac:dyDescent="0.25">
      <c r="A712" s="107"/>
      <c r="B712" s="107"/>
      <c r="C712" s="10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7"/>
      <c r="Z712" s="107"/>
    </row>
    <row r="713" spans="1:26" ht="13.5" customHeight="1" x14ac:dyDescent="0.25">
      <c r="A713" s="107"/>
      <c r="B713" s="107"/>
      <c r="C713" s="107"/>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row>
    <row r="714" spans="1:26" ht="13.5" customHeight="1" x14ac:dyDescent="0.25">
      <c r="A714" s="107"/>
      <c r="B714" s="107"/>
      <c r="C714" s="107"/>
      <c r="D714" s="107"/>
      <c r="E714" s="107"/>
      <c r="F714" s="107"/>
      <c r="G714" s="107"/>
      <c r="H714" s="107"/>
      <c r="I714" s="107"/>
      <c r="J714" s="107"/>
      <c r="K714" s="107"/>
      <c r="L714" s="107"/>
      <c r="M714" s="107"/>
      <c r="N714" s="107"/>
      <c r="O714" s="107"/>
      <c r="P714" s="107"/>
      <c r="Q714" s="107"/>
      <c r="R714" s="107"/>
      <c r="S714" s="107"/>
      <c r="T714" s="107"/>
      <c r="U714" s="107"/>
      <c r="V714" s="107"/>
      <c r="W714" s="107"/>
      <c r="X714" s="107"/>
      <c r="Y714" s="107"/>
      <c r="Z714" s="107"/>
    </row>
    <row r="715" spans="1:26" ht="13.5" customHeight="1" x14ac:dyDescent="0.25">
      <c r="A715" s="107"/>
      <c r="B715" s="107"/>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c r="Z715" s="107"/>
    </row>
    <row r="716" spans="1:26" ht="13.5" customHeight="1" x14ac:dyDescent="0.25">
      <c r="A716" s="107"/>
      <c r="B716" s="107"/>
      <c r="C716" s="10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7"/>
      <c r="Z716" s="107"/>
    </row>
    <row r="717" spans="1:26" ht="13.5" customHeight="1" x14ac:dyDescent="0.25">
      <c r="A717" s="107"/>
      <c r="B717" s="107"/>
      <c r="C717" s="10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7"/>
      <c r="Z717" s="107"/>
    </row>
    <row r="718" spans="1:26" ht="13.5" customHeight="1" x14ac:dyDescent="0.25">
      <c r="A718" s="107"/>
      <c r="B718" s="107"/>
      <c r="C718" s="107"/>
      <c r="D718" s="107"/>
      <c r="E718" s="107"/>
      <c r="F718" s="107"/>
      <c r="G718" s="107"/>
      <c r="H718" s="107"/>
      <c r="I718" s="107"/>
      <c r="J718" s="107"/>
      <c r="K718" s="107"/>
      <c r="L718" s="107"/>
      <c r="M718" s="107"/>
      <c r="N718" s="107"/>
      <c r="O718" s="107"/>
      <c r="P718" s="107"/>
      <c r="Q718" s="107"/>
      <c r="R718" s="107"/>
      <c r="S718" s="107"/>
      <c r="T718" s="107"/>
      <c r="U718" s="107"/>
      <c r="V718" s="107"/>
      <c r="W718" s="107"/>
      <c r="X718" s="107"/>
      <c r="Y718" s="107"/>
      <c r="Z718" s="107"/>
    </row>
    <row r="719" spans="1:26" ht="13.5" customHeight="1" x14ac:dyDescent="0.25">
      <c r="A719" s="107"/>
      <c r="B719" s="107"/>
      <c r="C719" s="107"/>
      <c r="D719" s="107"/>
      <c r="E719" s="107"/>
      <c r="F719" s="107"/>
      <c r="G719" s="107"/>
      <c r="H719" s="107"/>
      <c r="I719" s="107"/>
      <c r="J719" s="107"/>
      <c r="K719" s="107"/>
      <c r="L719" s="107"/>
      <c r="M719" s="107"/>
      <c r="N719" s="107"/>
      <c r="O719" s="107"/>
      <c r="P719" s="107"/>
      <c r="Q719" s="107"/>
      <c r="R719" s="107"/>
      <c r="S719" s="107"/>
      <c r="T719" s="107"/>
      <c r="U719" s="107"/>
      <c r="V719" s="107"/>
      <c r="W719" s="107"/>
      <c r="X719" s="107"/>
      <c r="Y719" s="107"/>
      <c r="Z719" s="107"/>
    </row>
    <row r="720" spans="1:26" ht="13.5" customHeight="1" x14ac:dyDescent="0.25">
      <c r="A720" s="107"/>
      <c r="B720" s="107"/>
      <c r="C720" s="107"/>
      <c r="D720" s="107"/>
      <c r="E720" s="107"/>
      <c r="F720" s="107"/>
      <c r="G720" s="107"/>
      <c r="H720" s="107"/>
      <c r="I720" s="107"/>
      <c r="J720" s="107"/>
      <c r="K720" s="107"/>
      <c r="L720" s="107"/>
      <c r="M720" s="107"/>
      <c r="N720" s="107"/>
      <c r="O720" s="107"/>
      <c r="P720" s="107"/>
      <c r="Q720" s="107"/>
      <c r="R720" s="107"/>
      <c r="S720" s="107"/>
      <c r="T720" s="107"/>
      <c r="U720" s="107"/>
      <c r="V720" s="107"/>
      <c r="W720" s="107"/>
      <c r="X720" s="107"/>
      <c r="Y720" s="107"/>
      <c r="Z720" s="107"/>
    </row>
    <row r="721" spans="1:26" ht="13.5" customHeight="1" x14ac:dyDescent="0.25">
      <c r="A721" s="107"/>
      <c r="B721" s="107"/>
      <c r="C721" s="10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7"/>
      <c r="Z721" s="107"/>
    </row>
    <row r="722" spans="1:26" ht="13.5" customHeight="1" x14ac:dyDescent="0.25">
      <c r="A722" s="107"/>
      <c r="B722" s="107"/>
      <c r="C722" s="107"/>
      <c r="D722" s="107"/>
      <c r="E722" s="107"/>
      <c r="F722" s="107"/>
      <c r="G722" s="107"/>
      <c r="H722" s="107"/>
      <c r="I722" s="107"/>
      <c r="J722" s="107"/>
      <c r="K722" s="107"/>
      <c r="L722" s="107"/>
      <c r="M722" s="107"/>
      <c r="N722" s="107"/>
      <c r="O722" s="107"/>
      <c r="P722" s="107"/>
      <c r="Q722" s="107"/>
      <c r="R722" s="107"/>
      <c r="S722" s="107"/>
      <c r="T722" s="107"/>
      <c r="U722" s="107"/>
      <c r="V722" s="107"/>
      <c r="W722" s="107"/>
      <c r="X722" s="107"/>
      <c r="Y722" s="107"/>
      <c r="Z722" s="107"/>
    </row>
    <row r="723" spans="1:26" ht="13.5" customHeight="1" x14ac:dyDescent="0.25">
      <c r="A723" s="107"/>
      <c r="B723" s="107"/>
      <c r="C723" s="107"/>
      <c r="D723" s="107"/>
      <c r="E723" s="107"/>
      <c r="F723" s="107"/>
      <c r="G723" s="107"/>
      <c r="H723" s="107"/>
      <c r="I723" s="107"/>
      <c r="J723" s="107"/>
      <c r="K723" s="107"/>
      <c r="L723" s="107"/>
      <c r="M723" s="107"/>
      <c r="N723" s="107"/>
      <c r="O723" s="107"/>
      <c r="P723" s="107"/>
      <c r="Q723" s="107"/>
      <c r="R723" s="107"/>
      <c r="S723" s="107"/>
      <c r="T723" s="107"/>
      <c r="U723" s="107"/>
      <c r="V723" s="107"/>
      <c r="W723" s="107"/>
      <c r="X723" s="107"/>
      <c r="Y723" s="107"/>
      <c r="Z723" s="107"/>
    </row>
    <row r="724" spans="1:26" ht="13.5" customHeight="1" x14ac:dyDescent="0.25">
      <c r="A724" s="107"/>
      <c r="B724" s="107"/>
      <c r="C724" s="10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7"/>
      <c r="Z724" s="107"/>
    </row>
    <row r="725" spans="1:26" ht="13.5" customHeight="1" x14ac:dyDescent="0.25">
      <c r="A725" s="107"/>
      <c r="B725" s="107"/>
      <c r="C725" s="10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7"/>
      <c r="Z725" s="107"/>
    </row>
    <row r="726" spans="1:26" ht="13.5" customHeight="1" x14ac:dyDescent="0.25">
      <c r="A726" s="107"/>
      <c r="B726" s="107"/>
      <c r="C726" s="10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7"/>
      <c r="Z726" s="107"/>
    </row>
    <row r="727" spans="1:26" ht="13.5" customHeight="1" x14ac:dyDescent="0.25">
      <c r="A727" s="107"/>
      <c r="B727" s="107"/>
      <c r="C727" s="10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c r="Z727" s="107"/>
    </row>
    <row r="728" spans="1:26" ht="13.5" customHeight="1" x14ac:dyDescent="0.25">
      <c r="A728" s="107"/>
      <c r="B728" s="107"/>
      <c r="C728" s="10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7"/>
      <c r="Z728" s="107"/>
    </row>
    <row r="729" spans="1:26" ht="13.5" customHeight="1" x14ac:dyDescent="0.25">
      <c r="A729" s="107"/>
      <c r="B729" s="107"/>
      <c r="C729" s="10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7"/>
      <c r="Z729" s="107"/>
    </row>
    <row r="730" spans="1:26" ht="13.5" customHeight="1" x14ac:dyDescent="0.25">
      <c r="A730" s="107"/>
      <c r="B730" s="107"/>
      <c r="C730" s="107"/>
      <c r="D730" s="107"/>
      <c r="E730" s="107"/>
      <c r="F730" s="107"/>
      <c r="G730" s="107"/>
      <c r="H730" s="107"/>
      <c r="I730" s="107"/>
      <c r="J730" s="107"/>
      <c r="K730" s="107"/>
      <c r="L730" s="107"/>
      <c r="M730" s="107"/>
      <c r="N730" s="107"/>
      <c r="O730" s="107"/>
      <c r="P730" s="107"/>
      <c r="Q730" s="107"/>
      <c r="R730" s="107"/>
      <c r="S730" s="107"/>
      <c r="T730" s="107"/>
      <c r="U730" s="107"/>
      <c r="V730" s="107"/>
      <c r="W730" s="107"/>
      <c r="X730" s="107"/>
      <c r="Y730" s="107"/>
      <c r="Z730" s="107"/>
    </row>
    <row r="731" spans="1:26" ht="13.5" customHeight="1" x14ac:dyDescent="0.25">
      <c r="A731" s="107"/>
      <c r="B731" s="107"/>
      <c r="C731" s="107"/>
      <c r="D731" s="107"/>
      <c r="E731" s="107"/>
      <c r="F731" s="107"/>
      <c r="G731" s="107"/>
      <c r="H731" s="107"/>
      <c r="I731" s="107"/>
      <c r="J731" s="107"/>
      <c r="K731" s="107"/>
      <c r="L731" s="107"/>
      <c r="M731" s="107"/>
      <c r="N731" s="107"/>
      <c r="O731" s="107"/>
      <c r="P731" s="107"/>
      <c r="Q731" s="107"/>
      <c r="R731" s="107"/>
      <c r="S731" s="107"/>
      <c r="T731" s="107"/>
      <c r="U731" s="107"/>
      <c r="V731" s="107"/>
      <c r="W731" s="107"/>
      <c r="X731" s="107"/>
      <c r="Y731" s="107"/>
      <c r="Z731" s="107"/>
    </row>
    <row r="732" spans="1:26" ht="13.5" customHeight="1" x14ac:dyDescent="0.25">
      <c r="A732" s="107"/>
      <c r="B732" s="107"/>
      <c r="C732" s="107"/>
      <c r="D732" s="107"/>
      <c r="E732" s="107"/>
      <c r="F732" s="107"/>
      <c r="G732" s="107"/>
      <c r="H732" s="107"/>
      <c r="I732" s="107"/>
      <c r="J732" s="107"/>
      <c r="K732" s="107"/>
      <c r="L732" s="107"/>
      <c r="M732" s="107"/>
      <c r="N732" s="107"/>
      <c r="O732" s="107"/>
      <c r="P732" s="107"/>
      <c r="Q732" s="107"/>
      <c r="R732" s="107"/>
      <c r="S732" s="107"/>
      <c r="T732" s="107"/>
      <c r="U732" s="107"/>
      <c r="V732" s="107"/>
      <c r="W732" s="107"/>
      <c r="X732" s="107"/>
      <c r="Y732" s="107"/>
      <c r="Z732" s="107"/>
    </row>
    <row r="733" spans="1:26" ht="13.5" customHeight="1" x14ac:dyDescent="0.25">
      <c r="A733" s="107"/>
      <c r="B733" s="107"/>
      <c r="C733" s="107"/>
      <c r="D733" s="107"/>
      <c r="E733" s="107"/>
      <c r="F733" s="107"/>
      <c r="G733" s="107"/>
      <c r="H733" s="107"/>
      <c r="I733" s="107"/>
      <c r="J733" s="107"/>
      <c r="K733" s="107"/>
      <c r="L733" s="107"/>
      <c r="M733" s="107"/>
      <c r="N733" s="107"/>
      <c r="O733" s="107"/>
      <c r="P733" s="107"/>
      <c r="Q733" s="107"/>
      <c r="R733" s="107"/>
      <c r="S733" s="107"/>
      <c r="T733" s="107"/>
      <c r="U733" s="107"/>
      <c r="V733" s="107"/>
      <c r="W733" s="107"/>
      <c r="X733" s="107"/>
      <c r="Y733" s="107"/>
      <c r="Z733" s="107"/>
    </row>
    <row r="734" spans="1:26" ht="13.5" customHeight="1" x14ac:dyDescent="0.25">
      <c r="A734" s="107"/>
      <c r="B734" s="107"/>
      <c r="C734" s="10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7"/>
      <c r="Z734" s="107"/>
    </row>
    <row r="735" spans="1:26" ht="13.5" customHeight="1" x14ac:dyDescent="0.25">
      <c r="A735" s="107"/>
      <c r="B735" s="107"/>
      <c r="C735" s="10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7"/>
      <c r="Z735" s="107"/>
    </row>
    <row r="736" spans="1:26" ht="13.5" customHeight="1" x14ac:dyDescent="0.25">
      <c r="A736" s="107"/>
      <c r="B736" s="107"/>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c r="Z736" s="107"/>
    </row>
    <row r="737" spans="1:26" ht="13.5" customHeight="1" x14ac:dyDescent="0.25">
      <c r="A737" s="107"/>
      <c r="B737" s="107"/>
      <c r="C737" s="107"/>
      <c r="D737" s="107"/>
      <c r="E737" s="107"/>
      <c r="F737" s="107"/>
      <c r="G737" s="107"/>
      <c r="H737" s="107"/>
      <c r="I737" s="107"/>
      <c r="J737" s="107"/>
      <c r="K737" s="107"/>
      <c r="L737" s="107"/>
      <c r="M737" s="107"/>
      <c r="N737" s="107"/>
      <c r="O737" s="107"/>
      <c r="P737" s="107"/>
      <c r="Q737" s="107"/>
      <c r="R737" s="107"/>
      <c r="S737" s="107"/>
      <c r="T737" s="107"/>
      <c r="U737" s="107"/>
      <c r="V737" s="107"/>
      <c r="W737" s="107"/>
      <c r="X737" s="107"/>
      <c r="Y737" s="107"/>
      <c r="Z737" s="107"/>
    </row>
    <row r="738" spans="1:26" ht="13.5" customHeight="1" x14ac:dyDescent="0.25">
      <c r="A738" s="107"/>
      <c r="B738" s="107"/>
      <c r="C738" s="107"/>
      <c r="D738" s="107"/>
      <c r="E738" s="107"/>
      <c r="F738" s="107"/>
      <c r="G738" s="107"/>
      <c r="H738" s="107"/>
      <c r="I738" s="107"/>
      <c r="J738" s="107"/>
      <c r="K738" s="107"/>
      <c r="L738" s="107"/>
      <c r="M738" s="107"/>
      <c r="N738" s="107"/>
      <c r="O738" s="107"/>
      <c r="P738" s="107"/>
      <c r="Q738" s="107"/>
      <c r="R738" s="107"/>
      <c r="S738" s="107"/>
      <c r="T738" s="107"/>
      <c r="U738" s="107"/>
      <c r="V738" s="107"/>
      <c r="W738" s="107"/>
      <c r="X738" s="107"/>
      <c r="Y738" s="107"/>
      <c r="Z738" s="107"/>
    </row>
    <row r="739" spans="1:26" ht="13.5" customHeight="1" x14ac:dyDescent="0.25">
      <c r="A739" s="107"/>
      <c r="B739" s="107"/>
      <c r="C739" s="107"/>
      <c r="D739" s="107"/>
      <c r="E739" s="107"/>
      <c r="F739" s="107"/>
      <c r="G739" s="107"/>
      <c r="H739" s="107"/>
      <c r="I739" s="107"/>
      <c r="J739" s="107"/>
      <c r="K739" s="107"/>
      <c r="L739" s="107"/>
      <c r="M739" s="107"/>
      <c r="N739" s="107"/>
      <c r="O739" s="107"/>
      <c r="P739" s="107"/>
      <c r="Q739" s="107"/>
      <c r="R739" s="107"/>
      <c r="S739" s="107"/>
      <c r="T739" s="107"/>
      <c r="U739" s="107"/>
      <c r="V739" s="107"/>
      <c r="W739" s="107"/>
      <c r="X739" s="107"/>
      <c r="Y739" s="107"/>
      <c r="Z739" s="107"/>
    </row>
    <row r="740" spans="1:26" ht="13.5" customHeight="1" x14ac:dyDescent="0.25">
      <c r="A740" s="107"/>
      <c r="B740" s="107"/>
      <c r="C740" s="107"/>
      <c r="D740" s="107"/>
      <c r="E740" s="107"/>
      <c r="F740" s="107"/>
      <c r="G740" s="107"/>
      <c r="H740" s="107"/>
      <c r="I740" s="107"/>
      <c r="J740" s="107"/>
      <c r="K740" s="107"/>
      <c r="L740" s="107"/>
      <c r="M740" s="107"/>
      <c r="N740" s="107"/>
      <c r="O740" s="107"/>
      <c r="P740" s="107"/>
      <c r="Q740" s="107"/>
      <c r="R740" s="107"/>
      <c r="S740" s="107"/>
      <c r="T740" s="107"/>
      <c r="U740" s="107"/>
      <c r="V740" s="107"/>
      <c r="W740" s="107"/>
      <c r="X740" s="107"/>
      <c r="Y740" s="107"/>
      <c r="Z740" s="107"/>
    </row>
    <row r="741" spans="1:26" ht="13.5" customHeight="1" x14ac:dyDescent="0.25">
      <c r="A741" s="107"/>
      <c r="B741" s="107"/>
      <c r="C741" s="107"/>
      <c r="D741" s="107"/>
      <c r="E741" s="107"/>
      <c r="F741" s="107"/>
      <c r="G741" s="107"/>
      <c r="H741" s="107"/>
      <c r="I741" s="107"/>
      <c r="J741" s="107"/>
      <c r="K741" s="107"/>
      <c r="L741" s="107"/>
      <c r="M741" s="107"/>
      <c r="N741" s="107"/>
      <c r="O741" s="107"/>
      <c r="P741" s="107"/>
      <c r="Q741" s="107"/>
      <c r="R741" s="107"/>
      <c r="S741" s="107"/>
      <c r="T741" s="107"/>
      <c r="U741" s="107"/>
      <c r="V741" s="107"/>
      <c r="W741" s="107"/>
      <c r="X741" s="107"/>
      <c r="Y741" s="107"/>
      <c r="Z741" s="107"/>
    </row>
    <row r="742" spans="1:26" ht="13.5" customHeight="1" x14ac:dyDescent="0.25">
      <c r="A742" s="107"/>
      <c r="B742" s="107"/>
      <c r="C742" s="107"/>
      <c r="D742" s="107"/>
      <c r="E742" s="107"/>
      <c r="F742" s="107"/>
      <c r="G742" s="107"/>
      <c r="H742" s="107"/>
      <c r="I742" s="107"/>
      <c r="J742" s="107"/>
      <c r="K742" s="107"/>
      <c r="L742" s="107"/>
      <c r="M742" s="107"/>
      <c r="N742" s="107"/>
      <c r="O742" s="107"/>
      <c r="P742" s="107"/>
      <c r="Q742" s="107"/>
      <c r="R742" s="107"/>
      <c r="S742" s="107"/>
      <c r="T742" s="107"/>
      <c r="U742" s="107"/>
      <c r="V742" s="107"/>
      <c r="W742" s="107"/>
      <c r="X742" s="107"/>
      <c r="Y742" s="107"/>
      <c r="Z742" s="107"/>
    </row>
    <row r="743" spans="1:26" ht="13.5" customHeight="1" x14ac:dyDescent="0.25">
      <c r="A743" s="107"/>
      <c r="B743" s="107"/>
      <c r="C743" s="107"/>
      <c r="D743" s="107"/>
      <c r="E743" s="107"/>
      <c r="F743" s="107"/>
      <c r="G743" s="107"/>
      <c r="H743" s="107"/>
      <c r="I743" s="107"/>
      <c r="J743" s="107"/>
      <c r="K743" s="107"/>
      <c r="L743" s="107"/>
      <c r="M743" s="107"/>
      <c r="N743" s="107"/>
      <c r="O743" s="107"/>
      <c r="P743" s="107"/>
      <c r="Q743" s="107"/>
      <c r="R743" s="107"/>
      <c r="S743" s="107"/>
      <c r="T743" s="107"/>
      <c r="U743" s="107"/>
      <c r="V743" s="107"/>
      <c r="W743" s="107"/>
      <c r="X743" s="107"/>
      <c r="Y743" s="107"/>
      <c r="Z743" s="107"/>
    </row>
    <row r="744" spans="1:26" ht="13.5" customHeight="1" x14ac:dyDescent="0.25">
      <c r="A744" s="107"/>
      <c r="B744" s="107"/>
      <c r="C744" s="107"/>
      <c r="D744" s="107"/>
      <c r="E744" s="107"/>
      <c r="F744" s="107"/>
      <c r="G744" s="107"/>
      <c r="H744" s="107"/>
      <c r="I744" s="107"/>
      <c r="J744" s="107"/>
      <c r="K744" s="107"/>
      <c r="L744" s="107"/>
      <c r="M744" s="107"/>
      <c r="N744" s="107"/>
      <c r="O744" s="107"/>
      <c r="P744" s="107"/>
      <c r="Q744" s="107"/>
      <c r="R744" s="107"/>
      <c r="S744" s="107"/>
      <c r="T744" s="107"/>
      <c r="U744" s="107"/>
      <c r="V744" s="107"/>
      <c r="W744" s="107"/>
      <c r="X744" s="107"/>
      <c r="Y744" s="107"/>
      <c r="Z744" s="107"/>
    </row>
    <row r="745" spans="1:26" ht="13.5" customHeight="1" x14ac:dyDescent="0.25">
      <c r="A745" s="107"/>
      <c r="B745" s="107"/>
      <c r="C745" s="107"/>
      <c r="D745" s="107"/>
      <c r="E745" s="107"/>
      <c r="F745" s="107"/>
      <c r="G745" s="107"/>
      <c r="H745" s="107"/>
      <c r="I745" s="107"/>
      <c r="J745" s="107"/>
      <c r="K745" s="107"/>
      <c r="L745" s="107"/>
      <c r="M745" s="107"/>
      <c r="N745" s="107"/>
      <c r="O745" s="107"/>
      <c r="P745" s="107"/>
      <c r="Q745" s="107"/>
      <c r="R745" s="107"/>
      <c r="S745" s="107"/>
      <c r="T745" s="107"/>
      <c r="U745" s="107"/>
      <c r="V745" s="107"/>
      <c r="W745" s="107"/>
      <c r="X745" s="107"/>
      <c r="Y745" s="107"/>
      <c r="Z745" s="107"/>
    </row>
    <row r="746" spans="1:26" ht="13.5" customHeight="1" x14ac:dyDescent="0.25">
      <c r="A746" s="107"/>
      <c r="B746" s="107"/>
      <c r="C746" s="10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7"/>
      <c r="Z746" s="107"/>
    </row>
    <row r="747" spans="1:26" ht="13.5" customHeight="1" x14ac:dyDescent="0.25">
      <c r="A747" s="107"/>
      <c r="B747" s="107"/>
      <c r="C747" s="107"/>
      <c r="D747" s="107"/>
      <c r="E747" s="107"/>
      <c r="F747" s="107"/>
      <c r="G747" s="107"/>
      <c r="H747" s="107"/>
      <c r="I747" s="107"/>
      <c r="J747" s="107"/>
      <c r="K747" s="107"/>
      <c r="L747" s="107"/>
      <c r="M747" s="107"/>
      <c r="N747" s="107"/>
      <c r="O747" s="107"/>
      <c r="P747" s="107"/>
      <c r="Q747" s="107"/>
      <c r="R747" s="107"/>
      <c r="S747" s="107"/>
      <c r="T747" s="107"/>
      <c r="U747" s="107"/>
      <c r="V747" s="107"/>
      <c r="W747" s="107"/>
      <c r="X747" s="107"/>
      <c r="Y747" s="107"/>
      <c r="Z747" s="107"/>
    </row>
    <row r="748" spans="1:26" ht="13.5" customHeight="1" x14ac:dyDescent="0.25">
      <c r="A748" s="107"/>
      <c r="B748" s="107"/>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c r="Z748" s="107"/>
    </row>
    <row r="749" spans="1:26" ht="13.5" customHeight="1" x14ac:dyDescent="0.25">
      <c r="A749" s="107"/>
      <c r="B749" s="107"/>
      <c r="C749" s="107"/>
      <c r="D749" s="107"/>
      <c r="E749" s="107"/>
      <c r="F749" s="107"/>
      <c r="G749" s="107"/>
      <c r="H749" s="107"/>
      <c r="I749" s="107"/>
      <c r="J749" s="107"/>
      <c r="K749" s="107"/>
      <c r="L749" s="107"/>
      <c r="M749" s="107"/>
      <c r="N749" s="107"/>
      <c r="O749" s="107"/>
      <c r="P749" s="107"/>
      <c r="Q749" s="107"/>
      <c r="R749" s="107"/>
      <c r="S749" s="107"/>
      <c r="T749" s="107"/>
      <c r="U749" s="107"/>
      <c r="V749" s="107"/>
      <c r="W749" s="107"/>
      <c r="X749" s="107"/>
      <c r="Y749" s="107"/>
      <c r="Z749" s="107"/>
    </row>
    <row r="750" spans="1:26" ht="13.5" customHeight="1" x14ac:dyDescent="0.25">
      <c r="A750" s="107"/>
      <c r="B750" s="107"/>
      <c r="C750" s="107"/>
      <c r="D750" s="107"/>
      <c r="E750" s="107"/>
      <c r="F750" s="107"/>
      <c r="G750" s="107"/>
      <c r="H750" s="107"/>
      <c r="I750" s="107"/>
      <c r="J750" s="107"/>
      <c r="K750" s="107"/>
      <c r="L750" s="107"/>
      <c r="M750" s="107"/>
      <c r="N750" s="107"/>
      <c r="O750" s="107"/>
      <c r="P750" s="107"/>
      <c r="Q750" s="107"/>
      <c r="R750" s="107"/>
      <c r="S750" s="107"/>
      <c r="T750" s="107"/>
      <c r="U750" s="107"/>
      <c r="V750" s="107"/>
      <c r="W750" s="107"/>
      <c r="X750" s="107"/>
      <c r="Y750" s="107"/>
      <c r="Z750" s="107"/>
    </row>
    <row r="751" spans="1:26" ht="13.5" customHeight="1" x14ac:dyDescent="0.25">
      <c r="A751" s="107"/>
      <c r="B751" s="107"/>
      <c r="C751" s="107"/>
      <c r="D751" s="107"/>
      <c r="E751" s="107"/>
      <c r="F751" s="107"/>
      <c r="G751" s="107"/>
      <c r="H751" s="107"/>
      <c r="I751" s="107"/>
      <c r="J751" s="107"/>
      <c r="K751" s="107"/>
      <c r="L751" s="107"/>
      <c r="M751" s="107"/>
      <c r="N751" s="107"/>
      <c r="O751" s="107"/>
      <c r="P751" s="107"/>
      <c r="Q751" s="107"/>
      <c r="R751" s="107"/>
      <c r="S751" s="107"/>
      <c r="T751" s="107"/>
      <c r="U751" s="107"/>
      <c r="V751" s="107"/>
      <c r="W751" s="107"/>
      <c r="X751" s="107"/>
      <c r="Y751" s="107"/>
      <c r="Z751" s="107"/>
    </row>
    <row r="752" spans="1:26" ht="13.5" customHeight="1" x14ac:dyDescent="0.25">
      <c r="A752" s="107"/>
      <c r="B752" s="107"/>
      <c r="C752" s="107"/>
      <c r="D752" s="107"/>
      <c r="E752" s="107"/>
      <c r="F752" s="107"/>
      <c r="G752" s="107"/>
      <c r="H752" s="107"/>
      <c r="I752" s="107"/>
      <c r="J752" s="107"/>
      <c r="K752" s="107"/>
      <c r="L752" s="107"/>
      <c r="M752" s="107"/>
      <c r="N752" s="107"/>
      <c r="O752" s="107"/>
      <c r="P752" s="107"/>
      <c r="Q752" s="107"/>
      <c r="R752" s="107"/>
      <c r="S752" s="107"/>
      <c r="T752" s="107"/>
      <c r="U752" s="107"/>
      <c r="V752" s="107"/>
      <c r="W752" s="107"/>
      <c r="X752" s="107"/>
      <c r="Y752" s="107"/>
      <c r="Z752" s="107"/>
    </row>
    <row r="753" spans="1:26" ht="13.5" customHeight="1" x14ac:dyDescent="0.25">
      <c r="A753" s="107"/>
      <c r="B753" s="107"/>
      <c r="C753" s="107"/>
      <c r="D753" s="107"/>
      <c r="E753" s="107"/>
      <c r="F753" s="107"/>
      <c r="G753" s="107"/>
      <c r="H753" s="107"/>
      <c r="I753" s="107"/>
      <c r="J753" s="107"/>
      <c r="K753" s="107"/>
      <c r="L753" s="107"/>
      <c r="M753" s="107"/>
      <c r="N753" s="107"/>
      <c r="O753" s="107"/>
      <c r="P753" s="107"/>
      <c r="Q753" s="107"/>
      <c r="R753" s="107"/>
      <c r="S753" s="107"/>
      <c r="T753" s="107"/>
      <c r="U753" s="107"/>
      <c r="V753" s="107"/>
      <c r="W753" s="107"/>
      <c r="X753" s="107"/>
      <c r="Y753" s="107"/>
      <c r="Z753" s="107"/>
    </row>
    <row r="754" spans="1:26" ht="13.5" customHeight="1" x14ac:dyDescent="0.25">
      <c r="A754" s="107"/>
      <c r="B754" s="107"/>
      <c r="C754" s="107"/>
      <c r="D754" s="107"/>
      <c r="E754" s="107"/>
      <c r="F754" s="107"/>
      <c r="G754" s="107"/>
      <c r="H754" s="107"/>
      <c r="I754" s="107"/>
      <c r="J754" s="107"/>
      <c r="K754" s="107"/>
      <c r="L754" s="107"/>
      <c r="M754" s="107"/>
      <c r="N754" s="107"/>
      <c r="O754" s="107"/>
      <c r="P754" s="107"/>
      <c r="Q754" s="107"/>
      <c r="R754" s="107"/>
      <c r="S754" s="107"/>
      <c r="T754" s="107"/>
      <c r="U754" s="107"/>
      <c r="V754" s="107"/>
      <c r="W754" s="107"/>
      <c r="X754" s="107"/>
      <c r="Y754" s="107"/>
      <c r="Z754" s="107"/>
    </row>
    <row r="755" spans="1:26" ht="13.5" customHeight="1" x14ac:dyDescent="0.25">
      <c r="A755" s="107"/>
      <c r="B755" s="107"/>
      <c r="C755" s="107"/>
      <c r="D755" s="107"/>
      <c r="E755" s="107"/>
      <c r="F755" s="107"/>
      <c r="G755" s="107"/>
      <c r="H755" s="107"/>
      <c r="I755" s="107"/>
      <c r="J755" s="107"/>
      <c r="K755" s="107"/>
      <c r="L755" s="107"/>
      <c r="M755" s="107"/>
      <c r="N755" s="107"/>
      <c r="O755" s="107"/>
      <c r="P755" s="107"/>
      <c r="Q755" s="107"/>
      <c r="R755" s="107"/>
      <c r="S755" s="107"/>
      <c r="T755" s="107"/>
      <c r="U755" s="107"/>
      <c r="V755" s="107"/>
      <c r="W755" s="107"/>
      <c r="X755" s="107"/>
      <c r="Y755" s="107"/>
      <c r="Z755" s="107"/>
    </row>
    <row r="756" spans="1:26" ht="13.5" customHeight="1" x14ac:dyDescent="0.25">
      <c r="A756" s="107"/>
      <c r="B756" s="107"/>
      <c r="C756" s="107"/>
      <c r="D756" s="107"/>
      <c r="E756" s="107"/>
      <c r="F756" s="107"/>
      <c r="G756" s="107"/>
      <c r="H756" s="107"/>
      <c r="I756" s="107"/>
      <c r="J756" s="107"/>
      <c r="K756" s="107"/>
      <c r="L756" s="107"/>
      <c r="M756" s="107"/>
      <c r="N756" s="107"/>
      <c r="O756" s="107"/>
      <c r="P756" s="107"/>
      <c r="Q756" s="107"/>
      <c r="R756" s="107"/>
      <c r="S756" s="107"/>
      <c r="T756" s="107"/>
      <c r="U756" s="107"/>
      <c r="V756" s="107"/>
      <c r="W756" s="107"/>
      <c r="X756" s="107"/>
      <c r="Y756" s="107"/>
      <c r="Z756" s="107"/>
    </row>
    <row r="757" spans="1:26" ht="13.5" customHeight="1" x14ac:dyDescent="0.25">
      <c r="A757" s="107"/>
      <c r="B757" s="107"/>
      <c r="C757" s="10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7"/>
      <c r="Z757" s="107"/>
    </row>
    <row r="758" spans="1:26" ht="13.5" customHeight="1" x14ac:dyDescent="0.25">
      <c r="A758" s="107"/>
      <c r="B758" s="107"/>
      <c r="C758" s="10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7"/>
      <c r="Z758" s="107"/>
    </row>
    <row r="759" spans="1:26" ht="13.5" customHeight="1" x14ac:dyDescent="0.25">
      <c r="A759" s="107"/>
      <c r="B759" s="107"/>
      <c r="C759" s="107"/>
      <c r="D759" s="107"/>
      <c r="E759" s="107"/>
      <c r="F759" s="107"/>
      <c r="G759" s="107"/>
      <c r="H759" s="107"/>
      <c r="I759" s="107"/>
      <c r="J759" s="107"/>
      <c r="K759" s="107"/>
      <c r="L759" s="107"/>
      <c r="M759" s="107"/>
      <c r="N759" s="107"/>
      <c r="O759" s="107"/>
      <c r="P759" s="107"/>
      <c r="Q759" s="107"/>
      <c r="R759" s="107"/>
      <c r="S759" s="107"/>
      <c r="T759" s="107"/>
      <c r="U759" s="107"/>
      <c r="V759" s="107"/>
      <c r="W759" s="107"/>
      <c r="X759" s="107"/>
      <c r="Y759" s="107"/>
      <c r="Z759" s="107"/>
    </row>
    <row r="760" spans="1:26" ht="13.5" customHeight="1" x14ac:dyDescent="0.25">
      <c r="A760" s="107"/>
      <c r="B760" s="107"/>
      <c r="C760" s="107"/>
      <c r="D760" s="107"/>
      <c r="E760" s="107"/>
      <c r="F760" s="107"/>
      <c r="G760" s="107"/>
      <c r="H760" s="107"/>
      <c r="I760" s="107"/>
      <c r="J760" s="107"/>
      <c r="K760" s="107"/>
      <c r="L760" s="107"/>
      <c r="M760" s="107"/>
      <c r="N760" s="107"/>
      <c r="O760" s="107"/>
      <c r="P760" s="107"/>
      <c r="Q760" s="107"/>
      <c r="R760" s="107"/>
      <c r="S760" s="107"/>
      <c r="T760" s="107"/>
      <c r="U760" s="107"/>
      <c r="V760" s="107"/>
      <c r="W760" s="107"/>
      <c r="X760" s="107"/>
      <c r="Y760" s="107"/>
      <c r="Z760" s="107"/>
    </row>
    <row r="761" spans="1:26" ht="13.5" customHeight="1" x14ac:dyDescent="0.25">
      <c r="A761" s="107"/>
      <c r="B761" s="107"/>
      <c r="C761" s="107"/>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7"/>
      <c r="Z761" s="107"/>
    </row>
    <row r="762" spans="1:26" ht="13.5" customHeight="1" x14ac:dyDescent="0.25">
      <c r="A762" s="107"/>
      <c r="B762" s="107"/>
      <c r="C762" s="107"/>
      <c r="D762" s="107"/>
      <c r="E762" s="107"/>
      <c r="F762" s="107"/>
      <c r="G762" s="107"/>
      <c r="H762" s="107"/>
      <c r="I762" s="107"/>
      <c r="J762" s="107"/>
      <c r="K762" s="107"/>
      <c r="L762" s="107"/>
      <c r="M762" s="107"/>
      <c r="N762" s="107"/>
      <c r="O762" s="107"/>
      <c r="P762" s="107"/>
      <c r="Q762" s="107"/>
      <c r="R762" s="107"/>
      <c r="S762" s="107"/>
      <c r="T762" s="107"/>
      <c r="U762" s="107"/>
      <c r="V762" s="107"/>
      <c r="W762" s="107"/>
      <c r="X762" s="107"/>
      <c r="Y762" s="107"/>
      <c r="Z762" s="107"/>
    </row>
    <row r="763" spans="1:26" ht="13.5" customHeight="1" x14ac:dyDescent="0.25">
      <c r="A763" s="107"/>
      <c r="B763" s="107"/>
      <c r="C763" s="107"/>
      <c r="D763" s="107"/>
      <c r="E763" s="107"/>
      <c r="F763" s="107"/>
      <c r="G763" s="107"/>
      <c r="H763" s="107"/>
      <c r="I763" s="107"/>
      <c r="J763" s="107"/>
      <c r="K763" s="107"/>
      <c r="L763" s="107"/>
      <c r="M763" s="107"/>
      <c r="N763" s="107"/>
      <c r="O763" s="107"/>
      <c r="P763" s="107"/>
      <c r="Q763" s="107"/>
      <c r="R763" s="107"/>
      <c r="S763" s="107"/>
      <c r="T763" s="107"/>
      <c r="U763" s="107"/>
      <c r="V763" s="107"/>
      <c r="W763" s="107"/>
      <c r="X763" s="107"/>
      <c r="Y763" s="107"/>
      <c r="Z763" s="107"/>
    </row>
    <row r="764" spans="1:26" ht="13.5" customHeight="1" x14ac:dyDescent="0.25">
      <c r="A764" s="107"/>
      <c r="B764" s="107"/>
      <c r="C764" s="107"/>
      <c r="D764" s="107"/>
      <c r="E764" s="107"/>
      <c r="F764" s="107"/>
      <c r="G764" s="107"/>
      <c r="H764" s="107"/>
      <c r="I764" s="107"/>
      <c r="J764" s="107"/>
      <c r="K764" s="107"/>
      <c r="L764" s="107"/>
      <c r="M764" s="107"/>
      <c r="N764" s="107"/>
      <c r="O764" s="107"/>
      <c r="P764" s="107"/>
      <c r="Q764" s="107"/>
      <c r="R764" s="107"/>
      <c r="S764" s="107"/>
      <c r="T764" s="107"/>
      <c r="U764" s="107"/>
      <c r="V764" s="107"/>
      <c r="W764" s="107"/>
      <c r="X764" s="107"/>
      <c r="Y764" s="107"/>
      <c r="Z764" s="107"/>
    </row>
    <row r="765" spans="1:26" ht="13.5" customHeight="1" x14ac:dyDescent="0.25">
      <c r="A765" s="107"/>
      <c r="B765" s="107"/>
      <c r="C765" s="107"/>
      <c r="D765" s="107"/>
      <c r="E765" s="107"/>
      <c r="F765" s="107"/>
      <c r="G765" s="107"/>
      <c r="H765" s="107"/>
      <c r="I765" s="107"/>
      <c r="J765" s="107"/>
      <c r="K765" s="107"/>
      <c r="L765" s="107"/>
      <c r="M765" s="107"/>
      <c r="N765" s="107"/>
      <c r="O765" s="107"/>
      <c r="P765" s="107"/>
      <c r="Q765" s="107"/>
      <c r="R765" s="107"/>
      <c r="S765" s="107"/>
      <c r="T765" s="107"/>
      <c r="U765" s="107"/>
      <c r="V765" s="107"/>
      <c r="W765" s="107"/>
      <c r="X765" s="107"/>
      <c r="Y765" s="107"/>
      <c r="Z765" s="107"/>
    </row>
    <row r="766" spans="1:26" ht="13.5" customHeight="1" x14ac:dyDescent="0.25">
      <c r="A766" s="107"/>
      <c r="B766" s="107"/>
      <c r="C766" s="107"/>
      <c r="D766" s="107"/>
      <c r="E766" s="107"/>
      <c r="F766" s="107"/>
      <c r="G766" s="107"/>
      <c r="H766" s="107"/>
      <c r="I766" s="107"/>
      <c r="J766" s="107"/>
      <c r="K766" s="107"/>
      <c r="L766" s="107"/>
      <c r="M766" s="107"/>
      <c r="N766" s="107"/>
      <c r="O766" s="107"/>
      <c r="P766" s="107"/>
      <c r="Q766" s="107"/>
      <c r="R766" s="107"/>
      <c r="S766" s="107"/>
      <c r="T766" s="107"/>
      <c r="U766" s="107"/>
      <c r="V766" s="107"/>
      <c r="W766" s="107"/>
      <c r="X766" s="107"/>
      <c r="Y766" s="107"/>
      <c r="Z766" s="107"/>
    </row>
    <row r="767" spans="1:26" ht="13.5" customHeight="1" x14ac:dyDescent="0.25">
      <c r="A767" s="107"/>
      <c r="B767" s="107"/>
      <c r="C767" s="107"/>
      <c r="D767" s="107"/>
      <c r="E767" s="107"/>
      <c r="F767" s="107"/>
      <c r="G767" s="107"/>
      <c r="H767" s="107"/>
      <c r="I767" s="107"/>
      <c r="J767" s="107"/>
      <c r="K767" s="107"/>
      <c r="L767" s="107"/>
      <c r="M767" s="107"/>
      <c r="N767" s="107"/>
      <c r="O767" s="107"/>
      <c r="P767" s="107"/>
      <c r="Q767" s="107"/>
      <c r="R767" s="107"/>
      <c r="S767" s="107"/>
      <c r="T767" s="107"/>
      <c r="U767" s="107"/>
      <c r="V767" s="107"/>
      <c r="W767" s="107"/>
      <c r="X767" s="107"/>
      <c r="Y767" s="107"/>
      <c r="Z767" s="107"/>
    </row>
    <row r="768" spans="1:26" ht="13.5" customHeight="1" x14ac:dyDescent="0.25">
      <c r="A768" s="107"/>
      <c r="B768" s="107"/>
      <c r="C768" s="10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7"/>
      <c r="Z768" s="107"/>
    </row>
    <row r="769" spans="1:26" ht="13.5" customHeight="1" x14ac:dyDescent="0.25">
      <c r="A769" s="107"/>
      <c r="B769" s="107"/>
      <c r="C769" s="107"/>
      <c r="D769" s="107"/>
      <c r="E769" s="107"/>
      <c r="F769" s="107"/>
      <c r="G769" s="107"/>
      <c r="H769" s="107"/>
      <c r="I769" s="107"/>
      <c r="J769" s="107"/>
      <c r="K769" s="107"/>
      <c r="L769" s="107"/>
      <c r="M769" s="107"/>
      <c r="N769" s="107"/>
      <c r="O769" s="107"/>
      <c r="P769" s="107"/>
      <c r="Q769" s="107"/>
      <c r="R769" s="107"/>
      <c r="S769" s="107"/>
      <c r="T769" s="107"/>
      <c r="U769" s="107"/>
      <c r="V769" s="107"/>
      <c r="W769" s="107"/>
      <c r="X769" s="107"/>
      <c r="Y769" s="107"/>
      <c r="Z769" s="107"/>
    </row>
    <row r="770" spans="1:26" ht="13.5" customHeight="1" x14ac:dyDescent="0.25">
      <c r="A770" s="107"/>
      <c r="B770" s="107"/>
      <c r="C770" s="107"/>
      <c r="D770" s="107"/>
      <c r="E770" s="107"/>
      <c r="F770" s="107"/>
      <c r="G770" s="107"/>
      <c r="H770" s="107"/>
      <c r="I770" s="107"/>
      <c r="J770" s="107"/>
      <c r="K770" s="107"/>
      <c r="L770" s="107"/>
      <c r="M770" s="107"/>
      <c r="N770" s="107"/>
      <c r="O770" s="107"/>
      <c r="P770" s="107"/>
      <c r="Q770" s="107"/>
      <c r="R770" s="107"/>
      <c r="S770" s="107"/>
      <c r="T770" s="107"/>
      <c r="U770" s="107"/>
      <c r="V770" s="107"/>
      <c r="W770" s="107"/>
      <c r="X770" s="107"/>
      <c r="Y770" s="107"/>
      <c r="Z770" s="107"/>
    </row>
    <row r="771" spans="1:26" ht="13.5" customHeight="1" x14ac:dyDescent="0.25">
      <c r="A771" s="107"/>
      <c r="B771" s="107"/>
      <c r="C771" s="107"/>
      <c r="D771" s="107"/>
      <c r="E771" s="107"/>
      <c r="F771" s="107"/>
      <c r="G771" s="107"/>
      <c r="H771" s="107"/>
      <c r="I771" s="107"/>
      <c r="J771" s="107"/>
      <c r="K771" s="107"/>
      <c r="L771" s="107"/>
      <c r="M771" s="107"/>
      <c r="N771" s="107"/>
      <c r="O771" s="107"/>
      <c r="P771" s="107"/>
      <c r="Q771" s="107"/>
      <c r="R771" s="107"/>
      <c r="S771" s="107"/>
      <c r="T771" s="107"/>
      <c r="U771" s="107"/>
      <c r="V771" s="107"/>
      <c r="W771" s="107"/>
      <c r="X771" s="107"/>
      <c r="Y771" s="107"/>
      <c r="Z771" s="107"/>
    </row>
    <row r="772" spans="1:26" ht="13.5" customHeight="1" x14ac:dyDescent="0.25">
      <c r="A772" s="107"/>
      <c r="B772" s="107"/>
      <c r="C772" s="107"/>
      <c r="D772" s="107"/>
      <c r="E772" s="107"/>
      <c r="F772" s="107"/>
      <c r="G772" s="107"/>
      <c r="H772" s="107"/>
      <c r="I772" s="107"/>
      <c r="J772" s="107"/>
      <c r="K772" s="107"/>
      <c r="L772" s="107"/>
      <c r="M772" s="107"/>
      <c r="N772" s="107"/>
      <c r="O772" s="107"/>
      <c r="P772" s="107"/>
      <c r="Q772" s="107"/>
      <c r="R772" s="107"/>
      <c r="S772" s="107"/>
      <c r="T772" s="107"/>
      <c r="U772" s="107"/>
      <c r="V772" s="107"/>
      <c r="W772" s="107"/>
      <c r="X772" s="107"/>
      <c r="Y772" s="107"/>
      <c r="Z772" s="107"/>
    </row>
    <row r="773" spans="1:26" ht="13.5" customHeight="1" x14ac:dyDescent="0.25">
      <c r="A773" s="107"/>
      <c r="B773" s="107"/>
      <c r="C773" s="107"/>
      <c r="D773" s="107"/>
      <c r="E773" s="107"/>
      <c r="F773" s="107"/>
      <c r="G773" s="107"/>
      <c r="H773" s="107"/>
      <c r="I773" s="107"/>
      <c r="J773" s="107"/>
      <c r="K773" s="107"/>
      <c r="L773" s="107"/>
      <c r="M773" s="107"/>
      <c r="N773" s="107"/>
      <c r="O773" s="107"/>
      <c r="P773" s="107"/>
      <c r="Q773" s="107"/>
      <c r="R773" s="107"/>
      <c r="S773" s="107"/>
      <c r="T773" s="107"/>
      <c r="U773" s="107"/>
      <c r="V773" s="107"/>
      <c r="W773" s="107"/>
      <c r="X773" s="107"/>
      <c r="Y773" s="107"/>
      <c r="Z773" s="107"/>
    </row>
    <row r="774" spans="1:26" ht="13.5" customHeight="1" x14ac:dyDescent="0.25">
      <c r="A774" s="107"/>
      <c r="B774" s="107"/>
      <c r="C774" s="107"/>
      <c r="D774" s="107"/>
      <c r="E774" s="107"/>
      <c r="F774" s="107"/>
      <c r="G774" s="107"/>
      <c r="H774" s="107"/>
      <c r="I774" s="107"/>
      <c r="J774" s="107"/>
      <c r="K774" s="107"/>
      <c r="L774" s="107"/>
      <c r="M774" s="107"/>
      <c r="N774" s="107"/>
      <c r="O774" s="107"/>
      <c r="P774" s="107"/>
      <c r="Q774" s="107"/>
      <c r="R774" s="107"/>
      <c r="S774" s="107"/>
      <c r="T774" s="107"/>
      <c r="U774" s="107"/>
      <c r="V774" s="107"/>
      <c r="W774" s="107"/>
      <c r="X774" s="107"/>
      <c r="Y774" s="107"/>
      <c r="Z774" s="107"/>
    </row>
    <row r="775" spans="1:26" ht="13.5" customHeight="1" x14ac:dyDescent="0.25">
      <c r="A775" s="107"/>
      <c r="B775" s="107"/>
      <c r="C775" s="107"/>
      <c r="D775" s="107"/>
      <c r="E775" s="107"/>
      <c r="F775" s="107"/>
      <c r="G775" s="107"/>
      <c r="H775" s="107"/>
      <c r="I775" s="107"/>
      <c r="J775" s="107"/>
      <c r="K775" s="107"/>
      <c r="L775" s="107"/>
      <c r="M775" s="107"/>
      <c r="N775" s="107"/>
      <c r="O775" s="107"/>
      <c r="P775" s="107"/>
      <c r="Q775" s="107"/>
      <c r="R775" s="107"/>
      <c r="S775" s="107"/>
      <c r="T775" s="107"/>
      <c r="U775" s="107"/>
      <c r="V775" s="107"/>
      <c r="W775" s="107"/>
      <c r="X775" s="107"/>
      <c r="Y775" s="107"/>
      <c r="Z775" s="107"/>
    </row>
    <row r="776" spans="1:26" ht="13.5" customHeight="1" x14ac:dyDescent="0.25">
      <c r="A776" s="107"/>
      <c r="B776" s="107"/>
      <c r="C776" s="107"/>
      <c r="D776" s="107"/>
      <c r="E776" s="107"/>
      <c r="F776" s="107"/>
      <c r="G776" s="107"/>
      <c r="H776" s="107"/>
      <c r="I776" s="107"/>
      <c r="J776" s="107"/>
      <c r="K776" s="107"/>
      <c r="L776" s="107"/>
      <c r="M776" s="107"/>
      <c r="N776" s="107"/>
      <c r="O776" s="107"/>
      <c r="P776" s="107"/>
      <c r="Q776" s="107"/>
      <c r="R776" s="107"/>
      <c r="S776" s="107"/>
      <c r="T776" s="107"/>
      <c r="U776" s="107"/>
      <c r="V776" s="107"/>
      <c r="W776" s="107"/>
      <c r="X776" s="107"/>
      <c r="Y776" s="107"/>
      <c r="Z776" s="107"/>
    </row>
    <row r="777" spans="1:26" ht="13.5" customHeight="1" x14ac:dyDescent="0.25">
      <c r="A777" s="107"/>
      <c r="B777" s="107"/>
      <c r="C777" s="107"/>
      <c r="D777" s="107"/>
      <c r="E777" s="107"/>
      <c r="F777" s="107"/>
      <c r="G777" s="107"/>
      <c r="H777" s="107"/>
      <c r="I777" s="107"/>
      <c r="J777" s="107"/>
      <c r="K777" s="107"/>
      <c r="L777" s="107"/>
      <c r="M777" s="107"/>
      <c r="N777" s="107"/>
      <c r="O777" s="107"/>
      <c r="P777" s="107"/>
      <c r="Q777" s="107"/>
      <c r="R777" s="107"/>
      <c r="S777" s="107"/>
      <c r="T777" s="107"/>
      <c r="U777" s="107"/>
      <c r="V777" s="107"/>
      <c r="W777" s="107"/>
      <c r="X777" s="107"/>
      <c r="Y777" s="107"/>
      <c r="Z777" s="107"/>
    </row>
    <row r="778" spans="1:26" ht="13.5" customHeight="1" x14ac:dyDescent="0.25">
      <c r="A778" s="107"/>
      <c r="B778" s="107"/>
      <c r="C778" s="107"/>
      <c r="D778" s="107"/>
      <c r="E778" s="107"/>
      <c r="F778" s="107"/>
      <c r="G778" s="107"/>
      <c r="H778" s="107"/>
      <c r="I778" s="107"/>
      <c r="J778" s="107"/>
      <c r="K778" s="107"/>
      <c r="L778" s="107"/>
      <c r="M778" s="107"/>
      <c r="N778" s="107"/>
      <c r="O778" s="107"/>
      <c r="P778" s="107"/>
      <c r="Q778" s="107"/>
      <c r="R778" s="107"/>
      <c r="S778" s="107"/>
      <c r="T778" s="107"/>
      <c r="U778" s="107"/>
      <c r="V778" s="107"/>
      <c r="W778" s="107"/>
      <c r="X778" s="107"/>
      <c r="Y778" s="107"/>
      <c r="Z778" s="107"/>
    </row>
    <row r="779" spans="1:26" ht="13.5" customHeight="1" x14ac:dyDescent="0.25">
      <c r="A779" s="107"/>
      <c r="B779" s="107"/>
      <c r="C779" s="107"/>
      <c r="D779" s="107"/>
      <c r="E779" s="107"/>
      <c r="F779" s="107"/>
      <c r="G779" s="107"/>
      <c r="H779" s="107"/>
      <c r="I779" s="107"/>
      <c r="J779" s="107"/>
      <c r="K779" s="107"/>
      <c r="L779" s="107"/>
      <c r="M779" s="107"/>
      <c r="N779" s="107"/>
      <c r="O779" s="107"/>
      <c r="P779" s="107"/>
      <c r="Q779" s="107"/>
      <c r="R779" s="107"/>
      <c r="S779" s="107"/>
      <c r="T779" s="107"/>
      <c r="U779" s="107"/>
      <c r="V779" s="107"/>
      <c r="W779" s="107"/>
      <c r="X779" s="107"/>
      <c r="Y779" s="107"/>
      <c r="Z779" s="107"/>
    </row>
    <row r="780" spans="1:26" ht="13.5" customHeight="1" x14ac:dyDescent="0.25">
      <c r="A780" s="107"/>
      <c r="B780" s="107"/>
      <c r="C780" s="107"/>
      <c r="D780" s="107"/>
      <c r="E780" s="107"/>
      <c r="F780" s="107"/>
      <c r="G780" s="107"/>
      <c r="H780" s="107"/>
      <c r="I780" s="107"/>
      <c r="J780" s="107"/>
      <c r="K780" s="107"/>
      <c r="L780" s="107"/>
      <c r="M780" s="107"/>
      <c r="N780" s="107"/>
      <c r="O780" s="107"/>
      <c r="P780" s="107"/>
      <c r="Q780" s="107"/>
      <c r="R780" s="107"/>
      <c r="S780" s="107"/>
      <c r="T780" s="107"/>
      <c r="U780" s="107"/>
      <c r="V780" s="107"/>
      <c r="W780" s="107"/>
      <c r="X780" s="107"/>
      <c r="Y780" s="107"/>
      <c r="Z780" s="107"/>
    </row>
    <row r="781" spans="1:26" ht="13.5" customHeight="1" x14ac:dyDescent="0.25">
      <c r="A781" s="107"/>
      <c r="B781" s="107"/>
      <c r="C781" s="107"/>
      <c r="D781" s="107"/>
      <c r="E781" s="107"/>
      <c r="F781" s="107"/>
      <c r="G781" s="107"/>
      <c r="H781" s="107"/>
      <c r="I781" s="107"/>
      <c r="J781" s="107"/>
      <c r="K781" s="107"/>
      <c r="L781" s="107"/>
      <c r="M781" s="107"/>
      <c r="N781" s="107"/>
      <c r="O781" s="107"/>
      <c r="P781" s="107"/>
      <c r="Q781" s="107"/>
      <c r="R781" s="107"/>
      <c r="S781" s="107"/>
      <c r="T781" s="107"/>
      <c r="U781" s="107"/>
      <c r="V781" s="107"/>
      <c r="W781" s="107"/>
      <c r="X781" s="107"/>
      <c r="Y781" s="107"/>
      <c r="Z781" s="107"/>
    </row>
    <row r="782" spans="1:26" ht="13.5" customHeight="1" x14ac:dyDescent="0.25">
      <c r="A782" s="107"/>
      <c r="B782" s="107"/>
      <c r="C782" s="107"/>
      <c r="D782" s="107"/>
      <c r="E782" s="107"/>
      <c r="F782" s="107"/>
      <c r="G782" s="107"/>
      <c r="H782" s="107"/>
      <c r="I782" s="107"/>
      <c r="J782" s="107"/>
      <c r="K782" s="107"/>
      <c r="L782" s="107"/>
      <c r="M782" s="107"/>
      <c r="N782" s="107"/>
      <c r="O782" s="107"/>
      <c r="P782" s="107"/>
      <c r="Q782" s="107"/>
      <c r="R782" s="107"/>
      <c r="S782" s="107"/>
      <c r="T782" s="107"/>
      <c r="U782" s="107"/>
      <c r="V782" s="107"/>
      <c r="W782" s="107"/>
      <c r="X782" s="107"/>
      <c r="Y782" s="107"/>
      <c r="Z782" s="107"/>
    </row>
    <row r="783" spans="1:26" ht="13.5" customHeight="1" x14ac:dyDescent="0.25">
      <c r="A783" s="107"/>
      <c r="B783" s="107"/>
      <c r="C783" s="107"/>
      <c r="D783" s="107"/>
      <c r="E783" s="107"/>
      <c r="F783" s="107"/>
      <c r="G783" s="107"/>
      <c r="H783" s="107"/>
      <c r="I783" s="107"/>
      <c r="J783" s="107"/>
      <c r="K783" s="107"/>
      <c r="L783" s="107"/>
      <c r="M783" s="107"/>
      <c r="N783" s="107"/>
      <c r="O783" s="107"/>
      <c r="P783" s="107"/>
      <c r="Q783" s="107"/>
      <c r="R783" s="107"/>
      <c r="S783" s="107"/>
      <c r="T783" s="107"/>
      <c r="U783" s="107"/>
      <c r="V783" s="107"/>
      <c r="W783" s="107"/>
      <c r="X783" s="107"/>
      <c r="Y783" s="107"/>
      <c r="Z783" s="107"/>
    </row>
    <row r="784" spans="1:26" ht="13.5" customHeight="1" x14ac:dyDescent="0.25">
      <c r="A784" s="107"/>
      <c r="B784" s="107"/>
      <c r="C784" s="107"/>
      <c r="D784" s="107"/>
      <c r="E784" s="107"/>
      <c r="F784" s="107"/>
      <c r="G784" s="107"/>
      <c r="H784" s="107"/>
      <c r="I784" s="107"/>
      <c r="J784" s="107"/>
      <c r="K784" s="107"/>
      <c r="L784" s="107"/>
      <c r="M784" s="107"/>
      <c r="N784" s="107"/>
      <c r="O784" s="107"/>
      <c r="P784" s="107"/>
      <c r="Q784" s="107"/>
      <c r="R784" s="107"/>
      <c r="S784" s="107"/>
      <c r="T784" s="107"/>
      <c r="U784" s="107"/>
      <c r="V784" s="107"/>
      <c r="W784" s="107"/>
      <c r="X784" s="107"/>
      <c r="Y784" s="107"/>
      <c r="Z784" s="107"/>
    </row>
    <row r="785" spans="1:26" ht="13.5" customHeight="1" x14ac:dyDescent="0.25">
      <c r="A785" s="107"/>
      <c r="B785" s="107"/>
      <c r="C785" s="10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7"/>
      <c r="Z785" s="107"/>
    </row>
    <row r="786" spans="1:26" ht="13.5" customHeight="1" x14ac:dyDescent="0.25">
      <c r="A786" s="107"/>
      <c r="B786" s="107"/>
      <c r="C786" s="107"/>
      <c r="D786" s="107"/>
      <c r="E786" s="107"/>
      <c r="F786" s="107"/>
      <c r="G786" s="107"/>
      <c r="H786" s="107"/>
      <c r="I786" s="107"/>
      <c r="J786" s="107"/>
      <c r="K786" s="107"/>
      <c r="L786" s="107"/>
      <c r="M786" s="107"/>
      <c r="N786" s="107"/>
      <c r="O786" s="107"/>
      <c r="P786" s="107"/>
      <c r="Q786" s="107"/>
      <c r="R786" s="107"/>
      <c r="S786" s="107"/>
      <c r="T786" s="107"/>
      <c r="U786" s="107"/>
      <c r="V786" s="107"/>
      <c r="W786" s="107"/>
      <c r="X786" s="107"/>
      <c r="Y786" s="107"/>
      <c r="Z786" s="107"/>
    </row>
    <row r="787" spans="1:26" ht="13.5" customHeight="1" x14ac:dyDescent="0.25">
      <c r="A787" s="107"/>
      <c r="B787" s="107"/>
      <c r="C787" s="107"/>
      <c r="D787" s="107"/>
      <c r="E787" s="107"/>
      <c r="F787" s="107"/>
      <c r="G787" s="107"/>
      <c r="H787" s="107"/>
      <c r="I787" s="107"/>
      <c r="J787" s="107"/>
      <c r="K787" s="107"/>
      <c r="L787" s="107"/>
      <c r="M787" s="107"/>
      <c r="N787" s="107"/>
      <c r="O787" s="107"/>
      <c r="P787" s="107"/>
      <c r="Q787" s="107"/>
      <c r="R787" s="107"/>
      <c r="S787" s="107"/>
      <c r="T787" s="107"/>
      <c r="U787" s="107"/>
      <c r="V787" s="107"/>
      <c r="W787" s="107"/>
      <c r="X787" s="107"/>
      <c r="Y787" s="107"/>
      <c r="Z787" s="107"/>
    </row>
    <row r="788" spans="1:26" ht="13.5" customHeight="1" x14ac:dyDescent="0.25">
      <c r="A788" s="107"/>
      <c r="B788" s="107"/>
      <c r="C788" s="107"/>
      <c r="D788" s="107"/>
      <c r="E788" s="107"/>
      <c r="F788" s="107"/>
      <c r="G788" s="107"/>
      <c r="H788" s="107"/>
      <c r="I788" s="107"/>
      <c r="J788" s="107"/>
      <c r="K788" s="107"/>
      <c r="L788" s="107"/>
      <c r="M788" s="107"/>
      <c r="N788" s="107"/>
      <c r="O788" s="107"/>
      <c r="P788" s="107"/>
      <c r="Q788" s="107"/>
      <c r="R788" s="107"/>
      <c r="S788" s="107"/>
      <c r="T788" s="107"/>
      <c r="U788" s="107"/>
      <c r="V788" s="107"/>
      <c r="W788" s="107"/>
      <c r="X788" s="107"/>
      <c r="Y788" s="107"/>
      <c r="Z788" s="107"/>
    </row>
    <row r="789" spans="1:26" ht="13.5" customHeight="1" x14ac:dyDescent="0.25">
      <c r="A789" s="107"/>
      <c r="B789" s="107"/>
      <c r="C789" s="107"/>
      <c r="D789" s="107"/>
      <c r="E789" s="107"/>
      <c r="F789" s="107"/>
      <c r="G789" s="107"/>
      <c r="H789" s="107"/>
      <c r="I789" s="107"/>
      <c r="J789" s="107"/>
      <c r="K789" s="107"/>
      <c r="L789" s="107"/>
      <c r="M789" s="107"/>
      <c r="N789" s="107"/>
      <c r="O789" s="107"/>
      <c r="P789" s="107"/>
      <c r="Q789" s="107"/>
      <c r="R789" s="107"/>
      <c r="S789" s="107"/>
      <c r="T789" s="107"/>
      <c r="U789" s="107"/>
      <c r="V789" s="107"/>
      <c r="W789" s="107"/>
      <c r="X789" s="107"/>
      <c r="Y789" s="107"/>
      <c r="Z789" s="107"/>
    </row>
    <row r="790" spans="1:26" ht="13.5" customHeight="1" x14ac:dyDescent="0.25">
      <c r="A790" s="107"/>
      <c r="B790" s="107"/>
      <c r="C790" s="107"/>
      <c r="D790" s="107"/>
      <c r="E790" s="107"/>
      <c r="F790" s="107"/>
      <c r="G790" s="107"/>
      <c r="H790" s="107"/>
      <c r="I790" s="107"/>
      <c r="J790" s="107"/>
      <c r="K790" s="107"/>
      <c r="L790" s="107"/>
      <c r="M790" s="107"/>
      <c r="N790" s="107"/>
      <c r="O790" s="107"/>
      <c r="P790" s="107"/>
      <c r="Q790" s="107"/>
      <c r="R790" s="107"/>
      <c r="S790" s="107"/>
      <c r="T790" s="107"/>
      <c r="U790" s="107"/>
      <c r="V790" s="107"/>
      <c r="W790" s="107"/>
      <c r="X790" s="107"/>
      <c r="Y790" s="107"/>
      <c r="Z790" s="107"/>
    </row>
    <row r="791" spans="1:26" ht="13.5" customHeight="1" x14ac:dyDescent="0.25">
      <c r="A791" s="107"/>
      <c r="B791" s="107"/>
      <c r="C791" s="10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7"/>
      <c r="Z791" s="107"/>
    </row>
    <row r="792" spans="1:26" ht="13.5" customHeight="1" x14ac:dyDescent="0.25">
      <c r="A792" s="107"/>
      <c r="B792" s="107"/>
      <c r="C792" s="107"/>
      <c r="D792" s="107"/>
      <c r="E792" s="107"/>
      <c r="F792" s="107"/>
      <c r="G792" s="107"/>
      <c r="H792" s="107"/>
      <c r="I792" s="107"/>
      <c r="J792" s="107"/>
      <c r="K792" s="107"/>
      <c r="L792" s="107"/>
      <c r="M792" s="107"/>
      <c r="N792" s="107"/>
      <c r="O792" s="107"/>
      <c r="P792" s="107"/>
      <c r="Q792" s="107"/>
      <c r="R792" s="107"/>
      <c r="S792" s="107"/>
      <c r="T792" s="107"/>
      <c r="U792" s="107"/>
      <c r="V792" s="107"/>
      <c r="W792" s="107"/>
      <c r="X792" s="107"/>
      <c r="Y792" s="107"/>
      <c r="Z792" s="107"/>
    </row>
    <row r="793" spans="1:26" ht="13.5" customHeight="1" x14ac:dyDescent="0.25">
      <c r="A793" s="107"/>
      <c r="B793" s="107"/>
      <c r="C793" s="107"/>
      <c r="D793" s="107"/>
      <c r="E793" s="107"/>
      <c r="F793" s="107"/>
      <c r="G793" s="107"/>
      <c r="H793" s="107"/>
      <c r="I793" s="107"/>
      <c r="J793" s="107"/>
      <c r="K793" s="107"/>
      <c r="L793" s="107"/>
      <c r="M793" s="107"/>
      <c r="N793" s="107"/>
      <c r="O793" s="107"/>
      <c r="P793" s="107"/>
      <c r="Q793" s="107"/>
      <c r="R793" s="107"/>
      <c r="S793" s="107"/>
      <c r="T793" s="107"/>
      <c r="U793" s="107"/>
      <c r="V793" s="107"/>
      <c r="W793" s="107"/>
      <c r="X793" s="107"/>
      <c r="Y793" s="107"/>
      <c r="Z793" s="107"/>
    </row>
    <row r="794" spans="1:26" ht="13.5" customHeight="1" x14ac:dyDescent="0.25">
      <c r="A794" s="107"/>
      <c r="B794" s="107"/>
      <c r="C794" s="107"/>
      <c r="D794" s="107"/>
      <c r="E794" s="107"/>
      <c r="F794" s="107"/>
      <c r="G794" s="107"/>
      <c r="H794" s="107"/>
      <c r="I794" s="107"/>
      <c r="J794" s="107"/>
      <c r="K794" s="107"/>
      <c r="L794" s="107"/>
      <c r="M794" s="107"/>
      <c r="N794" s="107"/>
      <c r="O794" s="107"/>
      <c r="P794" s="107"/>
      <c r="Q794" s="107"/>
      <c r="R794" s="107"/>
      <c r="S794" s="107"/>
      <c r="T794" s="107"/>
      <c r="U794" s="107"/>
      <c r="V794" s="107"/>
      <c r="W794" s="107"/>
      <c r="X794" s="107"/>
      <c r="Y794" s="107"/>
      <c r="Z794" s="107"/>
    </row>
    <row r="795" spans="1:26" ht="13.5" customHeight="1" x14ac:dyDescent="0.25">
      <c r="A795" s="107"/>
      <c r="B795" s="107"/>
      <c r="C795" s="107"/>
      <c r="D795" s="107"/>
      <c r="E795" s="107"/>
      <c r="F795" s="107"/>
      <c r="G795" s="107"/>
      <c r="H795" s="107"/>
      <c r="I795" s="107"/>
      <c r="J795" s="107"/>
      <c r="K795" s="107"/>
      <c r="L795" s="107"/>
      <c r="M795" s="107"/>
      <c r="N795" s="107"/>
      <c r="O795" s="107"/>
      <c r="P795" s="107"/>
      <c r="Q795" s="107"/>
      <c r="R795" s="107"/>
      <c r="S795" s="107"/>
      <c r="T795" s="107"/>
      <c r="U795" s="107"/>
      <c r="V795" s="107"/>
      <c r="W795" s="107"/>
      <c r="X795" s="107"/>
      <c r="Y795" s="107"/>
      <c r="Z795" s="107"/>
    </row>
    <row r="796" spans="1:26" ht="13.5" customHeight="1" x14ac:dyDescent="0.25">
      <c r="A796" s="107"/>
      <c r="B796" s="107"/>
      <c r="C796" s="107"/>
      <c r="D796" s="107"/>
      <c r="E796" s="107"/>
      <c r="F796" s="107"/>
      <c r="G796" s="107"/>
      <c r="H796" s="107"/>
      <c r="I796" s="107"/>
      <c r="J796" s="107"/>
      <c r="K796" s="107"/>
      <c r="L796" s="107"/>
      <c r="M796" s="107"/>
      <c r="N796" s="107"/>
      <c r="O796" s="107"/>
      <c r="P796" s="107"/>
      <c r="Q796" s="107"/>
      <c r="R796" s="107"/>
      <c r="S796" s="107"/>
      <c r="T796" s="107"/>
      <c r="U796" s="107"/>
      <c r="V796" s="107"/>
      <c r="W796" s="107"/>
      <c r="X796" s="107"/>
      <c r="Y796" s="107"/>
      <c r="Z796" s="107"/>
    </row>
    <row r="797" spans="1:26" ht="13.5" customHeight="1" x14ac:dyDescent="0.25">
      <c r="A797" s="107"/>
      <c r="B797" s="107"/>
      <c r="C797" s="107"/>
      <c r="D797" s="107"/>
      <c r="E797" s="107"/>
      <c r="F797" s="107"/>
      <c r="G797" s="107"/>
      <c r="H797" s="107"/>
      <c r="I797" s="107"/>
      <c r="J797" s="107"/>
      <c r="K797" s="107"/>
      <c r="L797" s="107"/>
      <c r="M797" s="107"/>
      <c r="N797" s="107"/>
      <c r="O797" s="107"/>
      <c r="P797" s="107"/>
      <c r="Q797" s="107"/>
      <c r="R797" s="107"/>
      <c r="S797" s="107"/>
      <c r="T797" s="107"/>
      <c r="U797" s="107"/>
      <c r="V797" s="107"/>
      <c r="W797" s="107"/>
      <c r="X797" s="107"/>
      <c r="Y797" s="107"/>
      <c r="Z797" s="107"/>
    </row>
    <row r="798" spans="1:26" ht="13.5" customHeight="1" x14ac:dyDescent="0.25">
      <c r="A798" s="107"/>
      <c r="B798" s="107"/>
      <c r="C798" s="107"/>
      <c r="D798" s="107"/>
      <c r="E798" s="107"/>
      <c r="F798" s="107"/>
      <c r="G798" s="107"/>
      <c r="H798" s="107"/>
      <c r="I798" s="107"/>
      <c r="J798" s="107"/>
      <c r="K798" s="107"/>
      <c r="L798" s="107"/>
      <c r="M798" s="107"/>
      <c r="N798" s="107"/>
      <c r="O798" s="107"/>
      <c r="P798" s="107"/>
      <c r="Q798" s="107"/>
      <c r="R798" s="107"/>
      <c r="S798" s="107"/>
      <c r="T798" s="107"/>
      <c r="U798" s="107"/>
      <c r="V798" s="107"/>
      <c r="W798" s="107"/>
      <c r="X798" s="107"/>
      <c r="Y798" s="107"/>
      <c r="Z798" s="107"/>
    </row>
    <row r="799" spans="1:26" ht="13.5" customHeight="1" x14ac:dyDescent="0.25">
      <c r="A799" s="107"/>
      <c r="B799" s="107"/>
      <c r="C799" s="107"/>
      <c r="D799" s="107"/>
      <c r="E799" s="107"/>
      <c r="F799" s="107"/>
      <c r="G799" s="107"/>
      <c r="H799" s="107"/>
      <c r="I799" s="107"/>
      <c r="J799" s="107"/>
      <c r="K799" s="107"/>
      <c r="L799" s="107"/>
      <c r="M799" s="107"/>
      <c r="N799" s="107"/>
      <c r="O799" s="107"/>
      <c r="P799" s="107"/>
      <c r="Q799" s="107"/>
      <c r="R799" s="107"/>
      <c r="S799" s="107"/>
      <c r="T799" s="107"/>
      <c r="U799" s="107"/>
      <c r="V799" s="107"/>
      <c r="W799" s="107"/>
      <c r="X799" s="107"/>
      <c r="Y799" s="107"/>
      <c r="Z799" s="107"/>
    </row>
    <row r="800" spans="1:26" ht="13.5" customHeight="1" x14ac:dyDescent="0.25">
      <c r="A800" s="107"/>
      <c r="B800" s="107"/>
      <c r="C800" s="107"/>
      <c r="D800" s="107"/>
      <c r="E800" s="107"/>
      <c r="F800" s="107"/>
      <c r="G800" s="107"/>
      <c r="H800" s="107"/>
      <c r="I800" s="107"/>
      <c r="J800" s="107"/>
      <c r="K800" s="107"/>
      <c r="L800" s="107"/>
      <c r="M800" s="107"/>
      <c r="N800" s="107"/>
      <c r="O800" s="107"/>
      <c r="P800" s="107"/>
      <c r="Q800" s="107"/>
      <c r="R800" s="107"/>
      <c r="S800" s="107"/>
      <c r="T800" s="107"/>
      <c r="U800" s="107"/>
      <c r="V800" s="107"/>
      <c r="W800" s="107"/>
      <c r="X800" s="107"/>
      <c r="Y800" s="107"/>
      <c r="Z800" s="107"/>
    </row>
    <row r="801" spans="1:26" ht="13.5" customHeight="1" x14ac:dyDescent="0.25">
      <c r="A801" s="107"/>
      <c r="B801" s="107"/>
      <c r="C801" s="107"/>
      <c r="D801" s="107"/>
      <c r="E801" s="107"/>
      <c r="F801" s="107"/>
      <c r="G801" s="107"/>
      <c r="H801" s="107"/>
      <c r="I801" s="107"/>
      <c r="J801" s="107"/>
      <c r="K801" s="107"/>
      <c r="L801" s="107"/>
      <c r="M801" s="107"/>
      <c r="N801" s="107"/>
      <c r="O801" s="107"/>
      <c r="P801" s="107"/>
      <c r="Q801" s="107"/>
      <c r="R801" s="107"/>
      <c r="S801" s="107"/>
      <c r="T801" s="107"/>
      <c r="U801" s="107"/>
      <c r="V801" s="107"/>
      <c r="W801" s="107"/>
      <c r="X801" s="107"/>
      <c r="Y801" s="107"/>
      <c r="Z801" s="107"/>
    </row>
    <row r="802" spans="1:26" ht="13.5" customHeight="1" x14ac:dyDescent="0.25">
      <c r="A802" s="107"/>
      <c r="B802" s="107"/>
      <c r="C802" s="107"/>
      <c r="D802" s="107"/>
      <c r="E802" s="107"/>
      <c r="F802" s="107"/>
      <c r="G802" s="107"/>
      <c r="H802" s="107"/>
      <c r="I802" s="107"/>
      <c r="J802" s="107"/>
      <c r="K802" s="107"/>
      <c r="L802" s="107"/>
      <c r="M802" s="107"/>
      <c r="N802" s="107"/>
      <c r="O802" s="107"/>
      <c r="P802" s="107"/>
      <c r="Q802" s="107"/>
      <c r="R802" s="107"/>
      <c r="S802" s="107"/>
      <c r="T802" s="107"/>
      <c r="U802" s="107"/>
      <c r="V802" s="107"/>
      <c r="W802" s="107"/>
      <c r="X802" s="107"/>
      <c r="Y802" s="107"/>
      <c r="Z802" s="107"/>
    </row>
    <row r="803" spans="1:26" ht="13.5" customHeight="1" x14ac:dyDescent="0.25">
      <c r="A803" s="107"/>
      <c r="B803" s="107"/>
      <c r="C803" s="107"/>
      <c r="D803" s="107"/>
      <c r="E803" s="107"/>
      <c r="F803" s="107"/>
      <c r="G803" s="107"/>
      <c r="H803" s="107"/>
      <c r="I803" s="107"/>
      <c r="J803" s="107"/>
      <c r="K803" s="107"/>
      <c r="L803" s="107"/>
      <c r="M803" s="107"/>
      <c r="N803" s="107"/>
      <c r="O803" s="107"/>
      <c r="P803" s="107"/>
      <c r="Q803" s="107"/>
      <c r="R803" s="107"/>
      <c r="S803" s="107"/>
      <c r="T803" s="107"/>
      <c r="U803" s="107"/>
      <c r="V803" s="107"/>
      <c r="W803" s="107"/>
      <c r="X803" s="107"/>
      <c r="Y803" s="107"/>
      <c r="Z803" s="107"/>
    </row>
    <row r="804" spans="1:26" ht="13.5" customHeight="1" x14ac:dyDescent="0.25">
      <c r="A804" s="107"/>
      <c r="B804" s="107"/>
      <c r="C804" s="107"/>
      <c r="D804" s="107"/>
      <c r="E804" s="107"/>
      <c r="F804" s="107"/>
      <c r="G804" s="107"/>
      <c r="H804" s="107"/>
      <c r="I804" s="107"/>
      <c r="J804" s="107"/>
      <c r="K804" s="107"/>
      <c r="L804" s="107"/>
      <c r="M804" s="107"/>
      <c r="N804" s="107"/>
      <c r="O804" s="107"/>
      <c r="P804" s="107"/>
      <c r="Q804" s="107"/>
      <c r="R804" s="107"/>
      <c r="S804" s="107"/>
      <c r="T804" s="107"/>
      <c r="U804" s="107"/>
      <c r="V804" s="107"/>
      <c r="W804" s="107"/>
      <c r="X804" s="107"/>
      <c r="Y804" s="107"/>
      <c r="Z804" s="107"/>
    </row>
    <row r="805" spans="1:26" ht="13.5" customHeight="1" x14ac:dyDescent="0.25">
      <c r="A805" s="107"/>
      <c r="B805" s="107"/>
      <c r="C805" s="107"/>
      <c r="D805" s="107"/>
      <c r="E805" s="107"/>
      <c r="F805" s="107"/>
      <c r="G805" s="107"/>
      <c r="H805" s="107"/>
      <c r="I805" s="107"/>
      <c r="J805" s="107"/>
      <c r="K805" s="107"/>
      <c r="L805" s="107"/>
      <c r="M805" s="107"/>
      <c r="N805" s="107"/>
      <c r="O805" s="107"/>
      <c r="P805" s="107"/>
      <c r="Q805" s="107"/>
      <c r="R805" s="107"/>
      <c r="S805" s="107"/>
      <c r="T805" s="107"/>
      <c r="U805" s="107"/>
      <c r="V805" s="107"/>
      <c r="W805" s="107"/>
      <c r="X805" s="107"/>
      <c r="Y805" s="107"/>
      <c r="Z805" s="107"/>
    </row>
    <row r="806" spans="1:26" ht="13.5" customHeight="1" x14ac:dyDescent="0.25">
      <c r="A806" s="107"/>
      <c r="B806" s="107"/>
      <c r="C806" s="107"/>
      <c r="D806" s="107"/>
      <c r="E806" s="107"/>
      <c r="F806" s="107"/>
      <c r="G806" s="107"/>
      <c r="H806" s="107"/>
      <c r="I806" s="107"/>
      <c r="J806" s="107"/>
      <c r="K806" s="107"/>
      <c r="L806" s="107"/>
      <c r="M806" s="107"/>
      <c r="N806" s="107"/>
      <c r="O806" s="107"/>
      <c r="P806" s="107"/>
      <c r="Q806" s="107"/>
      <c r="R806" s="107"/>
      <c r="S806" s="107"/>
      <c r="T806" s="107"/>
      <c r="U806" s="107"/>
      <c r="V806" s="107"/>
      <c r="W806" s="107"/>
      <c r="X806" s="107"/>
      <c r="Y806" s="107"/>
      <c r="Z806" s="107"/>
    </row>
    <row r="807" spans="1:26" ht="13.5" customHeight="1" x14ac:dyDescent="0.25">
      <c r="A807" s="107"/>
      <c r="B807" s="107"/>
      <c r="C807" s="107"/>
      <c r="D807" s="107"/>
      <c r="E807" s="107"/>
      <c r="F807" s="107"/>
      <c r="G807" s="107"/>
      <c r="H807" s="107"/>
      <c r="I807" s="107"/>
      <c r="J807" s="107"/>
      <c r="K807" s="107"/>
      <c r="L807" s="107"/>
      <c r="M807" s="107"/>
      <c r="N807" s="107"/>
      <c r="O807" s="107"/>
      <c r="P807" s="107"/>
      <c r="Q807" s="107"/>
      <c r="R807" s="107"/>
      <c r="S807" s="107"/>
      <c r="T807" s="107"/>
      <c r="U807" s="107"/>
      <c r="V807" s="107"/>
      <c r="W807" s="107"/>
      <c r="X807" s="107"/>
      <c r="Y807" s="107"/>
      <c r="Z807" s="107"/>
    </row>
    <row r="808" spans="1:26" ht="13.5" customHeight="1" x14ac:dyDescent="0.25">
      <c r="A808" s="107"/>
      <c r="B808" s="107"/>
      <c r="C808" s="107"/>
      <c r="D808" s="107"/>
      <c r="E808" s="107"/>
      <c r="F808" s="107"/>
      <c r="G808" s="107"/>
      <c r="H808" s="107"/>
      <c r="I808" s="107"/>
      <c r="J808" s="107"/>
      <c r="K808" s="107"/>
      <c r="L808" s="107"/>
      <c r="M808" s="107"/>
      <c r="N808" s="107"/>
      <c r="O808" s="107"/>
      <c r="P808" s="107"/>
      <c r="Q808" s="107"/>
      <c r="R808" s="107"/>
      <c r="S808" s="107"/>
      <c r="T808" s="107"/>
      <c r="U808" s="107"/>
      <c r="V808" s="107"/>
      <c r="W808" s="107"/>
      <c r="X808" s="107"/>
      <c r="Y808" s="107"/>
      <c r="Z808" s="107"/>
    </row>
    <row r="809" spans="1:26" ht="13.5" customHeight="1" x14ac:dyDescent="0.25">
      <c r="A809" s="107"/>
      <c r="B809" s="107"/>
      <c r="C809" s="107"/>
      <c r="D809" s="107"/>
      <c r="E809" s="107"/>
      <c r="F809" s="107"/>
      <c r="G809" s="107"/>
      <c r="H809" s="107"/>
      <c r="I809" s="107"/>
      <c r="J809" s="107"/>
      <c r="K809" s="107"/>
      <c r="L809" s="107"/>
      <c r="M809" s="107"/>
      <c r="N809" s="107"/>
      <c r="O809" s="107"/>
      <c r="P809" s="107"/>
      <c r="Q809" s="107"/>
      <c r="R809" s="107"/>
      <c r="S809" s="107"/>
      <c r="T809" s="107"/>
      <c r="U809" s="107"/>
      <c r="V809" s="107"/>
      <c r="W809" s="107"/>
      <c r="X809" s="107"/>
      <c r="Y809" s="107"/>
      <c r="Z809" s="107"/>
    </row>
    <row r="810" spans="1:26" ht="13.5" customHeight="1" x14ac:dyDescent="0.25">
      <c r="A810" s="107"/>
      <c r="B810" s="107"/>
      <c r="C810" s="107"/>
      <c r="D810" s="107"/>
      <c r="E810" s="107"/>
      <c r="F810" s="107"/>
      <c r="G810" s="107"/>
      <c r="H810" s="107"/>
      <c r="I810" s="107"/>
      <c r="J810" s="107"/>
      <c r="K810" s="107"/>
      <c r="L810" s="107"/>
      <c r="M810" s="107"/>
      <c r="N810" s="107"/>
      <c r="O810" s="107"/>
      <c r="P810" s="107"/>
      <c r="Q810" s="107"/>
      <c r="R810" s="107"/>
      <c r="S810" s="107"/>
      <c r="T810" s="107"/>
      <c r="U810" s="107"/>
      <c r="V810" s="107"/>
      <c r="W810" s="107"/>
      <c r="X810" s="107"/>
      <c r="Y810" s="107"/>
      <c r="Z810" s="107"/>
    </row>
    <row r="811" spans="1:26" ht="13.5" customHeight="1" x14ac:dyDescent="0.25">
      <c r="A811" s="107"/>
      <c r="B811" s="107"/>
      <c r="C811" s="107"/>
      <c r="D811" s="107"/>
      <c r="E811" s="107"/>
      <c r="F811" s="107"/>
      <c r="G811" s="107"/>
      <c r="H811" s="107"/>
      <c r="I811" s="107"/>
      <c r="J811" s="107"/>
      <c r="K811" s="107"/>
      <c r="L811" s="107"/>
      <c r="M811" s="107"/>
      <c r="N811" s="107"/>
      <c r="O811" s="107"/>
      <c r="P811" s="107"/>
      <c r="Q811" s="107"/>
      <c r="R811" s="107"/>
      <c r="S811" s="107"/>
      <c r="T811" s="107"/>
      <c r="U811" s="107"/>
      <c r="V811" s="107"/>
      <c r="W811" s="107"/>
      <c r="X811" s="107"/>
      <c r="Y811" s="107"/>
      <c r="Z811" s="107"/>
    </row>
    <row r="812" spans="1:26" ht="13.5" customHeight="1" x14ac:dyDescent="0.25">
      <c r="A812" s="107"/>
      <c r="B812" s="107"/>
      <c r="C812" s="10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7"/>
      <c r="Z812" s="107"/>
    </row>
    <row r="813" spans="1:26" ht="13.5" customHeight="1" x14ac:dyDescent="0.25">
      <c r="A813" s="107"/>
      <c r="B813" s="107"/>
      <c r="C813" s="107"/>
      <c r="D813" s="107"/>
      <c r="E813" s="107"/>
      <c r="F813" s="107"/>
      <c r="G813" s="107"/>
      <c r="H813" s="107"/>
      <c r="I813" s="107"/>
      <c r="J813" s="107"/>
      <c r="K813" s="107"/>
      <c r="L813" s="107"/>
      <c r="M813" s="107"/>
      <c r="N813" s="107"/>
      <c r="O813" s="107"/>
      <c r="P813" s="107"/>
      <c r="Q813" s="107"/>
      <c r="R813" s="107"/>
      <c r="S813" s="107"/>
      <c r="T813" s="107"/>
      <c r="U813" s="107"/>
      <c r="V813" s="107"/>
      <c r="W813" s="107"/>
      <c r="X813" s="107"/>
      <c r="Y813" s="107"/>
      <c r="Z813" s="107"/>
    </row>
    <row r="814" spans="1:26" ht="13.5" customHeight="1" x14ac:dyDescent="0.25">
      <c r="A814" s="107"/>
      <c r="B814" s="107"/>
      <c r="C814" s="107"/>
      <c r="D814" s="107"/>
      <c r="E814" s="107"/>
      <c r="F814" s="107"/>
      <c r="G814" s="107"/>
      <c r="H814" s="107"/>
      <c r="I814" s="107"/>
      <c r="J814" s="107"/>
      <c r="K814" s="107"/>
      <c r="L814" s="107"/>
      <c r="M814" s="107"/>
      <c r="N814" s="107"/>
      <c r="O814" s="107"/>
      <c r="P814" s="107"/>
      <c r="Q814" s="107"/>
      <c r="R814" s="107"/>
      <c r="S814" s="107"/>
      <c r="T814" s="107"/>
      <c r="U814" s="107"/>
      <c r="V814" s="107"/>
      <c r="W814" s="107"/>
      <c r="X814" s="107"/>
      <c r="Y814" s="107"/>
      <c r="Z814" s="107"/>
    </row>
    <row r="815" spans="1:26" ht="13.5" customHeight="1" x14ac:dyDescent="0.25">
      <c r="A815" s="107"/>
      <c r="B815" s="107"/>
      <c r="C815" s="107"/>
      <c r="D815" s="107"/>
      <c r="E815" s="107"/>
      <c r="F815" s="107"/>
      <c r="G815" s="107"/>
      <c r="H815" s="107"/>
      <c r="I815" s="107"/>
      <c r="J815" s="107"/>
      <c r="K815" s="107"/>
      <c r="L815" s="107"/>
      <c r="M815" s="107"/>
      <c r="N815" s="107"/>
      <c r="O815" s="107"/>
      <c r="P815" s="107"/>
      <c r="Q815" s="107"/>
      <c r="R815" s="107"/>
      <c r="S815" s="107"/>
      <c r="T815" s="107"/>
      <c r="U815" s="107"/>
      <c r="V815" s="107"/>
      <c r="W815" s="107"/>
      <c r="X815" s="107"/>
      <c r="Y815" s="107"/>
      <c r="Z815" s="107"/>
    </row>
    <row r="816" spans="1:26" ht="13.5" customHeight="1" x14ac:dyDescent="0.25">
      <c r="A816" s="107"/>
      <c r="B816" s="107"/>
      <c r="C816" s="107"/>
      <c r="D816" s="107"/>
      <c r="E816" s="107"/>
      <c r="F816" s="107"/>
      <c r="G816" s="107"/>
      <c r="H816" s="107"/>
      <c r="I816" s="107"/>
      <c r="J816" s="107"/>
      <c r="K816" s="107"/>
      <c r="L816" s="107"/>
      <c r="M816" s="107"/>
      <c r="N816" s="107"/>
      <c r="O816" s="107"/>
      <c r="P816" s="107"/>
      <c r="Q816" s="107"/>
      <c r="R816" s="107"/>
      <c r="S816" s="107"/>
      <c r="T816" s="107"/>
      <c r="U816" s="107"/>
      <c r="V816" s="107"/>
      <c r="W816" s="107"/>
      <c r="X816" s="107"/>
      <c r="Y816" s="107"/>
      <c r="Z816" s="107"/>
    </row>
    <row r="817" spans="1:26" ht="13.5" customHeight="1" x14ac:dyDescent="0.25">
      <c r="A817" s="107"/>
      <c r="B817" s="107"/>
      <c r="C817" s="107"/>
      <c r="D817" s="107"/>
      <c r="E817" s="107"/>
      <c r="F817" s="107"/>
      <c r="G817" s="107"/>
      <c r="H817" s="107"/>
      <c r="I817" s="107"/>
      <c r="J817" s="107"/>
      <c r="K817" s="107"/>
      <c r="L817" s="107"/>
      <c r="M817" s="107"/>
      <c r="N817" s="107"/>
      <c r="O817" s="107"/>
      <c r="P817" s="107"/>
      <c r="Q817" s="107"/>
      <c r="R817" s="107"/>
      <c r="S817" s="107"/>
      <c r="T817" s="107"/>
      <c r="U817" s="107"/>
      <c r="V817" s="107"/>
      <c r="W817" s="107"/>
      <c r="X817" s="107"/>
      <c r="Y817" s="107"/>
      <c r="Z817" s="107"/>
    </row>
    <row r="818" spans="1:26" ht="13.5" customHeight="1" x14ac:dyDescent="0.25">
      <c r="A818" s="107"/>
      <c r="B818" s="107"/>
      <c r="C818" s="107"/>
      <c r="D818" s="107"/>
      <c r="E818" s="107"/>
      <c r="F818" s="107"/>
      <c r="G818" s="107"/>
      <c r="H818" s="107"/>
      <c r="I818" s="107"/>
      <c r="J818" s="107"/>
      <c r="K818" s="107"/>
      <c r="L818" s="107"/>
      <c r="M818" s="107"/>
      <c r="N818" s="107"/>
      <c r="O818" s="107"/>
      <c r="P818" s="107"/>
      <c r="Q818" s="107"/>
      <c r="R818" s="107"/>
      <c r="S818" s="107"/>
      <c r="T818" s="107"/>
      <c r="U818" s="107"/>
      <c r="V818" s="107"/>
      <c r="W818" s="107"/>
      <c r="X818" s="107"/>
      <c r="Y818" s="107"/>
      <c r="Z818" s="107"/>
    </row>
    <row r="819" spans="1:26" ht="13.5" customHeight="1" x14ac:dyDescent="0.25">
      <c r="A819" s="107"/>
      <c r="B819" s="107"/>
      <c r="C819" s="107"/>
      <c r="D819" s="107"/>
      <c r="E819" s="107"/>
      <c r="F819" s="107"/>
      <c r="G819" s="107"/>
      <c r="H819" s="107"/>
      <c r="I819" s="107"/>
      <c r="J819" s="107"/>
      <c r="K819" s="107"/>
      <c r="L819" s="107"/>
      <c r="M819" s="107"/>
      <c r="N819" s="107"/>
      <c r="O819" s="107"/>
      <c r="P819" s="107"/>
      <c r="Q819" s="107"/>
      <c r="R819" s="107"/>
      <c r="S819" s="107"/>
      <c r="T819" s="107"/>
      <c r="U819" s="107"/>
      <c r="V819" s="107"/>
      <c r="W819" s="107"/>
      <c r="X819" s="107"/>
      <c r="Y819" s="107"/>
      <c r="Z819" s="107"/>
    </row>
    <row r="820" spans="1:26" ht="13.5" customHeight="1" x14ac:dyDescent="0.25">
      <c r="A820" s="107"/>
      <c r="B820" s="107"/>
      <c r="C820" s="107"/>
      <c r="D820" s="107"/>
      <c r="E820" s="107"/>
      <c r="F820" s="107"/>
      <c r="G820" s="107"/>
      <c r="H820" s="107"/>
      <c r="I820" s="107"/>
      <c r="J820" s="107"/>
      <c r="K820" s="107"/>
      <c r="L820" s="107"/>
      <c r="M820" s="107"/>
      <c r="N820" s="107"/>
      <c r="O820" s="107"/>
      <c r="P820" s="107"/>
      <c r="Q820" s="107"/>
      <c r="R820" s="107"/>
      <c r="S820" s="107"/>
      <c r="T820" s="107"/>
      <c r="U820" s="107"/>
      <c r="V820" s="107"/>
      <c r="W820" s="107"/>
      <c r="X820" s="107"/>
      <c r="Y820" s="107"/>
      <c r="Z820" s="107"/>
    </row>
    <row r="821" spans="1:26" ht="13.5" customHeight="1" x14ac:dyDescent="0.25">
      <c r="A821" s="107"/>
      <c r="B821" s="107"/>
      <c r="C821" s="107"/>
      <c r="D821" s="107"/>
      <c r="E821" s="107"/>
      <c r="F821" s="107"/>
      <c r="G821" s="107"/>
      <c r="H821" s="107"/>
      <c r="I821" s="107"/>
      <c r="J821" s="107"/>
      <c r="K821" s="107"/>
      <c r="L821" s="107"/>
      <c r="M821" s="107"/>
      <c r="N821" s="107"/>
      <c r="O821" s="107"/>
      <c r="P821" s="107"/>
      <c r="Q821" s="107"/>
      <c r="R821" s="107"/>
      <c r="S821" s="107"/>
      <c r="T821" s="107"/>
      <c r="U821" s="107"/>
      <c r="V821" s="107"/>
      <c r="W821" s="107"/>
      <c r="X821" s="107"/>
      <c r="Y821" s="107"/>
      <c r="Z821" s="107"/>
    </row>
    <row r="822" spans="1:26" ht="13.5" customHeight="1" x14ac:dyDescent="0.25">
      <c r="A822" s="107"/>
      <c r="B822" s="107"/>
      <c r="C822" s="107"/>
      <c r="D822" s="107"/>
      <c r="E822" s="107"/>
      <c r="F822" s="107"/>
      <c r="G822" s="107"/>
      <c r="H822" s="107"/>
      <c r="I822" s="107"/>
      <c r="J822" s="107"/>
      <c r="K822" s="107"/>
      <c r="L822" s="107"/>
      <c r="M822" s="107"/>
      <c r="N822" s="107"/>
      <c r="O822" s="107"/>
      <c r="P822" s="107"/>
      <c r="Q822" s="107"/>
      <c r="R822" s="107"/>
      <c r="S822" s="107"/>
      <c r="T822" s="107"/>
      <c r="U822" s="107"/>
      <c r="V822" s="107"/>
      <c r="W822" s="107"/>
      <c r="X822" s="107"/>
      <c r="Y822" s="107"/>
      <c r="Z822" s="107"/>
    </row>
    <row r="823" spans="1:26" ht="13.5" customHeight="1" x14ac:dyDescent="0.25">
      <c r="A823" s="107"/>
      <c r="B823" s="107"/>
      <c r="C823" s="107"/>
      <c r="D823" s="107"/>
      <c r="E823" s="107"/>
      <c r="F823" s="107"/>
      <c r="G823" s="107"/>
      <c r="H823" s="107"/>
      <c r="I823" s="107"/>
      <c r="J823" s="107"/>
      <c r="K823" s="107"/>
      <c r="L823" s="107"/>
      <c r="M823" s="107"/>
      <c r="N823" s="107"/>
      <c r="O823" s="107"/>
      <c r="P823" s="107"/>
      <c r="Q823" s="107"/>
      <c r="R823" s="107"/>
      <c r="S823" s="107"/>
      <c r="T823" s="107"/>
      <c r="U823" s="107"/>
      <c r="V823" s="107"/>
      <c r="W823" s="107"/>
      <c r="X823" s="107"/>
      <c r="Y823" s="107"/>
      <c r="Z823" s="107"/>
    </row>
    <row r="824" spans="1:26" ht="13.5" customHeight="1" x14ac:dyDescent="0.25">
      <c r="A824" s="107"/>
      <c r="B824" s="107"/>
      <c r="C824" s="107"/>
      <c r="D824" s="107"/>
      <c r="E824" s="107"/>
      <c r="F824" s="107"/>
      <c r="G824" s="107"/>
      <c r="H824" s="107"/>
      <c r="I824" s="107"/>
      <c r="J824" s="107"/>
      <c r="K824" s="107"/>
      <c r="L824" s="107"/>
      <c r="M824" s="107"/>
      <c r="N824" s="107"/>
      <c r="O824" s="107"/>
      <c r="P824" s="107"/>
      <c r="Q824" s="107"/>
      <c r="R824" s="107"/>
      <c r="S824" s="107"/>
      <c r="T824" s="107"/>
      <c r="U824" s="107"/>
      <c r="V824" s="107"/>
      <c r="W824" s="107"/>
      <c r="X824" s="107"/>
      <c r="Y824" s="107"/>
      <c r="Z824" s="107"/>
    </row>
    <row r="825" spans="1:26" ht="13.5" customHeight="1" x14ac:dyDescent="0.25">
      <c r="A825" s="107"/>
      <c r="B825" s="107"/>
      <c r="C825" s="107"/>
      <c r="D825" s="107"/>
      <c r="E825" s="107"/>
      <c r="F825" s="107"/>
      <c r="G825" s="107"/>
      <c r="H825" s="107"/>
      <c r="I825" s="107"/>
      <c r="J825" s="107"/>
      <c r="K825" s="107"/>
      <c r="L825" s="107"/>
      <c r="M825" s="107"/>
      <c r="N825" s="107"/>
      <c r="O825" s="107"/>
      <c r="P825" s="107"/>
      <c r="Q825" s="107"/>
      <c r="R825" s="107"/>
      <c r="S825" s="107"/>
      <c r="T825" s="107"/>
      <c r="U825" s="107"/>
      <c r="V825" s="107"/>
      <c r="W825" s="107"/>
      <c r="X825" s="107"/>
      <c r="Y825" s="107"/>
      <c r="Z825" s="107"/>
    </row>
    <row r="826" spans="1:26" ht="13.5" customHeight="1" x14ac:dyDescent="0.25">
      <c r="A826" s="107"/>
      <c r="B826" s="107"/>
      <c r="C826" s="107"/>
      <c r="D826" s="107"/>
      <c r="E826" s="107"/>
      <c r="F826" s="107"/>
      <c r="G826" s="107"/>
      <c r="H826" s="107"/>
      <c r="I826" s="107"/>
      <c r="J826" s="107"/>
      <c r="K826" s="107"/>
      <c r="L826" s="107"/>
      <c r="M826" s="107"/>
      <c r="N826" s="107"/>
      <c r="O826" s="107"/>
      <c r="P826" s="107"/>
      <c r="Q826" s="107"/>
      <c r="R826" s="107"/>
      <c r="S826" s="107"/>
      <c r="T826" s="107"/>
      <c r="U826" s="107"/>
      <c r="V826" s="107"/>
      <c r="W826" s="107"/>
      <c r="X826" s="107"/>
      <c r="Y826" s="107"/>
      <c r="Z826" s="107"/>
    </row>
    <row r="827" spans="1:26" ht="13.5" customHeight="1" x14ac:dyDescent="0.25">
      <c r="A827" s="107"/>
      <c r="B827" s="107"/>
      <c r="C827" s="107"/>
      <c r="D827" s="107"/>
      <c r="E827" s="107"/>
      <c r="F827" s="107"/>
      <c r="G827" s="107"/>
      <c r="H827" s="107"/>
      <c r="I827" s="107"/>
      <c r="J827" s="107"/>
      <c r="K827" s="107"/>
      <c r="L827" s="107"/>
      <c r="M827" s="107"/>
      <c r="N827" s="107"/>
      <c r="O827" s="107"/>
      <c r="P827" s="107"/>
      <c r="Q827" s="107"/>
      <c r="R827" s="107"/>
      <c r="S827" s="107"/>
      <c r="T827" s="107"/>
      <c r="U827" s="107"/>
      <c r="V827" s="107"/>
      <c r="W827" s="107"/>
      <c r="X827" s="107"/>
      <c r="Y827" s="107"/>
      <c r="Z827" s="107"/>
    </row>
    <row r="828" spans="1:26" ht="13.5" customHeight="1" x14ac:dyDescent="0.25">
      <c r="A828" s="107"/>
      <c r="B828" s="107"/>
      <c r="C828" s="107"/>
      <c r="D828" s="107"/>
      <c r="E828" s="107"/>
      <c r="F828" s="107"/>
      <c r="G828" s="107"/>
      <c r="H828" s="107"/>
      <c r="I828" s="107"/>
      <c r="J828" s="107"/>
      <c r="K828" s="107"/>
      <c r="L828" s="107"/>
      <c r="M828" s="107"/>
      <c r="N828" s="107"/>
      <c r="O828" s="107"/>
      <c r="P828" s="107"/>
      <c r="Q828" s="107"/>
      <c r="R828" s="107"/>
      <c r="S828" s="107"/>
      <c r="T828" s="107"/>
      <c r="U828" s="107"/>
      <c r="V828" s="107"/>
      <c r="W828" s="107"/>
      <c r="X828" s="107"/>
      <c r="Y828" s="107"/>
      <c r="Z828" s="107"/>
    </row>
    <row r="829" spans="1:26" ht="13.5" customHeight="1" x14ac:dyDescent="0.25">
      <c r="A829" s="107"/>
      <c r="B829" s="107"/>
      <c r="C829" s="107"/>
      <c r="D829" s="107"/>
      <c r="E829" s="107"/>
      <c r="F829" s="107"/>
      <c r="G829" s="107"/>
      <c r="H829" s="107"/>
      <c r="I829" s="107"/>
      <c r="J829" s="107"/>
      <c r="K829" s="107"/>
      <c r="L829" s="107"/>
      <c r="M829" s="107"/>
      <c r="N829" s="107"/>
      <c r="O829" s="107"/>
      <c r="P829" s="107"/>
      <c r="Q829" s="107"/>
      <c r="R829" s="107"/>
      <c r="S829" s="107"/>
      <c r="T829" s="107"/>
      <c r="U829" s="107"/>
      <c r="V829" s="107"/>
      <c r="W829" s="107"/>
      <c r="X829" s="107"/>
      <c r="Y829" s="107"/>
      <c r="Z829" s="107"/>
    </row>
    <row r="830" spans="1:26" ht="13.5" customHeight="1" x14ac:dyDescent="0.25">
      <c r="A830" s="107"/>
      <c r="B830" s="107"/>
      <c r="C830" s="107"/>
      <c r="D830" s="107"/>
      <c r="E830" s="107"/>
      <c r="F830" s="107"/>
      <c r="G830" s="107"/>
      <c r="H830" s="107"/>
      <c r="I830" s="107"/>
      <c r="J830" s="107"/>
      <c r="K830" s="107"/>
      <c r="L830" s="107"/>
      <c r="M830" s="107"/>
      <c r="N830" s="107"/>
      <c r="O830" s="107"/>
      <c r="P830" s="107"/>
      <c r="Q830" s="107"/>
      <c r="R830" s="107"/>
      <c r="S830" s="107"/>
      <c r="T830" s="107"/>
      <c r="U830" s="107"/>
      <c r="V830" s="107"/>
      <c r="W830" s="107"/>
      <c r="X830" s="107"/>
      <c r="Y830" s="107"/>
      <c r="Z830" s="107"/>
    </row>
    <row r="831" spans="1:26" ht="13.5" customHeight="1" x14ac:dyDescent="0.25">
      <c r="A831" s="107"/>
      <c r="B831" s="107"/>
      <c r="C831" s="107"/>
      <c r="D831" s="107"/>
      <c r="E831" s="107"/>
      <c r="F831" s="107"/>
      <c r="G831" s="107"/>
      <c r="H831" s="107"/>
      <c r="I831" s="107"/>
      <c r="J831" s="107"/>
      <c r="K831" s="107"/>
      <c r="L831" s="107"/>
      <c r="M831" s="107"/>
      <c r="N831" s="107"/>
      <c r="O831" s="107"/>
      <c r="P831" s="107"/>
      <c r="Q831" s="107"/>
      <c r="R831" s="107"/>
      <c r="S831" s="107"/>
      <c r="T831" s="107"/>
      <c r="U831" s="107"/>
      <c r="V831" s="107"/>
      <c r="W831" s="107"/>
      <c r="X831" s="107"/>
      <c r="Y831" s="107"/>
      <c r="Z831" s="107"/>
    </row>
    <row r="832" spans="1:26" ht="13.5" customHeight="1" x14ac:dyDescent="0.25">
      <c r="A832" s="107"/>
      <c r="B832" s="107"/>
      <c r="C832" s="107"/>
      <c r="D832" s="107"/>
      <c r="E832" s="107"/>
      <c r="F832" s="107"/>
      <c r="G832" s="107"/>
      <c r="H832" s="107"/>
      <c r="I832" s="107"/>
      <c r="J832" s="107"/>
      <c r="K832" s="107"/>
      <c r="L832" s="107"/>
      <c r="M832" s="107"/>
      <c r="N832" s="107"/>
      <c r="O832" s="107"/>
      <c r="P832" s="107"/>
      <c r="Q832" s="107"/>
      <c r="R832" s="107"/>
      <c r="S832" s="107"/>
      <c r="T832" s="107"/>
      <c r="U832" s="107"/>
      <c r="V832" s="107"/>
      <c r="W832" s="107"/>
      <c r="X832" s="107"/>
      <c r="Y832" s="107"/>
      <c r="Z832" s="107"/>
    </row>
    <row r="833" spans="1:26" ht="13.5" customHeight="1" x14ac:dyDescent="0.25">
      <c r="A833" s="107"/>
      <c r="B833" s="107"/>
      <c r="C833" s="107"/>
      <c r="D833" s="107"/>
      <c r="E833" s="107"/>
      <c r="F833" s="107"/>
      <c r="G833" s="107"/>
      <c r="H833" s="107"/>
      <c r="I833" s="107"/>
      <c r="J833" s="107"/>
      <c r="K833" s="107"/>
      <c r="L833" s="107"/>
      <c r="M833" s="107"/>
      <c r="N833" s="107"/>
      <c r="O833" s="107"/>
      <c r="P833" s="107"/>
      <c r="Q833" s="107"/>
      <c r="R833" s="107"/>
      <c r="S833" s="107"/>
      <c r="T833" s="107"/>
      <c r="U833" s="107"/>
      <c r="V833" s="107"/>
      <c r="W833" s="107"/>
      <c r="X833" s="107"/>
      <c r="Y833" s="107"/>
      <c r="Z833" s="107"/>
    </row>
    <row r="834" spans="1:26" ht="13.5" customHeight="1" x14ac:dyDescent="0.25">
      <c r="A834" s="107"/>
      <c r="B834" s="107"/>
      <c r="C834" s="107"/>
      <c r="D834" s="107"/>
      <c r="E834" s="107"/>
      <c r="F834" s="107"/>
      <c r="G834" s="107"/>
      <c r="H834" s="107"/>
      <c r="I834" s="107"/>
      <c r="J834" s="107"/>
      <c r="K834" s="107"/>
      <c r="L834" s="107"/>
      <c r="M834" s="107"/>
      <c r="N834" s="107"/>
      <c r="O834" s="107"/>
      <c r="P834" s="107"/>
      <c r="Q834" s="107"/>
      <c r="R834" s="107"/>
      <c r="S834" s="107"/>
      <c r="T834" s="107"/>
      <c r="U834" s="107"/>
      <c r="V834" s="107"/>
      <c r="W834" s="107"/>
      <c r="X834" s="107"/>
      <c r="Y834" s="107"/>
      <c r="Z834" s="107"/>
    </row>
    <row r="835" spans="1:26" ht="13.5" customHeight="1" x14ac:dyDescent="0.25">
      <c r="A835" s="107"/>
      <c r="B835" s="107"/>
      <c r="C835" s="107"/>
      <c r="D835" s="107"/>
      <c r="E835" s="107"/>
      <c r="F835" s="107"/>
      <c r="G835" s="107"/>
      <c r="H835" s="107"/>
      <c r="I835" s="107"/>
      <c r="J835" s="107"/>
      <c r="K835" s="107"/>
      <c r="L835" s="107"/>
      <c r="M835" s="107"/>
      <c r="N835" s="107"/>
      <c r="O835" s="107"/>
      <c r="P835" s="107"/>
      <c r="Q835" s="107"/>
      <c r="R835" s="107"/>
      <c r="S835" s="107"/>
      <c r="T835" s="107"/>
      <c r="U835" s="107"/>
      <c r="V835" s="107"/>
      <c r="W835" s="107"/>
      <c r="X835" s="107"/>
      <c r="Y835" s="107"/>
      <c r="Z835" s="107"/>
    </row>
    <row r="836" spans="1:26" ht="13.5" customHeight="1" x14ac:dyDescent="0.25">
      <c r="A836" s="107"/>
      <c r="B836" s="107"/>
      <c r="C836" s="107"/>
      <c r="D836" s="107"/>
      <c r="E836" s="107"/>
      <c r="F836" s="107"/>
      <c r="G836" s="107"/>
      <c r="H836" s="107"/>
      <c r="I836" s="107"/>
      <c r="J836" s="107"/>
      <c r="K836" s="107"/>
      <c r="L836" s="107"/>
      <c r="M836" s="107"/>
      <c r="N836" s="107"/>
      <c r="O836" s="107"/>
      <c r="P836" s="107"/>
      <c r="Q836" s="107"/>
      <c r="R836" s="107"/>
      <c r="S836" s="107"/>
      <c r="T836" s="107"/>
      <c r="U836" s="107"/>
      <c r="V836" s="107"/>
      <c r="W836" s="107"/>
      <c r="X836" s="107"/>
      <c r="Y836" s="107"/>
      <c r="Z836" s="107"/>
    </row>
    <row r="837" spans="1:26" ht="13.5" customHeight="1" x14ac:dyDescent="0.25">
      <c r="A837" s="107"/>
      <c r="B837" s="107"/>
      <c r="C837" s="107"/>
      <c r="D837" s="107"/>
      <c r="E837" s="107"/>
      <c r="F837" s="107"/>
      <c r="G837" s="107"/>
      <c r="H837" s="107"/>
      <c r="I837" s="107"/>
      <c r="J837" s="107"/>
      <c r="K837" s="107"/>
      <c r="L837" s="107"/>
      <c r="M837" s="107"/>
      <c r="N837" s="107"/>
      <c r="O837" s="107"/>
      <c r="P837" s="107"/>
      <c r="Q837" s="107"/>
      <c r="R837" s="107"/>
      <c r="S837" s="107"/>
      <c r="T837" s="107"/>
      <c r="U837" s="107"/>
      <c r="V837" s="107"/>
      <c r="W837" s="107"/>
      <c r="X837" s="107"/>
      <c r="Y837" s="107"/>
      <c r="Z837" s="107"/>
    </row>
    <row r="838" spans="1:26" ht="13.5" customHeight="1" x14ac:dyDescent="0.25">
      <c r="A838" s="107"/>
      <c r="B838" s="107"/>
      <c r="C838" s="107"/>
      <c r="D838" s="107"/>
      <c r="E838" s="107"/>
      <c r="F838" s="107"/>
      <c r="G838" s="107"/>
      <c r="H838" s="107"/>
      <c r="I838" s="107"/>
      <c r="J838" s="107"/>
      <c r="K838" s="107"/>
      <c r="L838" s="107"/>
      <c r="M838" s="107"/>
      <c r="N838" s="107"/>
      <c r="O838" s="107"/>
      <c r="P838" s="107"/>
      <c r="Q838" s="107"/>
      <c r="R838" s="107"/>
      <c r="S838" s="107"/>
      <c r="T838" s="107"/>
      <c r="U838" s="107"/>
      <c r="V838" s="107"/>
      <c r="W838" s="107"/>
      <c r="X838" s="107"/>
      <c r="Y838" s="107"/>
      <c r="Z838" s="107"/>
    </row>
    <row r="839" spans="1:26" ht="13.5" customHeight="1" x14ac:dyDescent="0.25">
      <c r="A839" s="107"/>
      <c r="B839" s="107"/>
      <c r="C839" s="107"/>
      <c r="D839" s="107"/>
      <c r="E839" s="107"/>
      <c r="F839" s="107"/>
      <c r="G839" s="107"/>
      <c r="H839" s="107"/>
      <c r="I839" s="107"/>
      <c r="J839" s="107"/>
      <c r="K839" s="107"/>
      <c r="L839" s="107"/>
      <c r="M839" s="107"/>
      <c r="N839" s="107"/>
      <c r="O839" s="107"/>
      <c r="P839" s="107"/>
      <c r="Q839" s="107"/>
      <c r="R839" s="107"/>
      <c r="S839" s="107"/>
      <c r="T839" s="107"/>
      <c r="U839" s="107"/>
      <c r="V839" s="107"/>
      <c r="W839" s="107"/>
      <c r="X839" s="107"/>
      <c r="Y839" s="107"/>
      <c r="Z839" s="107"/>
    </row>
    <row r="840" spans="1:26" ht="13.5" customHeight="1" x14ac:dyDescent="0.25">
      <c r="A840" s="107"/>
      <c r="B840" s="107"/>
      <c r="C840" s="107"/>
      <c r="D840" s="107"/>
      <c r="E840" s="107"/>
      <c r="F840" s="107"/>
      <c r="G840" s="107"/>
      <c r="H840" s="107"/>
      <c r="I840" s="107"/>
      <c r="J840" s="107"/>
      <c r="K840" s="107"/>
      <c r="L840" s="107"/>
      <c r="M840" s="107"/>
      <c r="N840" s="107"/>
      <c r="O840" s="107"/>
      <c r="P840" s="107"/>
      <c r="Q840" s="107"/>
      <c r="R840" s="107"/>
      <c r="S840" s="107"/>
      <c r="T840" s="107"/>
      <c r="U840" s="107"/>
      <c r="V840" s="107"/>
      <c r="W840" s="107"/>
      <c r="X840" s="107"/>
      <c r="Y840" s="107"/>
      <c r="Z840" s="107"/>
    </row>
    <row r="841" spans="1:26" ht="13.5" customHeight="1" x14ac:dyDescent="0.25">
      <c r="A841" s="107"/>
      <c r="B841" s="107"/>
      <c r="C841" s="107"/>
      <c r="D841" s="107"/>
      <c r="E841" s="107"/>
      <c r="F841" s="107"/>
      <c r="G841" s="107"/>
      <c r="H841" s="107"/>
      <c r="I841" s="107"/>
      <c r="J841" s="107"/>
      <c r="K841" s="107"/>
      <c r="L841" s="107"/>
      <c r="M841" s="107"/>
      <c r="N841" s="107"/>
      <c r="O841" s="107"/>
      <c r="P841" s="107"/>
      <c r="Q841" s="107"/>
      <c r="R841" s="107"/>
      <c r="S841" s="107"/>
      <c r="T841" s="107"/>
      <c r="U841" s="107"/>
      <c r="V841" s="107"/>
      <c r="W841" s="107"/>
      <c r="X841" s="107"/>
      <c r="Y841" s="107"/>
      <c r="Z841" s="107"/>
    </row>
    <row r="842" spans="1:26" ht="13.5" customHeight="1" x14ac:dyDescent="0.25">
      <c r="A842" s="107"/>
      <c r="B842" s="107"/>
      <c r="C842" s="107"/>
      <c r="D842" s="107"/>
      <c r="E842" s="107"/>
      <c r="F842" s="107"/>
      <c r="G842" s="107"/>
      <c r="H842" s="107"/>
      <c r="I842" s="107"/>
      <c r="J842" s="107"/>
      <c r="K842" s="107"/>
      <c r="L842" s="107"/>
      <c r="M842" s="107"/>
      <c r="N842" s="107"/>
      <c r="O842" s="107"/>
      <c r="P842" s="107"/>
      <c r="Q842" s="107"/>
      <c r="R842" s="107"/>
      <c r="S842" s="107"/>
      <c r="T842" s="107"/>
      <c r="U842" s="107"/>
      <c r="V842" s="107"/>
      <c r="W842" s="107"/>
      <c r="X842" s="107"/>
      <c r="Y842" s="107"/>
      <c r="Z842" s="107"/>
    </row>
    <row r="843" spans="1:26" ht="13.5" customHeight="1" x14ac:dyDescent="0.25">
      <c r="A843" s="107"/>
      <c r="B843" s="107"/>
      <c r="C843" s="107"/>
      <c r="D843" s="107"/>
      <c r="E843" s="107"/>
      <c r="F843" s="107"/>
      <c r="G843" s="107"/>
      <c r="H843" s="107"/>
      <c r="I843" s="107"/>
      <c r="J843" s="107"/>
      <c r="K843" s="107"/>
      <c r="L843" s="107"/>
      <c r="M843" s="107"/>
      <c r="N843" s="107"/>
      <c r="O843" s="107"/>
      <c r="P843" s="107"/>
      <c r="Q843" s="107"/>
      <c r="R843" s="107"/>
      <c r="S843" s="107"/>
      <c r="T843" s="107"/>
      <c r="U843" s="107"/>
      <c r="V843" s="107"/>
      <c r="W843" s="107"/>
      <c r="X843" s="107"/>
      <c r="Y843" s="107"/>
      <c r="Z843" s="107"/>
    </row>
    <row r="844" spans="1:26" ht="13.5" customHeight="1" x14ac:dyDescent="0.25">
      <c r="A844" s="107"/>
      <c r="B844" s="107"/>
      <c r="C844" s="107"/>
      <c r="D844" s="107"/>
      <c r="E844" s="107"/>
      <c r="F844" s="107"/>
      <c r="G844" s="107"/>
      <c r="H844" s="107"/>
      <c r="I844" s="107"/>
      <c r="J844" s="107"/>
      <c r="K844" s="107"/>
      <c r="L844" s="107"/>
      <c r="M844" s="107"/>
      <c r="N844" s="107"/>
      <c r="O844" s="107"/>
      <c r="P844" s="107"/>
      <c r="Q844" s="107"/>
      <c r="R844" s="107"/>
      <c r="S844" s="107"/>
      <c r="T844" s="107"/>
      <c r="U844" s="107"/>
      <c r="V844" s="107"/>
      <c r="W844" s="107"/>
      <c r="X844" s="107"/>
      <c r="Y844" s="107"/>
      <c r="Z844" s="107"/>
    </row>
    <row r="845" spans="1:26" ht="13.5" customHeight="1" x14ac:dyDescent="0.25">
      <c r="A845" s="107"/>
      <c r="B845" s="107"/>
      <c r="C845" s="107"/>
      <c r="D845" s="107"/>
      <c r="E845" s="107"/>
      <c r="F845" s="107"/>
      <c r="G845" s="107"/>
      <c r="H845" s="107"/>
      <c r="I845" s="107"/>
      <c r="J845" s="107"/>
      <c r="K845" s="107"/>
      <c r="L845" s="107"/>
      <c r="M845" s="107"/>
      <c r="N845" s="107"/>
      <c r="O845" s="107"/>
      <c r="P845" s="107"/>
      <c r="Q845" s="107"/>
      <c r="R845" s="107"/>
      <c r="S845" s="107"/>
      <c r="T845" s="107"/>
      <c r="U845" s="107"/>
      <c r="V845" s="107"/>
      <c r="W845" s="107"/>
      <c r="X845" s="107"/>
      <c r="Y845" s="107"/>
      <c r="Z845" s="107"/>
    </row>
    <row r="846" spans="1:26" ht="13.5" customHeight="1" x14ac:dyDescent="0.25">
      <c r="A846" s="107"/>
      <c r="B846" s="107"/>
      <c r="C846" s="107"/>
      <c r="D846" s="107"/>
      <c r="E846" s="107"/>
      <c r="F846" s="107"/>
      <c r="G846" s="107"/>
      <c r="H846" s="107"/>
      <c r="I846" s="107"/>
      <c r="J846" s="107"/>
      <c r="K846" s="107"/>
      <c r="L846" s="107"/>
      <c r="M846" s="107"/>
      <c r="N846" s="107"/>
      <c r="O846" s="107"/>
      <c r="P846" s="107"/>
      <c r="Q846" s="107"/>
      <c r="R846" s="107"/>
      <c r="S846" s="107"/>
      <c r="T846" s="107"/>
      <c r="U846" s="107"/>
      <c r="V846" s="107"/>
      <c r="W846" s="107"/>
      <c r="X846" s="107"/>
      <c r="Y846" s="107"/>
      <c r="Z846" s="107"/>
    </row>
    <row r="847" spans="1:26" ht="13.5" customHeight="1" x14ac:dyDescent="0.25">
      <c r="A847" s="107"/>
      <c r="B847" s="107"/>
      <c r="C847" s="107"/>
      <c r="D847" s="107"/>
      <c r="E847" s="107"/>
      <c r="F847" s="107"/>
      <c r="G847" s="107"/>
      <c r="H847" s="107"/>
      <c r="I847" s="107"/>
      <c r="J847" s="107"/>
      <c r="K847" s="107"/>
      <c r="L847" s="107"/>
      <c r="M847" s="107"/>
      <c r="N847" s="107"/>
      <c r="O847" s="107"/>
      <c r="P847" s="107"/>
      <c r="Q847" s="107"/>
      <c r="R847" s="107"/>
      <c r="S847" s="107"/>
      <c r="T847" s="107"/>
      <c r="U847" s="107"/>
      <c r="V847" s="107"/>
      <c r="W847" s="107"/>
      <c r="X847" s="107"/>
      <c r="Y847" s="107"/>
      <c r="Z847" s="107"/>
    </row>
    <row r="848" spans="1:26" ht="13.5" customHeight="1" x14ac:dyDescent="0.25">
      <c r="A848" s="107"/>
      <c r="B848" s="107"/>
      <c r="C848" s="10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7"/>
      <c r="Z848" s="107"/>
    </row>
    <row r="849" spans="1:26" ht="13.5" customHeight="1" x14ac:dyDescent="0.25">
      <c r="A849" s="107"/>
      <c r="B849" s="107"/>
      <c r="C849" s="107"/>
      <c r="D849" s="107"/>
      <c r="E849" s="107"/>
      <c r="F849" s="107"/>
      <c r="G849" s="107"/>
      <c r="H849" s="107"/>
      <c r="I849" s="107"/>
      <c r="J849" s="107"/>
      <c r="K849" s="107"/>
      <c r="L849" s="107"/>
      <c r="M849" s="107"/>
      <c r="N849" s="107"/>
      <c r="O849" s="107"/>
      <c r="P849" s="107"/>
      <c r="Q849" s="107"/>
      <c r="R849" s="107"/>
      <c r="S849" s="107"/>
      <c r="T849" s="107"/>
      <c r="U849" s="107"/>
      <c r="V849" s="107"/>
      <c r="W849" s="107"/>
      <c r="X849" s="107"/>
      <c r="Y849" s="107"/>
      <c r="Z849" s="107"/>
    </row>
    <row r="850" spans="1:26" ht="13.5" customHeight="1" x14ac:dyDescent="0.25">
      <c r="A850" s="107"/>
      <c r="B850" s="107"/>
      <c r="C850" s="107"/>
      <c r="D850" s="107"/>
      <c r="E850" s="107"/>
      <c r="F850" s="107"/>
      <c r="G850" s="107"/>
      <c r="H850" s="107"/>
      <c r="I850" s="107"/>
      <c r="J850" s="107"/>
      <c r="K850" s="107"/>
      <c r="L850" s="107"/>
      <c r="M850" s="107"/>
      <c r="N850" s="107"/>
      <c r="O850" s="107"/>
      <c r="P850" s="107"/>
      <c r="Q850" s="107"/>
      <c r="R850" s="107"/>
      <c r="S850" s="107"/>
      <c r="T850" s="107"/>
      <c r="U850" s="107"/>
      <c r="V850" s="107"/>
      <c r="W850" s="107"/>
      <c r="X850" s="107"/>
      <c r="Y850" s="107"/>
      <c r="Z850" s="107"/>
    </row>
    <row r="851" spans="1:26" ht="13.5" customHeight="1" x14ac:dyDescent="0.25">
      <c r="A851" s="107"/>
      <c r="B851" s="107"/>
      <c r="C851" s="107"/>
      <c r="D851" s="107"/>
      <c r="E851" s="107"/>
      <c r="F851" s="107"/>
      <c r="G851" s="107"/>
      <c r="H851" s="107"/>
      <c r="I851" s="107"/>
      <c r="J851" s="107"/>
      <c r="K851" s="107"/>
      <c r="L851" s="107"/>
      <c r="M851" s="107"/>
      <c r="N851" s="107"/>
      <c r="O851" s="107"/>
      <c r="P851" s="107"/>
      <c r="Q851" s="107"/>
      <c r="R851" s="107"/>
      <c r="S851" s="107"/>
      <c r="T851" s="107"/>
      <c r="U851" s="107"/>
      <c r="V851" s="107"/>
      <c r="W851" s="107"/>
      <c r="X851" s="107"/>
      <c r="Y851" s="107"/>
      <c r="Z851" s="107"/>
    </row>
    <row r="852" spans="1:26" ht="13.5" customHeight="1" x14ac:dyDescent="0.25">
      <c r="A852" s="107"/>
      <c r="B852" s="107"/>
      <c r="C852" s="107"/>
      <c r="D852" s="107"/>
      <c r="E852" s="107"/>
      <c r="F852" s="107"/>
      <c r="G852" s="107"/>
      <c r="H852" s="107"/>
      <c r="I852" s="107"/>
      <c r="J852" s="107"/>
      <c r="K852" s="107"/>
      <c r="L852" s="107"/>
      <c r="M852" s="107"/>
      <c r="N852" s="107"/>
      <c r="O852" s="107"/>
      <c r="P852" s="107"/>
      <c r="Q852" s="107"/>
      <c r="R852" s="107"/>
      <c r="S852" s="107"/>
      <c r="T852" s="107"/>
      <c r="U852" s="107"/>
      <c r="V852" s="107"/>
      <c r="W852" s="107"/>
      <c r="X852" s="107"/>
      <c r="Y852" s="107"/>
      <c r="Z852" s="107"/>
    </row>
    <row r="853" spans="1:26" ht="13.5" customHeight="1" x14ac:dyDescent="0.25">
      <c r="A853" s="107"/>
      <c r="B853" s="107"/>
      <c r="C853" s="107"/>
      <c r="D853" s="107"/>
      <c r="E853" s="107"/>
      <c r="F853" s="107"/>
      <c r="G853" s="107"/>
      <c r="H853" s="107"/>
      <c r="I853" s="107"/>
      <c r="J853" s="107"/>
      <c r="K853" s="107"/>
      <c r="L853" s="107"/>
      <c r="M853" s="107"/>
      <c r="N853" s="107"/>
      <c r="O853" s="107"/>
      <c r="P853" s="107"/>
      <c r="Q853" s="107"/>
      <c r="R853" s="107"/>
      <c r="S853" s="107"/>
      <c r="T853" s="107"/>
      <c r="U853" s="107"/>
      <c r="V853" s="107"/>
      <c r="W853" s="107"/>
      <c r="X853" s="107"/>
      <c r="Y853" s="107"/>
      <c r="Z853" s="107"/>
    </row>
    <row r="854" spans="1:26" ht="13.5" customHeight="1" x14ac:dyDescent="0.25">
      <c r="A854" s="107"/>
      <c r="B854" s="107"/>
      <c r="C854" s="107"/>
      <c r="D854" s="107"/>
      <c r="E854" s="107"/>
      <c r="F854" s="107"/>
      <c r="G854" s="107"/>
      <c r="H854" s="107"/>
      <c r="I854" s="107"/>
      <c r="J854" s="107"/>
      <c r="K854" s="107"/>
      <c r="L854" s="107"/>
      <c r="M854" s="107"/>
      <c r="N854" s="107"/>
      <c r="O854" s="107"/>
      <c r="P854" s="107"/>
      <c r="Q854" s="107"/>
      <c r="R854" s="107"/>
      <c r="S854" s="107"/>
      <c r="T854" s="107"/>
      <c r="U854" s="107"/>
      <c r="V854" s="107"/>
      <c r="W854" s="107"/>
      <c r="X854" s="107"/>
      <c r="Y854" s="107"/>
      <c r="Z854" s="107"/>
    </row>
    <row r="855" spans="1:26" ht="13.5" customHeight="1" x14ac:dyDescent="0.25">
      <c r="A855" s="107"/>
      <c r="B855" s="107"/>
      <c r="C855" s="107"/>
      <c r="D855" s="107"/>
      <c r="E855" s="107"/>
      <c r="F855" s="107"/>
      <c r="G855" s="107"/>
      <c r="H855" s="107"/>
      <c r="I855" s="107"/>
      <c r="J855" s="107"/>
      <c r="K855" s="107"/>
      <c r="L855" s="107"/>
      <c r="M855" s="107"/>
      <c r="N855" s="107"/>
      <c r="O855" s="107"/>
      <c r="P855" s="107"/>
      <c r="Q855" s="107"/>
      <c r="R855" s="107"/>
      <c r="S855" s="107"/>
      <c r="T855" s="107"/>
      <c r="U855" s="107"/>
      <c r="V855" s="107"/>
      <c r="W855" s="107"/>
      <c r="X855" s="107"/>
      <c r="Y855" s="107"/>
      <c r="Z855" s="107"/>
    </row>
    <row r="856" spans="1:26" ht="13.5" customHeight="1" x14ac:dyDescent="0.25">
      <c r="A856" s="107"/>
      <c r="B856" s="107"/>
      <c r="C856" s="107"/>
      <c r="D856" s="107"/>
      <c r="E856" s="107"/>
      <c r="F856" s="107"/>
      <c r="G856" s="107"/>
      <c r="H856" s="107"/>
      <c r="I856" s="107"/>
      <c r="J856" s="107"/>
      <c r="K856" s="107"/>
      <c r="L856" s="107"/>
      <c r="M856" s="107"/>
      <c r="N856" s="107"/>
      <c r="O856" s="107"/>
      <c r="P856" s="107"/>
      <c r="Q856" s="107"/>
      <c r="R856" s="107"/>
      <c r="S856" s="107"/>
      <c r="T856" s="107"/>
      <c r="U856" s="107"/>
      <c r="V856" s="107"/>
      <c r="W856" s="107"/>
      <c r="X856" s="107"/>
      <c r="Y856" s="107"/>
      <c r="Z856" s="107"/>
    </row>
    <row r="857" spans="1:26" ht="13.5" customHeight="1" x14ac:dyDescent="0.25">
      <c r="A857" s="107"/>
      <c r="B857" s="107"/>
      <c r="C857" s="107"/>
      <c r="D857" s="107"/>
      <c r="E857" s="107"/>
      <c r="F857" s="107"/>
      <c r="G857" s="107"/>
      <c r="H857" s="107"/>
      <c r="I857" s="107"/>
      <c r="J857" s="107"/>
      <c r="K857" s="107"/>
      <c r="L857" s="107"/>
      <c r="M857" s="107"/>
      <c r="N857" s="107"/>
      <c r="O857" s="107"/>
      <c r="P857" s="107"/>
      <c r="Q857" s="107"/>
      <c r="R857" s="107"/>
      <c r="S857" s="107"/>
      <c r="T857" s="107"/>
      <c r="U857" s="107"/>
      <c r="V857" s="107"/>
      <c r="W857" s="107"/>
      <c r="X857" s="107"/>
      <c r="Y857" s="107"/>
      <c r="Z857" s="107"/>
    </row>
    <row r="858" spans="1:26" ht="13.5" customHeight="1" x14ac:dyDescent="0.25">
      <c r="A858" s="107"/>
      <c r="B858" s="107"/>
      <c r="C858" s="107"/>
      <c r="D858" s="107"/>
      <c r="E858" s="107"/>
      <c r="F858" s="107"/>
      <c r="G858" s="107"/>
      <c r="H858" s="107"/>
      <c r="I858" s="107"/>
      <c r="J858" s="107"/>
      <c r="K858" s="107"/>
      <c r="L858" s="107"/>
      <c r="M858" s="107"/>
      <c r="N858" s="107"/>
      <c r="O858" s="107"/>
      <c r="P858" s="107"/>
      <c r="Q858" s="107"/>
      <c r="R858" s="107"/>
      <c r="S858" s="107"/>
      <c r="T858" s="107"/>
      <c r="U858" s="107"/>
      <c r="V858" s="107"/>
      <c r="W858" s="107"/>
      <c r="X858" s="107"/>
      <c r="Y858" s="107"/>
      <c r="Z858" s="107"/>
    </row>
    <row r="859" spans="1:26" ht="13.5" customHeight="1" x14ac:dyDescent="0.25">
      <c r="A859" s="107"/>
      <c r="B859" s="107"/>
      <c r="C859" s="107"/>
      <c r="D859" s="107"/>
      <c r="E859" s="107"/>
      <c r="F859" s="107"/>
      <c r="G859" s="107"/>
      <c r="H859" s="107"/>
      <c r="I859" s="107"/>
      <c r="J859" s="107"/>
      <c r="K859" s="107"/>
      <c r="L859" s="107"/>
      <c r="M859" s="107"/>
      <c r="N859" s="107"/>
      <c r="O859" s="107"/>
      <c r="P859" s="107"/>
      <c r="Q859" s="107"/>
      <c r="R859" s="107"/>
      <c r="S859" s="107"/>
      <c r="T859" s="107"/>
      <c r="U859" s="107"/>
      <c r="V859" s="107"/>
      <c r="W859" s="107"/>
      <c r="X859" s="107"/>
      <c r="Y859" s="107"/>
      <c r="Z859" s="107"/>
    </row>
    <row r="860" spans="1:26" ht="13.5" customHeight="1" x14ac:dyDescent="0.25">
      <c r="A860" s="107"/>
      <c r="B860" s="107"/>
      <c r="C860" s="107"/>
      <c r="D860" s="107"/>
      <c r="E860" s="107"/>
      <c r="F860" s="107"/>
      <c r="G860" s="107"/>
      <c r="H860" s="107"/>
      <c r="I860" s="107"/>
      <c r="J860" s="107"/>
      <c r="K860" s="107"/>
      <c r="L860" s="107"/>
      <c r="M860" s="107"/>
      <c r="N860" s="107"/>
      <c r="O860" s="107"/>
      <c r="P860" s="107"/>
      <c r="Q860" s="107"/>
      <c r="R860" s="107"/>
      <c r="S860" s="107"/>
      <c r="T860" s="107"/>
      <c r="U860" s="107"/>
      <c r="V860" s="107"/>
      <c r="W860" s="107"/>
      <c r="X860" s="107"/>
      <c r="Y860" s="107"/>
      <c r="Z860" s="107"/>
    </row>
    <row r="861" spans="1:26" ht="13.5" customHeight="1" x14ac:dyDescent="0.25">
      <c r="A861" s="107"/>
      <c r="B861" s="107"/>
      <c r="C861" s="107"/>
      <c r="D861" s="107"/>
      <c r="E861" s="107"/>
      <c r="F861" s="107"/>
      <c r="G861" s="107"/>
      <c r="H861" s="107"/>
      <c r="I861" s="107"/>
      <c r="J861" s="107"/>
      <c r="K861" s="107"/>
      <c r="L861" s="107"/>
      <c r="M861" s="107"/>
      <c r="N861" s="107"/>
      <c r="O861" s="107"/>
      <c r="P861" s="107"/>
      <c r="Q861" s="107"/>
      <c r="R861" s="107"/>
      <c r="S861" s="107"/>
      <c r="T861" s="107"/>
      <c r="U861" s="107"/>
      <c r="V861" s="107"/>
      <c r="W861" s="107"/>
      <c r="X861" s="107"/>
      <c r="Y861" s="107"/>
      <c r="Z861" s="107"/>
    </row>
    <row r="862" spans="1:26" ht="13.5" customHeight="1" x14ac:dyDescent="0.25">
      <c r="A862" s="107"/>
      <c r="B862" s="107"/>
      <c r="C862" s="107"/>
      <c r="D862" s="107"/>
      <c r="E862" s="107"/>
      <c r="F862" s="107"/>
      <c r="G862" s="107"/>
      <c r="H862" s="107"/>
      <c r="I862" s="107"/>
      <c r="J862" s="107"/>
      <c r="K862" s="107"/>
      <c r="L862" s="107"/>
      <c r="M862" s="107"/>
      <c r="N862" s="107"/>
      <c r="O862" s="107"/>
      <c r="P862" s="107"/>
      <c r="Q862" s="107"/>
      <c r="R862" s="107"/>
      <c r="S862" s="107"/>
      <c r="T862" s="107"/>
      <c r="U862" s="107"/>
      <c r="V862" s="107"/>
      <c r="W862" s="107"/>
      <c r="X862" s="107"/>
      <c r="Y862" s="107"/>
      <c r="Z862" s="107"/>
    </row>
    <row r="863" spans="1:26" ht="13.5" customHeight="1" x14ac:dyDescent="0.25">
      <c r="A863" s="107"/>
      <c r="B863" s="107"/>
      <c r="C863" s="107"/>
      <c r="D863" s="107"/>
      <c r="E863" s="107"/>
      <c r="F863" s="107"/>
      <c r="G863" s="107"/>
      <c r="H863" s="107"/>
      <c r="I863" s="107"/>
      <c r="J863" s="107"/>
      <c r="K863" s="107"/>
      <c r="L863" s="107"/>
      <c r="M863" s="107"/>
      <c r="N863" s="107"/>
      <c r="O863" s="107"/>
      <c r="P863" s="107"/>
      <c r="Q863" s="107"/>
      <c r="R863" s="107"/>
      <c r="S863" s="107"/>
      <c r="T863" s="107"/>
      <c r="U863" s="107"/>
      <c r="V863" s="107"/>
      <c r="W863" s="107"/>
      <c r="X863" s="107"/>
      <c r="Y863" s="107"/>
      <c r="Z863" s="107"/>
    </row>
    <row r="864" spans="1:26" ht="13.5" customHeight="1" x14ac:dyDescent="0.25">
      <c r="A864" s="107"/>
      <c r="B864" s="107"/>
      <c r="C864" s="107"/>
      <c r="D864" s="107"/>
      <c r="E864" s="107"/>
      <c r="F864" s="107"/>
      <c r="G864" s="107"/>
      <c r="H864" s="107"/>
      <c r="I864" s="107"/>
      <c r="J864" s="107"/>
      <c r="K864" s="107"/>
      <c r="L864" s="107"/>
      <c r="M864" s="107"/>
      <c r="N864" s="107"/>
      <c r="O864" s="107"/>
      <c r="P864" s="107"/>
      <c r="Q864" s="107"/>
      <c r="R864" s="107"/>
      <c r="S864" s="107"/>
      <c r="T864" s="107"/>
      <c r="U864" s="107"/>
      <c r="V864" s="107"/>
      <c r="W864" s="107"/>
      <c r="X864" s="107"/>
      <c r="Y864" s="107"/>
      <c r="Z864" s="107"/>
    </row>
    <row r="865" spans="1:26" ht="13.5" customHeight="1" x14ac:dyDescent="0.25">
      <c r="A865" s="107"/>
      <c r="B865" s="107"/>
      <c r="C865" s="107"/>
      <c r="D865" s="107"/>
      <c r="E865" s="107"/>
      <c r="F865" s="107"/>
      <c r="G865" s="107"/>
      <c r="H865" s="107"/>
      <c r="I865" s="107"/>
      <c r="J865" s="107"/>
      <c r="K865" s="107"/>
      <c r="L865" s="107"/>
      <c r="M865" s="107"/>
      <c r="N865" s="107"/>
      <c r="O865" s="107"/>
      <c r="P865" s="107"/>
      <c r="Q865" s="107"/>
      <c r="R865" s="107"/>
      <c r="S865" s="107"/>
      <c r="T865" s="107"/>
      <c r="U865" s="107"/>
      <c r="V865" s="107"/>
      <c r="W865" s="107"/>
      <c r="X865" s="107"/>
      <c r="Y865" s="107"/>
      <c r="Z865" s="107"/>
    </row>
    <row r="866" spans="1:26" ht="13.5" customHeight="1" x14ac:dyDescent="0.25">
      <c r="A866" s="107"/>
      <c r="B866" s="107"/>
      <c r="C866" s="107"/>
      <c r="D866" s="107"/>
      <c r="E866" s="107"/>
      <c r="F866" s="107"/>
      <c r="G866" s="107"/>
      <c r="H866" s="107"/>
      <c r="I866" s="107"/>
      <c r="J866" s="107"/>
      <c r="K866" s="107"/>
      <c r="L866" s="107"/>
      <c r="M866" s="107"/>
      <c r="N866" s="107"/>
      <c r="O866" s="107"/>
      <c r="P866" s="107"/>
      <c r="Q866" s="107"/>
      <c r="R866" s="107"/>
      <c r="S866" s="107"/>
      <c r="T866" s="107"/>
      <c r="U866" s="107"/>
      <c r="V866" s="107"/>
      <c r="W866" s="107"/>
      <c r="X866" s="107"/>
      <c r="Y866" s="107"/>
      <c r="Z866" s="107"/>
    </row>
    <row r="867" spans="1:26" ht="13.5" customHeight="1" x14ac:dyDescent="0.25">
      <c r="A867" s="107"/>
      <c r="B867" s="107"/>
      <c r="C867" s="107"/>
      <c r="D867" s="107"/>
      <c r="E867" s="107"/>
      <c r="F867" s="107"/>
      <c r="G867" s="107"/>
      <c r="H867" s="107"/>
      <c r="I867" s="107"/>
      <c r="J867" s="107"/>
      <c r="K867" s="107"/>
      <c r="L867" s="107"/>
      <c r="M867" s="107"/>
      <c r="N867" s="107"/>
      <c r="O867" s="107"/>
      <c r="P867" s="107"/>
      <c r="Q867" s="107"/>
      <c r="R867" s="107"/>
      <c r="S867" s="107"/>
      <c r="T867" s="107"/>
      <c r="U867" s="107"/>
      <c r="V867" s="107"/>
      <c r="W867" s="107"/>
      <c r="X867" s="107"/>
      <c r="Y867" s="107"/>
      <c r="Z867" s="107"/>
    </row>
    <row r="868" spans="1:26" ht="13.5" customHeight="1" x14ac:dyDescent="0.25">
      <c r="A868" s="107"/>
      <c r="B868" s="107"/>
      <c r="C868" s="107"/>
      <c r="D868" s="107"/>
      <c r="E868" s="107"/>
      <c r="F868" s="107"/>
      <c r="G868" s="107"/>
      <c r="H868" s="107"/>
      <c r="I868" s="107"/>
      <c r="J868" s="107"/>
      <c r="K868" s="107"/>
      <c r="L868" s="107"/>
      <c r="M868" s="107"/>
      <c r="N868" s="107"/>
      <c r="O868" s="107"/>
      <c r="P868" s="107"/>
      <c r="Q868" s="107"/>
      <c r="R868" s="107"/>
      <c r="S868" s="107"/>
      <c r="T868" s="107"/>
      <c r="U868" s="107"/>
      <c r="V868" s="107"/>
      <c r="W868" s="107"/>
      <c r="X868" s="107"/>
      <c r="Y868" s="107"/>
      <c r="Z868" s="107"/>
    </row>
    <row r="869" spans="1:26" ht="13.5" customHeight="1" x14ac:dyDescent="0.25">
      <c r="A869" s="107"/>
      <c r="B869" s="107"/>
      <c r="C869" s="107"/>
      <c r="D869" s="107"/>
      <c r="E869" s="107"/>
      <c r="F869" s="107"/>
      <c r="G869" s="107"/>
      <c r="H869" s="107"/>
      <c r="I869" s="107"/>
      <c r="J869" s="107"/>
      <c r="K869" s="107"/>
      <c r="L869" s="107"/>
      <c r="M869" s="107"/>
      <c r="N869" s="107"/>
      <c r="O869" s="107"/>
      <c r="P869" s="107"/>
      <c r="Q869" s="107"/>
      <c r="R869" s="107"/>
      <c r="S869" s="107"/>
      <c r="T869" s="107"/>
      <c r="U869" s="107"/>
      <c r="V869" s="107"/>
      <c r="W869" s="107"/>
      <c r="X869" s="107"/>
      <c r="Y869" s="107"/>
      <c r="Z869" s="107"/>
    </row>
    <row r="870" spans="1:26" ht="13.5" customHeight="1" x14ac:dyDescent="0.25">
      <c r="A870" s="107"/>
      <c r="B870" s="107"/>
      <c r="C870" s="107"/>
      <c r="D870" s="107"/>
      <c r="E870" s="107"/>
      <c r="F870" s="107"/>
      <c r="G870" s="107"/>
      <c r="H870" s="107"/>
      <c r="I870" s="107"/>
      <c r="J870" s="107"/>
      <c r="K870" s="107"/>
      <c r="L870" s="107"/>
      <c r="M870" s="107"/>
      <c r="N870" s="107"/>
      <c r="O870" s="107"/>
      <c r="P870" s="107"/>
      <c r="Q870" s="107"/>
      <c r="R870" s="107"/>
      <c r="S870" s="107"/>
      <c r="T870" s="107"/>
      <c r="U870" s="107"/>
      <c r="V870" s="107"/>
      <c r="W870" s="107"/>
      <c r="X870" s="107"/>
      <c r="Y870" s="107"/>
      <c r="Z870" s="107"/>
    </row>
    <row r="871" spans="1:26" ht="13.5" customHeight="1" x14ac:dyDescent="0.25">
      <c r="A871" s="107"/>
      <c r="B871" s="107"/>
      <c r="C871" s="107"/>
      <c r="D871" s="107"/>
      <c r="E871" s="107"/>
      <c r="F871" s="107"/>
      <c r="G871" s="107"/>
      <c r="H871" s="107"/>
      <c r="I871" s="107"/>
      <c r="J871" s="107"/>
      <c r="K871" s="107"/>
      <c r="L871" s="107"/>
      <c r="M871" s="107"/>
      <c r="N871" s="107"/>
      <c r="O871" s="107"/>
      <c r="P871" s="107"/>
      <c r="Q871" s="107"/>
      <c r="R871" s="107"/>
      <c r="S871" s="107"/>
      <c r="T871" s="107"/>
      <c r="U871" s="107"/>
      <c r="V871" s="107"/>
      <c r="W871" s="107"/>
      <c r="X871" s="107"/>
      <c r="Y871" s="107"/>
      <c r="Z871" s="107"/>
    </row>
    <row r="872" spans="1:26" ht="13.5" customHeight="1" x14ac:dyDescent="0.25">
      <c r="A872" s="107"/>
      <c r="B872" s="107"/>
      <c r="C872" s="107"/>
      <c r="D872" s="107"/>
      <c r="E872" s="107"/>
      <c r="F872" s="107"/>
      <c r="G872" s="107"/>
      <c r="H872" s="107"/>
      <c r="I872" s="107"/>
      <c r="J872" s="107"/>
      <c r="K872" s="107"/>
      <c r="L872" s="107"/>
      <c r="M872" s="107"/>
      <c r="N872" s="107"/>
      <c r="O872" s="107"/>
      <c r="P872" s="107"/>
      <c r="Q872" s="107"/>
      <c r="R872" s="107"/>
      <c r="S872" s="107"/>
      <c r="T872" s="107"/>
      <c r="U872" s="107"/>
      <c r="V872" s="107"/>
      <c r="W872" s="107"/>
      <c r="X872" s="107"/>
      <c r="Y872" s="107"/>
      <c r="Z872" s="107"/>
    </row>
    <row r="873" spans="1:26" ht="13.5" customHeight="1" x14ac:dyDescent="0.25">
      <c r="A873" s="107"/>
      <c r="B873" s="107"/>
      <c r="C873" s="107"/>
      <c r="D873" s="107"/>
      <c r="E873" s="107"/>
      <c r="F873" s="107"/>
      <c r="G873" s="107"/>
      <c r="H873" s="107"/>
      <c r="I873" s="107"/>
      <c r="J873" s="107"/>
      <c r="K873" s="107"/>
      <c r="L873" s="107"/>
      <c r="M873" s="107"/>
      <c r="N873" s="107"/>
      <c r="O873" s="107"/>
      <c r="P873" s="107"/>
      <c r="Q873" s="107"/>
      <c r="R873" s="107"/>
      <c r="S873" s="107"/>
      <c r="T873" s="107"/>
      <c r="U873" s="107"/>
      <c r="V873" s="107"/>
      <c r="W873" s="107"/>
      <c r="X873" s="107"/>
      <c r="Y873" s="107"/>
      <c r="Z873" s="107"/>
    </row>
    <row r="874" spans="1:26" ht="13.5" customHeight="1" x14ac:dyDescent="0.25">
      <c r="A874" s="107"/>
      <c r="B874" s="107"/>
      <c r="C874" s="107"/>
      <c r="D874" s="107"/>
      <c r="E874" s="107"/>
      <c r="F874" s="107"/>
      <c r="G874" s="107"/>
      <c r="H874" s="107"/>
      <c r="I874" s="107"/>
      <c r="J874" s="107"/>
      <c r="K874" s="107"/>
      <c r="L874" s="107"/>
      <c r="M874" s="107"/>
      <c r="N874" s="107"/>
      <c r="O874" s="107"/>
      <c r="P874" s="107"/>
      <c r="Q874" s="107"/>
      <c r="R874" s="107"/>
      <c r="S874" s="107"/>
      <c r="T874" s="107"/>
      <c r="U874" s="107"/>
      <c r="V874" s="107"/>
      <c r="W874" s="107"/>
      <c r="X874" s="107"/>
      <c r="Y874" s="107"/>
      <c r="Z874" s="107"/>
    </row>
    <row r="875" spans="1:26" ht="13.5" customHeight="1" x14ac:dyDescent="0.25">
      <c r="A875" s="107"/>
      <c r="B875" s="107"/>
      <c r="C875" s="107"/>
      <c r="D875" s="107"/>
      <c r="E875" s="107"/>
      <c r="F875" s="107"/>
      <c r="G875" s="107"/>
      <c r="H875" s="107"/>
      <c r="I875" s="107"/>
      <c r="J875" s="107"/>
      <c r="K875" s="107"/>
      <c r="L875" s="107"/>
      <c r="M875" s="107"/>
      <c r="N875" s="107"/>
      <c r="O875" s="107"/>
      <c r="P875" s="107"/>
      <c r="Q875" s="107"/>
      <c r="R875" s="107"/>
      <c r="S875" s="107"/>
      <c r="T875" s="107"/>
      <c r="U875" s="107"/>
      <c r="V875" s="107"/>
      <c r="W875" s="107"/>
      <c r="X875" s="107"/>
      <c r="Y875" s="107"/>
      <c r="Z875" s="107"/>
    </row>
    <row r="876" spans="1:26" ht="13.5" customHeight="1" x14ac:dyDescent="0.25">
      <c r="A876" s="107"/>
      <c r="B876" s="107"/>
      <c r="C876" s="107"/>
      <c r="D876" s="107"/>
      <c r="E876" s="107"/>
      <c r="F876" s="107"/>
      <c r="G876" s="107"/>
      <c r="H876" s="107"/>
      <c r="I876" s="107"/>
      <c r="J876" s="107"/>
      <c r="K876" s="107"/>
      <c r="L876" s="107"/>
      <c r="M876" s="107"/>
      <c r="N876" s="107"/>
      <c r="O876" s="107"/>
      <c r="P876" s="107"/>
      <c r="Q876" s="107"/>
      <c r="R876" s="107"/>
      <c r="S876" s="107"/>
      <c r="T876" s="107"/>
      <c r="U876" s="107"/>
      <c r="V876" s="107"/>
      <c r="W876" s="107"/>
      <c r="X876" s="107"/>
      <c r="Y876" s="107"/>
      <c r="Z876" s="107"/>
    </row>
    <row r="877" spans="1:26" ht="13.5" customHeight="1" x14ac:dyDescent="0.25">
      <c r="A877" s="107"/>
      <c r="B877" s="107"/>
      <c r="C877" s="107"/>
      <c r="D877" s="107"/>
      <c r="E877" s="107"/>
      <c r="F877" s="107"/>
      <c r="G877" s="107"/>
      <c r="H877" s="107"/>
      <c r="I877" s="107"/>
      <c r="J877" s="107"/>
      <c r="K877" s="107"/>
      <c r="L877" s="107"/>
      <c r="M877" s="107"/>
      <c r="N877" s="107"/>
      <c r="O877" s="107"/>
      <c r="P877" s="107"/>
      <c r="Q877" s="107"/>
      <c r="R877" s="107"/>
      <c r="S877" s="107"/>
      <c r="T877" s="107"/>
      <c r="U877" s="107"/>
      <c r="V877" s="107"/>
      <c r="W877" s="107"/>
      <c r="X877" s="107"/>
      <c r="Y877" s="107"/>
      <c r="Z877" s="107"/>
    </row>
    <row r="878" spans="1:26" ht="13.5" customHeight="1" x14ac:dyDescent="0.25">
      <c r="A878" s="107"/>
      <c r="B878" s="107"/>
      <c r="C878" s="107"/>
      <c r="D878" s="107"/>
      <c r="E878" s="107"/>
      <c r="F878" s="107"/>
      <c r="G878" s="107"/>
      <c r="H878" s="107"/>
      <c r="I878" s="107"/>
      <c r="J878" s="107"/>
      <c r="K878" s="107"/>
      <c r="L878" s="107"/>
      <c r="M878" s="107"/>
      <c r="N878" s="107"/>
      <c r="O878" s="107"/>
      <c r="P878" s="107"/>
      <c r="Q878" s="107"/>
      <c r="R878" s="107"/>
      <c r="S878" s="107"/>
      <c r="T878" s="107"/>
      <c r="U878" s="107"/>
      <c r="V878" s="107"/>
      <c r="W878" s="107"/>
      <c r="X878" s="107"/>
      <c r="Y878" s="107"/>
      <c r="Z878" s="107"/>
    </row>
    <row r="879" spans="1:26" ht="13.5" customHeight="1" x14ac:dyDescent="0.25">
      <c r="A879" s="107"/>
      <c r="B879" s="107"/>
      <c r="C879" s="107"/>
      <c r="D879" s="107"/>
      <c r="E879" s="107"/>
      <c r="F879" s="107"/>
      <c r="G879" s="107"/>
      <c r="H879" s="107"/>
      <c r="I879" s="107"/>
      <c r="J879" s="107"/>
      <c r="K879" s="107"/>
      <c r="L879" s="107"/>
      <c r="M879" s="107"/>
      <c r="N879" s="107"/>
      <c r="O879" s="107"/>
      <c r="P879" s="107"/>
      <c r="Q879" s="107"/>
      <c r="R879" s="107"/>
      <c r="S879" s="107"/>
      <c r="T879" s="107"/>
      <c r="U879" s="107"/>
      <c r="V879" s="107"/>
      <c r="W879" s="107"/>
      <c r="X879" s="107"/>
      <c r="Y879" s="107"/>
      <c r="Z879" s="107"/>
    </row>
    <row r="880" spans="1:26" ht="13.5" customHeight="1" x14ac:dyDescent="0.25">
      <c r="A880" s="107"/>
      <c r="B880" s="107"/>
      <c r="C880" s="107"/>
      <c r="D880" s="107"/>
      <c r="E880" s="107"/>
      <c r="F880" s="107"/>
      <c r="G880" s="107"/>
      <c r="H880" s="107"/>
      <c r="I880" s="107"/>
      <c r="J880" s="107"/>
      <c r="K880" s="107"/>
      <c r="L880" s="107"/>
      <c r="M880" s="107"/>
      <c r="N880" s="107"/>
      <c r="O880" s="107"/>
      <c r="P880" s="107"/>
      <c r="Q880" s="107"/>
      <c r="R880" s="107"/>
      <c r="S880" s="107"/>
      <c r="T880" s="107"/>
      <c r="U880" s="107"/>
      <c r="V880" s="107"/>
      <c r="W880" s="107"/>
      <c r="X880" s="107"/>
      <c r="Y880" s="107"/>
      <c r="Z880" s="107"/>
    </row>
    <row r="881" spans="1:26" ht="13.5" customHeight="1" x14ac:dyDescent="0.25">
      <c r="A881" s="107"/>
      <c r="B881" s="107"/>
      <c r="C881" s="107"/>
      <c r="D881" s="107"/>
      <c r="E881" s="107"/>
      <c r="F881" s="107"/>
      <c r="G881" s="107"/>
      <c r="H881" s="107"/>
      <c r="I881" s="107"/>
      <c r="J881" s="107"/>
      <c r="K881" s="107"/>
      <c r="L881" s="107"/>
      <c r="M881" s="107"/>
      <c r="N881" s="107"/>
      <c r="O881" s="107"/>
      <c r="P881" s="107"/>
      <c r="Q881" s="107"/>
      <c r="R881" s="107"/>
      <c r="S881" s="107"/>
      <c r="T881" s="107"/>
      <c r="U881" s="107"/>
      <c r="V881" s="107"/>
      <c r="W881" s="107"/>
      <c r="X881" s="107"/>
      <c r="Y881" s="107"/>
      <c r="Z881" s="107"/>
    </row>
    <row r="882" spans="1:26" ht="13.5" customHeight="1" x14ac:dyDescent="0.25">
      <c r="A882" s="107"/>
      <c r="B882" s="107"/>
      <c r="C882" s="107"/>
      <c r="D882" s="107"/>
      <c r="E882" s="107"/>
      <c r="F882" s="107"/>
      <c r="G882" s="107"/>
      <c r="H882" s="107"/>
      <c r="I882" s="107"/>
      <c r="J882" s="107"/>
      <c r="K882" s="107"/>
      <c r="L882" s="107"/>
      <c r="M882" s="107"/>
      <c r="N882" s="107"/>
      <c r="O882" s="107"/>
      <c r="P882" s="107"/>
      <c r="Q882" s="107"/>
      <c r="R882" s="107"/>
      <c r="S882" s="107"/>
      <c r="T882" s="107"/>
      <c r="U882" s="107"/>
      <c r="V882" s="107"/>
      <c r="W882" s="107"/>
      <c r="X882" s="107"/>
      <c r="Y882" s="107"/>
      <c r="Z882" s="107"/>
    </row>
    <row r="883" spans="1:26" ht="13.5" customHeight="1" x14ac:dyDescent="0.25">
      <c r="A883" s="107"/>
      <c r="B883" s="107"/>
      <c r="C883" s="107"/>
      <c r="D883" s="107"/>
      <c r="E883" s="107"/>
      <c r="F883" s="107"/>
      <c r="G883" s="107"/>
      <c r="H883" s="107"/>
      <c r="I883" s="107"/>
      <c r="J883" s="107"/>
      <c r="K883" s="107"/>
      <c r="L883" s="107"/>
      <c r="M883" s="107"/>
      <c r="N883" s="107"/>
      <c r="O883" s="107"/>
      <c r="P883" s="107"/>
      <c r="Q883" s="107"/>
      <c r="R883" s="107"/>
      <c r="S883" s="107"/>
      <c r="T883" s="107"/>
      <c r="U883" s="107"/>
      <c r="V883" s="107"/>
      <c r="W883" s="107"/>
      <c r="X883" s="107"/>
      <c r="Y883" s="107"/>
      <c r="Z883" s="107"/>
    </row>
    <row r="884" spans="1:26" ht="13.5" customHeight="1" x14ac:dyDescent="0.25">
      <c r="A884" s="107"/>
      <c r="B884" s="107"/>
      <c r="C884" s="107"/>
      <c r="D884" s="107"/>
      <c r="E884" s="107"/>
      <c r="F884" s="107"/>
      <c r="G884" s="107"/>
      <c r="H884" s="107"/>
      <c r="I884" s="107"/>
      <c r="J884" s="107"/>
      <c r="K884" s="107"/>
      <c r="L884" s="107"/>
      <c r="M884" s="107"/>
      <c r="N884" s="107"/>
      <c r="O884" s="107"/>
      <c r="P884" s="107"/>
      <c r="Q884" s="107"/>
      <c r="R884" s="107"/>
      <c r="S884" s="107"/>
      <c r="T884" s="107"/>
      <c r="U884" s="107"/>
      <c r="V884" s="107"/>
      <c r="W884" s="107"/>
      <c r="X884" s="107"/>
      <c r="Y884" s="107"/>
      <c r="Z884" s="107"/>
    </row>
    <row r="885" spans="1:26" ht="13.5" customHeight="1" x14ac:dyDescent="0.25">
      <c r="A885" s="107"/>
      <c r="B885" s="107"/>
      <c r="C885" s="107"/>
      <c r="D885" s="107"/>
      <c r="E885" s="107"/>
      <c r="F885" s="107"/>
      <c r="G885" s="107"/>
      <c r="H885" s="107"/>
      <c r="I885" s="107"/>
      <c r="J885" s="107"/>
      <c r="K885" s="107"/>
      <c r="L885" s="107"/>
      <c r="M885" s="107"/>
      <c r="N885" s="107"/>
      <c r="O885" s="107"/>
      <c r="P885" s="107"/>
      <c r="Q885" s="107"/>
      <c r="R885" s="107"/>
      <c r="S885" s="107"/>
      <c r="T885" s="107"/>
      <c r="U885" s="107"/>
      <c r="V885" s="107"/>
      <c r="W885" s="107"/>
      <c r="X885" s="107"/>
      <c r="Y885" s="107"/>
      <c r="Z885" s="107"/>
    </row>
    <row r="886" spans="1:26" ht="13.5" customHeight="1" x14ac:dyDescent="0.25">
      <c r="A886" s="107"/>
      <c r="B886" s="107"/>
      <c r="C886" s="107"/>
      <c r="D886" s="107"/>
      <c r="E886" s="107"/>
      <c r="F886" s="107"/>
      <c r="G886" s="107"/>
      <c r="H886" s="107"/>
      <c r="I886" s="107"/>
      <c r="J886" s="107"/>
      <c r="K886" s="107"/>
      <c r="L886" s="107"/>
      <c r="M886" s="107"/>
      <c r="N886" s="107"/>
      <c r="O886" s="107"/>
      <c r="P886" s="107"/>
      <c r="Q886" s="107"/>
      <c r="R886" s="107"/>
      <c r="S886" s="107"/>
      <c r="T886" s="107"/>
      <c r="U886" s="107"/>
      <c r="V886" s="107"/>
      <c r="W886" s="107"/>
      <c r="X886" s="107"/>
      <c r="Y886" s="107"/>
      <c r="Z886" s="107"/>
    </row>
    <row r="887" spans="1:26" ht="13.5" customHeight="1" x14ac:dyDescent="0.25">
      <c r="A887" s="107"/>
      <c r="B887" s="107"/>
      <c r="C887" s="107"/>
      <c r="D887" s="107"/>
      <c r="E887" s="107"/>
      <c r="F887" s="107"/>
      <c r="G887" s="107"/>
      <c r="H887" s="107"/>
      <c r="I887" s="107"/>
      <c r="J887" s="107"/>
      <c r="K887" s="107"/>
      <c r="L887" s="107"/>
      <c r="M887" s="107"/>
      <c r="N887" s="107"/>
      <c r="O887" s="107"/>
      <c r="P887" s="107"/>
      <c r="Q887" s="107"/>
      <c r="R887" s="107"/>
      <c r="S887" s="107"/>
      <c r="T887" s="107"/>
      <c r="U887" s="107"/>
      <c r="V887" s="107"/>
      <c r="W887" s="107"/>
      <c r="X887" s="107"/>
      <c r="Y887" s="107"/>
      <c r="Z887" s="107"/>
    </row>
    <row r="888" spans="1:26" ht="13.5" customHeight="1" x14ac:dyDescent="0.25">
      <c r="A888" s="107"/>
      <c r="B888" s="107"/>
      <c r="C888" s="107"/>
      <c r="D888" s="107"/>
      <c r="E888" s="107"/>
      <c r="F888" s="107"/>
      <c r="G888" s="107"/>
      <c r="H888" s="107"/>
      <c r="I888" s="107"/>
      <c r="J888" s="107"/>
      <c r="K888" s="107"/>
      <c r="L888" s="107"/>
      <c r="M888" s="107"/>
      <c r="N888" s="107"/>
      <c r="O888" s="107"/>
      <c r="P888" s="107"/>
      <c r="Q888" s="107"/>
      <c r="R888" s="107"/>
      <c r="S888" s="107"/>
      <c r="T888" s="107"/>
      <c r="U888" s="107"/>
      <c r="V888" s="107"/>
      <c r="W888" s="107"/>
      <c r="X888" s="107"/>
      <c r="Y888" s="107"/>
      <c r="Z888" s="107"/>
    </row>
    <row r="889" spans="1:26" ht="13.5" customHeight="1" x14ac:dyDescent="0.25">
      <c r="A889" s="107"/>
      <c r="B889" s="107"/>
      <c r="C889" s="107"/>
      <c r="D889" s="107"/>
      <c r="E889" s="107"/>
      <c r="F889" s="107"/>
      <c r="G889" s="107"/>
      <c r="H889" s="107"/>
      <c r="I889" s="107"/>
      <c r="J889" s="107"/>
      <c r="K889" s="107"/>
      <c r="L889" s="107"/>
      <c r="M889" s="107"/>
      <c r="N889" s="107"/>
      <c r="O889" s="107"/>
      <c r="P889" s="107"/>
      <c r="Q889" s="107"/>
      <c r="R889" s="107"/>
      <c r="S889" s="107"/>
      <c r="T889" s="107"/>
      <c r="U889" s="107"/>
      <c r="V889" s="107"/>
      <c r="W889" s="107"/>
      <c r="X889" s="107"/>
      <c r="Y889" s="107"/>
      <c r="Z889" s="107"/>
    </row>
    <row r="890" spans="1:26" ht="13.5" customHeight="1" x14ac:dyDescent="0.25">
      <c r="A890" s="107"/>
      <c r="B890" s="107"/>
      <c r="C890" s="107"/>
      <c r="D890" s="107"/>
      <c r="E890" s="107"/>
      <c r="F890" s="107"/>
      <c r="G890" s="107"/>
      <c r="H890" s="107"/>
      <c r="I890" s="107"/>
      <c r="J890" s="107"/>
      <c r="K890" s="107"/>
      <c r="L890" s="107"/>
      <c r="M890" s="107"/>
      <c r="N890" s="107"/>
      <c r="O890" s="107"/>
      <c r="P890" s="107"/>
      <c r="Q890" s="107"/>
      <c r="R890" s="107"/>
      <c r="S890" s="107"/>
      <c r="T890" s="107"/>
      <c r="U890" s="107"/>
      <c r="V890" s="107"/>
      <c r="W890" s="107"/>
      <c r="X890" s="107"/>
      <c r="Y890" s="107"/>
      <c r="Z890" s="107"/>
    </row>
    <row r="891" spans="1:26" ht="13.5" customHeight="1" x14ac:dyDescent="0.25">
      <c r="A891" s="107"/>
      <c r="B891" s="107"/>
      <c r="C891" s="107"/>
      <c r="D891" s="107"/>
      <c r="E891" s="107"/>
      <c r="F891" s="107"/>
      <c r="G891" s="107"/>
      <c r="H891" s="107"/>
      <c r="I891" s="107"/>
      <c r="J891" s="107"/>
      <c r="K891" s="107"/>
      <c r="L891" s="107"/>
      <c r="M891" s="107"/>
      <c r="N891" s="107"/>
      <c r="O891" s="107"/>
      <c r="P891" s="107"/>
      <c r="Q891" s="107"/>
      <c r="R891" s="107"/>
      <c r="S891" s="107"/>
      <c r="T891" s="107"/>
      <c r="U891" s="107"/>
      <c r="V891" s="107"/>
      <c r="W891" s="107"/>
      <c r="X891" s="107"/>
      <c r="Y891" s="107"/>
      <c r="Z891" s="107"/>
    </row>
    <row r="892" spans="1:26" ht="13.5" customHeight="1" x14ac:dyDescent="0.25">
      <c r="A892" s="107"/>
      <c r="B892" s="107"/>
      <c r="C892" s="107"/>
      <c r="D892" s="107"/>
      <c r="E892" s="107"/>
      <c r="F892" s="107"/>
      <c r="G892" s="107"/>
      <c r="H892" s="107"/>
      <c r="I892" s="107"/>
      <c r="J892" s="107"/>
      <c r="K892" s="107"/>
      <c r="L892" s="107"/>
      <c r="M892" s="107"/>
      <c r="N892" s="107"/>
      <c r="O892" s="107"/>
      <c r="P892" s="107"/>
      <c r="Q892" s="107"/>
      <c r="R892" s="107"/>
      <c r="S892" s="107"/>
      <c r="T892" s="107"/>
      <c r="U892" s="107"/>
      <c r="V892" s="107"/>
      <c r="W892" s="107"/>
      <c r="X892" s="107"/>
      <c r="Y892" s="107"/>
      <c r="Z892" s="107"/>
    </row>
    <row r="893" spans="1:26" ht="13.5" customHeight="1" x14ac:dyDescent="0.25">
      <c r="A893" s="107"/>
      <c r="B893" s="107"/>
      <c r="C893" s="107"/>
      <c r="D893" s="107"/>
      <c r="E893" s="107"/>
      <c r="F893" s="107"/>
      <c r="G893" s="107"/>
      <c r="H893" s="107"/>
      <c r="I893" s="107"/>
      <c r="J893" s="107"/>
      <c r="K893" s="107"/>
      <c r="L893" s="107"/>
      <c r="M893" s="107"/>
      <c r="N893" s="107"/>
      <c r="O893" s="107"/>
      <c r="P893" s="107"/>
      <c r="Q893" s="107"/>
      <c r="R893" s="107"/>
      <c r="S893" s="107"/>
      <c r="T893" s="107"/>
      <c r="U893" s="107"/>
      <c r="V893" s="107"/>
      <c r="W893" s="107"/>
      <c r="X893" s="107"/>
      <c r="Y893" s="107"/>
      <c r="Z893" s="107"/>
    </row>
    <row r="894" spans="1:26" ht="13.5" customHeight="1" x14ac:dyDescent="0.25">
      <c r="A894" s="107"/>
      <c r="B894" s="107"/>
      <c r="C894" s="107"/>
      <c r="D894" s="107"/>
      <c r="E894" s="107"/>
      <c r="F894" s="107"/>
      <c r="G894" s="107"/>
      <c r="H894" s="107"/>
      <c r="I894" s="107"/>
      <c r="J894" s="107"/>
      <c r="K894" s="107"/>
      <c r="L894" s="107"/>
      <c r="M894" s="107"/>
      <c r="N894" s="107"/>
      <c r="O894" s="107"/>
      <c r="P894" s="107"/>
      <c r="Q894" s="107"/>
      <c r="R894" s="107"/>
      <c r="S894" s="107"/>
      <c r="T894" s="107"/>
      <c r="U894" s="107"/>
      <c r="V894" s="107"/>
      <c r="W894" s="107"/>
      <c r="X894" s="107"/>
      <c r="Y894" s="107"/>
      <c r="Z894" s="107"/>
    </row>
    <row r="895" spans="1:26" ht="13.5" customHeight="1" x14ac:dyDescent="0.25">
      <c r="A895" s="107"/>
      <c r="B895" s="107"/>
      <c r="C895" s="107"/>
      <c r="D895" s="107"/>
      <c r="E895" s="107"/>
      <c r="F895" s="107"/>
      <c r="G895" s="107"/>
      <c r="H895" s="107"/>
      <c r="I895" s="107"/>
      <c r="J895" s="107"/>
      <c r="K895" s="107"/>
      <c r="L895" s="107"/>
      <c r="M895" s="107"/>
      <c r="N895" s="107"/>
      <c r="O895" s="107"/>
      <c r="P895" s="107"/>
      <c r="Q895" s="107"/>
      <c r="R895" s="107"/>
      <c r="S895" s="107"/>
      <c r="T895" s="107"/>
      <c r="U895" s="107"/>
      <c r="V895" s="107"/>
      <c r="W895" s="107"/>
      <c r="X895" s="107"/>
      <c r="Y895" s="107"/>
      <c r="Z895" s="107"/>
    </row>
    <row r="896" spans="1:26" ht="13.5" customHeight="1" x14ac:dyDescent="0.25">
      <c r="A896" s="107"/>
      <c r="B896" s="107"/>
      <c r="C896" s="107"/>
      <c r="D896" s="107"/>
      <c r="E896" s="107"/>
      <c r="F896" s="107"/>
      <c r="G896" s="107"/>
      <c r="H896" s="107"/>
      <c r="I896" s="107"/>
      <c r="J896" s="107"/>
      <c r="K896" s="107"/>
      <c r="L896" s="107"/>
      <c r="M896" s="107"/>
      <c r="N896" s="107"/>
      <c r="O896" s="107"/>
      <c r="P896" s="107"/>
      <c r="Q896" s="107"/>
      <c r="R896" s="107"/>
      <c r="S896" s="107"/>
      <c r="T896" s="107"/>
      <c r="U896" s="107"/>
      <c r="V896" s="107"/>
      <c r="W896" s="107"/>
      <c r="X896" s="107"/>
      <c r="Y896" s="107"/>
      <c r="Z896" s="107"/>
    </row>
    <row r="897" spans="1:26" ht="13.5" customHeight="1" x14ac:dyDescent="0.25">
      <c r="A897" s="107"/>
      <c r="B897" s="107"/>
      <c r="C897" s="107"/>
      <c r="D897" s="107"/>
      <c r="E897" s="107"/>
      <c r="F897" s="107"/>
      <c r="G897" s="107"/>
      <c r="H897" s="107"/>
      <c r="I897" s="107"/>
      <c r="J897" s="107"/>
      <c r="K897" s="107"/>
      <c r="L897" s="107"/>
      <c r="M897" s="107"/>
      <c r="N897" s="107"/>
      <c r="O897" s="107"/>
      <c r="P897" s="107"/>
      <c r="Q897" s="107"/>
      <c r="R897" s="107"/>
      <c r="S897" s="107"/>
      <c r="T897" s="107"/>
      <c r="U897" s="107"/>
      <c r="V897" s="107"/>
      <c r="W897" s="107"/>
      <c r="X897" s="107"/>
      <c r="Y897" s="107"/>
      <c r="Z897" s="107"/>
    </row>
    <row r="898" spans="1:26" ht="13.5" customHeight="1" x14ac:dyDescent="0.25">
      <c r="A898" s="107"/>
      <c r="B898" s="107"/>
      <c r="C898" s="107"/>
      <c r="D898" s="107"/>
      <c r="E898" s="107"/>
      <c r="F898" s="107"/>
      <c r="G898" s="107"/>
      <c r="H898" s="107"/>
      <c r="I898" s="107"/>
      <c r="J898" s="107"/>
      <c r="K898" s="107"/>
      <c r="L898" s="107"/>
      <c r="M898" s="107"/>
      <c r="N898" s="107"/>
      <c r="O898" s="107"/>
      <c r="P898" s="107"/>
      <c r="Q898" s="107"/>
      <c r="R898" s="107"/>
      <c r="S898" s="107"/>
      <c r="T898" s="107"/>
      <c r="U898" s="107"/>
      <c r="V898" s="107"/>
      <c r="W898" s="107"/>
      <c r="X898" s="107"/>
      <c r="Y898" s="107"/>
      <c r="Z898" s="107"/>
    </row>
    <row r="899" spans="1:26" ht="13.5" customHeight="1" x14ac:dyDescent="0.25">
      <c r="A899" s="107"/>
      <c r="B899" s="107"/>
      <c r="C899" s="107"/>
      <c r="D899" s="107"/>
      <c r="E899" s="107"/>
      <c r="F899" s="107"/>
      <c r="G899" s="107"/>
      <c r="H899" s="107"/>
      <c r="I899" s="107"/>
      <c r="J899" s="107"/>
      <c r="K899" s="107"/>
      <c r="L899" s="107"/>
      <c r="M899" s="107"/>
      <c r="N899" s="107"/>
      <c r="O899" s="107"/>
      <c r="P899" s="107"/>
      <c r="Q899" s="107"/>
      <c r="R899" s="107"/>
      <c r="S899" s="107"/>
      <c r="T899" s="107"/>
      <c r="U899" s="107"/>
      <c r="V899" s="107"/>
      <c r="W899" s="107"/>
      <c r="X899" s="107"/>
      <c r="Y899" s="107"/>
      <c r="Z899" s="107"/>
    </row>
    <row r="900" spans="1:26" ht="13.5" customHeight="1" x14ac:dyDescent="0.25">
      <c r="A900" s="107"/>
      <c r="B900" s="107"/>
      <c r="C900" s="107"/>
      <c r="D900" s="107"/>
      <c r="E900" s="107"/>
      <c r="F900" s="107"/>
      <c r="G900" s="107"/>
      <c r="H900" s="107"/>
      <c r="I900" s="107"/>
      <c r="J900" s="107"/>
      <c r="K900" s="107"/>
      <c r="L900" s="107"/>
      <c r="M900" s="107"/>
      <c r="N900" s="107"/>
      <c r="O900" s="107"/>
      <c r="P900" s="107"/>
      <c r="Q900" s="107"/>
      <c r="R900" s="107"/>
      <c r="S900" s="107"/>
      <c r="T900" s="107"/>
      <c r="U900" s="107"/>
      <c r="V900" s="107"/>
      <c r="W900" s="107"/>
      <c r="X900" s="107"/>
      <c r="Y900" s="107"/>
      <c r="Z900" s="107"/>
    </row>
    <row r="901" spans="1:26" ht="13.5" customHeight="1" x14ac:dyDescent="0.25">
      <c r="A901" s="107"/>
      <c r="B901" s="107"/>
      <c r="C901" s="107"/>
      <c r="D901" s="107"/>
      <c r="E901" s="107"/>
      <c r="F901" s="107"/>
      <c r="G901" s="107"/>
      <c r="H901" s="107"/>
      <c r="I901" s="107"/>
      <c r="J901" s="107"/>
      <c r="K901" s="107"/>
      <c r="L901" s="107"/>
      <c r="M901" s="107"/>
      <c r="N901" s="107"/>
      <c r="O901" s="107"/>
      <c r="P901" s="107"/>
      <c r="Q901" s="107"/>
      <c r="R901" s="107"/>
      <c r="S901" s="107"/>
      <c r="T901" s="107"/>
      <c r="U901" s="107"/>
      <c r="V901" s="107"/>
      <c r="W901" s="107"/>
      <c r="X901" s="107"/>
      <c r="Y901" s="107"/>
      <c r="Z901" s="107"/>
    </row>
    <row r="902" spans="1:26" ht="13.5" customHeight="1" x14ac:dyDescent="0.25">
      <c r="A902" s="107"/>
      <c r="B902" s="107"/>
      <c r="C902" s="107"/>
      <c r="D902" s="107"/>
      <c r="E902" s="107"/>
      <c r="F902" s="107"/>
      <c r="G902" s="107"/>
      <c r="H902" s="107"/>
      <c r="I902" s="107"/>
      <c r="J902" s="107"/>
      <c r="K902" s="107"/>
      <c r="L902" s="107"/>
      <c r="M902" s="107"/>
      <c r="N902" s="107"/>
      <c r="O902" s="107"/>
      <c r="P902" s="107"/>
      <c r="Q902" s="107"/>
      <c r="R902" s="107"/>
      <c r="S902" s="107"/>
      <c r="T902" s="107"/>
      <c r="U902" s="107"/>
      <c r="V902" s="107"/>
      <c r="W902" s="107"/>
      <c r="X902" s="107"/>
      <c r="Y902" s="107"/>
      <c r="Z902" s="107"/>
    </row>
    <row r="903" spans="1:26" ht="13.5" customHeight="1" x14ac:dyDescent="0.25">
      <c r="A903" s="107"/>
      <c r="B903" s="107"/>
      <c r="C903" s="107"/>
      <c r="D903" s="107"/>
      <c r="E903" s="107"/>
      <c r="F903" s="107"/>
      <c r="G903" s="107"/>
      <c r="H903" s="107"/>
      <c r="I903" s="107"/>
      <c r="J903" s="107"/>
      <c r="K903" s="107"/>
      <c r="L903" s="107"/>
      <c r="M903" s="107"/>
      <c r="N903" s="107"/>
      <c r="O903" s="107"/>
      <c r="P903" s="107"/>
      <c r="Q903" s="107"/>
      <c r="R903" s="107"/>
      <c r="S903" s="107"/>
      <c r="T903" s="107"/>
      <c r="U903" s="107"/>
      <c r="V903" s="107"/>
      <c r="W903" s="107"/>
      <c r="X903" s="107"/>
      <c r="Y903" s="107"/>
      <c r="Z903" s="107"/>
    </row>
    <row r="904" spans="1:26" ht="13.5" customHeight="1" x14ac:dyDescent="0.25">
      <c r="A904" s="107"/>
      <c r="B904" s="107"/>
      <c r="C904" s="107"/>
      <c r="D904" s="107"/>
      <c r="E904" s="107"/>
      <c r="F904" s="107"/>
      <c r="G904" s="107"/>
      <c r="H904" s="107"/>
      <c r="I904" s="107"/>
      <c r="J904" s="107"/>
      <c r="K904" s="107"/>
      <c r="L904" s="107"/>
      <c r="M904" s="107"/>
      <c r="N904" s="107"/>
      <c r="O904" s="107"/>
      <c r="P904" s="107"/>
      <c r="Q904" s="107"/>
      <c r="R904" s="107"/>
      <c r="S904" s="107"/>
      <c r="T904" s="107"/>
      <c r="U904" s="107"/>
      <c r="V904" s="107"/>
      <c r="W904" s="107"/>
      <c r="X904" s="107"/>
      <c r="Y904" s="107"/>
      <c r="Z904" s="107"/>
    </row>
    <row r="905" spans="1:26" ht="13.5" customHeight="1" x14ac:dyDescent="0.25">
      <c r="A905" s="107"/>
      <c r="B905" s="107"/>
      <c r="C905" s="107"/>
      <c r="D905" s="107"/>
      <c r="E905" s="107"/>
      <c r="F905" s="107"/>
      <c r="G905" s="107"/>
      <c r="H905" s="107"/>
      <c r="I905" s="107"/>
      <c r="J905" s="107"/>
      <c r="K905" s="107"/>
      <c r="L905" s="107"/>
      <c r="M905" s="107"/>
      <c r="N905" s="107"/>
      <c r="O905" s="107"/>
      <c r="P905" s="107"/>
      <c r="Q905" s="107"/>
      <c r="R905" s="107"/>
      <c r="S905" s="107"/>
      <c r="T905" s="107"/>
      <c r="U905" s="107"/>
      <c r="V905" s="107"/>
      <c r="W905" s="107"/>
      <c r="X905" s="107"/>
      <c r="Y905" s="107"/>
      <c r="Z905" s="107"/>
    </row>
    <row r="906" spans="1:26" ht="13.5" customHeight="1" x14ac:dyDescent="0.25">
      <c r="A906" s="107"/>
      <c r="B906" s="107"/>
      <c r="C906" s="107"/>
      <c r="D906" s="107"/>
      <c r="E906" s="107"/>
      <c r="F906" s="107"/>
      <c r="G906" s="107"/>
      <c r="H906" s="107"/>
      <c r="I906" s="107"/>
      <c r="J906" s="107"/>
      <c r="K906" s="107"/>
      <c r="L906" s="107"/>
      <c r="M906" s="107"/>
      <c r="N906" s="107"/>
      <c r="O906" s="107"/>
      <c r="P906" s="107"/>
      <c r="Q906" s="107"/>
      <c r="R906" s="107"/>
      <c r="S906" s="107"/>
      <c r="T906" s="107"/>
      <c r="U906" s="107"/>
      <c r="V906" s="107"/>
      <c r="W906" s="107"/>
      <c r="X906" s="107"/>
      <c r="Y906" s="107"/>
      <c r="Z906" s="107"/>
    </row>
    <row r="907" spans="1:26" ht="13.5" customHeight="1" x14ac:dyDescent="0.25">
      <c r="A907" s="107"/>
      <c r="B907" s="107"/>
      <c r="C907" s="107"/>
      <c r="D907" s="107"/>
      <c r="E907" s="107"/>
      <c r="F907" s="107"/>
      <c r="G907" s="107"/>
      <c r="H907" s="107"/>
      <c r="I907" s="107"/>
      <c r="J907" s="107"/>
      <c r="K907" s="107"/>
      <c r="L907" s="107"/>
      <c r="M907" s="107"/>
      <c r="N907" s="107"/>
      <c r="O907" s="107"/>
      <c r="P907" s="107"/>
      <c r="Q907" s="107"/>
      <c r="R907" s="107"/>
      <c r="S907" s="107"/>
      <c r="T907" s="107"/>
      <c r="U907" s="107"/>
      <c r="V907" s="107"/>
      <c r="W907" s="107"/>
      <c r="X907" s="107"/>
      <c r="Y907" s="107"/>
      <c r="Z907" s="107"/>
    </row>
    <row r="908" spans="1:26" ht="13.5" customHeight="1" x14ac:dyDescent="0.25">
      <c r="A908" s="107"/>
      <c r="B908" s="107"/>
      <c r="C908" s="107"/>
      <c r="D908" s="107"/>
      <c r="E908" s="107"/>
      <c r="F908" s="107"/>
      <c r="G908" s="107"/>
      <c r="H908" s="107"/>
      <c r="I908" s="107"/>
      <c r="J908" s="107"/>
      <c r="K908" s="107"/>
      <c r="L908" s="107"/>
      <c r="M908" s="107"/>
      <c r="N908" s="107"/>
      <c r="O908" s="107"/>
      <c r="P908" s="107"/>
      <c r="Q908" s="107"/>
      <c r="R908" s="107"/>
      <c r="S908" s="107"/>
      <c r="T908" s="107"/>
      <c r="U908" s="107"/>
      <c r="V908" s="107"/>
      <c r="W908" s="107"/>
      <c r="X908" s="107"/>
      <c r="Y908" s="107"/>
      <c r="Z908" s="107"/>
    </row>
    <row r="909" spans="1:26" ht="13.5" customHeight="1" x14ac:dyDescent="0.25">
      <c r="A909" s="107"/>
      <c r="B909" s="107"/>
      <c r="C909" s="107"/>
      <c r="D909" s="107"/>
      <c r="E909" s="107"/>
      <c r="F909" s="107"/>
      <c r="G909" s="107"/>
      <c r="H909" s="107"/>
      <c r="I909" s="107"/>
      <c r="J909" s="107"/>
      <c r="K909" s="107"/>
      <c r="L909" s="107"/>
      <c r="M909" s="107"/>
      <c r="N909" s="107"/>
      <c r="O909" s="107"/>
      <c r="P909" s="107"/>
      <c r="Q909" s="107"/>
      <c r="R909" s="107"/>
      <c r="S909" s="107"/>
      <c r="T909" s="107"/>
      <c r="U909" s="107"/>
      <c r="V909" s="107"/>
      <c r="W909" s="107"/>
      <c r="X909" s="107"/>
      <c r="Y909" s="107"/>
      <c r="Z909" s="107"/>
    </row>
    <row r="910" spans="1:26" ht="13.5" customHeight="1" x14ac:dyDescent="0.25">
      <c r="A910" s="107"/>
      <c r="B910" s="107"/>
      <c r="C910" s="107"/>
      <c r="D910" s="107"/>
      <c r="E910" s="107"/>
      <c r="F910" s="107"/>
      <c r="G910" s="107"/>
      <c r="H910" s="107"/>
      <c r="I910" s="107"/>
      <c r="J910" s="107"/>
      <c r="K910" s="107"/>
      <c r="L910" s="107"/>
      <c r="M910" s="107"/>
      <c r="N910" s="107"/>
      <c r="O910" s="107"/>
      <c r="P910" s="107"/>
      <c r="Q910" s="107"/>
      <c r="R910" s="107"/>
      <c r="S910" s="107"/>
      <c r="T910" s="107"/>
      <c r="U910" s="107"/>
      <c r="V910" s="107"/>
      <c r="W910" s="107"/>
      <c r="X910" s="107"/>
      <c r="Y910" s="107"/>
      <c r="Z910" s="107"/>
    </row>
    <row r="911" spans="1:26" ht="13.5" customHeight="1" x14ac:dyDescent="0.25">
      <c r="A911" s="107"/>
      <c r="B911" s="107"/>
      <c r="C911" s="107"/>
      <c r="D911" s="107"/>
      <c r="E911" s="107"/>
      <c r="F911" s="107"/>
      <c r="G911" s="107"/>
      <c r="H911" s="107"/>
      <c r="I911" s="107"/>
      <c r="J911" s="107"/>
      <c r="K911" s="107"/>
      <c r="L911" s="107"/>
      <c r="M911" s="107"/>
      <c r="N911" s="107"/>
      <c r="O911" s="107"/>
      <c r="P911" s="107"/>
      <c r="Q911" s="107"/>
      <c r="R911" s="107"/>
      <c r="S911" s="107"/>
      <c r="T911" s="107"/>
      <c r="U911" s="107"/>
      <c r="V911" s="107"/>
      <c r="W911" s="107"/>
      <c r="X911" s="107"/>
      <c r="Y911" s="107"/>
      <c r="Z911" s="107"/>
    </row>
    <row r="912" spans="1:26" ht="13.5" customHeight="1" x14ac:dyDescent="0.25">
      <c r="A912" s="107"/>
      <c r="B912" s="107"/>
      <c r="C912" s="107"/>
      <c r="D912" s="107"/>
      <c r="E912" s="107"/>
      <c r="F912" s="107"/>
      <c r="G912" s="107"/>
      <c r="H912" s="107"/>
      <c r="I912" s="107"/>
      <c r="J912" s="107"/>
      <c r="K912" s="107"/>
      <c r="L912" s="107"/>
      <c r="M912" s="107"/>
      <c r="N912" s="107"/>
      <c r="O912" s="107"/>
      <c r="P912" s="107"/>
      <c r="Q912" s="107"/>
      <c r="R912" s="107"/>
      <c r="S912" s="107"/>
      <c r="T912" s="107"/>
      <c r="U912" s="107"/>
      <c r="V912" s="107"/>
      <c r="W912" s="107"/>
      <c r="X912" s="107"/>
      <c r="Y912" s="107"/>
      <c r="Z912" s="107"/>
    </row>
    <row r="913" spans="1:26" ht="13.5" customHeight="1" x14ac:dyDescent="0.25">
      <c r="A913" s="107"/>
      <c r="B913" s="107"/>
      <c r="C913" s="10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c r="Z913" s="107"/>
    </row>
    <row r="914" spans="1:26" ht="13.5" customHeight="1" x14ac:dyDescent="0.25">
      <c r="A914" s="107"/>
      <c r="B914" s="107"/>
      <c r="C914" s="107"/>
      <c r="D914" s="107"/>
      <c r="E914" s="107"/>
      <c r="F914" s="107"/>
      <c r="G914" s="107"/>
      <c r="H914" s="107"/>
      <c r="I914" s="107"/>
      <c r="J914" s="107"/>
      <c r="K914" s="107"/>
      <c r="L914" s="107"/>
      <c r="M914" s="107"/>
      <c r="N914" s="107"/>
      <c r="O914" s="107"/>
      <c r="P914" s="107"/>
      <c r="Q914" s="107"/>
      <c r="R914" s="107"/>
      <c r="S914" s="107"/>
      <c r="T914" s="107"/>
      <c r="U914" s="107"/>
      <c r="V914" s="107"/>
      <c r="W914" s="107"/>
      <c r="X914" s="107"/>
      <c r="Y914" s="107"/>
      <c r="Z914" s="107"/>
    </row>
    <row r="915" spans="1:26" ht="13.5" customHeight="1" x14ac:dyDescent="0.25">
      <c r="A915" s="107"/>
      <c r="B915" s="107"/>
      <c r="C915" s="107"/>
      <c r="D915" s="107"/>
      <c r="E915" s="107"/>
      <c r="F915" s="107"/>
      <c r="G915" s="107"/>
      <c r="H915" s="107"/>
      <c r="I915" s="107"/>
      <c r="J915" s="107"/>
      <c r="K915" s="107"/>
      <c r="L915" s="107"/>
      <c r="M915" s="107"/>
      <c r="N915" s="107"/>
      <c r="O915" s="107"/>
      <c r="P915" s="107"/>
      <c r="Q915" s="107"/>
      <c r="R915" s="107"/>
      <c r="S915" s="107"/>
      <c r="T915" s="107"/>
      <c r="U915" s="107"/>
      <c r="V915" s="107"/>
      <c r="W915" s="107"/>
      <c r="X915" s="107"/>
      <c r="Y915" s="107"/>
      <c r="Z915" s="107"/>
    </row>
    <row r="916" spans="1:26" ht="13.5" customHeight="1" x14ac:dyDescent="0.25">
      <c r="A916" s="107"/>
      <c r="B916" s="107"/>
      <c r="C916" s="107"/>
      <c r="D916" s="107"/>
      <c r="E916" s="107"/>
      <c r="F916" s="107"/>
      <c r="G916" s="107"/>
      <c r="H916" s="107"/>
      <c r="I916" s="107"/>
      <c r="J916" s="107"/>
      <c r="K916" s="107"/>
      <c r="L916" s="107"/>
      <c r="M916" s="107"/>
      <c r="N916" s="107"/>
      <c r="O916" s="107"/>
      <c r="P916" s="107"/>
      <c r="Q916" s="107"/>
      <c r="R916" s="107"/>
      <c r="S916" s="107"/>
      <c r="T916" s="107"/>
      <c r="U916" s="107"/>
      <c r="V916" s="107"/>
      <c r="W916" s="107"/>
      <c r="X916" s="107"/>
      <c r="Y916" s="107"/>
      <c r="Z916" s="107"/>
    </row>
    <row r="917" spans="1:26" ht="13.5" customHeight="1" x14ac:dyDescent="0.25">
      <c r="A917" s="107"/>
      <c r="B917" s="107"/>
      <c r="C917" s="107"/>
      <c r="D917" s="107"/>
      <c r="E917" s="107"/>
      <c r="F917" s="107"/>
      <c r="G917" s="107"/>
      <c r="H917" s="107"/>
      <c r="I917" s="107"/>
      <c r="J917" s="107"/>
      <c r="K917" s="107"/>
      <c r="L917" s="107"/>
      <c r="M917" s="107"/>
      <c r="N917" s="107"/>
      <c r="O917" s="107"/>
      <c r="P917" s="107"/>
      <c r="Q917" s="107"/>
      <c r="R917" s="107"/>
      <c r="S917" s="107"/>
      <c r="T917" s="107"/>
      <c r="U917" s="107"/>
      <c r="V917" s="107"/>
      <c r="W917" s="107"/>
      <c r="X917" s="107"/>
      <c r="Y917" s="107"/>
      <c r="Z917" s="107"/>
    </row>
    <row r="918" spans="1:26" ht="13.5" customHeight="1" x14ac:dyDescent="0.25">
      <c r="A918" s="107"/>
      <c r="B918" s="107"/>
      <c r="C918" s="107"/>
      <c r="D918" s="107"/>
      <c r="E918" s="107"/>
      <c r="F918" s="107"/>
      <c r="G918" s="107"/>
      <c r="H918" s="107"/>
      <c r="I918" s="107"/>
      <c r="J918" s="107"/>
      <c r="K918" s="107"/>
      <c r="L918" s="107"/>
      <c r="M918" s="107"/>
      <c r="N918" s="107"/>
      <c r="O918" s="107"/>
      <c r="P918" s="107"/>
      <c r="Q918" s="107"/>
      <c r="R918" s="107"/>
      <c r="S918" s="107"/>
      <c r="T918" s="107"/>
      <c r="U918" s="107"/>
      <c r="V918" s="107"/>
      <c r="W918" s="107"/>
      <c r="X918" s="107"/>
      <c r="Y918" s="107"/>
      <c r="Z918" s="107"/>
    </row>
    <row r="919" spans="1:26" ht="13.5" customHeight="1" x14ac:dyDescent="0.25">
      <c r="A919" s="107"/>
      <c r="B919" s="107"/>
      <c r="C919" s="107"/>
      <c r="D919" s="107"/>
      <c r="E919" s="107"/>
      <c r="F919" s="107"/>
      <c r="G919" s="107"/>
      <c r="H919" s="107"/>
      <c r="I919" s="107"/>
      <c r="J919" s="107"/>
      <c r="K919" s="107"/>
      <c r="L919" s="107"/>
      <c r="M919" s="107"/>
      <c r="N919" s="107"/>
      <c r="O919" s="107"/>
      <c r="P919" s="107"/>
      <c r="Q919" s="107"/>
      <c r="R919" s="107"/>
      <c r="S919" s="107"/>
      <c r="T919" s="107"/>
      <c r="U919" s="107"/>
      <c r="V919" s="107"/>
      <c r="W919" s="107"/>
      <c r="X919" s="107"/>
      <c r="Y919" s="107"/>
      <c r="Z919" s="107"/>
    </row>
    <row r="920" spans="1:26" ht="13.5" customHeight="1" x14ac:dyDescent="0.25">
      <c r="A920" s="107"/>
      <c r="B920" s="107"/>
      <c r="C920" s="107"/>
      <c r="D920" s="107"/>
      <c r="E920" s="107"/>
      <c r="F920" s="107"/>
      <c r="G920" s="107"/>
      <c r="H920" s="107"/>
      <c r="I920" s="107"/>
      <c r="J920" s="107"/>
      <c r="K920" s="107"/>
      <c r="L920" s="107"/>
      <c r="M920" s="107"/>
      <c r="N920" s="107"/>
      <c r="O920" s="107"/>
      <c r="P920" s="107"/>
      <c r="Q920" s="107"/>
      <c r="R920" s="107"/>
      <c r="S920" s="107"/>
      <c r="T920" s="107"/>
      <c r="U920" s="107"/>
      <c r="V920" s="107"/>
      <c r="W920" s="107"/>
      <c r="X920" s="107"/>
      <c r="Y920" s="107"/>
      <c r="Z920" s="107"/>
    </row>
    <row r="921" spans="1:26" ht="13.5" customHeight="1" x14ac:dyDescent="0.25">
      <c r="A921" s="107"/>
      <c r="B921" s="107"/>
      <c r="C921" s="107"/>
      <c r="D921" s="107"/>
      <c r="E921" s="107"/>
      <c r="F921" s="107"/>
      <c r="G921" s="107"/>
      <c r="H921" s="107"/>
      <c r="I921" s="107"/>
      <c r="J921" s="107"/>
      <c r="K921" s="107"/>
      <c r="L921" s="107"/>
      <c r="M921" s="107"/>
      <c r="N921" s="107"/>
      <c r="O921" s="107"/>
      <c r="P921" s="107"/>
      <c r="Q921" s="107"/>
      <c r="R921" s="107"/>
      <c r="S921" s="107"/>
      <c r="T921" s="107"/>
      <c r="U921" s="107"/>
      <c r="V921" s="107"/>
      <c r="W921" s="107"/>
      <c r="X921" s="107"/>
      <c r="Y921" s="107"/>
      <c r="Z921" s="107"/>
    </row>
    <row r="922" spans="1:26" ht="13.5" customHeight="1" x14ac:dyDescent="0.25">
      <c r="A922" s="107"/>
      <c r="B922" s="107"/>
      <c r="C922" s="107"/>
      <c r="D922" s="107"/>
      <c r="E922" s="107"/>
      <c r="F922" s="107"/>
      <c r="G922" s="107"/>
      <c r="H922" s="107"/>
      <c r="I922" s="107"/>
      <c r="J922" s="107"/>
      <c r="K922" s="107"/>
      <c r="L922" s="107"/>
      <c r="M922" s="107"/>
      <c r="N922" s="107"/>
      <c r="O922" s="107"/>
      <c r="P922" s="107"/>
      <c r="Q922" s="107"/>
      <c r="R922" s="107"/>
      <c r="S922" s="107"/>
      <c r="T922" s="107"/>
      <c r="U922" s="107"/>
      <c r="V922" s="107"/>
      <c r="W922" s="107"/>
      <c r="X922" s="107"/>
      <c r="Y922" s="107"/>
      <c r="Z922" s="107"/>
    </row>
    <row r="923" spans="1:26" ht="13.5" customHeight="1" x14ac:dyDescent="0.25">
      <c r="A923" s="107"/>
      <c r="B923" s="107"/>
      <c r="C923" s="107"/>
      <c r="D923" s="107"/>
      <c r="E923" s="107"/>
      <c r="F923" s="107"/>
      <c r="G923" s="107"/>
      <c r="H923" s="107"/>
      <c r="I923" s="107"/>
      <c r="J923" s="107"/>
      <c r="K923" s="107"/>
      <c r="L923" s="107"/>
      <c r="M923" s="107"/>
      <c r="N923" s="107"/>
      <c r="O923" s="107"/>
      <c r="P923" s="107"/>
      <c r="Q923" s="107"/>
      <c r="R923" s="107"/>
      <c r="S923" s="107"/>
      <c r="T923" s="107"/>
      <c r="U923" s="107"/>
      <c r="V923" s="107"/>
      <c r="W923" s="107"/>
      <c r="X923" s="107"/>
      <c r="Y923" s="107"/>
      <c r="Z923" s="107"/>
    </row>
    <row r="924" spans="1:26" ht="13.5" customHeight="1" x14ac:dyDescent="0.25">
      <c r="A924" s="107"/>
      <c r="B924" s="107"/>
      <c r="C924" s="107"/>
      <c r="D924" s="107"/>
      <c r="E924" s="107"/>
      <c r="F924" s="107"/>
      <c r="G924" s="107"/>
      <c r="H924" s="107"/>
      <c r="I924" s="107"/>
      <c r="J924" s="107"/>
      <c r="K924" s="107"/>
      <c r="L924" s="107"/>
      <c r="M924" s="107"/>
      <c r="N924" s="107"/>
      <c r="O924" s="107"/>
      <c r="P924" s="107"/>
      <c r="Q924" s="107"/>
      <c r="R924" s="107"/>
      <c r="S924" s="107"/>
      <c r="T924" s="107"/>
      <c r="U924" s="107"/>
      <c r="V924" s="107"/>
      <c r="W924" s="107"/>
      <c r="X924" s="107"/>
      <c r="Y924" s="107"/>
      <c r="Z924" s="107"/>
    </row>
    <row r="925" spans="1:26" ht="13.5" customHeight="1" x14ac:dyDescent="0.25">
      <c r="A925" s="107"/>
      <c r="B925" s="107"/>
      <c r="C925" s="107"/>
      <c r="D925" s="107"/>
      <c r="E925" s="107"/>
      <c r="F925" s="107"/>
      <c r="G925" s="107"/>
      <c r="H925" s="107"/>
      <c r="I925" s="107"/>
      <c r="J925" s="107"/>
      <c r="K925" s="107"/>
      <c r="L925" s="107"/>
      <c r="M925" s="107"/>
      <c r="N925" s="107"/>
      <c r="O925" s="107"/>
      <c r="P925" s="107"/>
      <c r="Q925" s="107"/>
      <c r="R925" s="107"/>
      <c r="S925" s="107"/>
      <c r="T925" s="107"/>
      <c r="U925" s="107"/>
      <c r="V925" s="107"/>
      <c r="W925" s="107"/>
      <c r="X925" s="107"/>
      <c r="Y925" s="107"/>
      <c r="Z925" s="107"/>
    </row>
    <row r="926" spans="1:26" ht="13.5" customHeight="1" x14ac:dyDescent="0.25">
      <c r="A926" s="107"/>
      <c r="B926" s="107"/>
      <c r="C926" s="107"/>
      <c r="D926" s="107"/>
      <c r="E926" s="107"/>
      <c r="F926" s="107"/>
      <c r="G926" s="107"/>
      <c r="H926" s="107"/>
      <c r="I926" s="107"/>
      <c r="J926" s="107"/>
      <c r="K926" s="107"/>
      <c r="L926" s="107"/>
      <c r="M926" s="107"/>
      <c r="N926" s="107"/>
      <c r="O926" s="107"/>
      <c r="P926" s="107"/>
      <c r="Q926" s="107"/>
      <c r="R926" s="107"/>
      <c r="S926" s="107"/>
      <c r="T926" s="107"/>
      <c r="U926" s="107"/>
      <c r="V926" s="107"/>
      <c r="W926" s="107"/>
      <c r="X926" s="107"/>
      <c r="Y926" s="107"/>
      <c r="Z926" s="107"/>
    </row>
    <row r="927" spans="1:26" ht="13.5" customHeight="1" x14ac:dyDescent="0.25">
      <c r="A927" s="107"/>
      <c r="B927" s="107"/>
      <c r="C927" s="107"/>
      <c r="D927" s="107"/>
      <c r="E927" s="107"/>
      <c r="F927" s="107"/>
      <c r="G927" s="107"/>
      <c r="H927" s="107"/>
      <c r="I927" s="107"/>
      <c r="J927" s="107"/>
      <c r="K927" s="107"/>
      <c r="L927" s="107"/>
      <c r="M927" s="107"/>
      <c r="N927" s="107"/>
      <c r="O927" s="107"/>
      <c r="P927" s="107"/>
      <c r="Q927" s="107"/>
      <c r="R927" s="107"/>
      <c r="S927" s="107"/>
      <c r="T927" s="107"/>
      <c r="U927" s="107"/>
      <c r="V927" s="107"/>
      <c r="W927" s="107"/>
      <c r="X927" s="107"/>
      <c r="Y927" s="107"/>
      <c r="Z927" s="107"/>
    </row>
    <row r="928" spans="1:26" ht="13.5" customHeight="1" x14ac:dyDescent="0.25">
      <c r="A928" s="107"/>
      <c r="B928" s="107"/>
      <c r="C928" s="107"/>
      <c r="D928" s="107"/>
      <c r="E928" s="107"/>
      <c r="F928" s="107"/>
      <c r="G928" s="107"/>
      <c r="H928" s="107"/>
      <c r="I928" s="107"/>
      <c r="J928" s="107"/>
      <c r="K928" s="107"/>
      <c r="L928" s="107"/>
      <c r="M928" s="107"/>
      <c r="N928" s="107"/>
      <c r="O928" s="107"/>
      <c r="P928" s="107"/>
      <c r="Q928" s="107"/>
      <c r="R928" s="107"/>
      <c r="S928" s="107"/>
      <c r="T928" s="107"/>
      <c r="U928" s="107"/>
      <c r="V928" s="107"/>
      <c r="W928" s="107"/>
      <c r="X928" s="107"/>
      <c r="Y928" s="107"/>
      <c r="Z928" s="107"/>
    </row>
    <row r="929" spans="1:26" ht="13.5" customHeight="1" x14ac:dyDescent="0.25">
      <c r="A929" s="107"/>
      <c r="B929" s="107"/>
      <c r="C929" s="107"/>
      <c r="D929" s="107"/>
      <c r="E929" s="107"/>
      <c r="F929" s="107"/>
      <c r="G929" s="107"/>
      <c r="H929" s="107"/>
      <c r="I929" s="107"/>
      <c r="J929" s="107"/>
      <c r="K929" s="107"/>
      <c r="L929" s="107"/>
      <c r="M929" s="107"/>
      <c r="N929" s="107"/>
      <c r="O929" s="107"/>
      <c r="P929" s="107"/>
      <c r="Q929" s="107"/>
      <c r="R929" s="107"/>
      <c r="S929" s="107"/>
      <c r="T929" s="107"/>
      <c r="U929" s="107"/>
      <c r="V929" s="107"/>
      <c r="W929" s="107"/>
      <c r="X929" s="107"/>
      <c r="Y929" s="107"/>
      <c r="Z929" s="107"/>
    </row>
    <row r="930" spans="1:26" ht="13.5" customHeight="1" x14ac:dyDescent="0.25">
      <c r="A930" s="107"/>
      <c r="B930" s="107"/>
      <c r="C930" s="107"/>
      <c r="D930" s="107"/>
      <c r="E930" s="107"/>
      <c r="F930" s="107"/>
      <c r="G930" s="107"/>
      <c r="H930" s="107"/>
      <c r="I930" s="107"/>
      <c r="J930" s="107"/>
      <c r="K930" s="107"/>
      <c r="L930" s="107"/>
      <c r="M930" s="107"/>
      <c r="N930" s="107"/>
      <c r="O930" s="107"/>
      <c r="P930" s="107"/>
      <c r="Q930" s="107"/>
      <c r="R930" s="107"/>
      <c r="S930" s="107"/>
      <c r="T930" s="107"/>
      <c r="U930" s="107"/>
      <c r="V930" s="107"/>
      <c r="W930" s="107"/>
      <c r="X930" s="107"/>
      <c r="Y930" s="107"/>
      <c r="Z930" s="107"/>
    </row>
    <row r="931" spans="1:26" ht="13.5" customHeight="1" x14ac:dyDescent="0.25">
      <c r="A931" s="107"/>
      <c r="B931" s="107"/>
      <c r="C931" s="107"/>
      <c r="D931" s="107"/>
      <c r="E931" s="107"/>
      <c r="F931" s="107"/>
      <c r="G931" s="107"/>
      <c r="H931" s="107"/>
      <c r="I931" s="107"/>
      <c r="J931" s="107"/>
      <c r="K931" s="107"/>
      <c r="L931" s="107"/>
      <c r="M931" s="107"/>
      <c r="N931" s="107"/>
      <c r="O931" s="107"/>
      <c r="P931" s="107"/>
      <c r="Q931" s="107"/>
      <c r="R931" s="107"/>
      <c r="S931" s="107"/>
      <c r="T931" s="107"/>
      <c r="U931" s="107"/>
      <c r="V931" s="107"/>
      <c r="W931" s="107"/>
      <c r="X931" s="107"/>
      <c r="Y931" s="107"/>
      <c r="Z931" s="107"/>
    </row>
    <row r="932" spans="1:26" ht="13.5" customHeight="1" x14ac:dyDescent="0.25">
      <c r="A932" s="107"/>
      <c r="B932" s="107"/>
      <c r="C932" s="107"/>
      <c r="D932" s="107"/>
      <c r="E932" s="107"/>
      <c r="F932" s="107"/>
      <c r="G932" s="107"/>
      <c r="H932" s="107"/>
      <c r="I932" s="107"/>
      <c r="J932" s="107"/>
      <c r="K932" s="107"/>
      <c r="L932" s="107"/>
      <c r="M932" s="107"/>
      <c r="N932" s="107"/>
      <c r="O932" s="107"/>
      <c r="P932" s="107"/>
      <c r="Q932" s="107"/>
      <c r="R932" s="107"/>
      <c r="S932" s="107"/>
      <c r="T932" s="107"/>
      <c r="U932" s="107"/>
      <c r="V932" s="107"/>
      <c r="W932" s="107"/>
      <c r="X932" s="107"/>
      <c r="Y932" s="107"/>
      <c r="Z932" s="107"/>
    </row>
    <row r="933" spans="1:26" ht="13.5" customHeight="1" x14ac:dyDescent="0.25">
      <c r="A933" s="107"/>
      <c r="B933" s="107"/>
      <c r="C933" s="107"/>
      <c r="D933" s="107"/>
      <c r="E933" s="107"/>
      <c r="F933" s="107"/>
      <c r="G933" s="107"/>
      <c r="H933" s="107"/>
      <c r="I933" s="107"/>
      <c r="J933" s="107"/>
      <c r="K933" s="107"/>
      <c r="L933" s="107"/>
      <c r="M933" s="107"/>
      <c r="N933" s="107"/>
      <c r="O933" s="107"/>
      <c r="P933" s="107"/>
      <c r="Q933" s="107"/>
      <c r="R933" s="107"/>
      <c r="S933" s="107"/>
      <c r="T933" s="107"/>
      <c r="U933" s="107"/>
      <c r="V933" s="107"/>
      <c r="W933" s="107"/>
      <c r="X933" s="107"/>
      <c r="Y933" s="107"/>
      <c r="Z933" s="107"/>
    </row>
    <row r="934" spans="1:26" ht="13.5" customHeight="1" x14ac:dyDescent="0.25">
      <c r="A934" s="107"/>
      <c r="B934" s="107"/>
      <c r="C934" s="107"/>
      <c r="D934" s="107"/>
      <c r="E934" s="107"/>
      <c r="F934" s="107"/>
      <c r="G934" s="107"/>
      <c r="H934" s="107"/>
      <c r="I934" s="107"/>
      <c r="J934" s="107"/>
      <c r="K934" s="107"/>
      <c r="L934" s="107"/>
      <c r="M934" s="107"/>
      <c r="N934" s="107"/>
      <c r="O934" s="107"/>
      <c r="P934" s="107"/>
      <c r="Q934" s="107"/>
      <c r="R934" s="107"/>
      <c r="S934" s="107"/>
      <c r="T934" s="107"/>
      <c r="U934" s="107"/>
      <c r="V934" s="107"/>
      <c r="W934" s="107"/>
      <c r="X934" s="107"/>
      <c r="Y934" s="107"/>
      <c r="Z934" s="107"/>
    </row>
    <row r="935" spans="1:26" ht="13.5" customHeight="1" x14ac:dyDescent="0.25">
      <c r="A935" s="107"/>
      <c r="B935" s="107"/>
      <c r="C935" s="107"/>
      <c r="D935" s="107"/>
      <c r="E935" s="107"/>
      <c r="F935" s="107"/>
      <c r="G935" s="107"/>
      <c r="H935" s="107"/>
      <c r="I935" s="107"/>
      <c r="J935" s="107"/>
      <c r="K935" s="107"/>
      <c r="L935" s="107"/>
      <c r="M935" s="107"/>
      <c r="N935" s="107"/>
      <c r="O935" s="107"/>
      <c r="P935" s="107"/>
      <c r="Q935" s="107"/>
      <c r="R935" s="107"/>
      <c r="S935" s="107"/>
      <c r="T935" s="107"/>
      <c r="U935" s="107"/>
      <c r="V935" s="107"/>
      <c r="W935" s="107"/>
      <c r="X935" s="107"/>
      <c r="Y935" s="107"/>
      <c r="Z935" s="107"/>
    </row>
    <row r="936" spans="1:26" ht="13.5" customHeight="1" x14ac:dyDescent="0.25">
      <c r="A936" s="107"/>
      <c r="B936" s="107"/>
      <c r="C936" s="107"/>
      <c r="D936" s="107"/>
      <c r="E936" s="107"/>
      <c r="F936" s="107"/>
      <c r="G936" s="107"/>
      <c r="H936" s="107"/>
      <c r="I936" s="107"/>
      <c r="J936" s="107"/>
      <c r="K936" s="107"/>
      <c r="L936" s="107"/>
      <c r="M936" s="107"/>
      <c r="N936" s="107"/>
      <c r="O936" s="107"/>
      <c r="P936" s="107"/>
      <c r="Q936" s="107"/>
      <c r="R936" s="107"/>
      <c r="S936" s="107"/>
      <c r="T936" s="107"/>
      <c r="U936" s="107"/>
      <c r="V936" s="107"/>
      <c r="W936" s="107"/>
      <c r="X936" s="107"/>
      <c r="Y936" s="107"/>
      <c r="Z936" s="107"/>
    </row>
    <row r="937" spans="1:26" ht="13.5" customHeight="1" x14ac:dyDescent="0.25">
      <c r="A937" s="107"/>
      <c r="B937" s="107"/>
      <c r="C937" s="107"/>
      <c r="D937" s="107"/>
      <c r="E937" s="107"/>
      <c r="F937" s="107"/>
      <c r="G937" s="107"/>
      <c r="H937" s="107"/>
      <c r="I937" s="107"/>
      <c r="J937" s="107"/>
      <c r="K937" s="107"/>
      <c r="L937" s="107"/>
      <c r="M937" s="107"/>
      <c r="N937" s="107"/>
      <c r="O937" s="107"/>
      <c r="P937" s="107"/>
      <c r="Q937" s="107"/>
      <c r="R937" s="107"/>
      <c r="S937" s="107"/>
      <c r="T937" s="107"/>
      <c r="U937" s="107"/>
      <c r="V937" s="107"/>
      <c r="W937" s="107"/>
      <c r="X937" s="107"/>
      <c r="Y937" s="107"/>
      <c r="Z937" s="107"/>
    </row>
    <row r="938" spans="1:26" ht="13.5" customHeight="1" x14ac:dyDescent="0.25">
      <c r="A938" s="107"/>
      <c r="B938" s="107"/>
      <c r="C938" s="107"/>
      <c r="D938" s="107"/>
      <c r="E938" s="107"/>
      <c r="F938" s="107"/>
      <c r="G938" s="107"/>
      <c r="H938" s="107"/>
      <c r="I938" s="107"/>
      <c r="J938" s="107"/>
      <c r="K938" s="107"/>
      <c r="L938" s="107"/>
      <c r="M938" s="107"/>
      <c r="N938" s="107"/>
      <c r="O938" s="107"/>
      <c r="P938" s="107"/>
      <c r="Q938" s="107"/>
      <c r="R938" s="107"/>
      <c r="S938" s="107"/>
      <c r="T938" s="107"/>
      <c r="U938" s="107"/>
      <c r="V938" s="107"/>
      <c r="W938" s="107"/>
      <c r="X938" s="107"/>
      <c r="Y938" s="107"/>
      <c r="Z938" s="107"/>
    </row>
    <row r="939" spans="1:26" ht="13.5" customHeight="1" x14ac:dyDescent="0.25">
      <c r="A939" s="107"/>
      <c r="B939" s="107"/>
      <c r="C939" s="107"/>
      <c r="D939" s="107"/>
      <c r="E939" s="107"/>
      <c r="F939" s="107"/>
      <c r="G939" s="107"/>
      <c r="H939" s="107"/>
      <c r="I939" s="107"/>
      <c r="J939" s="107"/>
      <c r="K939" s="107"/>
      <c r="L939" s="107"/>
      <c r="M939" s="107"/>
      <c r="N939" s="107"/>
      <c r="O939" s="107"/>
      <c r="P939" s="107"/>
      <c r="Q939" s="107"/>
      <c r="R939" s="107"/>
      <c r="S939" s="107"/>
      <c r="T939" s="107"/>
      <c r="U939" s="107"/>
      <c r="V939" s="107"/>
      <c r="W939" s="107"/>
      <c r="X939" s="107"/>
      <c r="Y939" s="107"/>
      <c r="Z939" s="107"/>
    </row>
    <row r="940" spans="1:26" ht="13.5" customHeight="1" x14ac:dyDescent="0.25">
      <c r="A940" s="107"/>
      <c r="B940" s="107"/>
      <c r="C940" s="107"/>
      <c r="D940" s="107"/>
      <c r="E940" s="107"/>
      <c r="F940" s="107"/>
      <c r="G940" s="107"/>
      <c r="H940" s="107"/>
      <c r="I940" s="107"/>
      <c r="J940" s="107"/>
      <c r="K940" s="107"/>
      <c r="L940" s="107"/>
      <c r="M940" s="107"/>
      <c r="N940" s="107"/>
      <c r="O940" s="107"/>
      <c r="P940" s="107"/>
      <c r="Q940" s="107"/>
      <c r="R940" s="107"/>
      <c r="S940" s="107"/>
      <c r="T940" s="107"/>
      <c r="U940" s="107"/>
      <c r="V940" s="107"/>
      <c r="W940" s="107"/>
      <c r="X940" s="107"/>
      <c r="Y940" s="107"/>
      <c r="Z940" s="107"/>
    </row>
    <row r="941" spans="1:26" ht="13.5" customHeight="1" x14ac:dyDescent="0.25">
      <c r="A941" s="107"/>
      <c r="B941" s="107"/>
      <c r="C941" s="107"/>
      <c r="D941" s="107"/>
      <c r="E941" s="107"/>
      <c r="F941" s="107"/>
      <c r="G941" s="107"/>
      <c r="H941" s="107"/>
      <c r="I941" s="107"/>
      <c r="J941" s="107"/>
      <c r="K941" s="107"/>
      <c r="L941" s="107"/>
      <c r="M941" s="107"/>
      <c r="N941" s="107"/>
      <c r="O941" s="107"/>
      <c r="P941" s="107"/>
      <c r="Q941" s="107"/>
      <c r="R941" s="107"/>
      <c r="S941" s="107"/>
      <c r="T941" s="107"/>
      <c r="U941" s="107"/>
      <c r="V941" s="107"/>
      <c r="W941" s="107"/>
      <c r="X941" s="107"/>
      <c r="Y941" s="107"/>
      <c r="Z941" s="107"/>
    </row>
    <row r="942" spans="1:26" ht="13.5" customHeight="1" x14ac:dyDescent="0.25">
      <c r="A942" s="107"/>
      <c r="B942" s="107"/>
      <c r="C942" s="107"/>
      <c r="D942" s="107"/>
      <c r="E942" s="107"/>
      <c r="F942" s="107"/>
      <c r="G942" s="107"/>
      <c r="H942" s="107"/>
      <c r="I942" s="107"/>
      <c r="J942" s="107"/>
      <c r="K942" s="107"/>
      <c r="L942" s="107"/>
      <c r="M942" s="107"/>
      <c r="N942" s="107"/>
      <c r="O942" s="107"/>
      <c r="P942" s="107"/>
      <c r="Q942" s="107"/>
      <c r="R942" s="107"/>
      <c r="S942" s="107"/>
      <c r="T942" s="107"/>
      <c r="U942" s="107"/>
      <c r="V942" s="107"/>
      <c r="W942" s="107"/>
      <c r="X942" s="107"/>
      <c r="Y942" s="107"/>
      <c r="Z942" s="107"/>
    </row>
    <row r="943" spans="1:26" ht="13.5" customHeight="1" x14ac:dyDescent="0.25">
      <c r="A943" s="107"/>
      <c r="B943" s="107"/>
      <c r="C943" s="107"/>
      <c r="D943" s="107"/>
      <c r="E943" s="107"/>
      <c r="F943" s="107"/>
      <c r="G943" s="107"/>
      <c r="H943" s="107"/>
      <c r="I943" s="107"/>
      <c r="J943" s="107"/>
      <c r="K943" s="107"/>
      <c r="L943" s="107"/>
      <c r="M943" s="107"/>
      <c r="N943" s="107"/>
      <c r="O943" s="107"/>
      <c r="P943" s="107"/>
      <c r="Q943" s="107"/>
      <c r="R943" s="107"/>
      <c r="S943" s="107"/>
      <c r="T943" s="107"/>
      <c r="U943" s="107"/>
      <c r="V943" s="107"/>
      <c r="W943" s="107"/>
      <c r="X943" s="107"/>
      <c r="Y943" s="107"/>
      <c r="Z943" s="107"/>
    </row>
    <row r="944" spans="1:26" ht="13.5" customHeight="1" x14ac:dyDescent="0.25">
      <c r="A944" s="107"/>
      <c r="B944" s="107"/>
      <c r="C944" s="107"/>
      <c r="D944" s="107"/>
      <c r="E944" s="107"/>
      <c r="F944" s="107"/>
      <c r="G944" s="107"/>
      <c r="H944" s="107"/>
      <c r="I944" s="107"/>
      <c r="J944" s="107"/>
      <c r="K944" s="107"/>
      <c r="L944" s="107"/>
      <c r="M944" s="107"/>
      <c r="N944" s="107"/>
      <c r="O944" s="107"/>
      <c r="P944" s="107"/>
      <c r="Q944" s="107"/>
      <c r="R944" s="107"/>
      <c r="S944" s="107"/>
      <c r="T944" s="107"/>
      <c r="U944" s="107"/>
      <c r="V944" s="107"/>
      <c r="W944" s="107"/>
      <c r="X944" s="107"/>
      <c r="Y944" s="107"/>
      <c r="Z944" s="107"/>
    </row>
    <row r="945" spans="1:26" ht="13.5" customHeight="1" x14ac:dyDescent="0.25">
      <c r="A945" s="107"/>
      <c r="B945" s="107"/>
      <c r="C945" s="107"/>
      <c r="D945" s="107"/>
      <c r="E945" s="107"/>
      <c r="F945" s="107"/>
      <c r="G945" s="107"/>
      <c r="H945" s="107"/>
      <c r="I945" s="107"/>
      <c r="J945" s="107"/>
      <c r="K945" s="107"/>
      <c r="L945" s="107"/>
      <c r="M945" s="107"/>
      <c r="N945" s="107"/>
      <c r="O945" s="107"/>
      <c r="P945" s="107"/>
      <c r="Q945" s="107"/>
      <c r="R945" s="107"/>
      <c r="S945" s="107"/>
      <c r="T945" s="107"/>
      <c r="U945" s="107"/>
      <c r="V945" s="107"/>
      <c r="W945" s="107"/>
      <c r="X945" s="107"/>
      <c r="Y945" s="107"/>
      <c r="Z945" s="107"/>
    </row>
    <row r="946" spans="1:26" ht="13.5" customHeight="1" x14ac:dyDescent="0.25">
      <c r="A946" s="107"/>
      <c r="B946" s="107"/>
      <c r="C946" s="107"/>
      <c r="D946" s="107"/>
      <c r="E946" s="107"/>
      <c r="F946" s="107"/>
      <c r="G946" s="107"/>
      <c r="H946" s="107"/>
      <c r="I946" s="107"/>
      <c r="J946" s="107"/>
      <c r="K946" s="107"/>
      <c r="L946" s="107"/>
      <c r="M946" s="107"/>
      <c r="N946" s="107"/>
      <c r="O946" s="107"/>
      <c r="P946" s="107"/>
      <c r="Q946" s="107"/>
      <c r="R946" s="107"/>
      <c r="S946" s="107"/>
      <c r="T946" s="107"/>
      <c r="U946" s="107"/>
      <c r="V946" s="107"/>
      <c r="W946" s="107"/>
      <c r="X946" s="107"/>
      <c r="Y946" s="107"/>
      <c r="Z946" s="107"/>
    </row>
    <row r="947" spans="1:26" ht="13.5" customHeight="1" x14ac:dyDescent="0.25">
      <c r="A947" s="107"/>
      <c r="B947" s="107"/>
      <c r="C947" s="107"/>
      <c r="D947" s="107"/>
      <c r="E947" s="107"/>
      <c r="F947" s="107"/>
      <c r="G947" s="107"/>
      <c r="H947" s="107"/>
      <c r="I947" s="107"/>
      <c r="J947" s="107"/>
      <c r="K947" s="107"/>
      <c r="L947" s="107"/>
      <c r="M947" s="107"/>
      <c r="N947" s="107"/>
      <c r="O947" s="107"/>
      <c r="P947" s="107"/>
      <c r="Q947" s="107"/>
      <c r="R947" s="107"/>
      <c r="S947" s="107"/>
      <c r="T947" s="107"/>
      <c r="U947" s="107"/>
      <c r="V947" s="107"/>
      <c r="W947" s="107"/>
      <c r="X947" s="107"/>
      <c r="Y947" s="107"/>
      <c r="Z947" s="107"/>
    </row>
    <row r="948" spans="1:26" ht="13.5" customHeight="1" x14ac:dyDescent="0.25">
      <c r="A948" s="107"/>
      <c r="B948" s="107"/>
      <c r="C948" s="107"/>
      <c r="D948" s="107"/>
      <c r="E948" s="107"/>
      <c r="F948" s="107"/>
      <c r="G948" s="107"/>
      <c r="H948" s="107"/>
      <c r="I948" s="107"/>
      <c r="J948" s="107"/>
      <c r="K948" s="107"/>
      <c r="L948" s="107"/>
      <c r="M948" s="107"/>
      <c r="N948" s="107"/>
      <c r="O948" s="107"/>
      <c r="P948" s="107"/>
      <c r="Q948" s="107"/>
      <c r="R948" s="107"/>
      <c r="S948" s="107"/>
      <c r="T948" s="107"/>
      <c r="U948" s="107"/>
      <c r="V948" s="107"/>
      <c r="W948" s="107"/>
      <c r="X948" s="107"/>
      <c r="Y948" s="107"/>
      <c r="Z948" s="107"/>
    </row>
    <row r="949" spans="1:26" ht="13.5" customHeight="1" x14ac:dyDescent="0.25">
      <c r="A949" s="107"/>
      <c r="B949" s="107"/>
      <c r="C949" s="107"/>
      <c r="D949" s="107"/>
      <c r="E949" s="107"/>
      <c r="F949" s="107"/>
      <c r="G949" s="107"/>
      <c r="H949" s="107"/>
      <c r="I949" s="107"/>
      <c r="J949" s="107"/>
      <c r="K949" s="107"/>
      <c r="L949" s="107"/>
      <c r="M949" s="107"/>
      <c r="N949" s="107"/>
      <c r="O949" s="107"/>
      <c r="P949" s="107"/>
      <c r="Q949" s="107"/>
      <c r="R949" s="107"/>
      <c r="S949" s="107"/>
      <c r="T949" s="107"/>
      <c r="U949" s="107"/>
      <c r="V949" s="107"/>
      <c r="W949" s="107"/>
      <c r="X949" s="107"/>
      <c r="Y949" s="107"/>
      <c r="Z949" s="107"/>
    </row>
    <row r="950" spans="1:26" ht="13.5" customHeight="1" x14ac:dyDescent="0.25">
      <c r="A950" s="107"/>
      <c r="B950" s="107"/>
      <c r="C950" s="107"/>
      <c r="D950" s="107"/>
      <c r="E950" s="107"/>
      <c r="F950" s="107"/>
      <c r="G950" s="107"/>
      <c r="H950" s="107"/>
      <c r="I950" s="107"/>
      <c r="J950" s="107"/>
      <c r="K950" s="107"/>
      <c r="L950" s="107"/>
      <c r="M950" s="107"/>
      <c r="N950" s="107"/>
      <c r="O950" s="107"/>
      <c r="P950" s="107"/>
      <c r="Q950" s="107"/>
      <c r="R950" s="107"/>
      <c r="S950" s="107"/>
      <c r="T950" s="107"/>
      <c r="U950" s="107"/>
      <c r="V950" s="107"/>
      <c r="W950" s="107"/>
      <c r="X950" s="107"/>
      <c r="Y950" s="107"/>
      <c r="Z950" s="107"/>
    </row>
    <row r="951" spans="1:26" ht="13.5" customHeight="1" x14ac:dyDescent="0.25">
      <c r="A951" s="107"/>
      <c r="B951" s="107"/>
      <c r="C951" s="107"/>
      <c r="D951" s="107"/>
      <c r="E951" s="107"/>
      <c r="F951" s="107"/>
      <c r="G951" s="107"/>
      <c r="H951" s="107"/>
      <c r="I951" s="107"/>
      <c r="J951" s="107"/>
      <c r="K951" s="107"/>
      <c r="L951" s="107"/>
      <c r="M951" s="107"/>
      <c r="N951" s="107"/>
      <c r="O951" s="107"/>
      <c r="P951" s="107"/>
      <c r="Q951" s="107"/>
      <c r="R951" s="107"/>
      <c r="S951" s="107"/>
      <c r="T951" s="107"/>
      <c r="U951" s="107"/>
      <c r="V951" s="107"/>
      <c r="W951" s="107"/>
      <c r="X951" s="107"/>
      <c r="Y951" s="107"/>
      <c r="Z951" s="107"/>
    </row>
    <row r="952" spans="1:26" ht="13.5" customHeight="1" x14ac:dyDescent="0.25">
      <c r="A952" s="107"/>
      <c r="B952" s="107"/>
      <c r="C952" s="107"/>
      <c r="D952" s="107"/>
      <c r="E952" s="107"/>
      <c r="F952" s="107"/>
      <c r="G952" s="107"/>
      <c r="H952" s="107"/>
      <c r="I952" s="107"/>
      <c r="J952" s="107"/>
      <c r="K952" s="107"/>
      <c r="L952" s="107"/>
      <c r="M952" s="107"/>
      <c r="N952" s="107"/>
      <c r="O952" s="107"/>
      <c r="P952" s="107"/>
      <c r="Q952" s="107"/>
      <c r="R952" s="107"/>
      <c r="S952" s="107"/>
      <c r="T952" s="107"/>
      <c r="U952" s="107"/>
      <c r="V952" s="107"/>
      <c r="W952" s="107"/>
      <c r="X952" s="107"/>
      <c r="Y952" s="107"/>
      <c r="Z952" s="107"/>
    </row>
    <row r="953" spans="1:26" ht="13.5" customHeight="1" x14ac:dyDescent="0.25">
      <c r="A953" s="107"/>
      <c r="B953" s="107"/>
      <c r="C953" s="107"/>
      <c r="D953" s="107"/>
      <c r="E953" s="107"/>
      <c r="F953" s="107"/>
      <c r="G953" s="107"/>
      <c r="H953" s="107"/>
      <c r="I953" s="107"/>
      <c r="J953" s="107"/>
      <c r="K953" s="107"/>
      <c r="L953" s="107"/>
      <c r="M953" s="107"/>
      <c r="N953" s="107"/>
      <c r="O953" s="107"/>
      <c r="P953" s="107"/>
      <c r="Q953" s="107"/>
      <c r="R953" s="107"/>
      <c r="S953" s="107"/>
      <c r="T953" s="107"/>
      <c r="U953" s="107"/>
      <c r="V953" s="107"/>
      <c r="W953" s="107"/>
      <c r="X953" s="107"/>
      <c r="Y953" s="107"/>
      <c r="Z953" s="107"/>
    </row>
    <row r="954" spans="1:26" ht="13.5" customHeight="1" x14ac:dyDescent="0.25">
      <c r="A954" s="107"/>
      <c r="B954" s="107"/>
      <c r="C954" s="107"/>
      <c r="D954" s="107"/>
      <c r="E954" s="107"/>
      <c r="F954" s="107"/>
      <c r="G954" s="107"/>
      <c r="H954" s="107"/>
      <c r="I954" s="107"/>
      <c r="J954" s="107"/>
      <c r="K954" s="107"/>
      <c r="L954" s="107"/>
      <c r="M954" s="107"/>
      <c r="N954" s="107"/>
      <c r="O954" s="107"/>
      <c r="P954" s="107"/>
      <c r="Q954" s="107"/>
      <c r="R954" s="107"/>
      <c r="S954" s="107"/>
      <c r="T954" s="107"/>
      <c r="U954" s="107"/>
      <c r="V954" s="107"/>
      <c r="W954" s="107"/>
      <c r="X954" s="107"/>
      <c r="Y954" s="107"/>
      <c r="Z954" s="107"/>
    </row>
    <row r="955" spans="1:26" ht="13.5" customHeight="1" x14ac:dyDescent="0.25">
      <c r="A955" s="107"/>
      <c r="B955" s="107"/>
      <c r="C955" s="107"/>
      <c r="D955" s="107"/>
      <c r="E955" s="107"/>
      <c r="F955" s="107"/>
      <c r="G955" s="107"/>
      <c r="H955" s="107"/>
      <c r="I955" s="107"/>
      <c r="J955" s="107"/>
      <c r="K955" s="107"/>
      <c r="L955" s="107"/>
      <c r="M955" s="107"/>
      <c r="N955" s="107"/>
      <c r="O955" s="107"/>
      <c r="P955" s="107"/>
      <c r="Q955" s="107"/>
      <c r="R955" s="107"/>
      <c r="S955" s="107"/>
      <c r="T955" s="107"/>
      <c r="U955" s="107"/>
      <c r="V955" s="107"/>
      <c r="W955" s="107"/>
      <c r="X955" s="107"/>
      <c r="Y955" s="107"/>
      <c r="Z955" s="107"/>
    </row>
    <row r="956" spans="1:26" ht="13.5" customHeight="1" x14ac:dyDescent="0.25">
      <c r="A956" s="107"/>
      <c r="B956" s="107"/>
      <c r="C956" s="107"/>
      <c r="D956" s="107"/>
      <c r="E956" s="107"/>
      <c r="F956" s="107"/>
      <c r="G956" s="107"/>
      <c r="H956" s="107"/>
      <c r="I956" s="107"/>
      <c r="J956" s="107"/>
      <c r="K956" s="107"/>
      <c r="L956" s="107"/>
      <c r="M956" s="107"/>
      <c r="N956" s="107"/>
      <c r="O956" s="107"/>
      <c r="P956" s="107"/>
      <c r="Q956" s="107"/>
      <c r="R956" s="107"/>
      <c r="S956" s="107"/>
      <c r="T956" s="107"/>
      <c r="U956" s="107"/>
      <c r="V956" s="107"/>
      <c r="W956" s="107"/>
      <c r="X956" s="107"/>
      <c r="Y956" s="107"/>
      <c r="Z956" s="107"/>
    </row>
    <row r="957" spans="1:26" ht="13.5" customHeight="1" x14ac:dyDescent="0.25">
      <c r="A957" s="107"/>
      <c r="B957" s="107"/>
      <c r="C957" s="107"/>
      <c r="D957" s="107"/>
      <c r="E957" s="107"/>
      <c r="F957" s="107"/>
      <c r="G957" s="107"/>
      <c r="H957" s="107"/>
      <c r="I957" s="107"/>
      <c r="J957" s="107"/>
      <c r="K957" s="107"/>
      <c r="L957" s="107"/>
      <c r="M957" s="107"/>
      <c r="N957" s="107"/>
      <c r="O957" s="107"/>
      <c r="P957" s="107"/>
      <c r="Q957" s="107"/>
      <c r="R957" s="107"/>
      <c r="S957" s="107"/>
      <c r="T957" s="107"/>
      <c r="U957" s="107"/>
      <c r="V957" s="107"/>
      <c r="W957" s="107"/>
      <c r="X957" s="107"/>
      <c r="Y957" s="107"/>
      <c r="Z957" s="107"/>
    </row>
    <row r="958" spans="1:26" ht="13.5" customHeight="1" x14ac:dyDescent="0.25">
      <c r="A958" s="107"/>
      <c r="B958" s="107"/>
      <c r="C958" s="107"/>
      <c r="D958" s="107"/>
      <c r="E958" s="107"/>
      <c r="F958" s="107"/>
      <c r="G958" s="107"/>
      <c r="H958" s="107"/>
      <c r="I958" s="107"/>
      <c r="J958" s="107"/>
      <c r="K958" s="107"/>
      <c r="L958" s="107"/>
      <c r="M958" s="107"/>
      <c r="N958" s="107"/>
      <c r="O958" s="107"/>
      <c r="P958" s="107"/>
      <c r="Q958" s="107"/>
      <c r="R958" s="107"/>
      <c r="S958" s="107"/>
      <c r="T958" s="107"/>
      <c r="U958" s="107"/>
      <c r="V958" s="107"/>
      <c r="W958" s="107"/>
      <c r="X958" s="107"/>
      <c r="Y958" s="107"/>
      <c r="Z958" s="107"/>
    </row>
    <row r="959" spans="1:26" ht="13.5" customHeight="1" x14ac:dyDescent="0.25">
      <c r="A959" s="107"/>
      <c r="B959" s="107"/>
      <c r="C959" s="107"/>
      <c r="D959" s="107"/>
      <c r="E959" s="107"/>
      <c r="F959" s="107"/>
      <c r="G959" s="107"/>
      <c r="H959" s="107"/>
      <c r="I959" s="107"/>
      <c r="J959" s="107"/>
      <c r="K959" s="107"/>
      <c r="L959" s="107"/>
      <c r="M959" s="107"/>
      <c r="N959" s="107"/>
      <c r="O959" s="107"/>
      <c r="P959" s="107"/>
      <c r="Q959" s="107"/>
      <c r="R959" s="107"/>
      <c r="S959" s="107"/>
      <c r="T959" s="107"/>
      <c r="U959" s="107"/>
      <c r="V959" s="107"/>
      <c r="W959" s="107"/>
      <c r="X959" s="107"/>
      <c r="Y959" s="107"/>
      <c r="Z959" s="107"/>
    </row>
    <row r="960" spans="1:26" ht="13.5" customHeight="1" x14ac:dyDescent="0.25">
      <c r="A960" s="107"/>
      <c r="B960" s="107"/>
      <c r="C960" s="107"/>
      <c r="D960" s="107"/>
      <c r="E960" s="107"/>
      <c r="F960" s="107"/>
      <c r="G960" s="107"/>
      <c r="H960" s="107"/>
      <c r="I960" s="107"/>
      <c r="J960" s="107"/>
      <c r="K960" s="107"/>
      <c r="L960" s="107"/>
      <c r="M960" s="107"/>
      <c r="N960" s="107"/>
      <c r="O960" s="107"/>
      <c r="P960" s="107"/>
      <c r="Q960" s="107"/>
      <c r="R960" s="107"/>
      <c r="S960" s="107"/>
      <c r="T960" s="107"/>
      <c r="U960" s="107"/>
      <c r="V960" s="107"/>
      <c r="W960" s="107"/>
      <c r="X960" s="107"/>
      <c r="Y960" s="107"/>
      <c r="Z960" s="107"/>
    </row>
    <row r="961" spans="1:26" ht="13.5" customHeight="1" x14ac:dyDescent="0.25">
      <c r="A961" s="107"/>
      <c r="B961" s="107"/>
      <c r="C961" s="107"/>
      <c r="D961" s="107"/>
      <c r="E961" s="107"/>
      <c r="F961" s="107"/>
      <c r="G961" s="107"/>
      <c r="H961" s="107"/>
      <c r="I961" s="107"/>
      <c r="J961" s="107"/>
      <c r="K961" s="107"/>
      <c r="L961" s="107"/>
      <c r="M961" s="107"/>
      <c r="N961" s="107"/>
      <c r="O961" s="107"/>
      <c r="P961" s="107"/>
      <c r="Q961" s="107"/>
      <c r="R961" s="107"/>
      <c r="S961" s="107"/>
      <c r="T961" s="107"/>
      <c r="U961" s="107"/>
      <c r="V961" s="107"/>
      <c r="W961" s="107"/>
      <c r="X961" s="107"/>
      <c r="Y961" s="107"/>
      <c r="Z961" s="107"/>
    </row>
    <row r="962" spans="1:26" ht="13.5" customHeight="1" x14ac:dyDescent="0.25">
      <c r="A962" s="107"/>
      <c r="B962" s="107"/>
      <c r="C962" s="107"/>
      <c r="D962" s="107"/>
      <c r="E962" s="107"/>
      <c r="F962" s="107"/>
      <c r="G962" s="107"/>
      <c r="H962" s="107"/>
      <c r="I962" s="107"/>
      <c r="J962" s="107"/>
      <c r="K962" s="107"/>
      <c r="L962" s="107"/>
      <c r="M962" s="107"/>
      <c r="N962" s="107"/>
      <c r="O962" s="107"/>
      <c r="P962" s="107"/>
      <c r="Q962" s="107"/>
      <c r="R962" s="107"/>
      <c r="S962" s="107"/>
      <c r="T962" s="107"/>
      <c r="U962" s="107"/>
      <c r="V962" s="107"/>
      <c r="W962" s="107"/>
      <c r="X962" s="107"/>
      <c r="Y962" s="107"/>
      <c r="Z962" s="107"/>
    </row>
    <row r="963" spans="1:26" ht="13.5" customHeight="1" x14ac:dyDescent="0.25">
      <c r="A963" s="107"/>
      <c r="B963" s="107"/>
      <c r="C963" s="107"/>
      <c r="D963" s="107"/>
      <c r="E963" s="107"/>
      <c r="F963" s="107"/>
      <c r="G963" s="107"/>
      <c r="H963" s="107"/>
      <c r="I963" s="107"/>
      <c r="J963" s="107"/>
      <c r="K963" s="107"/>
      <c r="L963" s="107"/>
      <c r="M963" s="107"/>
      <c r="N963" s="107"/>
      <c r="O963" s="107"/>
      <c r="P963" s="107"/>
      <c r="Q963" s="107"/>
      <c r="R963" s="107"/>
      <c r="S963" s="107"/>
      <c r="T963" s="107"/>
      <c r="U963" s="107"/>
      <c r="V963" s="107"/>
      <c r="W963" s="107"/>
      <c r="X963" s="107"/>
      <c r="Y963" s="107"/>
      <c r="Z963" s="107"/>
    </row>
    <row r="964" spans="1:26" ht="13.5" customHeight="1" x14ac:dyDescent="0.25">
      <c r="A964" s="107"/>
      <c r="B964" s="107"/>
      <c r="C964" s="107"/>
      <c r="D964" s="107"/>
      <c r="E964" s="107"/>
      <c r="F964" s="107"/>
      <c r="G964" s="107"/>
      <c r="H964" s="107"/>
      <c r="I964" s="107"/>
      <c r="J964" s="107"/>
      <c r="K964" s="107"/>
      <c r="L964" s="107"/>
      <c r="M964" s="107"/>
      <c r="N964" s="107"/>
      <c r="O964" s="107"/>
      <c r="P964" s="107"/>
      <c r="Q964" s="107"/>
      <c r="R964" s="107"/>
      <c r="S964" s="107"/>
      <c r="T964" s="107"/>
      <c r="U964" s="107"/>
      <c r="V964" s="107"/>
      <c r="W964" s="107"/>
      <c r="X964" s="107"/>
      <c r="Y964" s="107"/>
      <c r="Z964" s="107"/>
    </row>
    <row r="965" spans="1:26" ht="13.5" customHeight="1" x14ac:dyDescent="0.25">
      <c r="A965" s="107"/>
      <c r="B965" s="107"/>
      <c r="C965" s="107"/>
      <c r="D965" s="107"/>
      <c r="E965" s="107"/>
      <c r="F965" s="107"/>
      <c r="G965" s="107"/>
      <c r="H965" s="107"/>
      <c r="I965" s="107"/>
      <c r="J965" s="107"/>
      <c r="K965" s="107"/>
      <c r="L965" s="107"/>
      <c r="M965" s="107"/>
      <c r="N965" s="107"/>
      <c r="O965" s="107"/>
      <c r="P965" s="107"/>
      <c r="Q965" s="107"/>
      <c r="R965" s="107"/>
      <c r="S965" s="107"/>
      <c r="T965" s="107"/>
      <c r="U965" s="107"/>
      <c r="V965" s="107"/>
      <c r="W965" s="107"/>
      <c r="X965" s="107"/>
      <c r="Y965" s="107"/>
      <c r="Z965" s="107"/>
    </row>
    <row r="966" spans="1:26" ht="13.5" customHeight="1" x14ac:dyDescent="0.25">
      <c r="A966" s="107"/>
      <c r="B966" s="107"/>
      <c r="C966" s="107"/>
      <c r="D966" s="107"/>
      <c r="E966" s="107"/>
      <c r="F966" s="107"/>
      <c r="G966" s="107"/>
      <c r="H966" s="107"/>
      <c r="I966" s="107"/>
      <c r="J966" s="107"/>
      <c r="K966" s="107"/>
      <c r="L966" s="107"/>
      <c r="M966" s="107"/>
      <c r="N966" s="107"/>
      <c r="O966" s="107"/>
      <c r="P966" s="107"/>
      <c r="Q966" s="107"/>
      <c r="R966" s="107"/>
      <c r="S966" s="107"/>
      <c r="T966" s="107"/>
      <c r="U966" s="107"/>
      <c r="V966" s="107"/>
      <c r="W966" s="107"/>
      <c r="X966" s="107"/>
      <c r="Y966" s="107"/>
      <c r="Z966" s="107"/>
    </row>
    <row r="967" spans="1:26" ht="13.5" customHeight="1" x14ac:dyDescent="0.25">
      <c r="A967" s="107"/>
      <c r="B967" s="107"/>
      <c r="C967" s="107"/>
      <c r="D967" s="107"/>
      <c r="E967" s="107"/>
      <c r="F967" s="107"/>
      <c r="G967" s="107"/>
      <c r="H967" s="107"/>
      <c r="I967" s="107"/>
      <c r="J967" s="107"/>
      <c r="K967" s="107"/>
      <c r="L967" s="107"/>
      <c r="M967" s="107"/>
      <c r="N967" s="107"/>
      <c r="O967" s="107"/>
      <c r="P967" s="107"/>
      <c r="Q967" s="107"/>
      <c r="R967" s="107"/>
      <c r="S967" s="107"/>
      <c r="T967" s="107"/>
      <c r="U967" s="107"/>
      <c r="V967" s="107"/>
      <c r="W967" s="107"/>
      <c r="X967" s="107"/>
      <c r="Y967" s="107"/>
      <c r="Z967" s="107"/>
    </row>
    <row r="968" spans="1:26" ht="13.5" customHeight="1" x14ac:dyDescent="0.25">
      <c r="A968" s="107"/>
      <c r="B968" s="107"/>
      <c r="C968" s="107"/>
      <c r="D968" s="107"/>
      <c r="E968" s="107"/>
      <c r="F968" s="107"/>
      <c r="G968" s="107"/>
      <c r="H968" s="107"/>
      <c r="I968" s="107"/>
      <c r="J968" s="107"/>
      <c r="K968" s="107"/>
      <c r="L968" s="107"/>
      <c r="M968" s="107"/>
      <c r="N968" s="107"/>
      <c r="O968" s="107"/>
      <c r="P968" s="107"/>
      <c r="Q968" s="107"/>
      <c r="R968" s="107"/>
      <c r="S968" s="107"/>
      <c r="T968" s="107"/>
      <c r="U968" s="107"/>
      <c r="V968" s="107"/>
      <c r="W968" s="107"/>
      <c r="X968" s="107"/>
      <c r="Y968" s="107"/>
      <c r="Z968" s="107"/>
    </row>
    <row r="969" spans="1:26" ht="13.5" customHeight="1" x14ac:dyDescent="0.25">
      <c r="A969" s="107"/>
      <c r="B969" s="107"/>
      <c r="C969" s="107"/>
      <c r="D969" s="107"/>
      <c r="E969" s="107"/>
      <c r="F969" s="107"/>
      <c r="G969" s="107"/>
      <c r="H969" s="107"/>
      <c r="I969" s="107"/>
      <c r="J969" s="107"/>
      <c r="K969" s="107"/>
      <c r="L969" s="107"/>
      <c r="M969" s="107"/>
      <c r="N969" s="107"/>
      <c r="O969" s="107"/>
      <c r="P969" s="107"/>
      <c r="Q969" s="107"/>
      <c r="R969" s="107"/>
      <c r="S969" s="107"/>
      <c r="T969" s="107"/>
      <c r="U969" s="107"/>
      <c r="V969" s="107"/>
      <c r="W969" s="107"/>
      <c r="X969" s="107"/>
      <c r="Y969" s="107"/>
      <c r="Z969" s="107"/>
    </row>
    <row r="970" spans="1:26" ht="13.5" customHeight="1" x14ac:dyDescent="0.25">
      <c r="A970" s="107"/>
      <c r="B970" s="107"/>
      <c r="C970" s="107"/>
      <c r="D970" s="107"/>
      <c r="E970" s="107"/>
      <c r="F970" s="107"/>
      <c r="G970" s="107"/>
      <c r="H970" s="107"/>
      <c r="I970" s="107"/>
      <c r="J970" s="107"/>
      <c r="K970" s="107"/>
      <c r="L970" s="107"/>
      <c r="M970" s="107"/>
      <c r="N970" s="107"/>
      <c r="O970" s="107"/>
      <c r="P970" s="107"/>
      <c r="Q970" s="107"/>
      <c r="R970" s="107"/>
      <c r="S970" s="107"/>
      <c r="T970" s="107"/>
      <c r="U970" s="107"/>
      <c r="V970" s="107"/>
      <c r="W970" s="107"/>
      <c r="X970" s="107"/>
      <c r="Y970" s="107"/>
      <c r="Z970" s="107"/>
    </row>
    <row r="971" spans="1:26" ht="13.5" customHeight="1" x14ac:dyDescent="0.25">
      <c r="A971" s="107"/>
      <c r="B971" s="107"/>
      <c r="C971" s="107"/>
      <c r="D971" s="107"/>
      <c r="E971" s="107"/>
      <c r="F971" s="107"/>
      <c r="G971" s="107"/>
      <c r="H971" s="107"/>
      <c r="I971" s="107"/>
      <c r="J971" s="107"/>
      <c r="K971" s="107"/>
      <c r="L971" s="107"/>
      <c r="M971" s="107"/>
      <c r="N971" s="107"/>
      <c r="O971" s="107"/>
      <c r="P971" s="107"/>
      <c r="Q971" s="107"/>
      <c r="R971" s="107"/>
      <c r="S971" s="107"/>
      <c r="T971" s="107"/>
      <c r="U971" s="107"/>
      <c r="V971" s="107"/>
      <c r="W971" s="107"/>
      <c r="X971" s="107"/>
      <c r="Y971" s="107"/>
      <c r="Z971" s="107"/>
    </row>
    <row r="972" spans="1:26" ht="13.5" customHeight="1" x14ac:dyDescent="0.25">
      <c r="A972" s="107"/>
      <c r="B972" s="107"/>
      <c r="C972" s="107"/>
      <c r="D972" s="107"/>
      <c r="E972" s="107"/>
      <c r="F972" s="107"/>
      <c r="G972" s="107"/>
      <c r="H972" s="107"/>
      <c r="I972" s="107"/>
      <c r="J972" s="107"/>
      <c r="K972" s="107"/>
      <c r="L972" s="107"/>
      <c r="M972" s="107"/>
      <c r="N972" s="107"/>
      <c r="O972" s="107"/>
      <c r="P972" s="107"/>
      <c r="Q972" s="107"/>
      <c r="R972" s="107"/>
      <c r="S972" s="107"/>
      <c r="T972" s="107"/>
      <c r="U972" s="107"/>
      <c r="V972" s="107"/>
      <c r="W972" s="107"/>
      <c r="X972" s="107"/>
      <c r="Y972" s="107"/>
      <c r="Z972" s="107"/>
    </row>
    <row r="973" spans="1:26" ht="13.5" customHeight="1" x14ac:dyDescent="0.25">
      <c r="A973" s="107"/>
      <c r="B973" s="107"/>
      <c r="C973" s="107"/>
      <c r="D973" s="107"/>
      <c r="E973" s="107"/>
      <c r="F973" s="107"/>
      <c r="G973" s="107"/>
      <c r="H973" s="107"/>
      <c r="I973" s="107"/>
      <c r="J973" s="107"/>
      <c r="K973" s="107"/>
      <c r="L973" s="107"/>
      <c r="M973" s="107"/>
      <c r="N973" s="107"/>
      <c r="O973" s="107"/>
      <c r="P973" s="107"/>
      <c r="Q973" s="107"/>
      <c r="R973" s="107"/>
      <c r="S973" s="107"/>
      <c r="T973" s="107"/>
      <c r="U973" s="107"/>
      <c r="V973" s="107"/>
      <c r="W973" s="107"/>
      <c r="X973" s="107"/>
      <c r="Y973" s="107"/>
      <c r="Z973" s="107"/>
    </row>
    <row r="974" spans="1:26" ht="13.5" customHeight="1" x14ac:dyDescent="0.25">
      <c r="A974" s="107"/>
      <c r="B974" s="107"/>
      <c r="C974" s="107"/>
      <c r="D974" s="107"/>
      <c r="E974" s="107"/>
      <c r="F974" s="107"/>
      <c r="G974" s="107"/>
      <c r="H974" s="107"/>
      <c r="I974" s="107"/>
      <c r="J974" s="107"/>
      <c r="K974" s="107"/>
      <c r="L974" s="107"/>
      <c r="M974" s="107"/>
      <c r="N974" s="107"/>
      <c r="O974" s="107"/>
      <c r="P974" s="107"/>
      <c r="Q974" s="107"/>
      <c r="R974" s="107"/>
      <c r="S974" s="107"/>
      <c r="T974" s="107"/>
      <c r="U974" s="107"/>
      <c r="V974" s="107"/>
      <c r="W974" s="107"/>
      <c r="X974" s="107"/>
      <c r="Y974" s="107"/>
      <c r="Z974" s="107"/>
    </row>
    <row r="975" spans="1:26" ht="13.5" customHeight="1" x14ac:dyDescent="0.25">
      <c r="A975" s="107"/>
      <c r="B975" s="107"/>
      <c r="C975" s="107"/>
      <c r="D975" s="107"/>
      <c r="E975" s="107"/>
      <c r="F975" s="107"/>
      <c r="G975" s="107"/>
      <c r="H975" s="107"/>
      <c r="I975" s="107"/>
      <c r="J975" s="107"/>
      <c r="K975" s="107"/>
      <c r="L975" s="107"/>
      <c r="M975" s="107"/>
      <c r="N975" s="107"/>
      <c r="O975" s="107"/>
      <c r="P975" s="107"/>
      <c r="Q975" s="107"/>
      <c r="R975" s="107"/>
      <c r="S975" s="107"/>
      <c r="T975" s="107"/>
      <c r="U975" s="107"/>
      <c r="V975" s="107"/>
      <c r="W975" s="107"/>
      <c r="X975" s="107"/>
      <c r="Y975" s="107"/>
      <c r="Z975" s="107"/>
    </row>
    <row r="976" spans="1:26" ht="13.5" customHeight="1" x14ac:dyDescent="0.25">
      <c r="A976" s="107"/>
      <c r="B976" s="107"/>
      <c r="C976" s="107"/>
      <c r="D976" s="107"/>
      <c r="E976" s="107"/>
      <c r="F976" s="107"/>
      <c r="G976" s="107"/>
      <c r="H976" s="107"/>
      <c r="I976" s="107"/>
      <c r="J976" s="107"/>
      <c r="K976" s="107"/>
      <c r="L976" s="107"/>
      <c r="M976" s="107"/>
      <c r="N976" s="107"/>
      <c r="O976" s="107"/>
      <c r="P976" s="107"/>
      <c r="Q976" s="107"/>
      <c r="R976" s="107"/>
      <c r="S976" s="107"/>
      <c r="T976" s="107"/>
      <c r="U976" s="107"/>
      <c r="V976" s="107"/>
      <c r="W976" s="107"/>
      <c r="X976" s="107"/>
      <c r="Y976" s="107"/>
      <c r="Z976" s="107"/>
    </row>
    <row r="977" spans="1:26" ht="13.5" customHeight="1" x14ac:dyDescent="0.25">
      <c r="A977" s="107"/>
      <c r="B977" s="107"/>
      <c r="C977" s="107"/>
      <c r="D977" s="107"/>
      <c r="E977" s="107"/>
      <c r="F977" s="107"/>
      <c r="G977" s="107"/>
      <c r="H977" s="107"/>
      <c r="I977" s="107"/>
      <c r="J977" s="107"/>
      <c r="K977" s="107"/>
      <c r="L977" s="107"/>
      <c r="M977" s="107"/>
      <c r="N977" s="107"/>
      <c r="O977" s="107"/>
      <c r="P977" s="107"/>
      <c r="Q977" s="107"/>
      <c r="R977" s="107"/>
      <c r="S977" s="107"/>
      <c r="T977" s="107"/>
      <c r="U977" s="107"/>
      <c r="V977" s="107"/>
      <c r="W977" s="107"/>
      <c r="X977" s="107"/>
      <c r="Y977" s="107"/>
      <c r="Z977" s="107"/>
    </row>
    <row r="978" spans="1:26" ht="13.5" customHeight="1" x14ac:dyDescent="0.25">
      <c r="A978" s="107"/>
      <c r="B978" s="107"/>
      <c r="C978" s="107"/>
      <c r="D978" s="107"/>
      <c r="E978" s="107"/>
      <c r="F978" s="107"/>
      <c r="G978" s="107"/>
      <c r="H978" s="107"/>
      <c r="I978" s="107"/>
      <c r="J978" s="107"/>
      <c r="K978" s="107"/>
      <c r="L978" s="107"/>
      <c r="M978" s="107"/>
      <c r="N978" s="107"/>
      <c r="O978" s="107"/>
      <c r="P978" s="107"/>
      <c r="Q978" s="107"/>
      <c r="R978" s="107"/>
      <c r="S978" s="107"/>
      <c r="T978" s="107"/>
      <c r="U978" s="107"/>
      <c r="V978" s="107"/>
      <c r="W978" s="107"/>
      <c r="X978" s="107"/>
      <c r="Y978" s="107"/>
      <c r="Z978" s="107"/>
    </row>
    <row r="979" spans="1:26" ht="13.5" customHeight="1" x14ac:dyDescent="0.25">
      <c r="A979" s="107"/>
      <c r="B979" s="107"/>
      <c r="C979" s="107"/>
      <c r="D979" s="107"/>
      <c r="E979" s="107"/>
      <c r="F979" s="107"/>
      <c r="G979" s="107"/>
      <c r="H979" s="107"/>
      <c r="I979" s="107"/>
      <c r="J979" s="107"/>
      <c r="K979" s="107"/>
      <c r="L979" s="107"/>
      <c r="M979" s="107"/>
      <c r="N979" s="107"/>
      <c r="O979" s="107"/>
      <c r="P979" s="107"/>
      <c r="Q979" s="107"/>
      <c r="R979" s="107"/>
      <c r="S979" s="107"/>
      <c r="T979" s="107"/>
      <c r="U979" s="107"/>
      <c r="V979" s="107"/>
      <c r="W979" s="107"/>
      <c r="X979" s="107"/>
      <c r="Y979" s="107"/>
      <c r="Z979" s="107"/>
    </row>
    <row r="980" spans="1:26" ht="13.5" customHeight="1" x14ac:dyDescent="0.25">
      <c r="A980" s="107"/>
      <c r="B980" s="107"/>
      <c r="C980" s="107"/>
      <c r="D980" s="107"/>
      <c r="E980" s="107"/>
      <c r="F980" s="107"/>
      <c r="G980" s="107"/>
      <c r="H980" s="107"/>
      <c r="I980" s="107"/>
      <c r="J980" s="107"/>
      <c r="K980" s="107"/>
      <c r="L980" s="107"/>
      <c r="M980" s="107"/>
      <c r="N980" s="107"/>
      <c r="O980" s="107"/>
      <c r="P980" s="107"/>
      <c r="Q980" s="107"/>
      <c r="R980" s="107"/>
      <c r="S980" s="107"/>
      <c r="T980" s="107"/>
      <c r="U980" s="107"/>
      <c r="V980" s="107"/>
      <c r="W980" s="107"/>
      <c r="X980" s="107"/>
      <c r="Y980" s="107"/>
      <c r="Z980" s="107"/>
    </row>
    <row r="981" spans="1:26" ht="13.5" customHeight="1" x14ac:dyDescent="0.25">
      <c r="A981" s="107"/>
      <c r="B981" s="107"/>
      <c r="C981" s="107"/>
      <c r="D981" s="107"/>
      <c r="E981" s="107"/>
      <c r="F981" s="107"/>
      <c r="G981" s="107"/>
      <c r="H981" s="107"/>
      <c r="I981" s="107"/>
      <c r="J981" s="107"/>
      <c r="K981" s="107"/>
      <c r="L981" s="107"/>
      <c r="M981" s="107"/>
      <c r="N981" s="107"/>
      <c r="O981" s="107"/>
      <c r="P981" s="107"/>
      <c r="Q981" s="107"/>
      <c r="R981" s="107"/>
      <c r="S981" s="107"/>
      <c r="T981" s="107"/>
      <c r="U981" s="107"/>
      <c r="V981" s="107"/>
      <c r="W981" s="107"/>
      <c r="X981" s="107"/>
      <c r="Y981" s="107"/>
      <c r="Z981" s="107"/>
    </row>
    <row r="982" spans="1:26" ht="13.5" customHeight="1" x14ac:dyDescent="0.25">
      <c r="A982" s="107"/>
      <c r="B982" s="107"/>
      <c r="C982" s="107"/>
      <c r="D982" s="107"/>
      <c r="E982" s="107"/>
      <c r="F982" s="107"/>
      <c r="G982" s="107"/>
      <c r="H982" s="107"/>
      <c r="I982" s="107"/>
      <c r="J982" s="107"/>
      <c r="K982" s="107"/>
      <c r="L982" s="107"/>
      <c r="M982" s="107"/>
      <c r="N982" s="107"/>
      <c r="O982" s="107"/>
      <c r="P982" s="107"/>
      <c r="Q982" s="107"/>
      <c r="R982" s="107"/>
      <c r="S982" s="107"/>
      <c r="T982" s="107"/>
      <c r="U982" s="107"/>
      <c r="V982" s="107"/>
      <c r="W982" s="107"/>
      <c r="X982" s="107"/>
      <c r="Y982" s="107"/>
      <c r="Z982" s="107"/>
    </row>
    <row r="983" spans="1:26" ht="13.5" customHeight="1" x14ac:dyDescent="0.25">
      <c r="A983" s="107"/>
      <c r="B983" s="107"/>
      <c r="C983" s="107"/>
      <c r="D983" s="107"/>
      <c r="E983" s="107"/>
      <c r="F983" s="107"/>
      <c r="G983" s="107"/>
      <c r="H983" s="107"/>
      <c r="I983" s="107"/>
      <c r="J983" s="107"/>
      <c r="K983" s="107"/>
      <c r="L983" s="107"/>
      <c r="M983" s="107"/>
      <c r="N983" s="107"/>
      <c r="O983" s="107"/>
      <c r="P983" s="107"/>
      <c r="Q983" s="107"/>
      <c r="R983" s="107"/>
      <c r="S983" s="107"/>
      <c r="T983" s="107"/>
      <c r="U983" s="107"/>
      <c r="V983" s="107"/>
      <c r="W983" s="107"/>
      <c r="X983" s="107"/>
      <c r="Y983" s="107"/>
      <c r="Z983" s="107"/>
    </row>
    <row r="984" spans="1:26" ht="13.5" customHeight="1" x14ac:dyDescent="0.25">
      <c r="A984" s="107"/>
      <c r="B984" s="107"/>
      <c r="C984" s="107"/>
      <c r="D984" s="107"/>
      <c r="E984" s="107"/>
      <c r="F984" s="107"/>
      <c r="G984" s="107"/>
      <c r="H984" s="107"/>
      <c r="I984" s="107"/>
      <c r="J984" s="107"/>
      <c r="K984" s="107"/>
      <c r="L984" s="107"/>
      <c r="M984" s="107"/>
      <c r="N984" s="107"/>
      <c r="O984" s="107"/>
      <c r="P984" s="107"/>
      <c r="Q984" s="107"/>
      <c r="R984" s="107"/>
      <c r="S984" s="107"/>
      <c r="T984" s="107"/>
      <c r="U984" s="107"/>
      <c r="V984" s="107"/>
      <c r="W984" s="107"/>
      <c r="X984" s="107"/>
      <c r="Y984" s="107"/>
      <c r="Z984" s="107"/>
    </row>
    <row r="985" spans="1:26" ht="13.5" customHeight="1" x14ac:dyDescent="0.25">
      <c r="A985" s="107"/>
      <c r="B985" s="107"/>
      <c r="C985" s="107"/>
      <c r="D985" s="107"/>
      <c r="E985" s="107"/>
      <c r="F985" s="107"/>
      <c r="G985" s="107"/>
      <c r="H985" s="107"/>
      <c r="I985" s="107"/>
      <c r="J985" s="107"/>
      <c r="K985" s="107"/>
      <c r="L985" s="107"/>
      <c r="M985" s="107"/>
      <c r="N985" s="107"/>
      <c r="O985" s="107"/>
      <c r="P985" s="107"/>
      <c r="Q985" s="107"/>
      <c r="R985" s="107"/>
      <c r="S985" s="107"/>
      <c r="T985" s="107"/>
      <c r="U985" s="107"/>
      <c r="V985" s="107"/>
      <c r="W985" s="107"/>
      <c r="X985" s="107"/>
      <c r="Y985" s="107"/>
      <c r="Z985" s="107"/>
    </row>
    <row r="986" spans="1:26" ht="13.5" customHeight="1" x14ac:dyDescent="0.25">
      <c r="A986" s="107"/>
      <c r="B986" s="107"/>
      <c r="C986" s="107"/>
      <c r="D986" s="107"/>
      <c r="E986" s="107"/>
      <c r="F986" s="107"/>
      <c r="G986" s="107"/>
      <c r="H986" s="107"/>
      <c r="I986" s="107"/>
      <c r="J986" s="107"/>
      <c r="K986" s="107"/>
      <c r="L986" s="107"/>
      <c r="M986" s="107"/>
      <c r="N986" s="107"/>
      <c r="O986" s="107"/>
      <c r="P986" s="107"/>
      <c r="Q986" s="107"/>
      <c r="R986" s="107"/>
      <c r="S986" s="107"/>
      <c r="T986" s="107"/>
      <c r="U986" s="107"/>
      <c r="V986" s="107"/>
      <c r="W986" s="107"/>
      <c r="X986" s="107"/>
      <c r="Y986" s="107"/>
      <c r="Z986" s="107"/>
    </row>
    <row r="987" spans="1:26" ht="13.5" customHeight="1" x14ac:dyDescent="0.25">
      <c r="A987" s="107"/>
      <c r="B987" s="107"/>
      <c r="C987" s="107"/>
      <c r="D987" s="107"/>
      <c r="E987" s="107"/>
      <c r="F987" s="107"/>
      <c r="G987" s="107"/>
      <c r="H987" s="107"/>
      <c r="I987" s="107"/>
      <c r="J987" s="107"/>
      <c r="K987" s="107"/>
      <c r="L987" s="107"/>
      <c r="M987" s="107"/>
      <c r="N987" s="107"/>
      <c r="O987" s="107"/>
      <c r="P987" s="107"/>
      <c r="Q987" s="107"/>
      <c r="R987" s="107"/>
      <c r="S987" s="107"/>
      <c r="T987" s="107"/>
      <c r="U987" s="107"/>
      <c r="V987" s="107"/>
      <c r="W987" s="107"/>
      <c r="X987" s="107"/>
      <c r="Y987" s="107"/>
      <c r="Z987" s="107"/>
    </row>
    <row r="988" spans="1:26" ht="13.5" customHeight="1" x14ac:dyDescent="0.25">
      <c r="A988" s="107"/>
      <c r="B988" s="107"/>
      <c r="C988" s="107"/>
      <c r="D988" s="107"/>
      <c r="E988" s="107"/>
      <c r="F988" s="107"/>
      <c r="G988" s="107"/>
      <c r="H988" s="107"/>
      <c r="I988" s="107"/>
      <c r="J988" s="107"/>
      <c r="K988" s="107"/>
      <c r="L988" s="107"/>
      <c r="M988" s="107"/>
      <c r="N988" s="107"/>
      <c r="O988" s="107"/>
      <c r="P988" s="107"/>
      <c r="Q988" s="107"/>
      <c r="R988" s="107"/>
      <c r="S988" s="107"/>
      <c r="T988" s="107"/>
      <c r="U988" s="107"/>
      <c r="V988" s="107"/>
      <c r="W988" s="107"/>
      <c r="X988" s="107"/>
      <c r="Y988" s="107"/>
      <c r="Z988" s="107"/>
    </row>
    <row r="989" spans="1:26" ht="13.5" customHeight="1" x14ac:dyDescent="0.25">
      <c r="A989" s="107"/>
      <c r="B989" s="107"/>
      <c r="C989" s="107"/>
      <c r="D989" s="107"/>
      <c r="E989" s="107"/>
      <c r="F989" s="107"/>
      <c r="G989" s="107"/>
      <c r="H989" s="107"/>
      <c r="I989" s="107"/>
      <c r="J989" s="107"/>
      <c r="K989" s="107"/>
      <c r="L989" s="107"/>
      <c r="M989" s="107"/>
      <c r="N989" s="107"/>
      <c r="O989" s="107"/>
      <c r="P989" s="107"/>
      <c r="Q989" s="107"/>
      <c r="R989" s="107"/>
      <c r="S989" s="107"/>
      <c r="T989" s="107"/>
      <c r="U989" s="107"/>
      <c r="V989" s="107"/>
      <c r="W989" s="107"/>
      <c r="X989" s="107"/>
      <c r="Y989" s="107"/>
      <c r="Z989" s="107"/>
    </row>
    <row r="990" spans="1:26" ht="13.5" customHeight="1" x14ac:dyDescent="0.25">
      <c r="A990" s="107"/>
      <c r="B990" s="107"/>
      <c r="C990" s="107"/>
      <c r="D990" s="107"/>
      <c r="E990" s="107"/>
      <c r="F990" s="107"/>
      <c r="G990" s="107"/>
      <c r="H990" s="107"/>
      <c r="I990" s="107"/>
      <c r="J990" s="107"/>
      <c r="K990" s="107"/>
      <c r="L990" s="107"/>
      <c r="M990" s="107"/>
      <c r="N990" s="107"/>
      <c r="O990" s="107"/>
      <c r="P990" s="107"/>
      <c r="Q990" s="107"/>
      <c r="R990" s="107"/>
      <c r="S990" s="107"/>
      <c r="T990" s="107"/>
      <c r="U990" s="107"/>
      <c r="V990" s="107"/>
      <c r="W990" s="107"/>
      <c r="X990" s="107"/>
      <c r="Y990" s="107"/>
      <c r="Z990" s="107"/>
    </row>
    <row r="991" spans="1:26" ht="13.5" customHeight="1" x14ac:dyDescent="0.25">
      <c r="A991" s="107"/>
      <c r="B991" s="107"/>
      <c r="C991" s="107"/>
      <c r="D991" s="107"/>
      <c r="E991" s="107"/>
      <c r="F991" s="107"/>
      <c r="G991" s="107"/>
      <c r="H991" s="107"/>
      <c r="I991" s="107"/>
      <c r="J991" s="107"/>
      <c r="K991" s="107"/>
      <c r="L991" s="107"/>
      <c r="M991" s="107"/>
      <c r="N991" s="107"/>
      <c r="O991" s="107"/>
      <c r="P991" s="107"/>
      <c r="Q991" s="107"/>
      <c r="R991" s="107"/>
      <c r="S991" s="107"/>
      <c r="T991" s="107"/>
      <c r="U991" s="107"/>
      <c r="V991" s="107"/>
      <c r="W991" s="107"/>
      <c r="X991" s="107"/>
      <c r="Y991" s="107"/>
      <c r="Z991" s="107"/>
    </row>
    <row r="992" spans="1:26" ht="13.5" customHeight="1" x14ac:dyDescent="0.25">
      <c r="A992" s="107"/>
      <c r="B992" s="107"/>
      <c r="C992" s="107"/>
      <c r="D992" s="107"/>
      <c r="E992" s="107"/>
      <c r="F992" s="107"/>
      <c r="G992" s="107"/>
      <c r="H992" s="107"/>
      <c r="I992" s="107"/>
      <c r="J992" s="107"/>
      <c r="K992" s="107"/>
      <c r="L992" s="107"/>
      <c r="M992" s="107"/>
      <c r="N992" s="107"/>
      <c r="O992" s="107"/>
      <c r="P992" s="107"/>
      <c r="Q992" s="107"/>
      <c r="R992" s="107"/>
      <c r="S992" s="107"/>
      <c r="T992" s="107"/>
      <c r="U992" s="107"/>
      <c r="V992" s="107"/>
      <c r="W992" s="107"/>
      <c r="X992" s="107"/>
      <c r="Y992" s="107"/>
      <c r="Z992" s="107"/>
    </row>
    <row r="993" spans="1:26" ht="13.5" customHeight="1" x14ac:dyDescent="0.25">
      <c r="A993" s="107"/>
      <c r="B993" s="107"/>
      <c r="C993" s="107"/>
      <c r="D993" s="107"/>
      <c r="E993" s="107"/>
      <c r="F993" s="107"/>
      <c r="G993" s="107"/>
      <c r="H993" s="107"/>
      <c r="I993" s="107"/>
      <c r="J993" s="107"/>
      <c r="K993" s="107"/>
      <c r="L993" s="107"/>
      <c r="M993" s="107"/>
      <c r="N993" s="107"/>
      <c r="O993" s="107"/>
      <c r="P993" s="107"/>
      <c r="Q993" s="107"/>
      <c r="R993" s="107"/>
      <c r="S993" s="107"/>
      <c r="T993" s="107"/>
      <c r="U993" s="107"/>
      <c r="V993" s="107"/>
      <c r="W993" s="107"/>
      <c r="X993" s="107"/>
      <c r="Y993" s="107"/>
      <c r="Z993" s="107"/>
    </row>
    <row r="994" spans="1:26" ht="13.5" customHeight="1" x14ac:dyDescent="0.25">
      <c r="A994" s="107"/>
      <c r="B994" s="107"/>
      <c r="C994" s="107"/>
      <c r="D994" s="107"/>
      <c r="E994" s="107"/>
      <c r="F994" s="107"/>
      <c r="G994" s="107"/>
      <c r="H994" s="107"/>
      <c r="I994" s="107"/>
      <c r="J994" s="107"/>
      <c r="K994" s="107"/>
      <c r="L994" s="107"/>
      <c r="M994" s="107"/>
      <c r="N994" s="107"/>
      <c r="O994" s="107"/>
      <c r="P994" s="107"/>
      <c r="Q994" s="107"/>
      <c r="R994" s="107"/>
      <c r="S994" s="107"/>
      <c r="T994" s="107"/>
      <c r="U994" s="107"/>
      <c r="V994" s="107"/>
      <c r="W994" s="107"/>
      <c r="X994" s="107"/>
      <c r="Y994" s="107"/>
      <c r="Z994" s="107"/>
    </row>
    <row r="995" spans="1:26" ht="13.5" customHeight="1" x14ac:dyDescent="0.25">
      <c r="A995" s="107"/>
      <c r="B995" s="107"/>
      <c r="C995" s="107"/>
      <c r="D995" s="107"/>
      <c r="E995" s="107"/>
      <c r="F995" s="107"/>
      <c r="G995" s="107"/>
      <c r="H995" s="107"/>
      <c r="I995" s="107"/>
      <c r="J995" s="107"/>
      <c r="K995" s="107"/>
      <c r="L995" s="107"/>
      <c r="M995" s="107"/>
      <c r="N995" s="107"/>
      <c r="O995" s="107"/>
      <c r="P995" s="107"/>
      <c r="Q995" s="107"/>
      <c r="R995" s="107"/>
      <c r="S995" s="107"/>
      <c r="T995" s="107"/>
      <c r="U995" s="107"/>
      <c r="V995" s="107"/>
      <c r="W995" s="107"/>
      <c r="X995" s="107"/>
      <c r="Y995" s="107"/>
      <c r="Z995" s="107"/>
    </row>
    <row r="996" spans="1:26" ht="13.5" customHeight="1" x14ac:dyDescent="0.25">
      <c r="A996" s="107"/>
      <c r="B996" s="107"/>
      <c r="C996" s="107"/>
      <c r="D996" s="107"/>
      <c r="E996" s="107"/>
      <c r="F996" s="107"/>
      <c r="G996" s="107"/>
      <c r="H996" s="107"/>
      <c r="I996" s="107"/>
      <c r="J996" s="107"/>
      <c r="K996" s="107"/>
      <c r="L996" s="107"/>
      <c r="M996" s="107"/>
      <c r="N996" s="107"/>
      <c r="O996" s="107"/>
      <c r="P996" s="107"/>
      <c r="Q996" s="107"/>
      <c r="R996" s="107"/>
      <c r="S996" s="107"/>
      <c r="T996" s="107"/>
      <c r="U996" s="107"/>
      <c r="V996" s="107"/>
      <c r="W996" s="107"/>
      <c r="X996" s="107"/>
      <c r="Y996" s="107"/>
      <c r="Z996" s="107"/>
    </row>
    <row r="997" spans="1:26" ht="13.5" customHeight="1" x14ac:dyDescent="0.25">
      <c r="A997" s="107"/>
      <c r="B997" s="107"/>
      <c r="C997" s="107"/>
      <c r="D997" s="107"/>
      <c r="E997" s="107"/>
      <c r="F997" s="107"/>
      <c r="G997" s="107"/>
      <c r="H997" s="107"/>
      <c r="I997" s="107"/>
      <c r="J997" s="107"/>
      <c r="K997" s="107"/>
      <c r="L997" s="107"/>
      <c r="M997" s="107"/>
      <c r="N997" s="107"/>
      <c r="O997" s="107"/>
      <c r="P997" s="107"/>
      <c r="Q997" s="107"/>
      <c r="R997" s="107"/>
      <c r="S997" s="107"/>
      <c r="T997" s="107"/>
      <c r="U997" s="107"/>
      <c r="V997" s="107"/>
      <c r="W997" s="107"/>
      <c r="X997" s="107"/>
      <c r="Y997" s="107"/>
      <c r="Z997" s="107"/>
    </row>
    <row r="998" spans="1:26" ht="13.5" customHeight="1" x14ac:dyDescent="0.25">
      <c r="A998" s="107"/>
      <c r="B998" s="107"/>
      <c r="C998" s="107"/>
      <c r="D998" s="107"/>
      <c r="E998" s="107"/>
      <c r="F998" s="107"/>
      <c r="G998" s="107"/>
      <c r="H998" s="107"/>
      <c r="I998" s="107"/>
      <c r="J998" s="107"/>
      <c r="K998" s="107"/>
      <c r="L998" s="107"/>
      <c r="M998" s="107"/>
      <c r="N998" s="107"/>
      <c r="O998" s="107"/>
      <c r="P998" s="107"/>
      <c r="Q998" s="107"/>
      <c r="R998" s="107"/>
      <c r="S998" s="107"/>
      <c r="T998" s="107"/>
      <c r="U998" s="107"/>
      <c r="V998" s="107"/>
      <c r="W998" s="107"/>
      <c r="X998" s="107"/>
      <c r="Y998" s="107"/>
      <c r="Z998" s="107"/>
    </row>
    <row r="999" spans="1:26" ht="13.5" customHeight="1" x14ac:dyDescent="0.25">
      <c r="A999" s="107"/>
      <c r="B999" s="107"/>
      <c r="C999" s="107"/>
      <c r="D999" s="107"/>
      <c r="E999" s="107"/>
      <c r="F999" s="107"/>
      <c r="G999" s="107"/>
      <c r="H999" s="107"/>
      <c r="I999" s="107"/>
      <c r="J999" s="107"/>
      <c r="K999" s="107"/>
      <c r="L999" s="107"/>
      <c r="M999" s="107"/>
      <c r="N999" s="107"/>
      <c r="O999" s="107"/>
      <c r="P999" s="107"/>
      <c r="Q999" s="107"/>
      <c r="R999" s="107"/>
      <c r="S999" s="107"/>
      <c r="T999" s="107"/>
      <c r="U999" s="107"/>
      <c r="V999" s="107"/>
      <c r="W999" s="107"/>
      <c r="X999" s="107"/>
      <c r="Y999" s="107"/>
      <c r="Z999" s="107"/>
    </row>
    <row r="1000" spans="1:26" ht="13.5" customHeight="1" x14ac:dyDescent="0.25">
      <c r="A1000" s="107"/>
      <c r="B1000" s="107"/>
      <c r="C1000" s="107"/>
      <c r="D1000" s="107"/>
      <c r="E1000" s="107"/>
      <c r="F1000" s="107"/>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1000"/>
  <sheetViews>
    <sheetView workbookViewId="0"/>
  </sheetViews>
  <sheetFormatPr baseColWidth="10" defaultColWidth="14.42578125" defaultRowHeight="15" customHeight="1" x14ac:dyDescent="0.25"/>
  <cols>
    <col min="1" max="26" width="10.7109375" customWidth="1"/>
  </cols>
  <sheetData>
    <row r="1" spans="2:5" ht="14.25" customHeight="1" x14ac:dyDescent="0.25"/>
    <row r="2" spans="2:5" ht="14.25" customHeight="1" x14ac:dyDescent="0.25">
      <c r="B2" s="122" t="s">
        <v>360</v>
      </c>
      <c r="E2" s="122" t="s">
        <v>363</v>
      </c>
    </row>
    <row r="3" spans="2:5" ht="14.25" customHeight="1" x14ac:dyDescent="0.25">
      <c r="B3" s="122" t="s">
        <v>232</v>
      </c>
      <c r="E3" s="122" t="s">
        <v>91</v>
      </c>
    </row>
    <row r="4" spans="2:5" ht="14.25" customHeight="1" x14ac:dyDescent="0.25">
      <c r="B4" s="122" t="s">
        <v>320</v>
      </c>
      <c r="E4" s="122" t="s">
        <v>165</v>
      </c>
    </row>
    <row r="5" spans="2:5" ht="14.25" customHeight="1" x14ac:dyDescent="0.25">
      <c r="B5" s="122" t="s">
        <v>105</v>
      </c>
    </row>
    <row r="6" spans="2:5" ht="14.25" customHeight="1" x14ac:dyDescent="0.25"/>
    <row r="7" spans="2:5" ht="14.25" customHeight="1" x14ac:dyDescent="0.25"/>
    <row r="8" spans="2:5" ht="14.25" customHeight="1" x14ac:dyDescent="0.25">
      <c r="B8" s="122" t="s">
        <v>515</v>
      </c>
    </row>
    <row r="9" spans="2:5" ht="14.25" customHeight="1" x14ac:dyDescent="0.25">
      <c r="B9" s="122" t="s">
        <v>516</v>
      </c>
    </row>
    <row r="10" spans="2:5" ht="14.25" customHeight="1" x14ac:dyDescent="0.25">
      <c r="B10" s="122" t="s">
        <v>517</v>
      </c>
    </row>
    <row r="11" spans="2:5" ht="14.25" customHeight="1" x14ac:dyDescent="0.25"/>
    <row r="12" spans="2:5" ht="14.25" customHeight="1" x14ac:dyDescent="0.25"/>
    <row r="13" spans="2:5" ht="14.25" customHeight="1" x14ac:dyDescent="0.25">
      <c r="B13" s="122" t="s">
        <v>316</v>
      </c>
    </row>
    <row r="14" spans="2:5" ht="14.25" customHeight="1" x14ac:dyDescent="0.25">
      <c r="B14" s="122" t="s">
        <v>97</v>
      </c>
    </row>
    <row r="15" spans="2:5" ht="14.25" customHeight="1" x14ac:dyDescent="0.25">
      <c r="B15" s="122" t="s">
        <v>373</v>
      </c>
    </row>
    <row r="16" spans="2:5" ht="14.25" customHeight="1" x14ac:dyDescent="0.25">
      <c r="B16" s="122" t="s">
        <v>518</v>
      </c>
    </row>
    <row r="17" spans="2:2" ht="14.25" customHeight="1" x14ac:dyDescent="0.25">
      <c r="B17" s="122" t="s">
        <v>122</v>
      </c>
    </row>
    <row r="18" spans="2:2" ht="14.25" customHeight="1" x14ac:dyDescent="0.25">
      <c r="B18" s="122" t="s">
        <v>519</v>
      </c>
    </row>
    <row r="19" spans="2:2" ht="14.25" customHeight="1" x14ac:dyDescent="0.25">
      <c r="B19" s="122" t="s">
        <v>270</v>
      </c>
    </row>
    <row r="20" spans="2:2" ht="14.25" customHeight="1" x14ac:dyDescent="0.25"/>
    <row r="21" spans="2:2" ht="14.25" customHeight="1" x14ac:dyDescent="0.25"/>
    <row r="22" spans="2:2" ht="14.25" customHeight="1" x14ac:dyDescent="0.25"/>
    <row r="23" spans="2:2" ht="14.25" customHeight="1" x14ac:dyDescent="0.25"/>
    <row r="24" spans="2:2" ht="14.25" customHeight="1" x14ac:dyDescent="0.25"/>
    <row r="25" spans="2:2" ht="14.25" customHeight="1" x14ac:dyDescent="0.25"/>
    <row r="26" spans="2:2" ht="14.25" customHeight="1" x14ac:dyDescent="0.25"/>
    <row r="27" spans="2:2" ht="14.25" customHeight="1" x14ac:dyDescent="0.25"/>
    <row r="28" spans="2:2" ht="14.25" customHeight="1" x14ac:dyDescent="0.25"/>
    <row r="29" spans="2:2" ht="14.25" customHeight="1" x14ac:dyDescent="0.25"/>
    <row r="30" spans="2:2" ht="14.25" customHeight="1" x14ac:dyDescent="0.25"/>
    <row r="31" spans="2:2" ht="14.25" customHeight="1" x14ac:dyDescent="0.25"/>
    <row r="32" spans="2: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4.42578125" defaultRowHeight="15" customHeight="1" x14ac:dyDescent="0.25"/>
  <cols>
    <col min="1" max="1" width="32.85546875" customWidth="1"/>
    <col min="2" max="26" width="11.42578125" customWidth="1"/>
  </cols>
  <sheetData>
    <row r="1" spans="1:26" ht="13.5" customHeight="1" x14ac:dyDescent="0.25">
      <c r="A1" s="123"/>
      <c r="B1" s="123"/>
      <c r="C1" s="123"/>
      <c r="D1" s="123"/>
      <c r="E1" s="123"/>
      <c r="F1" s="123"/>
      <c r="G1" s="123"/>
      <c r="H1" s="123"/>
      <c r="I1" s="123"/>
      <c r="J1" s="123"/>
      <c r="K1" s="123"/>
      <c r="L1" s="123"/>
      <c r="M1" s="123"/>
      <c r="N1" s="123"/>
      <c r="O1" s="123"/>
      <c r="P1" s="123"/>
      <c r="Q1" s="123"/>
      <c r="R1" s="123"/>
      <c r="S1" s="123"/>
      <c r="T1" s="123"/>
      <c r="U1" s="123"/>
      <c r="V1" s="123"/>
      <c r="W1" s="123"/>
      <c r="X1" s="123"/>
      <c r="Y1" s="123"/>
      <c r="Z1" s="123"/>
    </row>
    <row r="2" spans="1:26" ht="13.5" customHeight="1" x14ac:dyDescent="0.25">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row>
    <row r="3" spans="1:26" ht="13.5" customHeight="1" x14ac:dyDescent="0.25">
      <c r="A3" s="124" t="s">
        <v>100</v>
      </c>
      <c r="B3" s="123"/>
      <c r="C3" s="123"/>
      <c r="D3" s="123"/>
      <c r="E3" s="123"/>
      <c r="F3" s="123"/>
      <c r="G3" s="123"/>
      <c r="H3" s="123"/>
      <c r="I3" s="123"/>
      <c r="J3" s="123"/>
      <c r="K3" s="123"/>
      <c r="L3" s="123"/>
      <c r="M3" s="123"/>
      <c r="N3" s="123"/>
      <c r="O3" s="123"/>
      <c r="P3" s="123"/>
      <c r="Q3" s="123"/>
      <c r="R3" s="123"/>
      <c r="S3" s="123"/>
      <c r="T3" s="123"/>
      <c r="U3" s="123"/>
      <c r="V3" s="123"/>
      <c r="W3" s="123"/>
      <c r="X3" s="123"/>
      <c r="Y3" s="123"/>
      <c r="Z3" s="123"/>
    </row>
    <row r="4" spans="1:26" ht="13.5" customHeight="1" x14ac:dyDescent="0.25">
      <c r="A4" s="124" t="s">
        <v>135</v>
      </c>
      <c r="B4" s="123"/>
      <c r="C4" s="123"/>
      <c r="D4" s="123"/>
      <c r="E4" s="123"/>
      <c r="F4" s="123"/>
      <c r="G4" s="123"/>
      <c r="H4" s="123"/>
      <c r="I4" s="123"/>
      <c r="J4" s="123"/>
      <c r="K4" s="123"/>
      <c r="L4" s="123"/>
      <c r="M4" s="123"/>
      <c r="N4" s="123"/>
      <c r="O4" s="123"/>
      <c r="P4" s="123"/>
      <c r="Q4" s="123"/>
      <c r="R4" s="123"/>
      <c r="S4" s="123"/>
      <c r="T4" s="123"/>
      <c r="U4" s="123"/>
      <c r="V4" s="123"/>
      <c r="W4" s="123"/>
      <c r="X4" s="123"/>
      <c r="Y4" s="123"/>
      <c r="Z4" s="123"/>
    </row>
    <row r="5" spans="1:26" ht="13.5" customHeight="1" x14ac:dyDescent="0.25">
      <c r="A5" s="124" t="s">
        <v>133</v>
      </c>
      <c r="B5" s="123"/>
      <c r="C5" s="123"/>
      <c r="D5" s="123"/>
      <c r="E5" s="123"/>
      <c r="F5" s="123"/>
      <c r="G5" s="123"/>
      <c r="H5" s="123"/>
      <c r="I5" s="123"/>
      <c r="J5" s="123"/>
      <c r="K5" s="123"/>
      <c r="L5" s="123"/>
      <c r="M5" s="123"/>
      <c r="N5" s="123"/>
      <c r="O5" s="123"/>
      <c r="P5" s="123"/>
      <c r="Q5" s="123"/>
      <c r="R5" s="123"/>
      <c r="S5" s="123"/>
      <c r="T5" s="123"/>
      <c r="U5" s="123"/>
      <c r="V5" s="123"/>
      <c r="W5" s="123"/>
      <c r="X5" s="123"/>
      <c r="Y5" s="123"/>
      <c r="Z5" s="123"/>
    </row>
    <row r="6" spans="1:26" ht="13.5" customHeight="1" x14ac:dyDescent="0.25">
      <c r="A6" s="124" t="s">
        <v>176</v>
      </c>
      <c r="B6" s="123"/>
      <c r="C6" s="123"/>
      <c r="D6" s="123"/>
      <c r="E6" s="123"/>
      <c r="F6" s="123"/>
      <c r="G6" s="123"/>
      <c r="H6" s="123"/>
      <c r="I6" s="123"/>
      <c r="J6" s="123"/>
      <c r="K6" s="123"/>
      <c r="L6" s="123"/>
      <c r="M6" s="123"/>
      <c r="N6" s="123"/>
      <c r="O6" s="123"/>
      <c r="P6" s="123"/>
      <c r="Q6" s="123"/>
      <c r="R6" s="123"/>
      <c r="S6" s="123"/>
      <c r="T6" s="123"/>
      <c r="U6" s="123"/>
      <c r="V6" s="123"/>
      <c r="W6" s="123"/>
      <c r="X6" s="123"/>
      <c r="Y6" s="123"/>
      <c r="Z6" s="123"/>
    </row>
    <row r="7" spans="1:26" ht="13.5" customHeight="1" x14ac:dyDescent="0.25">
      <c r="A7" s="124" t="s">
        <v>101</v>
      </c>
      <c r="B7" s="123"/>
      <c r="C7" s="123"/>
      <c r="D7" s="123"/>
      <c r="E7" s="123"/>
      <c r="F7" s="123"/>
      <c r="G7" s="123"/>
      <c r="H7" s="123"/>
      <c r="I7" s="123"/>
      <c r="J7" s="123"/>
      <c r="K7" s="123"/>
      <c r="L7" s="123"/>
      <c r="M7" s="123"/>
      <c r="N7" s="123"/>
      <c r="O7" s="123"/>
      <c r="P7" s="123"/>
      <c r="Q7" s="123"/>
      <c r="R7" s="123"/>
      <c r="S7" s="123"/>
      <c r="T7" s="123"/>
      <c r="U7" s="123"/>
      <c r="V7" s="123"/>
      <c r="W7" s="123"/>
      <c r="X7" s="123"/>
      <c r="Y7" s="123"/>
      <c r="Z7" s="123"/>
    </row>
    <row r="8" spans="1:26" ht="13.5" customHeight="1" x14ac:dyDescent="0.25">
      <c r="A8" s="124" t="s">
        <v>136</v>
      </c>
      <c r="B8" s="123"/>
      <c r="C8" s="123"/>
      <c r="D8" s="123"/>
      <c r="E8" s="123"/>
      <c r="F8" s="123"/>
      <c r="G8" s="123"/>
      <c r="H8" s="123"/>
      <c r="I8" s="123"/>
      <c r="J8" s="123"/>
      <c r="K8" s="123"/>
      <c r="L8" s="123"/>
      <c r="M8" s="123"/>
      <c r="N8" s="123"/>
      <c r="O8" s="123"/>
      <c r="P8" s="123"/>
      <c r="Q8" s="123"/>
      <c r="R8" s="123"/>
      <c r="S8" s="123"/>
      <c r="T8" s="123"/>
      <c r="U8" s="123"/>
      <c r="V8" s="123"/>
      <c r="W8" s="123"/>
      <c r="X8" s="123"/>
      <c r="Y8" s="123"/>
      <c r="Z8" s="123"/>
    </row>
    <row r="9" spans="1:26" ht="13.5" customHeight="1" x14ac:dyDescent="0.25">
      <c r="A9" s="124" t="s">
        <v>102</v>
      </c>
      <c r="B9" s="123"/>
      <c r="C9" s="123"/>
      <c r="D9" s="123"/>
      <c r="E9" s="123"/>
      <c r="F9" s="123"/>
      <c r="G9" s="123"/>
      <c r="H9" s="123"/>
      <c r="I9" s="123"/>
      <c r="J9" s="123"/>
      <c r="K9" s="123"/>
      <c r="L9" s="123"/>
      <c r="M9" s="123"/>
      <c r="N9" s="123"/>
      <c r="O9" s="123"/>
      <c r="P9" s="123"/>
      <c r="Q9" s="123"/>
      <c r="R9" s="123"/>
      <c r="S9" s="123"/>
      <c r="T9" s="123"/>
      <c r="U9" s="123"/>
      <c r="V9" s="123"/>
      <c r="W9" s="123"/>
      <c r="X9" s="123"/>
      <c r="Y9" s="123"/>
      <c r="Z9" s="123"/>
    </row>
    <row r="10" spans="1:26" ht="13.5" customHeight="1" x14ac:dyDescent="0.25">
      <c r="A10" s="124" t="s">
        <v>103</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row>
    <row r="11" spans="1:26" ht="13.5" customHeight="1" x14ac:dyDescent="0.25">
      <c r="A11" s="124" t="s">
        <v>141</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row>
    <row r="12" spans="1:26" ht="13.5" customHeight="1" x14ac:dyDescent="0.25">
      <c r="A12" s="124" t="s">
        <v>520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row>
    <row r="13" spans="1:26" ht="13.5" customHeight="1" x14ac:dyDescent="0.25">
      <c r="A13" s="124" t="s">
        <v>521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row>
    <row r="14" spans="1:26" ht="13.5" customHeight="1" x14ac:dyDescent="0.25">
      <c r="A14" s="124" t="s">
        <v>522</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row>
    <row r="15" spans="1:26" ht="13.5" customHeight="1" x14ac:dyDescent="0.25">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row>
    <row r="16" spans="1:26" ht="13.5" customHeight="1" x14ac:dyDescent="0.25">
      <c r="A16" s="124" t="s">
        <v>523</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row>
    <row r="17" spans="1:26" ht="13.5" customHeight="1" x14ac:dyDescent="0.25">
      <c r="A17" s="124" t="s">
        <v>360</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row>
    <row r="18" spans="1:26" ht="13.5" customHeight="1" x14ac:dyDescent="0.25">
      <c r="A18" s="124" t="s">
        <v>232</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row>
    <row r="19" spans="1:26" ht="13.5" customHeight="1" x14ac:dyDescent="0.25">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row>
    <row r="20" spans="1:26" ht="13.5" customHeight="1" x14ac:dyDescent="0.25">
      <c r="A20" s="124" t="s">
        <v>516</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row>
    <row r="21" spans="1:26" ht="13.5" customHeight="1" x14ac:dyDescent="0.25">
      <c r="A21" s="124" t="s">
        <v>517</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row>
    <row r="22" spans="1:26" ht="13.5" customHeight="1" x14ac:dyDescent="0.25">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row>
    <row r="23" spans="1:26" ht="13.5" customHeight="1" x14ac:dyDescent="0.25">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row>
    <row r="24" spans="1:26" ht="13.5" customHeight="1" x14ac:dyDescent="0.25">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row>
    <row r="25" spans="1:26" ht="13.5" customHeight="1" x14ac:dyDescent="0.25">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row>
    <row r="26" spans="1:26" ht="13.5" customHeight="1" x14ac:dyDescent="0.25">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row>
    <row r="27" spans="1:26" ht="13.5" customHeight="1" x14ac:dyDescent="0.25">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row>
    <row r="28" spans="1:26" ht="13.5" customHeight="1" x14ac:dyDescent="0.25">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row>
    <row r="29" spans="1:26" ht="13.5" customHeight="1" x14ac:dyDescent="0.25">
      <c r="A29" s="123"/>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row>
    <row r="30" spans="1:26" ht="13.5" customHeight="1" x14ac:dyDescent="0.25">
      <c r="A30" s="123"/>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row>
    <row r="31" spans="1:26" ht="13.5" customHeight="1" x14ac:dyDescent="0.25">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row>
    <row r="32" spans="1:26" ht="13.5" customHeight="1" x14ac:dyDescent="0.25">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row>
    <row r="33" spans="1:26" ht="13.5" customHeight="1" x14ac:dyDescent="0.25">
      <c r="A33" s="123"/>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row>
    <row r="34" spans="1:26" ht="13.5" customHeight="1" x14ac:dyDescent="0.25">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row>
    <row r="35" spans="1:26" ht="13.5" customHeight="1" x14ac:dyDescent="0.25">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row>
    <row r="36" spans="1:26" ht="13.5" customHeight="1" x14ac:dyDescent="0.25">
      <c r="A36" s="123"/>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row>
    <row r="37" spans="1:26" ht="13.5" customHeight="1" x14ac:dyDescent="0.25">
      <c r="A37" s="123"/>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row>
    <row r="38" spans="1:26" ht="13.5" customHeight="1" x14ac:dyDescent="0.25">
      <c r="A38" s="123"/>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row>
    <row r="39" spans="1:26" ht="13.5" customHeight="1" x14ac:dyDescent="0.25">
      <c r="A39" s="123"/>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row>
    <row r="40" spans="1:26" ht="13.5" customHeight="1" x14ac:dyDescent="0.25">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row>
    <row r="41" spans="1:26" ht="13.5" customHeight="1" x14ac:dyDescent="0.25">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row>
    <row r="42" spans="1:26" ht="13.5" customHeight="1" x14ac:dyDescent="0.25">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row>
    <row r="43" spans="1:26" ht="13.5" customHeight="1" x14ac:dyDescent="0.25">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row>
    <row r="44" spans="1:26" ht="13.5" customHeight="1" x14ac:dyDescent="0.25">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row>
    <row r="45" spans="1:26" ht="13.5" customHeight="1" x14ac:dyDescent="0.25">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row>
    <row r="46" spans="1:26" ht="13.5" customHeight="1" x14ac:dyDescent="0.25">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row>
    <row r="47" spans="1:26" ht="13.5" customHeight="1" x14ac:dyDescent="0.25">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row>
    <row r="48" spans="1:26" ht="13.5" customHeight="1" x14ac:dyDescent="0.25">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row>
    <row r="49" spans="1:26" ht="13.5" customHeight="1" x14ac:dyDescent="0.25">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row>
    <row r="50" spans="1:26" ht="13.5" customHeight="1" x14ac:dyDescent="0.25">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row>
    <row r="51" spans="1:26" ht="13.5" customHeight="1" x14ac:dyDescent="0.2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row>
    <row r="52" spans="1:26" ht="13.5" customHeight="1" x14ac:dyDescent="0.25">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row>
    <row r="53" spans="1:26" ht="13.5" customHeight="1" x14ac:dyDescent="0.25">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row>
    <row r="54" spans="1:26" ht="13.5" customHeight="1" x14ac:dyDescent="0.25">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row>
    <row r="55" spans="1:26" ht="13.5" customHeight="1" x14ac:dyDescent="0.25">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row>
    <row r="56" spans="1:26" ht="13.5" customHeight="1" x14ac:dyDescent="0.2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row>
    <row r="57" spans="1:26" ht="13.5" customHeight="1" x14ac:dyDescent="0.25">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row>
    <row r="58" spans="1:26" ht="13.5" customHeight="1"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row>
    <row r="59" spans="1:26" ht="13.5" customHeight="1"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row>
    <row r="60" spans="1:26" ht="13.5" customHeight="1" x14ac:dyDescent="0.25">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row>
    <row r="61" spans="1:26" ht="13.5" customHeight="1" x14ac:dyDescent="0.25">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row>
    <row r="62" spans="1:26" ht="13.5" customHeight="1" x14ac:dyDescent="0.25">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row>
    <row r="63" spans="1:26" ht="13.5" customHeight="1" x14ac:dyDescent="0.25">
      <c r="A63" s="123"/>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row>
    <row r="64" spans="1:26" ht="13.5" customHeight="1" x14ac:dyDescent="0.2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row>
    <row r="65" spans="1:26" ht="13.5" customHeight="1" x14ac:dyDescent="0.25">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row>
    <row r="66" spans="1:26" ht="13.5" customHeight="1" x14ac:dyDescent="0.25">
      <c r="A66" s="123"/>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row>
    <row r="67" spans="1:26" ht="13.5" customHeight="1" x14ac:dyDescent="0.25">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row>
    <row r="68" spans="1:26" ht="13.5" customHeight="1" x14ac:dyDescent="0.25">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row>
    <row r="69" spans="1:26" ht="13.5" customHeight="1" x14ac:dyDescent="0.25">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row>
    <row r="70" spans="1:26" ht="13.5" customHeight="1" x14ac:dyDescent="0.25">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row>
    <row r="71" spans="1:26" ht="13.5" customHeight="1" x14ac:dyDescent="0.25">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row>
    <row r="72" spans="1:26" ht="13.5" customHeight="1" x14ac:dyDescent="0.25">
      <c r="A72" s="123"/>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row>
    <row r="73" spans="1:26" ht="13.5" customHeight="1" x14ac:dyDescent="0.25">
      <c r="A73" s="123"/>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row>
    <row r="74" spans="1:26" ht="13.5" customHeight="1" x14ac:dyDescent="0.25">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row>
    <row r="75" spans="1:26" ht="13.5" customHeight="1" x14ac:dyDescent="0.25">
      <c r="A75" s="123"/>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row>
    <row r="76" spans="1:26" ht="13.5" customHeight="1" x14ac:dyDescent="0.25">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row>
    <row r="77" spans="1:26" ht="13.5" customHeight="1" x14ac:dyDescent="0.25">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row>
    <row r="78" spans="1:26" ht="13.5" customHeight="1" x14ac:dyDescent="0.25">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row>
    <row r="79" spans="1:26" ht="13.5" customHeight="1" x14ac:dyDescent="0.25">
      <c r="A79" s="123"/>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row>
    <row r="80" spans="1:26" ht="13.5" customHeight="1" x14ac:dyDescent="0.25">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row>
    <row r="81" spans="1:26" ht="13.5" customHeight="1" x14ac:dyDescent="0.25">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row>
    <row r="82" spans="1:26" ht="13.5" customHeight="1" x14ac:dyDescent="0.25">
      <c r="A82" s="123"/>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row>
    <row r="83" spans="1:26" ht="13.5" customHeight="1" x14ac:dyDescent="0.25">
      <c r="A83" s="123"/>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row>
    <row r="84" spans="1:26" ht="13.5" customHeight="1" x14ac:dyDescent="0.25">
      <c r="A84" s="123"/>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row>
    <row r="85" spans="1:26" ht="13.5" customHeight="1" x14ac:dyDescent="0.25">
      <c r="A85" s="123"/>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row>
    <row r="86" spans="1:26" ht="13.5" customHeight="1" x14ac:dyDescent="0.25">
      <c r="A86" s="123"/>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row>
    <row r="87" spans="1:26" ht="13.5" customHeight="1" x14ac:dyDescent="0.25">
      <c r="A87" s="123"/>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row>
    <row r="88" spans="1:26" ht="13.5" customHeight="1" x14ac:dyDescent="0.25">
      <c r="A88" s="123"/>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row>
    <row r="89" spans="1:26" ht="13.5" customHeight="1" x14ac:dyDescent="0.25">
      <c r="A89" s="123"/>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row>
    <row r="90" spans="1:26" ht="13.5" customHeight="1" x14ac:dyDescent="0.25">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row>
    <row r="91" spans="1:26" ht="13.5" customHeight="1" x14ac:dyDescent="0.25">
      <c r="A91" s="123"/>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row>
    <row r="92" spans="1:26" ht="13.5" customHeight="1" x14ac:dyDescent="0.25">
      <c r="A92" s="123"/>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row>
    <row r="93" spans="1:26" ht="13.5" customHeight="1" x14ac:dyDescent="0.25">
      <c r="A93" s="123"/>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row>
    <row r="94" spans="1:26" ht="13.5" customHeight="1" x14ac:dyDescent="0.25">
      <c r="A94" s="123"/>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row>
    <row r="95" spans="1:26" ht="13.5" customHeight="1" x14ac:dyDescent="0.25">
      <c r="A95" s="123"/>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row>
    <row r="96" spans="1:26" ht="13.5" customHeight="1" x14ac:dyDescent="0.25">
      <c r="A96" s="123"/>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row>
    <row r="97" spans="1:26" ht="13.5" customHeight="1" x14ac:dyDescent="0.25">
      <c r="A97" s="123"/>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row>
    <row r="98" spans="1:26" ht="13.5" customHeight="1" x14ac:dyDescent="0.25">
      <c r="A98" s="123"/>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row>
    <row r="99" spans="1:26" ht="13.5" customHeight="1" x14ac:dyDescent="0.25">
      <c r="A99" s="123"/>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row>
    <row r="100" spans="1:26" ht="13.5" customHeight="1" x14ac:dyDescent="0.25">
      <c r="A100" s="123"/>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row>
    <row r="101" spans="1:26" ht="13.5" customHeight="1" x14ac:dyDescent="0.25">
      <c r="A101" s="123"/>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row>
    <row r="102" spans="1:26" ht="13.5" customHeight="1" x14ac:dyDescent="0.25">
      <c r="A102" s="123"/>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row>
    <row r="103" spans="1:26" ht="13.5" customHeight="1" x14ac:dyDescent="0.25">
      <c r="A103" s="123"/>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row>
    <row r="104" spans="1:26" ht="13.5" customHeight="1" x14ac:dyDescent="0.25">
      <c r="A104" s="123"/>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row>
    <row r="105" spans="1:26" ht="13.5" customHeight="1" x14ac:dyDescent="0.2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row>
    <row r="106" spans="1:26" ht="13.5" customHeight="1" x14ac:dyDescent="0.25">
      <c r="A106" s="123"/>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row>
    <row r="107" spans="1:26" ht="13.5" customHeight="1" x14ac:dyDescent="0.25">
      <c r="A107" s="123"/>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row>
    <row r="108" spans="1:26" ht="13.5" customHeight="1" x14ac:dyDescent="0.25">
      <c r="A108" s="123"/>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row>
    <row r="109" spans="1:26" ht="13.5" customHeight="1" x14ac:dyDescent="0.25">
      <c r="A109" s="123"/>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row>
    <row r="110" spans="1:26" ht="13.5" customHeight="1" x14ac:dyDescent="0.25">
      <c r="A110" s="123"/>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row>
    <row r="111" spans="1:26" ht="13.5" customHeight="1" x14ac:dyDescent="0.25">
      <c r="A111" s="123"/>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row>
    <row r="112" spans="1:26" ht="13.5" customHeight="1" x14ac:dyDescent="0.25">
      <c r="A112" s="123"/>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row>
    <row r="113" spans="1:26" ht="13.5" customHeight="1" x14ac:dyDescent="0.25">
      <c r="A113" s="123"/>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row>
    <row r="114" spans="1:26" ht="13.5" customHeight="1" x14ac:dyDescent="0.25">
      <c r="A114" s="123"/>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row>
    <row r="115" spans="1:26" ht="13.5" customHeight="1" x14ac:dyDescent="0.25">
      <c r="A115" s="123"/>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row>
    <row r="116" spans="1:26" ht="13.5" customHeight="1" x14ac:dyDescent="0.25">
      <c r="A116" s="123"/>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row>
    <row r="117" spans="1:26" ht="13.5" customHeight="1" x14ac:dyDescent="0.25">
      <c r="A117" s="123"/>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row>
    <row r="118" spans="1:26" ht="13.5" customHeight="1" x14ac:dyDescent="0.25">
      <c r="A118" s="123"/>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row>
    <row r="119" spans="1:26" ht="13.5" customHeight="1" x14ac:dyDescent="0.25">
      <c r="A119" s="123"/>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row>
    <row r="120" spans="1:26" ht="13.5" customHeight="1" x14ac:dyDescent="0.25">
      <c r="A120" s="123"/>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row>
    <row r="121" spans="1:26" ht="13.5" customHeight="1" x14ac:dyDescent="0.25">
      <c r="A121" s="123"/>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row>
    <row r="122" spans="1:26" ht="13.5" customHeight="1" x14ac:dyDescent="0.25">
      <c r="A122" s="123"/>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row>
    <row r="123" spans="1:26" ht="13.5" customHeight="1" x14ac:dyDescent="0.25">
      <c r="A123" s="123"/>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row>
    <row r="124" spans="1:26" ht="13.5" customHeight="1" x14ac:dyDescent="0.25">
      <c r="A124" s="123"/>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row>
    <row r="125" spans="1:26" ht="13.5" customHeight="1" x14ac:dyDescent="0.25">
      <c r="A125" s="123"/>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row>
    <row r="126" spans="1:26" ht="13.5" customHeight="1" x14ac:dyDescent="0.25">
      <c r="A126" s="123"/>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row>
    <row r="127" spans="1:26" ht="13.5" customHeight="1" x14ac:dyDescent="0.25">
      <c r="A127" s="123"/>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row>
    <row r="128" spans="1:26" ht="13.5" customHeight="1" x14ac:dyDescent="0.25">
      <c r="A128" s="123"/>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row>
    <row r="129" spans="1:26" ht="13.5" customHeight="1" x14ac:dyDescent="0.25">
      <c r="A129" s="123"/>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row>
    <row r="130" spans="1:26" ht="13.5" customHeight="1" x14ac:dyDescent="0.25">
      <c r="A130" s="123"/>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row>
    <row r="131" spans="1:26" ht="13.5" customHeight="1" x14ac:dyDescent="0.25">
      <c r="A131" s="123"/>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row>
    <row r="132" spans="1:26" ht="13.5" customHeight="1" x14ac:dyDescent="0.25">
      <c r="A132" s="123"/>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row>
    <row r="133" spans="1:26" ht="13.5" customHeight="1" x14ac:dyDescent="0.25">
      <c r="A133" s="123"/>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row>
    <row r="134" spans="1:26" ht="13.5" customHeight="1" x14ac:dyDescent="0.25">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row>
    <row r="135" spans="1:26" ht="13.5" customHeight="1" x14ac:dyDescent="0.25">
      <c r="A135" s="123"/>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row>
    <row r="136" spans="1:26" ht="13.5" customHeight="1" x14ac:dyDescent="0.25">
      <c r="A136" s="123"/>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row>
    <row r="137" spans="1:26" ht="13.5" customHeight="1" x14ac:dyDescent="0.25">
      <c r="A137" s="123"/>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row>
    <row r="138" spans="1:26" ht="13.5" customHeight="1" x14ac:dyDescent="0.25">
      <c r="A138" s="123"/>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row>
    <row r="139" spans="1:26" ht="13.5" customHeight="1" x14ac:dyDescent="0.25">
      <c r="A139" s="123"/>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row>
    <row r="140" spans="1:26" ht="13.5" customHeight="1" x14ac:dyDescent="0.25">
      <c r="A140" s="123"/>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row>
    <row r="141" spans="1:26" ht="13.5" customHeight="1" x14ac:dyDescent="0.25">
      <c r="A141" s="123"/>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row>
    <row r="142" spans="1:26" ht="13.5" customHeight="1" x14ac:dyDescent="0.25">
      <c r="A142" s="123"/>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row>
    <row r="143" spans="1:26" ht="13.5" customHeight="1" x14ac:dyDescent="0.25">
      <c r="A143" s="123"/>
      <c r="B143" s="12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row>
    <row r="144" spans="1:26" ht="13.5" customHeight="1" x14ac:dyDescent="0.25">
      <c r="A144" s="123"/>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row>
    <row r="145" spans="1:26" ht="13.5" customHeight="1" x14ac:dyDescent="0.25">
      <c r="A145" s="123"/>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row>
    <row r="146" spans="1:26" ht="13.5" customHeight="1" x14ac:dyDescent="0.25">
      <c r="A146" s="123"/>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row>
    <row r="147" spans="1:26" ht="13.5" customHeight="1" x14ac:dyDescent="0.25">
      <c r="A147" s="123"/>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row>
    <row r="148" spans="1:26" ht="13.5" customHeight="1" x14ac:dyDescent="0.25">
      <c r="A148" s="123"/>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row>
    <row r="149" spans="1:26" ht="13.5" customHeight="1" x14ac:dyDescent="0.25">
      <c r="A149" s="123"/>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row>
    <row r="150" spans="1:26" ht="13.5" customHeight="1" x14ac:dyDescent="0.25">
      <c r="A150" s="123"/>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row>
    <row r="151" spans="1:26" ht="13.5" customHeight="1" x14ac:dyDescent="0.25">
      <c r="A151" s="123"/>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row>
    <row r="152" spans="1:26" ht="13.5" customHeight="1" x14ac:dyDescent="0.25">
      <c r="A152" s="123"/>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row>
    <row r="153" spans="1:26" ht="13.5" customHeight="1" x14ac:dyDescent="0.25">
      <c r="A153" s="123"/>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row>
    <row r="154" spans="1:26" ht="13.5" customHeight="1" x14ac:dyDescent="0.25">
      <c r="A154" s="123"/>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row>
    <row r="155" spans="1:26" ht="13.5" customHeight="1" x14ac:dyDescent="0.25">
      <c r="A155" s="123"/>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row>
    <row r="156" spans="1:26" ht="13.5" customHeight="1" x14ac:dyDescent="0.25">
      <c r="A156" s="123"/>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row>
    <row r="157" spans="1:26" ht="13.5" customHeight="1" x14ac:dyDescent="0.25">
      <c r="A157" s="123"/>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row>
    <row r="158" spans="1:26" ht="13.5" customHeight="1" x14ac:dyDescent="0.25">
      <c r="A158" s="123"/>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row>
    <row r="159" spans="1:26" ht="13.5" customHeight="1" x14ac:dyDescent="0.25">
      <c r="A159" s="123"/>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row>
    <row r="160" spans="1:26" ht="13.5" customHeight="1" x14ac:dyDescent="0.25">
      <c r="A160" s="123"/>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row>
    <row r="161" spans="1:26" ht="13.5" customHeight="1" x14ac:dyDescent="0.25">
      <c r="A161" s="123"/>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row>
    <row r="162" spans="1:26" ht="13.5" customHeight="1" x14ac:dyDescent="0.25">
      <c r="A162" s="123"/>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row>
    <row r="163" spans="1:26" ht="13.5" customHeight="1" x14ac:dyDescent="0.25">
      <c r="A163" s="123"/>
      <c r="B163" s="123"/>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row>
    <row r="164" spans="1:26" ht="13.5" customHeight="1" x14ac:dyDescent="0.25">
      <c r="A164" s="123"/>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row>
    <row r="165" spans="1:26" ht="13.5" customHeight="1" x14ac:dyDescent="0.25">
      <c r="A165" s="123"/>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row>
    <row r="166" spans="1:26" ht="13.5" customHeight="1" x14ac:dyDescent="0.25">
      <c r="A166" s="123"/>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row>
    <row r="167" spans="1:26" ht="13.5" customHeight="1" x14ac:dyDescent="0.25">
      <c r="A167" s="123"/>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row>
    <row r="168" spans="1:26" ht="13.5" customHeight="1" x14ac:dyDescent="0.25">
      <c r="A168" s="123"/>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row>
    <row r="169" spans="1:26" ht="13.5" customHeight="1" x14ac:dyDescent="0.25">
      <c r="A169" s="123"/>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row>
    <row r="170" spans="1:26" ht="13.5" customHeight="1" x14ac:dyDescent="0.25">
      <c r="A170" s="123"/>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row>
    <row r="171" spans="1:26" ht="13.5" customHeight="1" x14ac:dyDescent="0.25">
      <c r="A171" s="123"/>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row>
    <row r="172" spans="1:26" ht="13.5" customHeight="1" x14ac:dyDescent="0.25">
      <c r="A172" s="123"/>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row>
    <row r="173" spans="1:26" ht="13.5" customHeight="1" x14ac:dyDescent="0.25">
      <c r="A173" s="123"/>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row>
    <row r="174" spans="1:26" ht="13.5" customHeight="1" x14ac:dyDescent="0.25">
      <c r="A174" s="123"/>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row>
    <row r="175" spans="1:26" ht="13.5" customHeight="1" x14ac:dyDescent="0.25">
      <c r="A175" s="123"/>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row>
    <row r="176" spans="1:26" ht="13.5" customHeight="1" x14ac:dyDescent="0.25">
      <c r="A176" s="123"/>
      <c r="B176" s="123"/>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row>
    <row r="177" spans="1:26" ht="13.5" customHeight="1" x14ac:dyDescent="0.25">
      <c r="A177" s="123"/>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row>
    <row r="178" spans="1:26" ht="13.5" customHeight="1" x14ac:dyDescent="0.25">
      <c r="A178" s="123"/>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row>
    <row r="179" spans="1:26" ht="13.5" customHeight="1" x14ac:dyDescent="0.25">
      <c r="A179" s="123"/>
      <c r="B179" s="123"/>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row>
    <row r="180" spans="1:26" ht="13.5" customHeight="1" x14ac:dyDescent="0.25">
      <c r="A180" s="123"/>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row>
    <row r="181" spans="1:26" ht="13.5" customHeight="1" x14ac:dyDescent="0.25">
      <c r="A181" s="123"/>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row>
    <row r="182" spans="1:26" ht="13.5" customHeight="1" x14ac:dyDescent="0.25">
      <c r="A182" s="123"/>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row>
    <row r="183" spans="1:26" ht="13.5" customHeight="1" x14ac:dyDescent="0.25">
      <c r="A183" s="123"/>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row>
    <row r="184" spans="1:26" ht="13.5" customHeight="1" x14ac:dyDescent="0.25">
      <c r="A184" s="123"/>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row>
    <row r="185" spans="1:26" ht="13.5" customHeight="1" x14ac:dyDescent="0.25">
      <c r="A185" s="123"/>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row>
    <row r="186" spans="1:26" ht="13.5" customHeight="1" x14ac:dyDescent="0.25">
      <c r="A186" s="123"/>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row>
    <row r="187" spans="1:26" ht="13.5" customHeight="1" x14ac:dyDescent="0.25">
      <c r="A187" s="123"/>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row>
    <row r="188" spans="1:26" ht="13.5" customHeight="1" x14ac:dyDescent="0.25">
      <c r="A188" s="123"/>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row>
    <row r="189" spans="1:26" ht="13.5" customHeight="1" x14ac:dyDescent="0.25">
      <c r="A189" s="123"/>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row>
    <row r="190" spans="1:26" ht="13.5" customHeight="1" x14ac:dyDescent="0.25">
      <c r="A190" s="123"/>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row>
    <row r="191" spans="1:26" ht="13.5" customHeight="1" x14ac:dyDescent="0.25">
      <c r="A191" s="123"/>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row>
    <row r="192" spans="1:26" ht="13.5" customHeight="1" x14ac:dyDescent="0.25">
      <c r="A192" s="123"/>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row>
    <row r="193" spans="1:26" ht="13.5" customHeight="1" x14ac:dyDescent="0.25">
      <c r="A193" s="123"/>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row>
    <row r="194" spans="1:26" ht="13.5" customHeight="1" x14ac:dyDescent="0.25">
      <c r="A194" s="123"/>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row>
    <row r="195" spans="1:26" ht="13.5" customHeight="1" x14ac:dyDescent="0.25">
      <c r="A195" s="123"/>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row>
    <row r="196" spans="1:26" ht="13.5" customHeight="1" x14ac:dyDescent="0.25">
      <c r="A196" s="123"/>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row>
    <row r="197" spans="1:26" ht="13.5" customHeight="1" x14ac:dyDescent="0.25">
      <c r="A197" s="123"/>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row>
    <row r="198" spans="1:26" ht="13.5" customHeight="1" x14ac:dyDescent="0.25">
      <c r="A198" s="123"/>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row>
    <row r="199" spans="1:26" ht="13.5" customHeight="1" x14ac:dyDescent="0.25">
      <c r="A199" s="123"/>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row>
    <row r="200" spans="1:26" ht="13.5" customHeight="1" x14ac:dyDescent="0.25">
      <c r="A200" s="123"/>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row>
    <row r="201" spans="1:26" ht="13.5" customHeight="1" x14ac:dyDescent="0.25">
      <c r="A201" s="123"/>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row>
    <row r="202" spans="1:26" ht="13.5" customHeight="1" x14ac:dyDescent="0.25">
      <c r="A202" s="123"/>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row>
    <row r="203" spans="1:26" ht="13.5" customHeight="1" x14ac:dyDescent="0.25">
      <c r="A203" s="123"/>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row>
    <row r="204" spans="1:26" ht="13.5" customHeight="1" x14ac:dyDescent="0.25">
      <c r="A204" s="123"/>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row>
    <row r="205" spans="1:26" ht="13.5" customHeight="1" x14ac:dyDescent="0.25">
      <c r="A205" s="123"/>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row>
    <row r="206" spans="1:26" ht="13.5" customHeight="1" x14ac:dyDescent="0.25">
      <c r="A206" s="123"/>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row>
    <row r="207" spans="1:26" ht="13.5" customHeight="1" x14ac:dyDescent="0.25">
      <c r="A207" s="123"/>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row>
    <row r="208" spans="1:26" ht="13.5" customHeight="1" x14ac:dyDescent="0.25">
      <c r="A208" s="123"/>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row>
    <row r="209" spans="1:26" ht="13.5" customHeight="1" x14ac:dyDescent="0.25">
      <c r="A209" s="123"/>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row>
    <row r="210" spans="1:26" ht="13.5" customHeight="1" x14ac:dyDescent="0.2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row>
    <row r="211" spans="1:26" ht="13.5" customHeight="1" x14ac:dyDescent="0.25">
      <c r="A211" s="123"/>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row>
    <row r="212" spans="1:26" ht="13.5" customHeight="1" x14ac:dyDescent="0.25">
      <c r="A212" s="123"/>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row>
    <row r="213" spans="1:26" ht="13.5" customHeight="1" x14ac:dyDescent="0.25">
      <c r="A213" s="123"/>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row>
    <row r="214" spans="1:26" ht="13.5" customHeight="1" x14ac:dyDescent="0.25">
      <c r="A214" s="123"/>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row>
    <row r="215" spans="1:26" ht="13.5" customHeight="1" x14ac:dyDescent="0.25">
      <c r="A215" s="123"/>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row>
    <row r="216" spans="1:26" ht="13.5" customHeight="1" x14ac:dyDescent="0.25">
      <c r="A216" s="123"/>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row>
    <row r="217" spans="1:26" ht="13.5" customHeight="1" x14ac:dyDescent="0.25">
      <c r="A217" s="123"/>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row>
    <row r="218" spans="1:26" ht="13.5" customHeight="1" x14ac:dyDescent="0.25">
      <c r="A218" s="123"/>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row>
    <row r="219" spans="1:26" ht="13.5" customHeight="1" x14ac:dyDescent="0.25">
      <c r="A219" s="123"/>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row>
    <row r="220" spans="1:26" ht="13.5" customHeight="1" x14ac:dyDescent="0.25">
      <c r="A220" s="123"/>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row>
    <row r="221" spans="1:26" ht="13.5" customHeight="1" x14ac:dyDescent="0.25">
      <c r="A221" s="123"/>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row>
    <row r="222" spans="1:26" ht="13.5" customHeight="1" x14ac:dyDescent="0.25">
      <c r="A222" s="123"/>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row>
    <row r="223" spans="1:26" ht="13.5" customHeight="1" x14ac:dyDescent="0.25">
      <c r="A223" s="123"/>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row>
    <row r="224" spans="1:26" ht="13.5" customHeight="1" x14ac:dyDescent="0.25">
      <c r="A224" s="123"/>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row>
    <row r="225" spans="1:26" ht="13.5" customHeight="1" x14ac:dyDescent="0.25">
      <c r="A225" s="123"/>
      <c r="B225" s="123"/>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row>
    <row r="226" spans="1:26" ht="13.5" customHeight="1" x14ac:dyDescent="0.25">
      <c r="A226" s="123"/>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row>
    <row r="227" spans="1:26" ht="13.5" customHeight="1" x14ac:dyDescent="0.25">
      <c r="A227" s="123"/>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row>
    <row r="228" spans="1:26" ht="13.5" customHeight="1" x14ac:dyDescent="0.25">
      <c r="A228" s="123"/>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row>
    <row r="229" spans="1:26" ht="13.5" customHeight="1" x14ac:dyDescent="0.25">
      <c r="A229" s="123"/>
      <c r="B229" s="123"/>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row>
    <row r="230" spans="1:26" ht="13.5" customHeight="1" x14ac:dyDescent="0.25">
      <c r="A230" s="123"/>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row>
    <row r="231" spans="1:26" ht="13.5" customHeight="1" x14ac:dyDescent="0.25">
      <c r="A231" s="123"/>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row>
    <row r="232" spans="1:26" ht="13.5" customHeight="1" x14ac:dyDescent="0.25">
      <c r="A232" s="123"/>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row>
    <row r="233" spans="1:26" ht="13.5" customHeight="1" x14ac:dyDescent="0.25">
      <c r="A233" s="123"/>
      <c r="B233" s="123"/>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row>
    <row r="234" spans="1:26" ht="13.5" customHeight="1" x14ac:dyDescent="0.25">
      <c r="A234" s="123"/>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row>
    <row r="235" spans="1:26" ht="13.5" customHeight="1" x14ac:dyDescent="0.25">
      <c r="A235" s="123"/>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row>
    <row r="236" spans="1:26" ht="13.5" customHeight="1" x14ac:dyDescent="0.25">
      <c r="A236" s="123"/>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row>
    <row r="237" spans="1:26" ht="13.5" customHeight="1" x14ac:dyDescent="0.25">
      <c r="A237" s="123"/>
      <c r="B237" s="123"/>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row>
    <row r="238" spans="1:26" ht="13.5" customHeight="1" x14ac:dyDescent="0.25">
      <c r="A238" s="123"/>
      <c r="B238" s="123"/>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row>
    <row r="239" spans="1:26" ht="13.5" customHeight="1" x14ac:dyDescent="0.25">
      <c r="A239" s="123"/>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row>
    <row r="240" spans="1:26" ht="13.5" customHeight="1" x14ac:dyDescent="0.25">
      <c r="A240" s="123"/>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row>
    <row r="241" spans="1:26" ht="13.5" customHeight="1" x14ac:dyDescent="0.25">
      <c r="A241" s="123"/>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row>
    <row r="242" spans="1:26" ht="13.5" customHeight="1" x14ac:dyDescent="0.25">
      <c r="A242" s="123"/>
      <c r="B242" s="123"/>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row>
    <row r="243" spans="1:26" ht="13.5" customHeight="1" x14ac:dyDescent="0.25">
      <c r="A243" s="123"/>
      <c r="B243" s="123"/>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row>
    <row r="244" spans="1:26" ht="13.5" customHeight="1" x14ac:dyDescent="0.25">
      <c r="A244" s="123"/>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row>
    <row r="245" spans="1:26" ht="13.5" customHeight="1" x14ac:dyDescent="0.25">
      <c r="A245" s="123"/>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row>
    <row r="246" spans="1:26" ht="13.5" customHeight="1" x14ac:dyDescent="0.25">
      <c r="A246" s="123"/>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row>
    <row r="247" spans="1:26" ht="13.5" customHeight="1" x14ac:dyDescent="0.25">
      <c r="A247" s="123"/>
      <c r="B247" s="123"/>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row>
    <row r="248" spans="1:26" ht="13.5" customHeight="1" x14ac:dyDescent="0.25">
      <c r="A248" s="123"/>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row>
    <row r="249" spans="1:26" ht="13.5" customHeight="1" x14ac:dyDescent="0.25">
      <c r="A249" s="123"/>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row>
    <row r="250" spans="1:26" ht="13.5" customHeight="1" x14ac:dyDescent="0.25">
      <c r="A250" s="123"/>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row>
    <row r="251" spans="1:26" ht="13.5" customHeight="1" x14ac:dyDescent="0.25">
      <c r="A251" s="123"/>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row>
    <row r="252" spans="1:26" ht="13.5" customHeight="1" x14ac:dyDescent="0.25">
      <c r="A252" s="123"/>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row>
    <row r="253" spans="1:26" ht="13.5" customHeight="1" x14ac:dyDescent="0.25">
      <c r="A253" s="123"/>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row>
    <row r="254" spans="1:26" ht="13.5" customHeight="1" x14ac:dyDescent="0.25">
      <c r="A254" s="123"/>
      <c r="B254" s="123"/>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row>
    <row r="255" spans="1:26" ht="13.5" customHeight="1" x14ac:dyDescent="0.25">
      <c r="A255" s="123"/>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row>
    <row r="256" spans="1:26" ht="13.5" customHeight="1" x14ac:dyDescent="0.25">
      <c r="A256" s="123"/>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row>
    <row r="257" spans="1:26" ht="13.5" customHeight="1" x14ac:dyDescent="0.25">
      <c r="A257" s="123"/>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row>
    <row r="258" spans="1:26" ht="13.5" customHeight="1" x14ac:dyDescent="0.25">
      <c r="A258" s="123"/>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row>
    <row r="259" spans="1:26" ht="13.5" customHeight="1" x14ac:dyDescent="0.25">
      <c r="A259" s="123"/>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row>
    <row r="260" spans="1:26" ht="13.5" customHeight="1" x14ac:dyDescent="0.25">
      <c r="A260" s="123"/>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row>
    <row r="261" spans="1:26" ht="13.5" customHeight="1" x14ac:dyDescent="0.25">
      <c r="A261" s="123"/>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row>
    <row r="262" spans="1:26" ht="13.5" customHeight="1" x14ac:dyDescent="0.25">
      <c r="A262" s="123"/>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row>
    <row r="263" spans="1:26" ht="13.5" customHeight="1" x14ac:dyDescent="0.25">
      <c r="A263" s="123"/>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row>
    <row r="264" spans="1:26" ht="13.5" customHeight="1" x14ac:dyDescent="0.25">
      <c r="A264" s="123"/>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row>
    <row r="265" spans="1:26" ht="13.5" customHeight="1" x14ac:dyDescent="0.25">
      <c r="A265" s="123"/>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row>
    <row r="266" spans="1:26" ht="13.5" customHeight="1" x14ac:dyDescent="0.25">
      <c r="A266" s="123"/>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row>
    <row r="267" spans="1:26" ht="13.5" customHeight="1" x14ac:dyDescent="0.25">
      <c r="A267" s="123"/>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row>
    <row r="268" spans="1:26" ht="13.5" customHeight="1" x14ac:dyDescent="0.25">
      <c r="A268" s="123"/>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row>
    <row r="269" spans="1:26" ht="13.5" customHeight="1" x14ac:dyDescent="0.25">
      <c r="A269" s="123"/>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row>
    <row r="270" spans="1:26" ht="13.5" customHeight="1" x14ac:dyDescent="0.25">
      <c r="A270" s="123"/>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row>
    <row r="271" spans="1:26" ht="13.5" customHeight="1" x14ac:dyDescent="0.25">
      <c r="A271" s="123"/>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row>
    <row r="272" spans="1:26" ht="13.5" customHeight="1" x14ac:dyDescent="0.25">
      <c r="A272" s="123"/>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row>
    <row r="273" spans="1:26" ht="13.5" customHeight="1" x14ac:dyDescent="0.25">
      <c r="A273" s="123"/>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row>
    <row r="274" spans="1:26" ht="13.5" customHeight="1" x14ac:dyDescent="0.25">
      <c r="A274" s="123"/>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row>
    <row r="275" spans="1:26" ht="13.5" customHeight="1" x14ac:dyDescent="0.25">
      <c r="A275" s="123"/>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row>
    <row r="276" spans="1:26" ht="13.5" customHeight="1" x14ac:dyDescent="0.25">
      <c r="A276" s="123"/>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row>
    <row r="277" spans="1:26" ht="13.5" customHeight="1" x14ac:dyDescent="0.25">
      <c r="A277" s="123"/>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row>
    <row r="278" spans="1:26" ht="13.5" customHeight="1" x14ac:dyDescent="0.25">
      <c r="A278" s="123"/>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row>
    <row r="279" spans="1:26" ht="13.5" customHeight="1" x14ac:dyDescent="0.25">
      <c r="A279" s="123"/>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row>
    <row r="280" spans="1:26" ht="13.5" customHeight="1" x14ac:dyDescent="0.25">
      <c r="A280" s="123"/>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row>
    <row r="281" spans="1:26" ht="13.5" customHeight="1" x14ac:dyDescent="0.25">
      <c r="A281" s="123"/>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row>
    <row r="282" spans="1:26" ht="13.5" customHeight="1" x14ac:dyDescent="0.25">
      <c r="A282" s="123"/>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row>
    <row r="283" spans="1:26" ht="13.5" customHeight="1" x14ac:dyDescent="0.25">
      <c r="A283" s="123"/>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row>
    <row r="284" spans="1:26" ht="13.5" customHeight="1" x14ac:dyDescent="0.25">
      <c r="A284" s="123"/>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row>
    <row r="285" spans="1:26" ht="13.5" customHeight="1" x14ac:dyDescent="0.25">
      <c r="A285" s="123"/>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row>
    <row r="286" spans="1:26" ht="13.5" customHeight="1" x14ac:dyDescent="0.25">
      <c r="A286" s="123"/>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row>
    <row r="287" spans="1:26" ht="13.5" customHeight="1" x14ac:dyDescent="0.25">
      <c r="A287" s="123"/>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row>
    <row r="288" spans="1:26" ht="13.5" customHeight="1" x14ac:dyDescent="0.25">
      <c r="A288" s="123"/>
      <c r="B288" s="123"/>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row>
    <row r="289" spans="1:26" ht="13.5" customHeight="1" x14ac:dyDescent="0.25">
      <c r="A289" s="123"/>
      <c r="B289" s="123"/>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row>
    <row r="290" spans="1:26" ht="13.5" customHeight="1" x14ac:dyDescent="0.25">
      <c r="A290" s="123"/>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row>
    <row r="291" spans="1:26" ht="13.5" customHeight="1" x14ac:dyDescent="0.25">
      <c r="A291" s="123"/>
      <c r="B291" s="123"/>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row>
    <row r="292" spans="1:26" ht="13.5" customHeight="1" x14ac:dyDescent="0.25">
      <c r="A292" s="123"/>
      <c r="B292" s="123"/>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row>
    <row r="293" spans="1:26" ht="13.5" customHeight="1" x14ac:dyDescent="0.25">
      <c r="A293" s="123"/>
      <c r="B293" s="123"/>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row>
    <row r="294" spans="1:26" ht="13.5" customHeight="1" x14ac:dyDescent="0.25">
      <c r="A294" s="123"/>
      <c r="B294" s="123"/>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row>
    <row r="295" spans="1:26" ht="13.5" customHeight="1" x14ac:dyDescent="0.25">
      <c r="A295" s="123"/>
      <c r="B295" s="123"/>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row>
    <row r="296" spans="1:26" ht="13.5" customHeight="1" x14ac:dyDescent="0.25">
      <c r="A296" s="123"/>
      <c r="B296" s="123"/>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row>
    <row r="297" spans="1:26" ht="13.5" customHeight="1" x14ac:dyDescent="0.25">
      <c r="A297" s="123"/>
      <c r="B297" s="123"/>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row>
    <row r="298" spans="1:26" ht="13.5" customHeight="1" x14ac:dyDescent="0.25">
      <c r="A298" s="123"/>
      <c r="B298" s="123"/>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row>
    <row r="299" spans="1:26" ht="13.5" customHeight="1" x14ac:dyDescent="0.25">
      <c r="A299" s="123"/>
      <c r="B299" s="123"/>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row>
    <row r="300" spans="1:26" ht="13.5" customHeight="1" x14ac:dyDescent="0.25">
      <c r="A300" s="123"/>
      <c r="B300" s="123"/>
      <c r="C300" s="123"/>
      <c r="D300" s="123"/>
      <c r="E300" s="123"/>
      <c r="F300" s="123"/>
      <c r="G300" s="123"/>
      <c r="H300" s="123"/>
      <c r="I300" s="123"/>
      <c r="J300" s="123"/>
      <c r="K300" s="123"/>
      <c r="L300" s="123"/>
      <c r="M300" s="123"/>
      <c r="N300" s="123"/>
      <c r="O300" s="123"/>
      <c r="P300" s="123"/>
      <c r="Q300" s="123"/>
      <c r="R300" s="123"/>
      <c r="S300" s="123"/>
      <c r="T300" s="123"/>
      <c r="U300" s="123"/>
      <c r="V300" s="123"/>
      <c r="W300" s="123"/>
      <c r="X300" s="123"/>
      <c r="Y300" s="123"/>
      <c r="Z300" s="123"/>
    </row>
    <row r="301" spans="1:26" ht="13.5" customHeight="1" x14ac:dyDescent="0.25">
      <c r="A301" s="123"/>
      <c r="B301" s="123"/>
      <c r="C301" s="123"/>
      <c r="D301" s="123"/>
      <c r="E301" s="123"/>
      <c r="F301" s="123"/>
      <c r="G301" s="123"/>
      <c r="H301" s="123"/>
      <c r="I301" s="123"/>
      <c r="J301" s="123"/>
      <c r="K301" s="123"/>
      <c r="L301" s="123"/>
      <c r="M301" s="123"/>
      <c r="N301" s="123"/>
      <c r="O301" s="123"/>
      <c r="P301" s="123"/>
      <c r="Q301" s="123"/>
      <c r="R301" s="123"/>
      <c r="S301" s="123"/>
      <c r="T301" s="123"/>
      <c r="U301" s="123"/>
      <c r="V301" s="123"/>
      <c r="W301" s="123"/>
      <c r="X301" s="123"/>
      <c r="Y301" s="123"/>
      <c r="Z301" s="123"/>
    </row>
    <row r="302" spans="1:26" ht="13.5" customHeight="1" x14ac:dyDescent="0.25">
      <c r="A302" s="123"/>
      <c r="B302" s="123"/>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row>
    <row r="303" spans="1:26" ht="13.5" customHeight="1" x14ac:dyDescent="0.25">
      <c r="A303" s="123"/>
      <c r="B303" s="123"/>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row>
    <row r="304" spans="1:26" ht="13.5" customHeight="1" x14ac:dyDescent="0.25">
      <c r="A304" s="123"/>
      <c r="B304" s="123"/>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row>
    <row r="305" spans="1:26" ht="13.5" customHeight="1" x14ac:dyDescent="0.25">
      <c r="A305" s="123"/>
      <c r="B305" s="123"/>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row>
    <row r="306" spans="1:26" ht="13.5" customHeight="1" x14ac:dyDescent="0.25">
      <c r="A306" s="123"/>
      <c r="B306" s="123"/>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row>
    <row r="307" spans="1:26" ht="13.5" customHeight="1" x14ac:dyDescent="0.25">
      <c r="A307" s="123"/>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row>
    <row r="308" spans="1:26" ht="13.5" customHeight="1" x14ac:dyDescent="0.25">
      <c r="A308" s="123"/>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row>
    <row r="309" spans="1:26" ht="13.5" customHeight="1" x14ac:dyDescent="0.25">
      <c r="A309" s="123"/>
      <c r="B309" s="123"/>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row>
    <row r="310" spans="1:26" ht="13.5" customHeight="1" x14ac:dyDescent="0.25">
      <c r="A310" s="123"/>
      <c r="B310" s="123"/>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row>
    <row r="311" spans="1:26" ht="13.5" customHeight="1" x14ac:dyDescent="0.25">
      <c r="A311" s="123"/>
      <c r="B311" s="123"/>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row>
    <row r="312" spans="1:26" ht="13.5" customHeight="1" x14ac:dyDescent="0.25">
      <c r="A312" s="123"/>
      <c r="B312" s="123"/>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row>
    <row r="313" spans="1:26" ht="13.5" customHeight="1" x14ac:dyDescent="0.25">
      <c r="A313" s="123"/>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row>
    <row r="314" spans="1:26" ht="13.5" customHeight="1" x14ac:dyDescent="0.25">
      <c r="A314" s="123"/>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row>
    <row r="315" spans="1:26" ht="13.5" customHeight="1" x14ac:dyDescent="0.25">
      <c r="A315" s="123"/>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row>
    <row r="316" spans="1:26" ht="13.5" customHeight="1" x14ac:dyDescent="0.25">
      <c r="A316" s="123"/>
      <c r="B316" s="123"/>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row>
    <row r="317" spans="1:26" ht="13.5" customHeight="1" x14ac:dyDescent="0.25">
      <c r="A317" s="123"/>
      <c r="B317" s="123"/>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row>
    <row r="318" spans="1:26" ht="13.5" customHeight="1" x14ac:dyDescent="0.25">
      <c r="A318" s="123"/>
      <c r="B318" s="123"/>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row>
    <row r="319" spans="1:26" ht="13.5" customHeight="1" x14ac:dyDescent="0.25">
      <c r="A319" s="123"/>
      <c r="B319" s="123"/>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row>
    <row r="320" spans="1:26" ht="13.5" customHeight="1" x14ac:dyDescent="0.25">
      <c r="A320" s="123"/>
      <c r="B320" s="123"/>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row>
    <row r="321" spans="1:26" ht="13.5" customHeight="1" x14ac:dyDescent="0.25">
      <c r="A321" s="123"/>
      <c r="B321" s="123"/>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row>
    <row r="322" spans="1:26" ht="13.5" customHeight="1" x14ac:dyDescent="0.25">
      <c r="A322" s="123"/>
      <c r="B322" s="123"/>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row>
    <row r="323" spans="1:26" ht="13.5" customHeight="1" x14ac:dyDescent="0.25">
      <c r="A323" s="123"/>
      <c r="B323" s="123"/>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row>
    <row r="324" spans="1:26" ht="13.5" customHeight="1" x14ac:dyDescent="0.25">
      <c r="A324" s="123"/>
      <c r="B324" s="123"/>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row>
    <row r="325" spans="1:26" ht="13.5" customHeight="1" x14ac:dyDescent="0.25">
      <c r="A325" s="123"/>
      <c r="B325" s="123"/>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row>
    <row r="326" spans="1:26" ht="13.5" customHeight="1" x14ac:dyDescent="0.25">
      <c r="A326" s="123"/>
      <c r="B326" s="123"/>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row>
    <row r="327" spans="1:26" ht="13.5" customHeight="1" x14ac:dyDescent="0.25">
      <c r="A327" s="123"/>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row>
    <row r="328" spans="1:26" ht="13.5" customHeight="1" x14ac:dyDescent="0.25">
      <c r="A328" s="123"/>
      <c r="B328" s="123"/>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row>
    <row r="329" spans="1:26" ht="13.5" customHeight="1" x14ac:dyDescent="0.25">
      <c r="A329" s="123"/>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row>
    <row r="330" spans="1:26" ht="13.5" customHeight="1" x14ac:dyDescent="0.25">
      <c r="A330" s="123"/>
      <c r="B330" s="123"/>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row>
    <row r="331" spans="1:26" ht="13.5" customHeight="1" x14ac:dyDescent="0.25">
      <c r="A331" s="123"/>
      <c r="B331" s="123"/>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row>
    <row r="332" spans="1:26" ht="13.5" customHeight="1" x14ac:dyDescent="0.25">
      <c r="A332" s="123"/>
      <c r="B332" s="123"/>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row>
    <row r="333" spans="1:26" ht="13.5" customHeight="1" x14ac:dyDescent="0.25">
      <c r="A333" s="123"/>
      <c r="B333" s="123"/>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row>
    <row r="334" spans="1:26" ht="13.5" customHeight="1" x14ac:dyDescent="0.25">
      <c r="A334" s="123"/>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row>
    <row r="335" spans="1:26" ht="13.5" customHeight="1" x14ac:dyDescent="0.25">
      <c r="A335" s="123"/>
      <c r="B335" s="123"/>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row>
    <row r="336" spans="1:26" ht="13.5" customHeight="1" x14ac:dyDescent="0.25">
      <c r="A336" s="123"/>
      <c r="B336" s="123"/>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row>
    <row r="337" spans="1:26" ht="13.5" customHeight="1" x14ac:dyDescent="0.25">
      <c r="A337" s="123"/>
      <c r="B337" s="123"/>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row>
    <row r="338" spans="1:26" ht="13.5" customHeight="1" x14ac:dyDescent="0.25">
      <c r="A338" s="123"/>
      <c r="B338" s="123"/>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row>
    <row r="339" spans="1:26" ht="13.5" customHeight="1" x14ac:dyDescent="0.25">
      <c r="A339" s="123"/>
      <c r="B339" s="123"/>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row>
    <row r="340" spans="1:26" ht="13.5" customHeight="1" x14ac:dyDescent="0.25">
      <c r="A340" s="123"/>
      <c r="B340" s="123"/>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row>
    <row r="341" spans="1:26" ht="13.5" customHeight="1" x14ac:dyDescent="0.25">
      <c r="A341" s="123"/>
      <c r="B341" s="123"/>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row>
    <row r="342" spans="1:26" ht="13.5" customHeight="1" x14ac:dyDescent="0.25">
      <c r="A342" s="123"/>
      <c r="B342" s="123"/>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row>
    <row r="343" spans="1:26" ht="13.5" customHeight="1" x14ac:dyDescent="0.25">
      <c r="A343" s="123"/>
      <c r="B343" s="123"/>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row>
    <row r="344" spans="1:26" ht="13.5" customHeight="1" x14ac:dyDescent="0.25">
      <c r="A344" s="123"/>
      <c r="B344" s="123"/>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row>
    <row r="345" spans="1:26" ht="13.5" customHeight="1" x14ac:dyDescent="0.25">
      <c r="A345" s="123"/>
      <c r="B345" s="123"/>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row>
    <row r="346" spans="1:26" ht="13.5" customHeight="1" x14ac:dyDescent="0.25">
      <c r="A346" s="123"/>
      <c r="B346" s="123"/>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row>
    <row r="347" spans="1:26" ht="13.5" customHeight="1" x14ac:dyDescent="0.25">
      <c r="A347" s="123"/>
      <c r="B347" s="123"/>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row>
    <row r="348" spans="1:26" ht="13.5" customHeight="1" x14ac:dyDescent="0.25">
      <c r="A348" s="123"/>
      <c r="B348" s="123"/>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row>
    <row r="349" spans="1:26" ht="13.5" customHeight="1" x14ac:dyDescent="0.25">
      <c r="A349" s="123"/>
      <c r="B349" s="123"/>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row>
    <row r="350" spans="1:26" ht="13.5" customHeight="1" x14ac:dyDescent="0.25">
      <c r="A350" s="123"/>
      <c r="B350" s="123"/>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row>
    <row r="351" spans="1:26" ht="13.5" customHeight="1" x14ac:dyDescent="0.25">
      <c r="A351" s="123"/>
      <c r="B351" s="123"/>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row>
    <row r="352" spans="1:26" ht="13.5" customHeight="1" x14ac:dyDescent="0.25">
      <c r="A352" s="123"/>
      <c r="B352" s="123"/>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row>
    <row r="353" spans="1:26" ht="13.5" customHeight="1" x14ac:dyDescent="0.25">
      <c r="A353" s="123"/>
      <c r="B353" s="123"/>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row>
    <row r="354" spans="1:26" ht="13.5" customHeight="1" x14ac:dyDescent="0.25">
      <c r="A354" s="123"/>
      <c r="B354" s="123"/>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row>
    <row r="355" spans="1:26" ht="13.5" customHeight="1" x14ac:dyDescent="0.25">
      <c r="A355" s="123"/>
      <c r="B355" s="123"/>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row>
    <row r="356" spans="1:26" ht="13.5" customHeight="1" x14ac:dyDescent="0.25">
      <c r="A356" s="123"/>
      <c r="B356" s="123"/>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row>
    <row r="357" spans="1:26" ht="13.5" customHeight="1" x14ac:dyDescent="0.25">
      <c r="A357" s="123"/>
      <c r="B357" s="123"/>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row>
    <row r="358" spans="1:26" ht="13.5" customHeight="1" x14ac:dyDescent="0.25">
      <c r="A358" s="123"/>
      <c r="B358" s="123"/>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row>
    <row r="359" spans="1:26" ht="13.5" customHeight="1" x14ac:dyDescent="0.25">
      <c r="A359" s="123"/>
      <c r="B359" s="123"/>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row>
    <row r="360" spans="1:26" ht="13.5" customHeight="1" x14ac:dyDescent="0.25">
      <c r="A360" s="123"/>
      <c r="B360" s="123"/>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row>
    <row r="361" spans="1:26" ht="13.5" customHeight="1" x14ac:dyDescent="0.25">
      <c r="A361" s="123"/>
      <c r="B361" s="123"/>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row>
    <row r="362" spans="1:26" ht="13.5" customHeight="1" x14ac:dyDescent="0.25">
      <c r="A362" s="123"/>
      <c r="B362" s="123"/>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row>
    <row r="363" spans="1:26" ht="13.5" customHeight="1" x14ac:dyDescent="0.25">
      <c r="A363" s="123"/>
      <c r="B363" s="123"/>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row>
    <row r="364" spans="1:26" ht="13.5" customHeight="1" x14ac:dyDescent="0.25">
      <c r="A364" s="123"/>
      <c r="B364" s="123"/>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row>
    <row r="365" spans="1:26" ht="13.5" customHeight="1" x14ac:dyDescent="0.25">
      <c r="A365" s="123"/>
      <c r="B365" s="123"/>
      <c r="C365" s="123"/>
      <c r="D365" s="123"/>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row>
    <row r="366" spans="1:26" ht="13.5" customHeight="1" x14ac:dyDescent="0.25">
      <c r="A366" s="123"/>
      <c r="B366" s="123"/>
      <c r="C366" s="123"/>
      <c r="D366" s="123"/>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row>
    <row r="367" spans="1:26" ht="13.5" customHeight="1" x14ac:dyDescent="0.25">
      <c r="A367" s="123"/>
      <c r="B367" s="123"/>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row>
    <row r="368" spans="1:26" ht="13.5" customHeight="1" x14ac:dyDescent="0.25">
      <c r="A368" s="123"/>
      <c r="B368" s="123"/>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row>
    <row r="369" spans="1:26" ht="13.5" customHeight="1" x14ac:dyDescent="0.25">
      <c r="A369" s="123"/>
      <c r="B369" s="123"/>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row>
    <row r="370" spans="1:26" ht="13.5" customHeight="1" x14ac:dyDescent="0.25">
      <c r="A370" s="123"/>
      <c r="B370" s="123"/>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row>
    <row r="371" spans="1:26" ht="13.5" customHeight="1" x14ac:dyDescent="0.25">
      <c r="A371" s="123"/>
      <c r="B371" s="123"/>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row>
    <row r="372" spans="1:26" ht="13.5" customHeight="1" x14ac:dyDescent="0.25">
      <c r="A372" s="123"/>
      <c r="B372" s="123"/>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row>
    <row r="373" spans="1:26" ht="13.5" customHeight="1" x14ac:dyDescent="0.25">
      <c r="A373" s="123"/>
      <c r="B373" s="123"/>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row>
    <row r="374" spans="1:26" ht="13.5" customHeight="1" x14ac:dyDescent="0.25">
      <c r="A374" s="123"/>
      <c r="B374" s="123"/>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row>
    <row r="375" spans="1:26" ht="13.5" customHeight="1" x14ac:dyDescent="0.25">
      <c r="A375" s="123"/>
      <c r="B375" s="123"/>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row>
    <row r="376" spans="1:26" ht="13.5" customHeight="1" x14ac:dyDescent="0.25">
      <c r="A376" s="123"/>
      <c r="B376" s="123"/>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row>
    <row r="377" spans="1:26" ht="13.5" customHeight="1" x14ac:dyDescent="0.25">
      <c r="A377" s="123"/>
      <c r="B377" s="123"/>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row>
    <row r="378" spans="1:26" ht="13.5" customHeight="1" x14ac:dyDescent="0.25">
      <c r="A378" s="123"/>
      <c r="B378" s="123"/>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row>
    <row r="379" spans="1:26" ht="13.5" customHeight="1" x14ac:dyDescent="0.25">
      <c r="A379" s="123"/>
      <c r="B379" s="123"/>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row>
    <row r="380" spans="1:26" ht="13.5" customHeight="1" x14ac:dyDescent="0.25">
      <c r="A380" s="123"/>
      <c r="B380" s="123"/>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row>
    <row r="381" spans="1:26" ht="13.5" customHeight="1" x14ac:dyDescent="0.25">
      <c r="A381" s="123"/>
      <c r="B381" s="123"/>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row>
    <row r="382" spans="1:26" ht="13.5" customHeight="1" x14ac:dyDescent="0.25">
      <c r="A382" s="123"/>
      <c r="B382" s="123"/>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row>
    <row r="383" spans="1:26" ht="13.5" customHeight="1" x14ac:dyDescent="0.25">
      <c r="A383" s="123"/>
      <c r="B383" s="123"/>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row>
    <row r="384" spans="1:26" ht="13.5" customHeight="1" x14ac:dyDescent="0.25">
      <c r="A384" s="123"/>
      <c r="B384" s="123"/>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row>
    <row r="385" spans="1:26" ht="13.5" customHeight="1" x14ac:dyDescent="0.25">
      <c r="A385" s="123"/>
      <c r="B385" s="123"/>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row>
    <row r="386" spans="1:26" ht="13.5" customHeight="1" x14ac:dyDescent="0.25">
      <c r="A386" s="123"/>
      <c r="B386" s="123"/>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row>
    <row r="387" spans="1:26" ht="13.5" customHeight="1" x14ac:dyDescent="0.25">
      <c r="A387" s="123"/>
      <c r="B387" s="123"/>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row>
    <row r="388" spans="1:26" ht="13.5" customHeight="1" x14ac:dyDescent="0.25">
      <c r="A388" s="123"/>
      <c r="B388" s="123"/>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row>
    <row r="389" spans="1:26" ht="13.5" customHeight="1" x14ac:dyDescent="0.25">
      <c r="A389" s="123"/>
      <c r="B389" s="123"/>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row>
    <row r="390" spans="1:26" ht="13.5" customHeight="1" x14ac:dyDescent="0.25">
      <c r="A390" s="123"/>
      <c r="B390" s="123"/>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row>
    <row r="391" spans="1:26" ht="13.5" customHeight="1" x14ac:dyDescent="0.25">
      <c r="A391" s="123"/>
      <c r="B391" s="123"/>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row>
    <row r="392" spans="1:26" ht="13.5" customHeight="1" x14ac:dyDescent="0.25">
      <c r="A392" s="123"/>
      <c r="B392" s="123"/>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row>
    <row r="393" spans="1:26" ht="13.5" customHeight="1" x14ac:dyDescent="0.25">
      <c r="A393" s="123"/>
      <c r="B393" s="123"/>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row>
    <row r="394" spans="1:26" ht="13.5" customHeight="1" x14ac:dyDescent="0.25">
      <c r="A394" s="123"/>
      <c r="B394" s="123"/>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row>
    <row r="395" spans="1:26" ht="13.5" customHeight="1" x14ac:dyDescent="0.25">
      <c r="A395" s="123"/>
      <c r="B395" s="123"/>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row>
    <row r="396" spans="1:26" ht="13.5" customHeight="1" x14ac:dyDescent="0.25">
      <c r="A396" s="123"/>
      <c r="B396" s="123"/>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row>
    <row r="397" spans="1:26" ht="13.5" customHeight="1" x14ac:dyDescent="0.25">
      <c r="A397" s="123"/>
      <c r="B397" s="123"/>
      <c r="C397" s="123"/>
      <c r="D397" s="123"/>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row>
    <row r="398" spans="1:26" ht="13.5" customHeight="1" x14ac:dyDescent="0.25">
      <c r="A398" s="123"/>
      <c r="B398" s="123"/>
      <c r="C398" s="123"/>
      <c r="D398" s="123"/>
      <c r="E398" s="123"/>
      <c r="F398" s="123"/>
      <c r="G398" s="123"/>
      <c r="H398" s="123"/>
      <c r="I398" s="123"/>
      <c r="J398" s="123"/>
      <c r="K398" s="123"/>
      <c r="L398" s="123"/>
      <c r="M398" s="123"/>
      <c r="N398" s="123"/>
      <c r="O398" s="123"/>
      <c r="P398" s="123"/>
      <c r="Q398" s="123"/>
      <c r="R398" s="123"/>
      <c r="S398" s="123"/>
      <c r="T398" s="123"/>
      <c r="U398" s="123"/>
      <c r="V398" s="123"/>
      <c r="W398" s="123"/>
      <c r="X398" s="123"/>
      <c r="Y398" s="123"/>
      <c r="Z398" s="123"/>
    </row>
    <row r="399" spans="1:26" ht="13.5" customHeight="1" x14ac:dyDescent="0.25">
      <c r="A399" s="123"/>
      <c r="B399" s="123"/>
      <c r="C399" s="123"/>
      <c r="D399" s="123"/>
      <c r="E399" s="123"/>
      <c r="F399" s="123"/>
      <c r="G399" s="123"/>
      <c r="H399" s="123"/>
      <c r="I399" s="123"/>
      <c r="J399" s="123"/>
      <c r="K399" s="123"/>
      <c r="L399" s="123"/>
      <c r="M399" s="123"/>
      <c r="N399" s="123"/>
      <c r="O399" s="123"/>
      <c r="P399" s="123"/>
      <c r="Q399" s="123"/>
      <c r="R399" s="123"/>
      <c r="S399" s="123"/>
      <c r="T399" s="123"/>
      <c r="U399" s="123"/>
      <c r="V399" s="123"/>
      <c r="W399" s="123"/>
      <c r="X399" s="123"/>
      <c r="Y399" s="123"/>
      <c r="Z399" s="123"/>
    </row>
    <row r="400" spans="1:26" ht="13.5" customHeight="1" x14ac:dyDescent="0.25">
      <c r="A400" s="123"/>
      <c r="B400" s="123"/>
      <c r="C400" s="123"/>
      <c r="D400" s="123"/>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3"/>
    </row>
    <row r="401" spans="1:26" ht="13.5" customHeight="1" x14ac:dyDescent="0.25">
      <c r="A401" s="123"/>
      <c r="B401" s="123"/>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row>
    <row r="402" spans="1:26" ht="13.5" customHeight="1" x14ac:dyDescent="0.25">
      <c r="A402" s="123"/>
      <c r="B402" s="123"/>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row>
    <row r="403" spans="1:26" ht="13.5" customHeight="1" x14ac:dyDescent="0.25">
      <c r="A403" s="123"/>
      <c r="B403" s="123"/>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row>
    <row r="404" spans="1:26" ht="13.5" customHeight="1" x14ac:dyDescent="0.25">
      <c r="A404" s="123"/>
      <c r="B404" s="123"/>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row>
    <row r="405" spans="1:26" ht="13.5" customHeight="1" x14ac:dyDescent="0.25">
      <c r="A405" s="123"/>
      <c r="B405" s="123"/>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row>
    <row r="406" spans="1:26" ht="13.5" customHeight="1" x14ac:dyDescent="0.25">
      <c r="A406" s="123"/>
      <c r="B406" s="123"/>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row>
    <row r="407" spans="1:26" ht="13.5" customHeight="1" x14ac:dyDescent="0.25">
      <c r="A407" s="123"/>
      <c r="B407" s="123"/>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row>
    <row r="408" spans="1:26" ht="13.5" customHeight="1" x14ac:dyDescent="0.25">
      <c r="A408" s="123"/>
      <c r="B408" s="123"/>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row>
    <row r="409" spans="1:26" ht="13.5" customHeight="1" x14ac:dyDescent="0.25">
      <c r="A409" s="123"/>
      <c r="B409" s="123"/>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row>
    <row r="410" spans="1:26" ht="13.5" customHeight="1" x14ac:dyDescent="0.25">
      <c r="A410" s="123"/>
      <c r="B410" s="123"/>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row>
    <row r="411" spans="1:26" ht="13.5" customHeight="1" x14ac:dyDescent="0.25">
      <c r="A411" s="123"/>
      <c r="B411" s="123"/>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row>
    <row r="412" spans="1:26" ht="13.5" customHeight="1" x14ac:dyDescent="0.25">
      <c r="A412" s="123"/>
      <c r="B412" s="123"/>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row>
    <row r="413" spans="1:26" ht="13.5" customHeight="1" x14ac:dyDescent="0.25">
      <c r="A413" s="123"/>
      <c r="B413" s="123"/>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row>
    <row r="414" spans="1:26" ht="13.5" customHeight="1" x14ac:dyDescent="0.25">
      <c r="A414" s="123"/>
      <c r="B414" s="123"/>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row>
    <row r="415" spans="1:26" ht="13.5" customHeight="1" x14ac:dyDescent="0.25">
      <c r="A415" s="123"/>
      <c r="B415" s="123"/>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row>
    <row r="416" spans="1:26" ht="13.5" customHeight="1" x14ac:dyDescent="0.25">
      <c r="A416" s="123"/>
      <c r="B416" s="123"/>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row>
    <row r="417" spans="1:26" ht="13.5" customHeight="1" x14ac:dyDescent="0.25">
      <c r="A417" s="123"/>
      <c r="B417" s="123"/>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row>
    <row r="418" spans="1:26" ht="13.5" customHeight="1" x14ac:dyDescent="0.25">
      <c r="A418" s="123"/>
      <c r="B418" s="123"/>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row>
    <row r="419" spans="1:26" ht="13.5" customHeight="1" x14ac:dyDescent="0.25">
      <c r="A419" s="123"/>
      <c r="B419" s="123"/>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row>
    <row r="420" spans="1:26" ht="13.5" customHeight="1" x14ac:dyDescent="0.25">
      <c r="A420" s="123"/>
      <c r="B420" s="123"/>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row>
    <row r="421" spans="1:26" ht="13.5" customHeight="1" x14ac:dyDescent="0.25">
      <c r="A421" s="123"/>
      <c r="B421" s="123"/>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row>
    <row r="422" spans="1:26" ht="13.5" customHeight="1" x14ac:dyDescent="0.25">
      <c r="A422" s="123"/>
      <c r="B422" s="123"/>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row>
    <row r="423" spans="1:26" ht="13.5" customHeight="1" x14ac:dyDescent="0.25">
      <c r="A423" s="123"/>
      <c r="B423" s="123"/>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row>
    <row r="424" spans="1:26" ht="13.5" customHeight="1" x14ac:dyDescent="0.25">
      <c r="A424" s="123"/>
      <c r="B424" s="123"/>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row>
    <row r="425" spans="1:26" ht="13.5" customHeight="1" x14ac:dyDescent="0.25">
      <c r="A425" s="123"/>
      <c r="B425" s="123"/>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row>
    <row r="426" spans="1:26" ht="13.5" customHeight="1" x14ac:dyDescent="0.25">
      <c r="A426" s="123"/>
      <c r="B426" s="123"/>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row>
    <row r="427" spans="1:26" ht="13.5" customHeight="1" x14ac:dyDescent="0.25">
      <c r="A427" s="123"/>
      <c r="B427" s="123"/>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row>
    <row r="428" spans="1:26" ht="13.5" customHeight="1" x14ac:dyDescent="0.25">
      <c r="A428" s="123"/>
      <c r="B428" s="123"/>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row>
    <row r="429" spans="1:26" ht="13.5" customHeight="1" x14ac:dyDescent="0.25">
      <c r="A429" s="123"/>
      <c r="B429" s="123"/>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row>
    <row r="430" spans="1:26" ht="13.5" customHeight="1" x14ac:dyDescent="0.25">
      <c r="A430" s="123"/>
      <c r="B430" s="123"/>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123"/>
      <c r="Y430" s="123"/>
      <c r="Z430" s="123"/>
    </row>
    <row r="431" spans="1:26" ht="13.5" customHeight="1" x14ac:dyDescent="0.25">
      <c r="A431" s="123"/>
      <c r="B431" s="123"/>
      <c r="C431" s="123"/>
      <c r="D431" s="123"/>
      <c r="E431" s="123"/>
      <c r="F431" s="123"/>
      <c r="G431" s="123"/>
      <c r="H431" s="123"/>
      <c r="I431" s="123"/>
      <c r="J431" s="123"/>
      <c r="K431" s="123"/>
      <c r="L431" s="123"/>
      <c r="M431" s="123"/>
      <c r="N431" s="123"/>
      <c r="O431" s="123"/>
      <c r="P431" s="123"/>
      <c r="Q431" s="123"/>
      <c r="R431" s="123"/>
      <c r="S431" s="123"/>
      <c r="T431" s="123"/>
      <c r="U431" s="123"/>
      <c r="V431" s="123"/>
      <c r="W431" s="123"/>
      <c r="X431" s="123"/>
      <c r="Y431" s="123"/>
      <c r="Z431" s="123"/>
    </row>
    <row r="432" spans="1:26" ht="13.5" customHeight="1" x14ac:dyDescent="0.25">
      <c r="A432" s="123"/>
      <c r="B432" s="123"/>
      <c r="C432" s="123"/>
      <c r="D432" s="123"/>
      <c r="E432" s="123"/>
      <c r="F432" s="123"/>
      <c r="G432" s="123"/>
      <c r="H432" s="123"/>
      <c r="I432" s="123"/>
      <c r="J432" s="123"/>
      <c r="K432" s="123"/>
      <c r="L432" s="123"/>
      <c r="M432" s="123"/>
      <c r="N432" s="123"/>
      <c r="O432" s="123"/>
      <c r="P432" s="123"/>
      <c r="Q432" s="123"/>
      <c r="R432" s="123"/>
      <c r="S432" s="123"/>
      <c r="T432" s="123"/>
      <c r="U432" s="123"/>
      <c r="V432" s="123"/>
      <c r="W432" s="123"/>
      <c r="X432" s="123"/>
      <c r="Y432" s="123"/>
      <c r="Z432" s="123"/>
    </row>
    <row r="433" spans="1:26" ht="13.5" customHeight="1" x14ac:dyDescent="0.25">
      <c r="A433" s="123"/>
      <c r="B433" s="123"/>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123"/>
      <c r="Y433" s="123"/>
      <c r="Z433" s="123"/>
    </row>
    <row r="434" spans="1:26" ht="13.5" customHeight="1" x14ac:dyDescent="0.25">
      <c r="A434" s="123"/>
      <c r="B434" s="123"/>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3"/>
      <c r="Z434" s="123"/>
    </row>
    <row r="435" spans="1:26" ht="13.5" customHeight="1" x14ac:dyDescent="0.25">
      <c r="A435" s="123"/>
      <c r="B435" s="123"/>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123"/>
      <c r="Y435" s="123"/>
      <c r="Z435" s="123"/>
    </row>
    <row r="436" spans="1:26" ht="13.5" customHeight="1" x14ac:dyDescent="0.25">
      <c r="A436" s="123"/>
      <c r="B436" s="123"/>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row>
    <row r="437" spans="1:26" ht="13.5" customHeight="1" x14ac:dyDescent="0.25">
      <c r="A437" s="123"/>
      <c r="B437" s="123"/>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row>
    <row r="438" spans="1:26" ht="13.5" customHeight="1" x14ac:dyDescent="0.25">
      <c r="A438" s="123"/>
      <c r="B438" s="123"/>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row>
    <row r="439" spans="1:26" ht="13.5" customHeight="1" x14ac:dyDescent="0.25">
      <c r="A439" s="123"/>
      <c r="B439" s="123"/>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row>
    <row r="440" spans="1:26" ht="13.5" customHeight="1" x14ac:dyDescent="0.25">
      <c r="A440" s="123"/>
      <c r="B440" s="123"/>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row>
    <row r="441" spans="1:26" ht="13.5" customHeight="1" x14ac:dyDescent="0.25">
      <c r="A441" s="123"/>
      <c r="B441" s="123"/>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row>
    <row r="442" spans="1:26" ht="13.5" customHeight="1" x14ac:dyDescent="0.25">
      <c r="A442" s="123"/>
      <c r="B442" s="123"/>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row>
    <row r="443" spans="1:26" ht="13.5" customHeight="1" x14ac:dyDescent="0.25">
      <c r="A443" s="123"/>
      <c r="B443" s="123"/>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row>
    <row r="444" spans="1:26" ht="13.5" customHeight="1" x14ac:dyDescent="0.25">
      <c r="A444" s="123"/>
      <c r="B444" s="123"/>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row>
    <row r="445" spans="1:26" ht="13.5" customHeight="1" x14ac:dyDescent="0.25">
      <c r="A445" s="123"/>
      <c r="B445" s="123"/>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row>
    <row r="446" spans="1:26" ht="13.5" customHeight="1" x14ac:dyDescent="0.25">
      <c r="A446" s="123"/>
      <c r="B446" s="123"/>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row>
    <row r="447" spans="1:26" ht="13.5" customHeight="1" x14ac:dyDescent="0.25">
      <c r="A447" s="123"/>
      <c r="B447" s="123"/>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row>
    <row r="448" spans="1:26" ht="13.5" customHeight="1" x14ac:dyDescent="0.25">
      <c r="A448" s="123"/>
      <c r="B448" s="123"/>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row>
    <row r="449" spans="1:26" ht="13.5" customHeight="1" x14ac:dyDescent="0.25">
      <c r="A449" s="123"/>
      <c r="B449" s="123"/>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row>
    <row r="450" spans="1:26" ht="13.5" customHeight="1" x14ac:dyDescent="0.25">
      <c r="A450" s="123"/>
      <c r="B450" s="123"/>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row>
    <row r="451" spans="1:26" ht="13.5" customHeight="1" x14ac:dyDescent="0.25">
      <c r="A451" s="123"/>
      <c r="B451" s="123"/>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row>
    <row r="452" spans="1:26" ht="13.5" customHeight="1" x14ac:dyDescent="0.25">
      <c r="A452" s="123"/>
      <c r="B452" s="123"/>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row>
    <row r="453" spans="1:26" ht="13.5" customHeight="1" x14ac:dyDescent="0.25">
      <c r="A453" s="123"/>
      <c r="B453" s="123"/>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row>
    <row r="454" spans="1:26" ht="13.5" customHeight="1" x14ac:dyDescent="0.25">
      <c r="A454" s="123"/>
      <c r="B454" s="123"/>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row>
    <row r="455" spans="1:26" ht="13.5" customHeight="1" x14ac:dyDescent="0.25">
      <c r="A455" s="123"/>
      <c r="B455" s="123"/>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row>
    <row r="456" spans="1:26" ht="13.5" customHeight="1" x14ac:dyDescent="0.25">
      <c r="A456" s="123"/>
      <c r="B456" s="123"/>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row>
    <row r="457" spans="1:26" ht="13.5" customHeight="1" x14ac:dyDescent="0.25">
      <c r="A457" s="123"/>
      <c r="B457" s="123"/>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row>
    <row r="458" spans="1:26" ht="13.5" customHeight="1" x14ac:dyDescent="0.25">
      <c r="A458" s="123"/>
      <c r="B458" s="123"/>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row>
    <row r="459" spans="1:26" ht="13.5" customHeight="1" x14ac:dyDescent="0.25">
      <c r="A459" s="123"/>
      <c r="B459" s="123"/>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row>
    <row r="460" spans="1:26" ht="13.5" customHeight="1" x14ac:dyDescent="0.25">
      <c r="A460" s="123"/>
      <c r="B460" s="123"/>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row>
    <row r="461" spans="1:26" ht="13.5" customHeight="1" x14ac:dyDescent="0.25">
      <c r="A461" s="123"/>
      <c r="B461" s="123"/>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row>
    <row r="462" spans="1:26" ht="13.5" customHeight="1" x14ac:dyDescent="0.25">
      <c r="A462" s="123"/>
      <c r="B462" s="123"/>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row>
    <row r="463" spans="1:26" ht="13.5" customHeight="1" x14ac:dyDescent="0.25">
      <c r="A463" s="123"/>
      <c r="B463" s="123"/>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row>
    <row r="464" spans="1:26" ht="13.5" customHeight="1" x14ac:dyDescent="0.25">
      <c r="A464" s="123"/>
      <c r="B464" s="123"/>
      <c r="C464" s="123"/>
      <c r="D464" s="123"/>
      <c r="E464" s="123"/>
      <c r="F464" s="123"/>
      <c r="G464" s="123"/>
      <c r="H464" s="123"/>
      <c r="I464" s="123"/>
      <c r="J464" s="123"/>
      <c r="K464" s="123"/>
      <c r="L464" s="123"/>
      <c r="M464" s="123"/>
      <c r="N464" s="123"/>
      <c r="O464" s="123"/>
      <c r="P464" s="123"/>
      <c r="Q464" s="123"/>
      <c r="R464" s="123"/>
      <c r="S464" s="123"/>
      <c r="T464" s="123"/>
      <c r="U464" s="123"/>
      <c r="V464" s="123"/>
      <c r="W464" s="123"/>
      <c r="X464" s="123"/>
      <c r="Y464" s="123"/>
      <c r="Z464" s="123"/>
    </row>
    <row r="465" spans="1:26" ht="13.5" customHeight="1" x14ac:dyDescent="0.25">
      <c r="A465" s="123"/>
      <c r="B465" s="123"/>
      <c r="C465" s="123"/>
      <c r="D465" s="123"/>
      <c r="E465" s="123"/>
      <c r="F465" s="123"/>
      <c r="G465" s="123"/>
      <c r="H465" s="123"/>
      <c r="I465" s="123"/>
      <c r="J465" s="123"/>
      <c r="K465" s="123"/>
      <c r="L465" s="123"/>
      <c r="M465" s="123"/>
      <c r="N465" s="123"/>
      <c r="O465" s="123"/>
      <c r="P465" s="123"/>
      <c r="Q465" s="123"/>
      <c r="R465" s="123"/>
      <c r="S465" s="123"/>
      <c r="T465" s="123"/>
      <c r="U465" s="123"/>
      <c r="V465" s="123"/>
      <c r="W465" s="123"/>
      <c r="X465" s="123"/>
      <c r="Y465" s="123"/>
      <c r="Z465" s="123"/>
    </row>
    <row r="466" spans="1:26" ht="13.5" customHeight="1" x14ac:dyDescent="0.25">
      <c r="A466" s="123"/>
      <c r="B466" s="123"/>
      <c r="C466" s="123"/>
      <c r="D466" s="123"/>
      <c r="E466" s="123"/>
      <c r="F466" s="123"/>
      <c r="G466" s="123"/>
      <c r="H466" s="123"/>
      <c r="I466" s="123"/>
      <c r="J466" s="123"/>
      <c r="K466" s="123"/>
      <c r="L466" s="123"/>
      <c r="M466" s="123"/>
      <c r="N466" s="123"/>
      <c r="O466" s="123"/>
      <c r="P466" s="123"/>
      <c r="Q466" s="123"/>
      <c r="R466" s="123"/>
      <c r="S466" s="123"/>
      <c r="T466" s="123"/>
      <c r="U466" s="123"/>
      <c r="V466" s="123"/>
      <c r="W466" s="123"/>
      <c r="X466" s="123"/>
      <c r="Y466" s="123"/>
      <c r="Z466" s="123"/>
    </row>
    <row r="467" spans="1:26" ht="13.5" customHeight="1" x14ac:dyDescent="0.25">
      <c r="A467" s="123"/>
      <c r="B467" s="123"/>
      <c r="C467" s="123"/>
      <c r="D467" s="123"/>
      <c r="E467" s="123"/>
      <c r="F467" s="123"/>
      <c r="G467" s="123"/>
      <c r="H467" s="123"/>
      <c r="I467" s="123"/>
      <c r="J467" s="123"/>
      <c r="K467" s="123"/>
      <c r="L467" s="123"/>
      <c r="M467" s="123"/>
      <c r="N467" s="123"/>
      <c r="O467" s="123"/>
      <c r="P467" s="123"/>
      <c r="Q467" s="123"/>
      <c r="R467" s="123"/>
      <c r="S467" s="123"/>
      <c r="T467" s="123"/>
      <c r="U467" s="123"/>
      <c r="V467" s="123"/>
      <c r="W467" s="123"/>
      <c r="X467" s="123"/>
      <c r="Y467" s="123"/>
      <c r="Z467" s="123"/>
    </row>
    <row r="468" spans="1:26" ht="13.5" customHeight="1" x14ac:dyDescent="0.25">
      <c r="A468" s="123"/>
      <c r="B468" s="123"/>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row>
    <row r="469" spans="1:26" ht="13.5" customHeight="1" x14ac:dyDescent="0.25">
      <c r="A469" s="123"/>
      <c r="B469" s="123"/>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row>
    <row r="470" spans="1:26" ht="13.5" customHeight="1" x14ac:dyDescent="0.25">
      <c r="A470" s="123"/>
      <c r="B470" s="123"/>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row>
    <row r="471" spans="1:26" ht="13.5" customHeight="1" x14ac:dyDescent="0.25">
      <c r="A471" s="123"/>
      <c r="B471" s="123"/>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row>
    <row r="472" spans="1:26" ht="13.5" customHeight="1" x14ac:dyDescent="0.25">
      <c r="A472" s="123"/>
      <c r="B472" s="123"/>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row>
    <row r="473" spans="1:26" ht="13.5" customHeight="1" x14ac:dyDescent="0.25">
      <c r="A473" s="123"/>
      <c r="B473" s="123"/>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row>
    <row r="474" spans="1:26" ht="13.5" customHeight="1" x14ac:dyDescent="0.25">
      <c r="A474" s="123"/>
      <c r="B474" s="123"/>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row>
    <row r="475" spans="1:26" ht="13.5" customHeight="1" x14ac:dyDescent="0.25">
      <c r="A475" s="123"/>
      <c r="B475" s="123"/>
      <c r="C475" s="123"/>
      <c r="D475" s="123"/>
      <c r="E475" s="123"/>
      <c r="F475" s="123"/>
      <c r="G475" s="123"/>
      <c r="H475" s="123"/>
      <c r="I475" s="123"/>
      <c r="J475" s="123"/>
      <c r="K475" s="123"/>
      <c r="L475" s="123"/>
      <c r="M475" s="123"/>
      <c r="N475" s="123"/>
      <c r="O475" s="123"/>
      <c r="P475" s="123"/>
      <c r="Q475" s="123"/>
      <c r="R475" s="123"/>
      <c r="S475" s="123"/>
      <c r="T475" s="123"/>
      <c r="U475" s="123"/>
      <c r="V475" s="123"/>
      <c r="W475" s="123"/>
      <c r="X475" s="123"/>
      <c r="Y475" s="123"/>
      <c r="Z475" s="123"/>
    </row>
    <row r="476" spans="1:26" ht="13.5" customHeight="1" x14ac:dyDescent="0.25">
      <c r="A476" s="123"/>
      <c r="B476" s="123"/>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row>
    <row r="477" spans="1:26" ht="13.5" customHeight="1" x14ac:dyDescent="0.25">
      <c r="A477" s="123"/>
      <c r="B477" s="123"/>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row>
    <row r="478" spans="1:26" ht="13.5" customHeight="1" x14ac:dyDescent="0.25">
      <c r="A478" s="123"/>
      <c r="B478" s="123"/>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row>
    <row r="479" spans="1:26" ht="13.5" customHeight="1" x14ac:dyDescent="0.25">
      <c r="A479" s="123"/>
      <c r="B479" s="123"/>
      <c r="C479" s="123"/>
      <c r="D479" s="123"/>
      <c r="E479" s="123"/>
      <c r="F479" s="123"/>
      <c r="G479" s="123"/>
      <c r="H479" s="123"/>
      <c r="I479" s="123"/>
      <c r="J479" s="123"/>
      <c r="K479" s="123"/>
      <c r="L479" s="123"/>
      <c r="M479" s="123"/>
      <c r="N479" s="123"/>
      <c r="O479" s="123"/>
      <c r="P479" s="123"/>
      <c r="Q479" s="123"/>
      <c r="R479" s="123"/>
      <c r="S479" s="123"/>
      <c r="T479" s="123"/>
      <c r="U479" s="123"/>
      <c r="V479" s="123"/>
      <c r="W479" s="123"/>
      <c r="X479" s="123"/>
      <c r="Y479" s="123"/>
      <c r="Z479" s="123"/>
    </row>
    <row r="480" spans="1:26" ht="13.5" customHeight="1" x14ac:dyDescent="0.25">
      <c r="A480" s="123"/>
      <c r="B480" s="123"/>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3"/>
    </row>
    <row r="481" spans="1:26" ht="13.5" customHeight="1" x14ac:dyDescent="0.25">
      <c r="A481" s="123"/>
      <c r="B481" s="123"/>
      <c r="C481" s="123"/>
      <c r="D481" s="123"/>
      <c r="E481" s="123"/>
      <c r="F481" s="123"/>
      <c r="G481" s="123"/>
      <c r="H481" s="123"/>
      <c r="I481" s="123"/>
      <c r="J481" s="123"/>
      <c r="K481" s="123"/>
      <c r="L481" s="123"/>
      <c r="M481" s="123"/>
      <c r="N481" s="123"/>
      <c r="O481" s="123"/>
      <c r="P481" s="123"/>
      <c r="Q481" s="123"/>
      <c r="R481" s="123"/>
      <c r="S481" s="123"/>
      <c r="T481" s="123"/>
      <c r="U481" s="123"/>
      <c r="V481" s="123"/>
      <c r="W481" s="123"/>
      <c r="X481" s="123"/>
      <c r="Y481" s="123"/>
      <c r="Z481" s="123"/>
    </row>
    <row r="482" spans="1:26" ht="13.5" customHeight="1" x14ac:dyDescent="0.25">
      <c r="A482" s="123"/>
      <c r="B482" s="123"/>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row>
    <row r="483" spans="1:26" ht="13.5" customHeight="1" x14ac:dyDescent="0.25">
      <c r="A483" s="123"/>
      <c r="B483" s="123"/>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row>
    <row r="484" spans="1:26" ht="13.5" customHeight="1" x14ac:dyDescent="0.25">
      <c r="A484" s="123"/>
      <c r="B484" s="123"/>
      <c r="C484" s="123"/>
      <c r="D484" s="123"/>
      <c r="E484" s="123"/>
      <c r="F484" s="123"/>
      <c r="G484" s="123"/>
      <c r="H484" s="123"/>
      <c r="I484" s="123"/>
      <c r="J484" s="123"/>
      <c r="K484" s="123"/>
      <c r="L484" s="123"/>
      <c r="M484" s="123"/>
      <c r="N484" s="123"/>
      <c r="O484" s="123"/>
      <c r="P484" s="123"/>
      <c r="Q484" s="123"/>
      <c r="R484" s="123"/>
      <c r="S484" s="123"/>
      <c r="T484" s="123"/>
      <c r="U484" s="123"/>
      <c r="V484" s="123"/>
      <c r="W484" s="123"/>
      <c r="X484" s="123"/>
      <c r="Y484" s="123"/>
      <c r="Z484" s="123"/>
    </row>
    <row r="485" spans="1:26" ht="13.5" customHeight="1" x14ac:dyDescent="0.25">
      <c r="A485" s="123"/>
      <c r="B485" s="123"/>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row>
    <row r="486" spans="1:26" ht="13.5" customHeight="1" x14ac:dyDescent="0.25">
      <c r="A486" s="123"/>
      <c r="B486" s="123"/>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3"/>
    </row>
    <row r="487" spans="1:26" ht="13.5" customHeight="1" x14ac:dyDescent="0.25">
      <c r="A487" s="123"/>
      <c r="B487" s="123"/>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row>
    <row r="488" spans="1:26" ht="13.5" customHeight="1" x14ac:dyDescent="0.25">
      <c r="A488" s="123"/>
      <c r="B488" s="123"/>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row>
    <row r="489" spans="1:26" ht="13.5" customHeight="1" x14ac:dyDescent="0.25">
      <c r="A489" s="123"/>
      <c r="B489" s="123"/>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row>
    <row r="490" spans="1:26" ht="13.5" customHeight="1" x14ac:dyDescent="0.25">
      <c r="A490" s="123"/>
      <c r="B490" s="123"/>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row>
    <row r="491" spans="1:26" ht="13.5" customHeight="1" x14ac:dyDescent="0.25">
      <c r="A491" s="123"/>
      <c r="B491" s="123"/>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row>
    <row r="492" spans="1:26" ht="13.5" customHeight="1" x14ac:dyDescent="0.25">
      <c r="A492" s="123"/>
      <c r="B492" s="123"/>
      <c r="C492" s="123"/>
      <c r="D492" s="123"/>
      <c r="E492" s="123"/>
      <c r="F492" s="123"/>
      <c r="G492" s="123"/>
      <c r="H492" s="123"/>
      <c r="I492" s="123"/>
      <c r="J492" s="123"/>
      <c r="K492" s="123"/>
      <c r="L492" s="123"/>
      <c r="M492" s="123"/>
      <c r="N492" s="123"/>
      <c r="O492" s="123"/>
      <c r="P492" s="123"/>
      <c r="Q492" s="123"/>
      <c r="R492" s="123"/>
      <c r="S492" s="123"/>
      <c r="T492" s="123"/>
      <c r="U492" s="123"/>
      <c r="V492" s="123"/>
      <c r="W492" s="123"/>
      <c r="X492" s="123"/>
      <c r="Y492" s="123"/>
      <c r="Z492" s="123"/>
    </row>
    <row r="493" spans="1:26" ht="13.5" customHeight="1" x14ac:dyDescent="0.25">
      <c r="A493" s="123"/>
      <c r="B493" s="123"/>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3"/>
    </row>
    <row r="494" spans="1:26" ht="13.5" customHeight="1" x14ac:dyDescent="0.25">
      <c r="A494" s="123"/>
      <c r="B494" s="123"/>
      <c r="C494" s="123"/>
      <c r="D494" s="123"/>
      <c r="E494" s="123"/>
      <c r="F494" s="123"/>
      <c r="G494" s="123"/>
      <c r="H494" s="123"/>
      <c r="I494" s="123"/>
      <c r="J494" s="123"/>
      <c r="K494" s="123"/>
      <c r="L494" s="123"/>
      <c r="M494" s="123"/>
      <c r="N494" s="123"/>
      <c r="O494" s="123"/>
      <c r="P494" s="123"/>
      <c r="Q494" s="123"/>
      <c r="R494" s="123"/>
      <c r="S494" s="123"/>
      <c r="T494" s="123"/>
      <c r="U494" s="123"/>
      <c r="V494" s="123"/>
      <c r="W494" s="123"/>
      <c r="X494" s="123"/>
      <c r="Y494" s="123"/>
      <c r="Z494" s="123"/>
    </row>
    <row r="495" spans="1:26" ht="13.5" customHeight="1" x14ac:dyDescent="0.25">
      <c r="A495" s="123"/>
      <c r="B495" s="123"/>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row>
    <row r="496" spans="1:26" ht="13.5" customHeight="1" x14ac:dyDescent="0.25">
      <c r="A496" s="123"/>
      <c r="B496" s="123"/>
      <c r="C496" s="123"/>
      <c r="D496" s="123"/>
      <c r="E496" s="123"/>
      <c r="F496" s="123"/>
      <c r="G496" s="123"/>
      <c r="H496" s="123"/>
      <c r="I496" s="123"/>
      <c r="J496" s="123"/>
      <c r="K496" s="123"/>
      <c r="L496" s="123"/>
      <c r="M496" s="123"/>
      <c r="N496" s="123"/>
      <c r="O496" s="123"/>
      <c r="P496" s="123"/>
      <c r="Q496" s="123"/>
      <c r="R496" s="123"/>
      <c r="S496" s="123"/>
      <c r="T496" s="123"/>
      <c r="U496" s="123"/>
      <c r="V496" s="123"/>
      <c r="W496" s="123"/>
      <c r="X496" s="123"/>
      <c r="Y496" s="123"/>
      <c r="Z496" s="123"/>
    </row>
    <row r="497" spans="1:26" ht="13.5" customHeight="1" x14ac:dyDescent="0.25">
      <c r="A497" s="123"/>
      <c r="B497" s="123"/>
      <c r="C497" s="123"/>
      <c r="D497" s="123"/>
      <c r="E497" s="123"/>
      <c r="F497" s="123"/>
      <c r="G497" s="123"/>
      <c r="H497" s="123"/>
      <c r="I497" s="123"/>
      <c r="J497" s="123"/>
      <c r="K497" s="123"/>
      <c r="L497" s="123"/>
      <c r="M497" s="123"/>
      <c r="N497" s="123"/>
      <c r="O497" s="123"/>
      <c r="P497" s="123"/>
      <c r="Q497" s="123"/>
      <c r="R497" s="123"/>
      <c r="S497" s="123"/>
      <c r="T497" s="123"/>
      <c r="U497" s="123"/>
      <c r="V497" s="123"/>
      <c r="W497" s="123"/>
      <c r="X497" s="123"/>
      <c r="Y497" s="123"/>
      <c r="Z497" s="123"/>
    </row>
    <row r="498" spans="1:26" ht="13.5" customHeight="1" x14ac:dyDescent="0.25">
      <c r="A498" s="123"/>
      <c r="B498" s="123"/>
      <c r="C498" s="123"/>
      <c r="D498" s="123"/>
      <c r="E498" s="123"/>
      <c r="F498" s="123"/>
      <c r="G498" s="123"/>
      <c r="H498" s="123"/>
      <c r="I498" s="123"/>
      <c r="J498" s="123"/>
      <c r="K498" s="123"/>
      <c r="L498" s="123"/>
      <c r="M498" s="123"/>
      <c r="N498" s="123"/>
      <c r="O498" s="123"/>
      <c r="P498" s="123"/>
      <c r="Q498" s="123"/>
      <c r="R498" s="123"/>
      <c r="S498" s="123"/>
      <c r="T498" s="123"/>
      <c r="U498" s="123"/>
      <c r="V498" s="123"/>
      <c r="W498" s="123"/>
      <c r="X498" s="123"/>
      <c r="Y498" s="123"/>
      <c r="Z498" s="123"/>
    </row>
    <row r="499" spans="1:26" ht="13.5" customHeight="1" x14ac:dyDescent="0.25">
      <c r="A499" s="123"/>
      <c r="B499" s="123"/>
      <c r="C499" s="123"/>
      <c r="D499" s="123"/>
      <c r="E499" s="123"/>
      <c r="F499" s="123"/>
      <c r="G499" s="123"/>
      <c r="H499" s="123"/>
      <c r="I499" s="123"/>
      <c r="J499" s="123"/>
      <c r="K499" s="123"/>
      <c r="L499" s="123"/>
      <c r="M499" s="123"/>
      <c r="N499" s="123"/>
      <c r="O499" s="123"/>
      <c r="P499" s="123"/>
      <c r="Q499" s="123"/>
      <c r="R499" s="123"/>
      <c r="S499" s="123"/>
      <c r="T499" s="123"/>
      <c r="U499" s="123"/>
      <c r="V499" s="123"/>
      <c r="W499" s="123"/>
      <c r="X499" s="123"/>
      <c r="Y499" s="123"/>
      <c r="Z499" s="123"/>
    </row>
    <row r="500" spans="1:26" ht="13.5" customHeight="1" x14ac:dyDescent="0.25">
      <c r="A500" s="123"/>
      <c r="B500" s="123"/>
      <c r="C500" s="123"/>
      <c r="D500" s="123"/>
      <c r="E500" s="123"/>
      <c r="F500" s="123"/>
      <c r="G500" s="123"/>
      <c r="H500" s="123"/>
      <c r="I500" s="123"/>
      <c r="J500" s="123"/>
      <c r="K500" s="123"/>
      <c r="L500" s="123"/>
      <c r="M500" s="123"/>
      <c r="N500" s="123"/>
      <c r="O500" s="123"/>
      <c r="P500" s="123"/>
      <c r="Q500" s="123"/>
      <c r="R500" s="123"/>
      <c r="S500" s="123"/>
      <c r="T500" s="123"/>
      <c r="U500" s="123"/>
      <c r="V500" s="123"/>
      <c r="W500" s="123"/>
      <c r="X500" s="123"/>
      <c r="Y500" s="123"/>
      <c r="Z500" s="123"/>
    </row>
    <row r="501" spans="1:26" ht="13.5" customHeight="1" x14ac:dyDescent="0.25">
      <c r="A501" s="123"/>
      <c r="B501" s="123"/>
      <c r="C501" s="123"/>
      <c r="D501" s="123"/>
      <c r="E501" s="123"/>
      <c r="F501" s="123"/>
      <c r="G501" s="123"/>
      <c r="H501" s="123"/>
      <c r="I501" s="123"/>
      <c r="J501" s="123"/>
      <c r="K501" s="123"/>
      <c r="L501" s="123"/>
      <c r="M501" s="123"/>
      <c r="N501" s="123"/>
      <c r="O501" s="123"/>
      <c r="P501" s="123"/>
      <c r="Q501" s="123"/>
      <c r="R501" s="123"/>
      <c r="S501" s="123"/>
      <c r="T501" s="123"/>
      <c r="U501" s="123"/>
      <c r="V501" s="123"/>
      <c r="W501" s="123"/>
      <c r="X501" s="123"/>
      <c r="Y501" s="123"/>
      <c r="Z501" s="123"/>
    </row>
    <row r="502" spans="1:26" ht="13.5" customHeight="1" x14ac:dyDescent="0.25">
      <c r="A502" s="123"/>
      <c r="B502" s="123"/>
      <c r="C502" s="123"/>
      <c r="D502" s="123"/>
      <c r="E502" s="123"/>
      <c r="F502" s="123"/>
      <c r="G502" s="123"/>
      <c r="H502" s="123"/>
      <c r="I502" s="123"/>
      <c r="J502" s="123"/>
      <c r="K502" s="123"/>
      <c r="L502" s="123"/>
      <c r="M502" s="123"/>
      <c r="N502" s="123"/>
      <c r="O502" s="123"/>
      <c r="P502" s="123"/>
      <c r="Q502" s="123"/>
      <c r="R502" s="123"/>
      <c r="S502" s="123"/>
      <c r="T502" s="123"/>
      <c r="U502" s="123"/>
      <c r="V502" s="123"/>
      <c r="W502" s="123"/>
      <c r="X502" s="123"/>
      <c r="Y502" s="123"/>
      <c r="Z502" s="123"/>
    </row>
    <row r="503" spans="1:26" ht="13.5" customHeight="1" x14ac:dyDescent="0.25">
      <c r="A503" s="123"/>
      <c r="B503" s="123"/>
      <c r="C503" s="123"/>
      <c r="D503" s="123"/>
      <c r="E503" s="123"/>
      <c r="F503" s="123"/>
      <c r="G503" s="123"/>
      <c r="H503" s="123"/>
      <c r="I503" s="123"/>
      <c r="J503" s="123"/>
      <c r="K503" s="123"/>
      <c r="L503" s="123"/>
      <c r="M503" s="123"/>
      <c r="N503" s="123"/>
      <c r="O503" s="123"/>
      <c r="P503" s="123"/>
      <c r="Q503" s="123"/>
      <c r="R503" s="123"/>
      <c r="S503" s="123"/>
      <c r="T503" s="123"/>
      <c r="U503" s="123"/>
      <c r="V503" s="123"/>
      <c r="W503" s="123"/>
      <c r="X503" s="123"/>
      <c r="Y503" s="123"/>
      <c r="Z503" s="123"/>
    </row>
    <row r="504" spans="1:26" ht="13.5" customHeight="1" x14ac:dyDescent="0.25">
      <c r="A504" s="123"/>
      <c r="B504" s="123"/>
      <c r="C504" s="123"/>
      <c r="D504" s="123"/>
      <c r="E504" s="123"/>
      <c r="F504" s="123"/>
      <c r="G504" s="123"/>
      <c r="H504" s="123"/>
      <c r="I504" s="123"/>
      <c r="J504" s="123"/>
      <c r="K504" s="123"/>
      <c r="L504" s="123"/>
      <c r="M504" s="123"/>
      <c r="N504" s="123"/>
      <c r="O504" s="123"/>
      <c r="P504" s="123"/>
      <c r="Q504" s="123"/>
      <c r="R504" s="123"/>
      <c r="S504" s="123"/>
      <c r="T504" s="123"/>
      <c r="U504" s="123"/>
      <c r="V504" s="123"/>
      <c r="W504" s="123"/>
      <c r="X504" s="123"/>
      <c r="Y504" s="123"/>
      <c r="Z504" s="123"/>
    </row>
    <row r="505" spans="1:26" ht="13.5" customHeight="1" x14ac:dyDescent="0.25">
      <c r="A505" s="123"/>
      <c r="B505" s="123"/>
      <c r="C505" s="123"/>
      <c r="D505" s="123"/>
      <c r="E505" s="123"/>
      <c r="F505" s="123"/>
      <c r="G505" s="123"/>
      <c r="H505" s="123"/>
      <c r="I505" s="123"/>
      <c r="J505" s="123"/>
      <c r="K505" s="123"/>
      <c r="L505" s="123"/>
      <c r="M505" s="123"/>
      <c r="N505" s="123"/>
      <c r="O505" s="123"/>
      <c r="P505" s="123"/>
      <c r="Q505" s="123"/>
      <c r="R505" s="123"/>
      <c r="S505" s="123"/>
      <c r="T505" s="123"/>
      <c r="U505" s="123"/>
      <c r="V505" s="123"/>
      <c r="W505" s="123"/>
      <c r="X505" s="123"/>
      <c r="Y505" s="123"/>
      <c r="Z505" s="123"/>
    </row>
    <row r="506" spans="1:26" ht="13.5" customHeight="1" x14ac:dyDescent="0.25">
      <c r="A506" s="123"/>
      <c r="B506" s="123"/>
      <c r="C506" s="123"/>
      <c r="D506" s="123"/>
      <c r="E506" s="123"/>
      <c r="F506" s="123"/>
      <c r="G506" s="123"/>
      <c r="H506" s="123"/>
      <c r="I506" s="123"/>
      <c r="J506" s="123"/>
      <c r="K506" s="123"/>
      <c r="L506" s="123"/>
      <c r="M506" s="123"/>
      <c r="N506" s="123"/>
      <c r="O506" s="123"/>
      <c r="P506" s="123"/>
      <c r="Q506" s="123"/>
      <c r="R506" s="123"/>
      <c r="S506" s="123"/>
      <c r="T506" s="123"/>
      <c r="U506" s="123"/>
      <c r="V506" s="123"/>
      <c r="W506" s="123"/>
      <c r="X506" s="123"/>
      <c r="Y506" s="123"/>
      <c r="Z506" s="123"/>
    </row>
    <row r="507" spans="1:26" ht="13.5" customHeight="1" x14ac:dyDescent="0.25">
      <c r="A507" s="123"/>
      <c r="B507" s="123"/>
      <c r="C507" s="123"/>
      <c r="D507" s="123"/>
      <c r="E507" s="123"/>
      <c r="F507" s="123"/>
      <c r="G507" s="123"/>
      <c r="H507" s="123"/>
      <c r="I507" s="123"/>
      <c r="J507" s="123"/>
      <c r="K507" s="123"/>
      <c r="L507" s="123"/>
      <c r="M507" s="123"/>
      <c r="N507" s="123"/>
      <c r="O507" s="123"/>
      <c r="P507" s="123"/>
      <c r="Q507" s="123"/>
      <c r="R507" s="123"/>
      <c r="S507" s="123"/>
      <c r="T507" s="123"/>
      <c r="U507" s="123"/>
      <c r="V507" s="123"/>
      <c r="W507" s="123"/>
      <c r="X507" s="123"/>
      <c r="Y507" s="123"/>
      <c r="Z507" s="123"/>
    </row>
    <row r="508" spans="1:26" ht="13.5" customHeight="1" x14ac:dyDescent="0.25">
      <c r="A508" s="123"/>
      <c r="B508" s="123"/>
      <c r="C508" s="123"/>
      <c r="D508" s="123"/>
      <c r="E508" s="123"/>
      <c r="F508" s="123"/>
      <c r="G508" s="123"/>
      <c r="H508" s="123"/>
      <c r="I508" s="123"/>
      <c r="J508" s="123"/>
      <c r="K508" s="123"/>
      <c r="L508" s="123"/>
      <c r="M508" s="123"/>
      <c r="N508" s="123"/>
      <c r="O508" s="123"/>
      <c r="P508" s="123"/>
      <c r="Q508" s="123"/>
      <c r="R508" s="123"/>
      <c r="S508" s="123"/>
      <c r="T508" s="123"/>
      <c r="U508" s="123"/>
      <c r="V508" s="123"/>
      <c r="W508" s="123"/>
      <c r="X508" s="123"/>
      <c r="Y508" s="123"/>
      <c r="Z508" s="123"/>
    </row>
    <row r="509" spans="1:26" ht="13.5" customHeight="1" x14ac:dyDescent="0.25">
      <c r="A509" s="123"/>
      <c r="B509" s="123"/>
      <c r="C509" s="123"/>
      <c r="D509" s="123"/>
      <c r="E509" s="123"/>
      <c r="F509" s="123"/>
      <c r="G509" s="123"/>
      <c r="H509" s="123"/>
      <c r="I509" s="123"/>
      <c r="J509" s="123"/>
      <c r="K509" s="123"/>
      <c r="L509" s="123"/>
      <c r="M509" s="123"/>
      <c r="N509" s="123"/>
      <c r="O509" s="123"/>
      <c r="P509" s="123"/>
      <c r="Q509" s="123"/>
      <c r="R509" s="123"/>
      <c r="S509" s="123"/>
      <c r="T509" s="123"/>
      <c r="U509" s="123"/>
      <c r="V509" s="123"/>
      <c r="W509" s="123"/>
      <c r="X509" s="123"/>
      <c r="Y509" s="123"/>
      <c r="Z509" s="123"/>
    </row>
    <row r="510" spans="1:26" ht="13.5" customHeight="1" x14ac:dyDescent="0.25">
      <c r="A510" s="123"/>
      <c r="B510" s="123"/>
      <c r="C510" s="123"/>
      <c r="D510" s="123"/>
      <c r="E510" s="123"/>
      <c r="F510" s="123"/>
      <c r="G510" s="123"/>
      <c r="H510" s="123"/>
      <c r="I510" s="123"/>
      <c r="J510" s="123"/>
      <c r="K510" s="123"/>
      <c r="L510" s="123"/>
      <c r="M510" s="123"/>
      <c r="N510" s="123"/>
      <c r="O510" s="123"/>
      <c r="P510" s="123"/>
      <c r="Q510" s="123"/>
      <c r="R510" s="123"/>
      <c r="S510" s="123"/>
      <c r="T510" s="123"/>
      <c r="U510" s="123"/>
      <c r="V510" s="123"/>
      <c r="W510" s="123"/>
      <c r="X510" s="123"/>
      <c r="Y510" s="123"/>
      <c r="Z510" s="123"/>
    </row>
    <row r="511" spans="1:26" ht="13.5" customHeight="1" x14ac:dyDescent="0.25">
      <c r="A511" s="123"/>
      <c r="B511" s="123"/>
      <c r="C511" s="123"/>
      <c r="D511" s="123"/>
      <c r="E511" s="123"/>
      <c r="F511" s="123"/>
      <c r="G511" s="123"/>
      <c r="H511" s="123"/>
      <c r="I511" s="123"/>
      <c r="J511" s="123"/>
      <c r="K511" s="123"/>
      <c r="L511" s="123"/>
      <c r="M511" s="123"/>
      <c r="N511" s="123"/>
      <c r="O511" s="123"/>
      <c r="P511" s="123"/>
      <c r="Q511" s="123"/>
      <c r="R511" s="123"/>
      <c r="S511" s="123"/>
      <c r="T511" s="123"/>
      <c r="U511" s="123"/>
      <c r="V511" s="123"/>
      <c r="W511" s="123"/>
      <c r="X511" s="123"/>
      <c r="Y511" s="123"/>
      <c r="Z511" s="123"/>
    </row>
    <row r="512" spans="1:26" ht="13.5" customHeight="1" x14ac:dyDescent="0.25">
      <c r="A512" s="123"/>
      <c r="B512" s="123"/>
      <c r="C512" s="123"/>
      <c r="D512" s="123"/>
      <c r="E512" s="123"/>
      <c r="F512" s="123"/>
      <c r="G512" s="123"/>
      <c r="H512" s="123"/>
      <c r="I512" s="123"/>
      <c r="J512" s="123"/>
      <c r="K512" s="123"/>
      <c r="L512" s="123"/>
      <c r="M512" s="123"/>
      <c r="N512" s="123"/>
      <c r="O512" s="123"/>
      <c r="P512" s="123"/>
      <c r="Q512" s="123"/>
      <c r="R512" s="123"/>
      <c r="S512" s="123"/>
      <c r="T512" s="123"/>
      <c r="U512" s="123"/>
      <c r="V512" s="123"/>
      <c r="W512" s="123"/>
      <c r="X512" s="123"/>
      <c r="Y512" s="123"/>
      <c r="Z512" s="123"/>
    </row>
    <row r="513" spans="1:26" ht="13.5" customHeight="1" x14ac:dyDescent="0.25">
      <c r="A513" s="123"/>
      <c r="B513" s="123"/>
      <c r="C513" s="123"/>
      <c r="D513" s="123"/>
      <c r="E513" s="123"/>
      <c r="F513" s="123"/>
      <c r="G513" s="123"/>
      <c r="H513" s="123"/>
      <c r="I513" s="123"/>
      <c r="J513" s="123"/>
      <c r="K513" s="123"/>
      <c r="L513" s="123"/>
      <c r="M513" s="123"/>
      <c r="N513" s="123"/>
      <c r="O513" s="123"/>
      <c r="P513" s="123"/>
      <c r="Q513" s="123"/>
      <c r="R513" s="123"/>
      <c r="S513" s="123"/>
      <c r="T513" s="123"/>
      <c r="U513" s="123"/>
      <c r="V513" s="123"/>
      <c r="W513" s="123"/>
      <c r="X513" s="123"/>
      <c r="Y513" s="123"/>
      <c r="Z513" s="123"/>
    </row>
    <row r="514" spans="1:26" ht="13.5" customHeight="1" x14ac:dyDescent="0.25">
      <c r="A514" s="123"/>
      <c r="B514" s="123"/>
      <c r="C514" s="123"/>
      <c r="D514" s="123"/>
      <c r="E514" s="123"/>
      <c r="F514" s="123"/>
      <c r="G514" s="123"/>
      <c r="H514" s="123"/>
      <c r="I514" s="123"/>
      <c r="J514" s="123"/>
      <c r="K514" s="123"/>
      <c r="L514" s="123"/>
      <c r="M514" s="123"/>
      <c r="N514" s="123"/>
      <c r="O514" s="123"/>
      <c r="P514" s="123"/>
      <c r="Q514" s="123"/>
      <c r="R514" s="123"/>
      <c r="S514" s="123"/>
      <c r="T514" s="123"/>
      <c r="U514" s="123"/>
      <c r="V514" s="123"/>
      <c r="W514" s="123"/>
      <c r="X514" s="123"/>
      <c r="Y514" s="123"/>
      <c r="Z514" s="123"/>
    </row>
    <row r="515" spans="1:26" ht="13.5" customHeight="1" x14ac:dyDescent="0.25">
      <c r="A515" s="123"/>
      <c r="B515" s="123"/>
      <c r="C515" s="123"/>
      <c r="D515" s="123"/>
      <c r="E515" s="123"/>
      <c r="F515" s="123"/>
      <c r="G515" s="123"/>
      <c r="H515" s="123"/>
      <c r="I515" s="123"/>
      <c r="J515" s="123"/>
      <c r="K515" s="123"/>
      <c r="L515" s="123"/>
      <c r="M515" s="123"/>
      <c r="N515" s="123"/>
      <c r="O515" s="123"/>
      <c r="P515" s="123"/>
      <c r="Q515" s="123"/>
      <c r="R515" s="123"/>
      <c r="S515" s="123"/>
      <c r="T515" s="123"/>
      <c r="U515" s="123"/>
      <c r="V515" s="123"/>
      <c r="W515" s="123"/>
      <c r="X515" s="123"/>
      <c r="Y515" s="123"/>
      <c r="Z515" s="123"/>
    </row>
    <row r="516" spans="1:26" ht="13.5" customHeight="1" x14ac:dyDescent="0.25">
      <c r="A516" s="123"/>
      <c r="B516" s="123"/>
      <c r="C516" s="123"/>
      <c r="D516" s="123"/>
      <c r="E516" s="123"/>
      <c r="F516" s="123"/>
      <c r="G516" s="123"/>
      <c r="H516" s="123"/>
      <c r="I516" s="123"/>
      <c r="J516" s="123"/>
      <c r="K516" s="123"/>
      <c r="L516" s="123"/>
      <c r="M516" s="123"/>
      <c r="N516" s="123"/>
      <c r="O516" s="123"/>
      <c r="P516" s="123"/>
      <c r="Q516" s="123"/>
      <c r="R516" s="123"/>
      <c r="S516" s="123"/>
      <c r="T516" s="123"/>
      <c r="U516" s="123"/>
      <c r="V516" s="123"/>
      <c r="W516" s="123"/>
      <c r="X516" s="123"/>
      <c r="Y516" s="123"/>
      <c r="Z516" s="123"/>
    </row>
    <row r="517" spans="1:26" ht="13.5" customHeight="1" x14ac:dyDescent="0.25">
      <c r="A517" s="123"/>
      <c r="B517" s="123"/>
      <c r="C517" s="123"/>
      <c r="D517" s="123"/>
      <c r="E517" s="123"/>
      <c r="F517" s="123"/>
      <c r="G517" s="123"/>
      <c r="H517" s="123"/>
      <c r="I517" s="123"/>
      <c r="J517" s="123"/>
      <c r="K517" s="123"/>
      <c r="L517" s="123"/>
      <c r="M517" s="123"/>
      <c r="N517" s="123"/>
      <c r="O517" s="123"/>
      <c r="P517" s="123"/>
      <c r="Q517" s="123"/>
      <c r="R517" s="123"/>
      <c r="S517" s="123"/>
      <c r="T517" s="123"/>
      <c r="U517" s="123"/>
      <c r="V517" s="123"/>
      <c r="W517" s="123"/>
      <c r="X517" s="123"/>
      <c r="Y517" s="123"/>
      <c r="Z517" s="123"/>
    </row>
    <row r="518" spans="1:26" ht="13.5" customHeight="1" x14ac:dyDescent="0.25">
      <c r="A518" s="123"/>
      <c r="B518" s="123"/>
      <c r="C518" s="123"/>
      <c r="D518" s="123"/>
      <c r="E518" s="123"/>
      <c r="F518" s="123"/>
      <c r="G518" s="123"/>
      <c r="H518" s="123"/>
      <c r="I518" s="123"/>
      <c r="J518" s="123"/>
      <c r="K518" s="123"/>
      <c r="L518" s="123"/>
      <c r="M518" s="123"/>
      <c r="N518" s="123"/>
      <c r="O518" s="123"/>
      <c r="P518" s="123"/>
      <c r="Q518" s="123"/>
      <c r="R518" s="123"/>
      <c r="S518" s="123"/>
      <c r="T518" s="123"/>
      <c r="U518" s="123"/>
      <c r="V518" s="123"/>
      <c r="W518" s="123"/>
      <c r="X518" s="123"/>
      <c r="Y518" s="123"/>
      <c r="Z518" s="123"/>
    </row>
    <row r="519" spans="1:26" ht="13.5" customHeight="1" x14ac:dyDescent="0.25">
      <c r="A519" s="123"/>
      <c r="B519" s="123"/>
      <c r="C519" s="123"/>
      <c r="D519" s="123"/>
      <c r="E519" s="123"/>
      <c r="F519" s="123"/>
      <c r="G519" s="123"/>
      <c r="H519" s="123"/>
      <c r="I519" s="123"/>
      <c r="J519" s="123"/>
      <c r="K519" s="123"/>
      <c r="L519" s="123"/>
      <c r="M519" s="123"/>
      <c r="N519" s="123"/>
      <c r="O519" s="123"/>
      <c r="P519" s="123"/>
      <c r="Q519" s="123"/>
      <c r="R519" s="123"/>
      <c r="S519" s="123"/>
      <c r="T519" s="123"/>
      <c r="U519" s="123"/>
      <c r="V519" s="123"/>
      <c r="W519" s="123"/>
      <c r="X519" s="123"/>
      <c r="Y519" s="123"/>
      <c r="Z519" s="123"/>
    </row>
    <row r="520" spans="1:26" ht="13.5" customHeight="1" x14ac:dyDescent="0.25">
      <c r="A520" s="123"/>
      <c r="B520" s="123"/>
      <c r="C520" s="123"/>
      <c r="D520" s="123"/>
      <c r="E520" s="123"/>
      <c r="F520" s="123"/>
      <c r="G520" s="123"/>
      <c r="H520" s="123"/>
      <c r="I520" s="123"/>
      <c r="J520" s="123"/>
      <c r="K520" s="123"/>
      <c r="L520" s="123"/>
      <c r="M520" s="123"/>
      <c r="N520" s="123"/>
      <c r="O520" s="123"/>
      <c r="P520" s="123"/>
      <c r="Q520" s="123"/>
      <c r="R520" s="123"/>
      <c r="S520" s="123"/>
      <c r="T520" s="123"/>
      <c r="U520" s="123"/>
      <c r="V520" s="123"/>
      <c r="W520" s="123"/>
      <c r="X520" s="123"/>
      <c r="Y520" s="123"/>
      <c r="Z520" s="123"/>
    </row>
    <row r="521" spans="1:26" ht="13.5" customHeight="1" x14ac:dyDescent="0.25">
      <c r="A521" s="123"/>
      <c r="B521" s="123"/>
      <c r="C521" s="123"/>
      <c r="D521" s="123"/>
      <c r="E521" s="123"/>
      <c r="F521" s="123"/>
      <c r="G521" s="123"/>
      <c r="H521" s="123"/>
      <c r="I521" s="123"/>
      <c r="J521" s="123"/>
      <c r="K521" s="123"/>
      <c r="L521" s="123"/>
      <c r="M521" s="123"/>
      <c r="N521" s="123"/>
      <c r="O521" s="123"/>
      <c r="P521" s="123"/>
      <c r="Q521" s="123"/>
      <c r="R521" s="123"/>
      <c r="S521" s="123"/>
      <c r="T521" s="123"/>
      <c r="U521" s="123"/>
      <c r="V521" s="123"/>
      <c r="W521" s="123"/>
      <c r="X521" s="123"/>
      <c r="Y521" s="123"/>
      <c r="Z521" s="123"/>
    </row>
    <row r="522" spans="1:26" ht="13.5" customHeight="1" x14ac:dyDescent="0.25">
      <c r="A522" s="123"/>
      <c r="B522" s="123"/>
      <c r="C522" s="123"/>
      <c r="D522" s="123"/>
      <c r="E522" s="123"/>
      <c r="F522" s="123"/>
      <c r="G522" s="123"/>
      <c r="H522" s="123"/>
      <c r="I522" s="123"/>
      <c r="J522" s="123"/>
      <c r="K522" s="123"/>
      <c r="L522" s="123"/>
      <c r="M522" s="123"/>
      <c r="N522" s="123"/>
      <c r="O522" s="123"/>
      <c r="P522" s="123"/>
      <c r="Q522" s="123"/>
      <c r="R522" s="123"/>
      <c r="S522" s="123"/>
      <c r="T522" s="123"/>
      <c r="U522" s="123"/>
      <c r="V522" s="123"/>
      <c r="W522" s="123"/>
      <c r="X522" s="123"/>
      <c r="Y522" s="123"/>
      <c r="Z522" s="123"/>
    </row>
    <row r="523" spans="1:26" ht="13.5" customHeight="1" x14ac:dyDescent="0.25">
      <c r="A523" s="123"/>
      <c r="B523" s="123"/>
      <c r="C523" s="123"/>
      <c r="D523" s="123"/>
      <c r="E523" s="123"/>
      <c r="F523" s="123"/>
      <c r="G523" s="123"/>
      <c r="H523" s="123"/>
      <c r="I523" s="123"/>
      <c r="J523" s="123"/>
      <c r="K523" s="123"/>
      <c r="L523" s="123"/>
      <c r="M523" s="123"/>
      <c r="N523" s="123"/>
      <c r="O523" s="123"/>
      <c r="P523" s="123"/>
      <c r="Q523" s="123"/>
      <c r="R523" s="123"/>
      <c r="S523" s="123"/>
      <c r="T523" s="123"/>
      <c r="U523" s="123"/>
      <c r="V523" s="123"/>
      <c r="W523" s="123"/>
      <c r="X523" s="123"/>
      <c r="Y523" s="123"/>
      <c r="Z523" s="123"/>
    </row>
    <row r="524" spans="1:26" ht="13.5" customHeight="1" x14ac:dyDescent="0.25">
      <c r="A524" s="123"/>
      <c r="B524" s="123"/>
      <c r="C524" s="123"/>
      <c r="D524" s="123"/>
      <c r="E524" s="123"/>
      <c r="F524" s="123"/>
      <c r="G524" s="123"/>
      <c r="H524" s="123"/>
      <c r="I524" s="123"/>
      <c r="J524" s="123"/>
      <c r="K524" s="123"/>
      <c r="L524" s="123"/>
      <c r="M524" s="123"/>
      <c r="N524" s="123"/>
      <c r="O524" s="123"/>
      <c r="P524" s="123"/>
      <c r="Q524" s="123"/>
      <c r="R524" s="123"/>
      <c r="S524" s="123"/>
      <c r="T524" s="123"/>
      <c r="U524" s="123"/>
      <c r="V524" s="123"/>
      <c r="W524" s="123"/>
      <c r="X524" s="123"/>
      <c r="Y524" s="123"/>
      <c r="Z524" s="123"/>
    </row>
    <row r="525" spans="1:26" ht="13.5" customHeight="1" x14ac:dyDescent="0.25">
      <c r="A525" s="123"/>
      <c r="B525" s="123"/>
      <c r="C525" s="123"/>
      <c r="D525" s="123"/>
      <c r="E525" s="123"/>
      <c r="F525" s="123"/>
      <c r="G525" s="123"/>
      <c r="H525" s="123"/>
      <c r="I525" s="123"/>
      <c r="J525" s="123"/>
      <c r="K525" s="123"/>
      <c r="L525" s="123"/>
      <c r="M525" s="123"/>
      <c r="N525" s="123"/>
      <c r="O525" s="123"/>
      <c r="P525" s="123"/>
      <c r="Q525" s="123"/>
      <c r="R525" s="123"/>
      <c r="S525" s="123"/>
      <c r="T525" s="123"/>
      <c r="U525" s="123"/>
      <c r="V525" s="123"/>
      <c r="W525" s="123"/>
      <c r="X525" s="123"/>
      <c r="Y525" s="123"/>
      <c r="Z525" s="123"/>
    </row>
    <row r="526" spans="1:26" ht="13.5" customHeight="1" x14ac:dyDescent="0.25">
      <c r="A526" s="123"/>
      <c r="B526" s="123"/>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row>
    <row r="527" spans="1:26" ht="13.5" customHeight="1" x14ac:dyDescent="0.25">
      <c r="A527" s="123"/>
      <c r="B527" s="123"/>
      <c r="C527" s="123"/>
      <c r="D527" s="123"/>
      <c r="E527" s="123"/>
      <c r="F527" s="123"/>
      <c r="G527" s="123"/>
      <c r="H527" s="123"/>
      <c r="I527" s="123"/>
      <c r="J527" s="123"/>
      <c r="K527" s="123"/>
      <c r="L527" s="123"/>
      <c r="M527" s="123"/>
      <c r="N527" s="123"/>
      <c r="O527" s="123"/>
      <c r="P527" s="123"/>
      <c r="Q527" s="123"/>
      <c r="R527" s="123"/>
      <c r="S527" s="123"/>
      <c r="T527" s="123"/>
      <c r="U527" s="123"/>
      <c r="V527" s="123"/>
      <c r="W527" s="123"/>
      <c r="X527" s="123"/>
      <c r="Y527" s="123"/>
      <c r="Z527" s="123"/>
    </row>
    <row r="528" spans="1:26" ht="13.5" customHeight="1" x14ac:dyDescent="0.25">
      <c r="A528" s="123"/>
      <c r="B528" s="123"/>
      <c r="C528" s="123"/>
      <c r="D528" s="123"/>
      <c r="E528" s="123"/>
      <c r="F528" s="123"/>
      <c r="G528" s="123"/>
      <c r="H528" s="123"/>
      <c r="I528" s="123"/>
      <c r="J528" s="123"/>
      <c r="K528" s="123"/>
      <c r="L528" s="123"/>
      <c r="M528" s="123"/>
      <c r="N528" s="123"/>
      <c r="O528" s="123"/>
      <c r="P528" s="123"/>
      <c r="Q528" s="123"/>
      <c r="R528" s="123"/>
      <c r="S528" s="123"/>
      <c r="T528" s="123"/>
      <c r="U528" s="123"/>
      <c r="V528" s="123"/>
      <c r="W528" s="123"/>
      <c r="X528" s="123"/>
      <c r="Y528" s="123"/>
      <c r="Z528" s="123"/>
    </row>
    <row r="529" spans="1:26" ht="13.5" customHeight="1" x14ac:dyDescent="0.25">
      <c r="A529" s="123"/>
      <c r="B529" s="123"/>
      <c r="C529" s="123"/>
      <c r="D529" s="123"/>
      <c r="E529" s="123"/>
      <c r="F529" s="123"/>
      <c r="G529" s="123"/>
      <c r="H529" s="123"/>
      <c r="I529" s="123"/>
      <c r="J529" s="123"/>
      <c r="K529" s="123"/>
      <c r="L529" s="123"/>
      <c r="M529" s="123"/>
      <c r="N529" s="123"/>
      <c r="O529" s="123"/>
      <c r="P529" s="123"/>
      <c r="Q529" s="123"/>
      <c r="R529" s="123"/>
      <c r="S529" s="123"/>
      <c r="T529" s="123"/>
      <c r="U529" s="123"/>
      <c r="V529" s="123"/>
      <c r="W529" s="123"/>
      <c r="X529" s="123"/>
      <c r="Y529" s="123"/>
      <c r="Z529" s="123"/>
    </row>
    <row r="530" spans="1:26" ht="13.5" customHeight="1" x14ac:dyDescent="0.25">
      <c r="A530" s="123"/>
      <c r="B530" s="123"/>
      <c r="C530" s="123"/>
      <c r="D530" s="123"/>
      <c r="E530" s="123"/>
      <c r="F530" s="123"/>
      <c r="G530" s="123"/>
      <c r="H530" s="123"/>
      <c r="I530" s="123"/>
      <c r="J530" s="123"/>
      <c r="K530" s="123"/>
      <c r="L530" s="123"/>
      <c r="M530" s="123"/>
      <c r="N530" s="123"/>
      <c r="O530" s="123"/>
      <c r="P530" s="123"/>
      <c r="Q530" s="123"/>
      <c r="R530" s="123"/>
      <c r="S530" s="123"/>
      <c r="T530" s="123"/>
      <c r="U530" s="123"/>
      <c r="V530" s="123"/>
      <c r="W530" s="123"/>
      <c r="X530" s="123"/>
      <c r="Y530" s="123"/>
      <c r="Z530" s="123"/>
    </row>
    <row r="531" spans="1:26" ht="13.5" customHeight="1" x14ac:dyDescent="0.25">
      <c r="A531" s="123"/>
      <c r="B531" s="123"/>
      <c r="C531" s="123"/>
      <c r="D531" s="123"/>
      <c r="E531" s="123"/>
      <c r="F531" s="123"/>
      <c r="G531" s="123"/>
      <c r="H531" s="123"/>
      <c r="I531" s="123"/>
      <c r="J531" s="123"/>
      <c r="K531" s="123"/>
      <c r="L531" s="123"/>
      <c r="M531" s="123"/>
      <c r="N531" s="123"/>
      <c r="O531" s="123"/>
      <c r="P531" s="123"/>
      <c r="Q531" s="123"/>
      <c r="R531" s="123"/>
      <c r="S531" s="123"/>
      <c r="T531" s="123"/>
      <c r="U531" s="123"/>
      <c r="V531" s="123"/>
      <c r="W531" s="123"/>
      <c r="X531" s="123"/>
      <c r="Y531" s="123"/>
      <c r="Z531" s="123"/>
    </row>
    <row r="532" spans="1:26" ht="13.5" customHeight="1" x14ac:dyDescent="0.25">
      <c r="A532" s="123"/>
      <c r="B532" s="123"/>
      <c r="C532" s="123"/>
      <c r="D532" s="123"/>
      <c r="E532" s="123"/>
      <c r="F532" s="123"/>
      <c r="G532" s="123"/>
      <c r="H532" s="123"/>
      <c r="I532" s="123"/>
      <c r="J532" s="123"/>
      <c r="K532" s="123"/>
      <c r="L532" s="123"/>
      <c r="M532" s="123"/>
      <c r="N532" s="123"/>
      <c r="O532" s="123"/>
      <c r="P532" s="123"/>
      <c r="Q532" s="123"/>
      <c r="R532" s="123"/>
      <c r="S532" s="123"/>
      <c r="T532" s="123"/>
      <c r="U532" s="123"/>
      <c r="V532" s="123"/>
      <c r="W532" s="123"/>
      <c r="X532" s="123"/>
      <c r="Y532" s="123"/>
      <c r="Z532" s="123"/>
    </row>
    <row r="533" spans="1:26" ht="13.5" customHeight="1" x14ac:dyDescent="0.25">
      <c r="A533" s="123"/>
      <c r="B533" s="123"/>
      <c r="C533" s="123"/>
      <c r="D533" s="123"/>
      <c r="E533" s="123"/>
      <c r="F533" s="123"/>
      <c r="G533" s="123"/>
      <c r="H533" s="123"/>
      <c r="I533" s="123"/>
      <c r="J533" s="123"/>
      <c r="K533" s="123"/>
      <c r="L533" s="123"/>
      <c r="M533" s="123"/>
      <c r="N533" s="123"/>
      <c r="O533" s="123"/>
      <c r="P533" s="123"/>
      <c r="Q533" s="123"/>
      <c r="R533" s="123"/>
      <c r="S533" s="123"/>
      <c r="T533" s="123"/>
      <c r="U533" s="123"/>
      <c r="V533" s="123"/>
      <c r="W533" s="123"/>
      <c r="X533" s="123"/>
      <c r="Y533" s="123"/>
      <c r="Z533" s="123"/>
    </row>
    <row r="534" spans="1:26" ht="13.5" customHeight="1" x14ac:dyDescent="0.25">
      <c r="A534" s="123"/>
      <c r="B534" s="123"/>
      <c r="C534" s="123"/>
      <c r="D534" s="123"/>
      <c r="E534" s="123"/>
      <c r="F534" s="123"/>
      <c r="G534" s="123"/>
      <c r="H534" s="123"/>
      <c r="I534" s="123"/>
      <c r="J534" s="123"/>
      <c r="K534" s="123"/>
      <c r="L534" s="123"/>
      <c r="M534" s="123"/>
      <c r="N534" s="123"/>
      <c r="O534" s="123"/>
      <c r="P534" s="123"/>
      <c r="Q534" s="123"/>
      <c r="R534" s="123"/>
      <c r="S534" s="123"/>
      <c r="T534" s="123"/>
      <c r="U534" s="123"/>
      <c r="V534" s="123"/>
      <c r="W534" s="123"/>
      <c r="X534" s="123"/>
      <c r="Y534" s="123"/>
      <c r="Z534" s="123"/>
    </row>
    <row r="535" spans="1:26" ht="13.5" customHeight="1" x14ac:dyDescent="0.25">
      <c r="A535" s="123"/>
      <c r="B535" s="123"/>
      <c r="C535" s="123"/>
      <c r="D535" s="123"/>
      <c r="E535" s="123"/>
      <c r="F535" s="123"/>
      <c r="G535" s="123"/>
      <c r="H535" s="123"/>
      <c r="I535" s="123"/>
      <c r="J535" s="123"/>
      <c r="K535" s="123"/>
      <c r="L535" s="123"/>
      <c r="M535" s="123"/>
      <c r="N535" s="123"/>
      <c r="O535" s="123"/>
      <c r="P535" s="123"/>
      <c r="Q535" s="123"/>
      <c r="R535" s="123"/>
      <c r="S535" s="123"/>
      <c r="T535" s="123"/>
      <c r="U535" s="123"/>
      <c r="V535" s="123"/>
      <c r="W535" s="123"/>
      <c r="X535" s="123"/>
      <c r="Y535" s="123"/>
      <c r="Z535" s="123"/>
    </row>
    <row r="536" spans="1:26" ht="13.5" customHeight="1" x14ac:dyDescent="0.25">
      <c r="A536" s="123"/>
      <c r="B536" s="123"/>
      <c r="C536" s="123"/>
      <c r="D536" s="123"/>
      <c r="E536" s="123"/>
      <c r="F536" s="123"/>
      <c r="G536" s="123"/>
      <c r="H536" s="123"/>
      <c r="I536" s="123"/>
      <c r="J536" s="123"/>
      <c r="K536" s="123"/>
      <c r="L536" s="123"/>
      <c r="M536" s="123"/>
      <c r="N536" s="123"/>
      <c r="O536" s="123"/>
      <c r="P536" s="123"/>
      <c r="Q536" s="123"/>
      <c r="R536" s="123"/>
      <c r="S536" s="123"/>
      <c r="T536" s="123"/>
      <c r="U536" s="123"/>
      <c r="V536" s="123"/>
      <c r="W536" s="123"/>
      <c r="X536" s="123"/>
      <c r="Y536" s="123"/>
      <c r="Z536" s="123"/>
    </row>
    <row r="537" spans="1:26" ht="13.5" customHeight="1" x14ac:dyDescent="0.25">
      <c r="A537" s="123"/>
      <c r="B537" s="123"/>
      <c r="C537" s="123"/>
      <c r="D537" s="123"/>
      <c r="E537" s="123"/>
      <c r="F537" s="123"/>
      <c r="G537" s="123"/>
      <c r="H537" s="123"/>
      <c r="I537" s="123"/>
      <c r="J537" s="123"/>
      <c r="K537" s="123"/>
      <c r="L537" s="123"/>
      <c r="M537" s="123"/>
      <c r="N537" s="123"/>
      <c r="O537" s="123"/>
      <c r="P537" s="123"/>
      <c r="Q537" s="123"/>
      <c r="R537" s="123"/>
      <c r="S537" s="123"/>
      <c r="T537" s="123"/>
      <c r="U537" s="123"/>
      <c r="V537" s="123"/>
      <c r="W537" s="123"/>
      <c r="X537" s="123"/>
      <c r="Y537" s="123"/>
      <c r="Z537" s="123"/>
    </row>
    <row r="538" spans="1:26" ht="13.5" customHeight="1" x14ac:dyDescent="0.25">
      <c r="A538" s="123"/>
      <c r="B538" s="123"/>
      <c r="C538" s="123"/>
      <c r="D538" s="123"/>
      <c r="E538" s="123"/>
      <c r="F538" s="123"/>
      <c r="G538" s="123"/>
      <c r="H538" s="123"/>
      <c r="I538" s="123"/>
      <c r="J538" s="123"/>
      <c r="K538" s="123"/>
      <c r="L538" s="123"/>
      <c r="M538" s="123"/>
      <c r="N538" s="123"/>
      <c r="O538" s="123"/>
      <c r="P538" s="123"/>
      <c r="Q538" s="123"/>
      <c r="R538" s="123"/>
      <c r="S538" s="123"/>
      <c r="T538" s="123"/>
      <c r="U538" s="123"/>
      <c r="V538" s="123"/>
      <c r="W538" s="123"/>
      <c r="X538" s="123"/>
      <c r="Y538" s="123"/>
      <c r="Z538" s="123"/>
    </row>
    <row r="539" spans="1:26" ht="13.5" customHeight="1" x14ac:dyDescent="0.25">
      <c r="A539" s="123"/>
      <c r="B539" s="123"/>
      <c r="C539" s="123"/>
      <c r="D539" s="123"/>
      <c r="E539" s="123"/>
      <c r="F539" s="123"/>
      <c r="G539" s="123"/>
      <c r="H539" s="123"/>
      <c r="I539" s="123"/>
      <c r="J539" s="123"/>
      <c r="K539" s="123"/>
      <c r="L539" s="123"/>
      <c r="M539" s="123"/>
      <c r="N539" s="123"/>
      <c r="O539" s="123"/>
      <c r="P539" s="123"/>
      <c r="Q539" s="123"/>
      <c r="R539" s="123"/>
      <c r="S539" s="123"/>
      <c r="T539" s="123"/>
      <c r="U539" s="123"/>
      <c r="V539" s="123"/>
      <c r="W539" s="123"/>
      <c r="X539" s="123"/>
      <c r="Y539" s="123"/>
      <c r="Z539" s="123"/>
    </row>
    <row r="540" spans="1:26" ht="13.5" customHeight="1" x14ac:dyDescent="0.25">
      <c r="A540" s="123"/>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row>
    <row r="541" spans="1:26" ht="13.5" customHeight="1" x14ac:dyDescent="0.25">
      <c r="A541" s="123"/>
      <c r="B541" s="123"/>
      <c r="C541" s="123"/>
      <c r="D541" s="123"/>
      <c r="E541" s="123"/>
      <c r="F541" s="123"/>
      <c r="G541" s="123"/>
      <c r="H541" s="123"/>
      <c r="I541" s="123"/>
      <c r="J541" s="123"/>
      <c r="K541" s="123"/>
      <c r="L541" s="123"/>
      <c r="M541" s="123"/>
      <c r="N541" s="123"/>
      <c r="O541" s="123"/>
      <c r="P541" s="123"/>
      <c r="Q541" s="123"/>
      <c r="R541" s="123"/>
      <c r="S541" s="123"/>
      <c r="T541" s="123"/>
      <c r="U541" s="123"/>
      <c r="V541" s="123"/>
      <c r="W541" s="123"/>
      <c r="X541" s="123"/>
      <c r="Y541" s="123"/>
      <c r="Z541" s="123"/>
    </row>
    <row r="542" spans="1:26" ht="13.5" customHeight="1" x14ac:dyDescent="0.25">
      <c r="A542" s="123"/>
      <c r="B542" s="123"/>
      <c r="C542" s="123"/>
      <c r="D542" s="123"/>
      <c r="E542" s="123"/>
      <c r="F542" s="123"/>
      <c r="G542" s="123"/>
      <c r="H542" s="123"/>
      <c r="I542" s="123"/>
      <c r="J542" s="123"/>
      <c r="K542" s="123"/>
      <c r="L542" s="123"/>
      <c r="M542" s="123"/>
      <c r="N542" s="123"/>
      <c r="O542" s="123"/>
      <c r="P542" s="123"/>
      <c r="Q542" s="123"/>
      <c r="R542" s="123"/>
      <c r="S542" s="123"/>
      <c r="T542" s="123"/>
      <c r="U542" s="123"/>
      <c r="V542" s="123"/>
      <c r="W542" s="123"/>
      <c r="X542" s="123"/>
      <c r="Y542" s="123"/>
      <c r="Z542" s="123"/>
    </row>
    <row r="543" spans="1:26" ht="13.5" customHeight="1" x14ac:dyDescent="0.25">
      <c r="A543" s="123"/>
      <c r="B543" s="123"/>
      <c r="C543" s="123"/>
      <c r="D543" s="123"/>
      <c r="E543" s="123"/>
      <c r="F543" s="123"/>
      <c r="G543" s="123"/>
      <c r="H543" s="123"/>
      <c r="I543" s="123"/>
      <c r="J543" s="123"/>
      <c r="K543" s="123"/>
      <c r="L543" s="123"/>
      <c r="M543" s="123"/>
      <c r="N543" s="123"/>
      <c r="O543" s="123"/>
      <c r="P543" s="123"/>
      <c r="Q543" s="123"/>
      <c r="R543" s="123"/>
      <c r="S543" s="123"/>
      <c r="T543" s="123"/>
      <c r="U543" s="123"/>
      <c r="V543" s="123"/>
      <c r="W543" s="123"/>
      <c r="X543" s="123"/>
      <c r="Y543" s="123"/>
      <c r="Z543" s="123"/>
    </row>
    <row r="544" spans="1:26" ht="13.5" customHeight="1" x14ac:dyDescent="0.25">
      <c r="A544" s="123"/>
      <c r="B544" s="123"/>
      <c r="C544" s="123"/>
      <c r="D544" s="123"/>
      <c r="E544" s="123"/>
      <c r="F544" s="123"/>
      <c r="G544" s="123"/>
      <c r="H544" s="123"/>
      <c r="I544" s="123"/>
      <c r="J544" s="123"/>
      <c r="K544" s="123"/>
      <c r="L544" s="123"/>
      <c r="M544" s="123"/>
      <c r="N544" s="123"/>
      <c r="O544" s="123"/>
      <c r="P544" s="123"/>
      <c r="Q544" s="123"/>
      <c r="R544" s="123"/>
      <c r="S544" s="123"/>
      <c r="T544" s="123"/>
      <c r="U544" s="123"/>
      <c r="V544" s="123"/>
      <c r="W544" s="123"/>
      <c r="X544" s="123"/>
      <c r="Y544" s="123"/>
      <c r="Z544" s="123"/>
    </row>
    <row r="545" spans="1:26" ht="13.5" customHeight="1" x14ac:dyDescent="0.25">
      <c r="A545" s="123"/>
      <c r="B545" s="123"/>
      <c r="C545" s="123"/>
      <c r="D545" s="123"/>
      <c r="E545" s="123"/>
      <c r="F545" s="123"/>
      <c r="G545" s="123"/>
      <c r="H545" s="123"/>
      <c r="I545" s="123"/>
      <c r="J545" s="123"/>
      <c r="K545" s="123"/>
      <c r="L545" s="123"/>
      <c r="M545" s="123"/>
      <c r="N545" s="123"/>
      <c r="O545" s="123"/>
      <c r="P545" s="123"/>
      <c r="Q545" s="123"/>
      <c r="R545" s="123"/>
      <c r="S545" s="123"/>
      <c r="T545" s="123"/>
      <c r="U545" s="123"/>
      <c r="V545" s="123"/>
      <c r="W545" s="123"/>
      <c r="X545" s="123"/>
      <c r="Y545" s="123"/>
      <c r="Z545" s="123"/>
    </row>
    <row r="546" spans="1:26" ht="13.5" customHeight="1" x14ac:dyDescent="0.25">
      <c r="A546" s="123"/>
      <c r="B546" s="123"/>
      <c r="C546" s="123"/>
      <c r="D546" s="123"/>
      <c r="E546" s="123"/>
      <c r="F546" s="123"/>
      <c r="G546" s="123"/>
      <c r="H546" s="123"/>
      <c r="I546" s="123"/>
      <c r="J546" s="123"/>
      <c r="K546" s="123"/>
      <c r="L546" s="123"/>
      <c r="M546" s="123"/>
      <c r="N546" s="123"/>
      <c r="O546" s="123"/>
      <c r="P546" s="123"/>
      <c r="Q546" s="123"/>
      <c r="R546" s="123"/>
      <c r="S546" s="123"/>
      <c r="T546" s="123"/>
      <c r="U546" s="123"/>
      <c r="V546" s="123"/>
      <c r="W546" s="123"/>
      <c r="X546" s="123"/>
      <c r="Y546" s="123"/>
      <c r="Z546" s="123"/>
    </row>
    <row r="547" spans="1:26" ht="13.5" customHeight="1" x14ac:dyDescent="0.25">
      <c r="A547" s="123"/>
      <c r="B547" s="123"/>
      <c r="C547" s="123"/>
      <c r="D547" s="123"/>
      <c r="E547" s="123"/>
      <c r="F547" s="123"/>
      <c r="G547" s="123"/>
      <c r="H547" s="123"/>
      <c r="I547" s="123"/>
      <c r="J547" s="123"/>
      <c r="K547" s="123"/>
      <c r="L547" s="123"/>
      <c r="M547" s="123"/>
      <c r="N547" s="123"/>
      <c r="O547" s="123"/>
      <c r="P547" s="123"/>
      <c r="Q547" s="123"/>
      <c r="R547" s="123"/>
      <c r="S547" s="123"/>
      <c r="T547" s="123"/>
      <c r="U547" s="123"/>
      <c r="V547" s="123"/>
      <c r="W547" s="123"/>
      <c r="X547" s="123"/>
      <c r="Y547" s="123"/>
      <c r="Z547" s="123"/>
    </row>
    <row r="548" spans="1:26" ht="13.5" customHeight="1" x14ac:dyDescent="0.25">
      <c r="A548" s="123"/>
      <c r="B548" s="123"/>
      <c r="C548" s="123"/>
      <c r="D548" s="123"/>
      <c r="E548" s="123"/>
      <c r="F548" s="123"/>
      <c r="G548" s="123"/>
      <c r="H548" s="123"/>
      <c r="I548" s="123"/>
      <c r="J548" s="123"/>
      <c r="K548" s="123"/>
      <c r="L548" s="123"/>
      <c r="M548" s="123"/>
      <c r="N548" s="123"/>
      <c r="O548" s="123"/>
      <c r="P548" s="123"/>
      <c r="Q548" s="123"/>
      <c r="R548" s="123"/>
      <c r="S548" s="123"/>
      <c r="T548" s="123"/>
      <c r="U548" s="123"/>
      <c r="V548" s="123"/>
      <c r="W548" s="123"/>
      <c r="X548" s="123"/>
      <c r="Y548" s="123"/>
      <c r="Z548" s="123"/>
    </row>
    <row r="549" spans="1:26" ht="13.5" customHeight="1" x14ac:dyDescent="0.25">
      <c r="A549" s="123"/>
      <c r="B549" s="123"/>
      <c r="C549" s="123"/>
      <c r="D549" s="123"/>
      <c r="E549" s="123"/>
      <c r="F549" s="123"/>
      <c r="G549" s="123"/>
      <c r="H549" s="123"/>
      <c r="I549" s="123"/>
      <c r="J549" s="123"/>
      <c r="K549" s="123"/>
      <c r="L549" s="123"/>
      <c r="M549" s="123"/>
      <c r="N549" s="123"/>
      <c r="O549" s="123"/>
      <c r="P549" s="123"/>
      <c r="Q549" s="123"/>
      <c r="R549" s="123"/>
      <c r="S549" s="123"/>
      <c r="T549" s="123"/>
      <c r="U549" s="123"/>
      <c r="V549" s="123"/>
      <c r="W549" s="123"/>
      <c r="X549" s="123"/>
      <c r="Y549" s="123"/>
      <c r="Z549" s="123"/>
    </row>
    <row r="550" spans="1:26" ht="13.5" customHeight="1" x14ac:dyDescent="0.25">
      <c r="A550" s="123"/>
      <c r="B550" s="123"/>
      <c r="C550" s="123"/>
      <c r="D550" s="123"/>
      <c r="E550" s="123"/>
      <c r="F550" s="123"/>
      <c r="G550" s="123"/>
      <c r="H550" s="123"/>
      <c r="I550" s="123"/>
      <c r="J550" s="123"/>
      <c r="K550" s="123"/>
      <c r="L550" s="123"/>
      <c r="M550" s="123"/>
      <c r="N550" s="123"/>
      <c r="O550" s="123"/>
      <c r="P550" s="123"/>
      <c r="Q550" s="123"/>
      <c r="R550" s="123"/>
      <c r="S550" s="123"/>
      <c r="T550" s="123"/>
      <c r="U550" s="123"/>
      <c r="V550" s="123"/>
      <c r="W550" s="123"/>
      <c r="X550" s="123"/>
      <c r="Y550" s="123"/>
      <c r="Z550" s="123"/>
    </row>
    <row r="551" spans="1:26" ht="13.5" customHeight="1" x14ac:dyDescent="0.25">
      <c r="A551" s="123"/>
      <c r="B551" s="123"/>
      <c r="C551" s="123"/>
      <c r="D551" s="123"/>
      <c r="E551" s="123"/>
      <c r="F551" s="123"/>
      <c r="G551" s="123"/>
      <c r="H551" s="123"/>
      <c r="I551" s="123"/>
      <c r="J551" s="123"/>
      <c r="K551" s="123"/>
      <c r="L551" s="123"/>
      <c r="M551" s="123"/>
      <c r="N551" s="123"/>
      <c r="O551" s="123"/>
      <c r="P551" s="123"/>
      <c r="Q551" s="123"/>
      <c r="R551" s="123"/>
      <c r="S551" s="123"/>
      <c r="T551" s="123"/>
      <c r="U551" s="123"/>
      <c r="V551" s="123"/>
      <c r="W551" s="123"/>
      <c r="X551" s="123"/>
      <c r="Y551" s="123"/>
      <c r="Z551" s="123"/>
    </row>
    <row r="552" spans="1:26" ht="13.5" customHeight="1" x14ac:dyDescent="0.25">
      <c r="A552" s="123"/>
      <c r="B552" s="123"/>
      <c r="C552" s="123"/>
      <c r="D552" s="123"/>
      <c r="E552" s="123"/>
      <c r="F552" s="123"/>
      <c r="G552" s="123"/>
      <c r="H552" s="123"/>
      <c r="I552" s="123"/>
      <c r="J552" s="123"/>
      <c r="K552" s="123"/>
      <c r="L552" s="123"/>
      <c r="M552" s="123"/>
      <c r="N552" s="123"/>
      <c r="O552" s="123"/>
      <c r="P552" s="123"/>
      <c r="Q552" s="123"/>
      <c r="R552" s="123"/>
      <c r="S552" s="123"/>
      <c r="T552" s="123"/>
      <c r="U552" s="123"/>
      <c r="V552" s="123"/>
      <c r="W552" s="123"/>
      <c r="X552" s="123"/>
      <c r="Y552" s="123"/>
      <c r="Z552" s="123"/>
    </row>
    <row r="553" spans="1:26" ht="13.5" customHeight="1" x14ac:dyDescent="0.25">
      <c r="A553" s="123"/>
      <c r="B553" s="123"/>
      <c r="C553" s="123"/>
      <c r="D553" s="123"/>
      <c r="E553" s="123"/>
      <c r="F553" s="123"/>
      <c r="G553" s="123"/>
      <c r="H553" s="123"/>
      <c r="I553" s="123"/>
      <c r="J553" s="123"/>
      <c r="K553" s="123"/>
      <c r="L553" s="123"/>
      <c r="M553" s="123"/>
      <c r="N553" s="123"/>
      <c r="O553" s="123"/>
      <c r="P553" s="123"/>
      <c r="Q553" s="123"/>
      <c r="R553" s="123"/>
      <c r="S553" s="123"/>
      <c r="T553" s="123"/>
      <c r="U553" s="123"/>
      <c r="V553" s="123"/>
      <c r="W553" s="123"/>
      <c r="X553" s="123"/>
      <c r="Y553" s="123"/>
      <c r="Z553" s="123"/>
    </row>
    <row r="554" spans="1:26" ht="13.5" customHeight="1" x14ac:dyDescent="0.25">
      <c r="A554" s="123"/>
      <c r="B554" s="123"/>
      <c r="C554" s="123"/>
      <c r="D554" s="123"/>
      <c r="E554" s="123"/>
      <c r="F554" s="123"/>
      <c r="G554" s="123"/>
      <c r="H554" s="123"/>
      <c r="I554" s="123"/>
      <c r="J554" s="123"/>
      <c r="K554" s="123"/>
      <c r="L554" s="123"/>
      <c r="M554" s="123"/>
      <c r="N554" s="123"/>
      <c r="O554" s="123"/>
      <c r="P554" s="123"/>
      <c r="Q554" s="123"/>
      <c r="R554" s="123"/>
      <c r="S554" s="123"/>
      <c r="T554" s="123"/>
      <c r="U554" s="123"/>
      <c r="V554" s="123"/>
      <c r="W554" s="123"/>
      <c r="X554" s="123"/>
      <c r="Y554" s="123"/>
      <c r="Z554" s="123"/>
    </row>
    <row r="555" spans="1:26" ht="13.5" customHeight="1" x14ac:dyDescent="0.25">
      <c r="A555" s="123"/>
      <c r="B555" s="123"/>
      <c r="C555" s="123"/>
      <c r="D555" s="123"/>
      <c r="E555" s="123"/>
      <c r="F555" s="123"/>
      <c r="G555" s="123"/>
      <c r="H555" s="123"/>
      <c r="I555" s="123"/>
      <c r="J555" s="123"/>
      <c r="K555" s="123"/>
      <c r="L555" s="123"/>
      <c r="M555" s="123"/>
      <c r="N555" s="123"/>
      <c r="O555" s="123"/>
      <c r="P555" s="123"/>
      <c r="Q555" s="123"/>
      <c r="R555" s="123"/>
      <c r="S555" s="123"/>
      <c r="T555" s="123"/>
      <c r="U555" s="123"/>
      <c r="V555" s="123"/>
      <c r="W555" s="123"/>
      <c r="X555" s="123"/>
      <c r="Y555" s="123"/>
      <c r="Z555" s="123"/>
    </row>
    <row r="556" spans="1:26" ht="13.5" customHeight="1" x14ac:dyDescent="0.25">
      <c r="A556" s="123"/>
      <c r="B556" s="123"/>
      <c r="C556" s="123"/>
      <c r="D556" s="123"/>
      <c r="E556" s="123"/>
      <c r="F556" s="123"/>
      <c r="G556" s="123"/>
      <c r="H556" s="123"/>
      <c r="I556" s="123"/>
      <c r="J556" s="123"/>
      <c r="K556" s="123"/>
      <c r="L556" s="123"/>
      <c r="M556" s="123"/>
      <c r="N556" s="123"/>
      <c r="O556" s="123"/>
      <c r="P556" s="123"/>
      <c r="Q556" s="123"/>
      <c r="R556" s="123"/>
      <c r="S556" s="123"/>
      <c r="T556" s="123"/>
      <c r="U556" s="123"/>
      <c r="V556" s="123"/>
      <c r="W556" s="123"/>
      <c r="X556" s="123"/>
      <c r="Y556" s="123"/>
      <c r="Z556" s="123"/>
    </row>
    <row r="557" spans="1:26" ht="13.5" customHeight="1" x14ac:dyDescent="0.25">
      <c r="A557" s="123"/>
      <c r="B557" s="123"/>
      <c r="C557" s="123"/>
      <c r="D557" s="123"/>
      <c r="E557" s="123"/>
      <c r="F557" s="123"/>
      <c r="G557" s="123"/>
      <c r="H557" s="123"/>
      <c r="I557" s="123"/>
      <c r="J557" s="123"/>
      <c r="K557" s="123"/>
      <c r="L557" s="123"/>
      <c r="M557" s="123"/>
      <c r="N557" s="123"/>
      <c r="O557" s="123"/>
      <c r="P557" s="123"/>
      <c r="Q557" s="123"/>
      <c r="R557" s="123"/>
      <c r="S557" s="123"/>
      <c r="T557" s="123"/>
      <c r="U557" s="123"/>
      <c r="V557" s="123"/>
      <c r="W557" s="123"/>
      <c r="X557" s="123"/>
      <c r="Y557" s="123"/>
      <c r="Z557" s="123"/>
    </row>
    <row r="558" spans="1:26" ht="13.5" customHeight="1" x14ac:dyDescent="0.25">
      <c r="A558" s="123"/>
      <c r="B558" s="123"/>
      <c r="C558" s="123"/>
      <c r="D558" s="123"/>
      <c r="E558" s="123"/>
      <c r="F558" s="123"/>
      <c r="G558" s="123"/>
      <c r="H558" s="123"/>
      <c r="I558" s="123"/>
      <c r="J558" s="123"/>
      <c r="K558" s="123"/>
      <c r="L558" s="123"/>
      <c r="M558" s="123"/>
      <c r="N558" s="123"/>
      <c r="O558" s="123"/>
      <c r="P558" s="123"/>
      <c r="Q558" s="123"/>
      <c r="R558" s="123"/>
      <c r="S558" s="123"/>
      <c r="T558" s="123"/>
      <c r="U558" s="123"/>
      <c r="V558" s="123"/>
      <c r="W558" s="123"/>
      <c r="X558" s="123"/>
      <c r="Y558" s="123"/>
      <c r="Z558" s="123"/>
    </row>
    <row r="559" spans="1:26" ht="13.5" customHeight="1" x14ac:dyDescent="0.25">
      <c r="A559" s="123"/>
      <c r="B559" s="123"/>
      <c r="C559" s="123"/>
      <c r="D559" s="123"/>
      <c r="E559" s="123"/>
      <c r="F559" s="123"/>
      <c r="G559" s="123"/>
      <c r="H559" s="123"/>
      <c r="I559" s="123"/>
      <c r="J559" s="123"/>
      <c r="K559" s="123"/>
      <c r="L559" s="123"/>
      <c r="M559" s="123"/>
      <c r="N559" s="123"/>
      <c r="O559" s="123"/>
      <c r="P559" s="123"/>
      <c r="Q559" s="123"/>
      <c r="R559" s="123"/>
      <c r="S559" s="123"/>
      <c r="T559" s="123"/>
      <c r="U559" s="123"/>
      <c r="V559" s="123"/>
      <c r="W559" s="123"/>
      <c r="X559" s="123"/>
      <c r="Y559" s="123"/>
      <c r="Z559" s="123"/>
    </row>
    <row r="560" spans="1:26" ht="13.5" customHeight="1" x14ac:dyDescent="0.25">
      <c r="A560" s="123"/>
      <c r="B560" s="123"/>
      <c r="C560" s="123"/>
      <c r="D560" s="123"/>
      <c r="E560" s="123"/>
      <c r="F560" s="123"/>
      <c r="G560" s="123"/>
      <c r="H560" s="123"/>
      <c r="I560" s="123"/>
      <c r="J560" s="123"/>
      <c r="K560" s="123"/>
      <c r="L560" s="123"/>
      <c r="M560" s="123"/>
      <c r="N560" s="123"/>
      <c r="O560" s="123"/>
      <c r="P560" s="123"/>
      <c r="Q560" s="123"/>
      <c r="R560" s="123"/>
      <c r="S560" s="123"/>
      <c r="T560" s="123"/>
      <c r="U560" s="123"/>
      <c r="V560" s="123"/>
      <c r="W560" s="123"/>
      <c r="X560" s="123"/>
      <c r="Y560" s="123"/>
      <c r="Z560" s="123"/>
    </row>
    <row r="561" spans="1:26" ht="13.5" customHeight="1" x14ac:dyDescent="0.25">
      <c r="A561" s="123"/>
      <c r="B561" s="123"/>
      <c r="C561" s="123"/>
      <c r="D561" s="123"/>
      <c r="E561" s="123"/>
      <c r="F561" s="123"/>
      <c r="G561" s="123"/>
      <c r="H561" s="123"/>
      <c r="I561" s="123"/>
      <c r="J561" s="123"/>
      <c r="K561" s="123"/>
      <c r="L561" s="123"/>
      <c r="M561" s="123"/>
      <c r="N561" s="123"/>
      <c r="O561" s="123"/>
      <c r="P561" s="123"/>
      <c r="Q561" s="123"/>
      <c r="R561" s="123"/>
      <c r="S561" s="123"/>
      <c r="T561" s="123"/>
      <c r="U561" s="123"/>
      <c r="V561" s="123"/>
      <c r="W561" s="123"/>
      <c r="X561" s="123"/>
      <c r="Y561" s="123"/>
      <c r="Z561" s="123"/>
    </row>
    <row r="562" spans="1:26" ht="13.5" customHeight="1" x14ac:dyDescent="0.25">
      <c r="A562" s="123"/>
      <c r="B562" s="123"/>
      <c r="C562" s="123"/>
      <c r="D562" s="123"/>
      <c r="E562" s="123"/>
      <c r="F562" s="123"/>
      <c r="G562" s="123"/>
      <c r="H562" s="123"/>
      <c r="I562" s="123"/>
      <c r="J562" s="123"/>
      <c r="K562" s="123"/>
      <c r="L562" s="123"/>
      <c r="M562" s="123"/>
      <c r="N562" s="123"/>
      <c r="O562" s="123"/>
      <c r="P562" s="123"/>
      <c r="Q562" s="123"/>
      <c r="R562" s="123"/>
      <c r="S562" s="123"/>
      <c r="T562" s="123"/>
      <c r="U562" s="123"/>
      <c r="V562" s="123"/>
      <c r="W562" s="123"/>
      <c r="X562" s="123"/>
      <c r="Y562" s="123"/>
      <c r="Z562" s="123"/>
    </row>
    <row r="563" spans="1:26" ht="13.5" customHeight="1" x14ac:dyDescent="0.25">
      <c r="A563" s="123"/>
      <c r="B563" s="123"/>
      <c r="C563" s="123"/>
      <c r="D563" s="123"/>
      <c r="E563" s="123"/>
      <c r="F563" s="123"/>
      <c r="G563" s="123"/>
      <c r="H563" s="123"/>
      <c r="I563" s="123"/>
      <c r="J563" s="123"/>
      <c r="K563" s="123"/>
      <c r="L563" s="123"/>
      <c r="M563" s="123"/>
      <c r="N563" s="123"/>
      <c r="O563" s="123"/>
      <c r="P563" s="123"/>
      <c r="Q563" s="123"/>
      <c r="R563" s="123"/>
      <c r="S563" s="123"/>
      <c r="T563" s="123"/>
      <c r="U563" s="123"/>
      <c r="V563" s="123"/>
      <c r="W563" s="123"/>
      <c r="X563" s="123"/>
      <c r="Y563" s="123"/>
      <c r="Z563" s="123"/>
    </row>
    <row r="564" spans="1:26" ht="13.5" customHeight="1" x14ac:dyDescent="0.25">
      <c r="A564" s="123"/>
      <c r="B564" s="123"/>
      <c r="C564" s="123"/>
      <c r="D564" s="123"/>
      <c r="E564" s="123"/>
      <c r="F564" s="123"/>
      <c r="G564" s="123"/>
      <c r="H564" s="123"/>
      <c r="I564" s="123"/>
      <c r="J564" s="123"/>
      <c r="K564" s="123"/>
      <c r="L564" s="123"/>
      <c r="M564" s="123"/>
      <c r="N564" s="123"/>
      <c r="O564" s="123"/>
      <c r="P564" s="123"/>
      <c r="Q564" s="123"/>
      <c r="R564" s="123"/>
      <c r="S564" s="123"/>
      <c r="T564" s="123"/>
      <c r="U564" s="123"/>
      <c r="V564" s="123"/>
      <c r="W564" s="123"/>
      <c r="X564" s="123"/>
      <c r="Y564" s="123"/>
      <c r="Z564" s="123"/>
    </row>
    <row r="565" spans="1:26" ht="13.5" customHeight="1" x14ac:dyDescent="0.25">
      <c r="A565" s="123"/>
      <c r="B565" s="123"/>
      <c r="C565" s="123"/>
      <c r="D565" s="123"/>
      <c r="E565" s="123"/>
      <c r="F565" s="123"/>
      <c r="G565" s="123"/>
      <c r="H565" s="123"/>
      <c r="I565" s="123"/>
      <c r="J565" s="123"/>
      <c r="K565" s="123"/>
      <c r="L565" s="123"/>
      <c r="M565" s="123"/>
      <c r="N565" s="123"/>
      <c r="O565" s="123"/>
      <c r="P565" s="123"/>
      <c r="Q565" s="123"/>
      <c r="R565" s="123"/>
      <c r="S565" s="123"/>
      <c r="T565" s="123"/>
      <c r="U565" s="123"/>
      <c r="V565" s="123"/>
      <c r="W565" s="123"/>
      <c r="X565" s="123"/>
      <c r="Y565" s="123"/>
      <c r="Z565" s="123"/>
    </row>
    <row r="566" spans="1:26" ht="13.5" customHeight="1" x14ac:dyDescent="0.25">
      <c r="A566" s="123"/>
      <c r="B566" s="123"/>
      <c r="C566" s="123"/>
      <c r="D566" s="123"/>
      <c r="E566" s="123"/>
      <c r="F566" s="123"/>
      <c r="G566" s="123"/>
      <c r="H566" s="123"/>
      <c r="I566" s="123"/>
      <c r="J566" s="123"/>
      <c r="K566" s="123"/>
      <c r="L566" s="123"/>
      <c r="M566" s="123"/>
      <c r="N566" s="123"/>
      <c r="O566" s="123"/>
      <c r="P566" s="123"/>
      <c r="Q566" s="123"/>
      <c r="R566" s="123"/>
      <c r="S566" s="123"/>
      <c r="T566" s="123"/>
      <c r="U566" s="123"/>
      <c r="V566" s="123"/>
      <c r="W566" s="123"/>
      <c r="X566" s="123"/>
      <c r="Y566" s="123"/>
      <c r="Z566" s="123"/>
    </row>
    <row r="567" spans="1:26" ht="13.5" customHeight="1" x14ac:dyDescent="0.25">
      <c r="A567" s="123"/>
      <c r="B567" s="123"/>
      <c r="C567" s="123"/>
      <c r="D567" s="123"/>
      <c r="E567" s="123"/>
      <c r="F567" s="123"/>
      <c r="G567" s="123"/>
      <c r="H567" s="123"/>
      <c r="I567" s="123"/>
      <c r="J567" s="123"/>
      <c r="K567" s="123"/>
      <c r="L567" s="123"/>
      <c r="M567" s="123"/>
      <c r="N567" s="123"/>
      <c r="O567" s="123"/>
      <c r="P567" s="123"/>
      <c r="Q567" s="123"/>
      <c r="R567" s="123"/>
      <c r="S567" s="123"/>
      <c r="T567" s="123"/>
      <c r="U567" s="123"/>
      <c r="V567" s="123"/>
      <c r="W567" s="123"/>
      <c r="X567" s="123"/>
      <c r="Y567" s="123"/>
      <c r="Z567" s="123"/>
    </row>
    <row r="568" spans="1:26" ht="13.5" customHeight="1" x14ac:dyDescent="0.25">
      <c r="A568" s="123"/>
      <c r="B568" s="123"/>
      <c r="C568" s="123"/>
      <c r="D568" s="123"/>
      <c r="E568" s="123"/>
      <c r="F568" s="123"/>
      <c r="G568" s="123"/>
      <c r="H568" s="123"/>
      <c r="I568" s="123"/>
      <c r="J568" s="123"/>
      <c r="K568" s="123"/>
      <c r="L568" s="123"/>
      <c r="M568" s="123"/>
      <c r="N568" s="123"/>
      <c r="O568" s="123"/>
      <c r="P568" s="123"/>
      <c r="Q568" s="123"/>
      <c r="R568" s="123"/>
      <c r="S568" s="123"/>
      <c r="T568" s="123"/>
      <c r="U568" s="123"/>
      <c r="V568" s="123"/>
      <c r="W568" s="123"/>
      <c r="X568" s="123"/>
      <c r="Y568" s="123"/>
      <c r="Z568" s="123"/>
    </row>
    <row r="569" spans="1:26" ht="13.5" customHeight="1" x14ac:dyDescent="0.25">
      <c r="A569" s="123"/>
      <c r="B569" s="123"/>
      <c r="C569" s="123"/>
      <c r="D569" s="123"/>
      <c r="E569" s="123"/>
      <c r="F569" s="123"/>
      <c r="G569" s="123"/>
      <c r="H569" s="123"/>
      <c r="I569" s="123"/>
      <c r="J569" s="123"/>
      <c r="K569" s="123"/>
      <c r="L569" s="123"/>
      <c r="M569" s="123"/>
      <c r="N569" s="123"/>
      <c r="O569" s="123"/>
      <c r="P569" s="123"/>
      <c r="Q569" s="123"/>
      <c r="R569" s="123"/>
      <c r="S569" s="123"/>
      <c r="T569" s="123"/>
      <c r="U569" s="123"/>
      <c r="V569" s="123"/>
      <c r="W569" s="123"/>
      <c r="X569" s="123"/>
      <c r="Y569" s="123"/>
      <c r="Z569" s="123"/>
    </row>
    <row r="570" spans="1:26" ht="13.5" customHeight="1" x14ac:dyDescent="0.25">
      <c r="A570" s="123"/>
      <c r="B570" s="123"/>
      <c r="C570" s="123"/>
      <c r="D570" s="123"/>
      <c r="E570" s="123"/>
      <c r="F570" s="123"/>
      <c r="G570" s="123"/>
      <c r="H570" s="123"/>
      <c r="I570" s="123"/>
      <c r="J570" s="123"/>
      <c r="K570" s="123"/>
      <c r="L570" s="123"/>
      <c r="M570" s="123"/>
      <c r="N570" s="123"/>
      <c r="O570" s="123"/>
      <c r="P570" s="123"/>
      <c r="Q570" s="123"/>
      <c r="R570" s="123"/>
      <c r="S570" s="123"/>
      <c r="T570" s="123"/>
      <c r="U570" s="123"/>
      <c r="V570" s="123"/>
      <c r="W570" s="123"/>
      <c r="X570" s="123"/>
      <c r="Y570" s="123"/>
      <c r="Z570" s="123"/>
    </row>
    <row r="571" spans="1:26" ht="13.5" customHeight="1" x14ac:dyDescent="0.25">
      <c r="A571" s="123"/>
      <c r="B571" s="123"/>
      <c r="C571" s="123"/>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3"/>
      <c r="Z571" s="123"/>
    </row>
    <row r="572" spans="1:26" ht="13.5" customHeight="1" x14ac:dyDescent="0.25">
      <c r="A572" s="123"/>
      <c r="B572" s="123"/>
      <c r="C572" s="123"/>
      <c r="D572" s="123"/>
      <c r="E572" s="123"/>
      <c r="F572" s="123"/>
      <c r="G572" s="123"/>
      <c r="H572" s="123"/>
      <c r="I572" s="123"/>
      <c r="J572" s="123"/>
      <c r="K572" s="123"/>
      <c r="L572" s="123"/>
      <c r="M572" s="123"/>
      <c r="N572" s="123"/>
      <c r="O572" s="123"/>
      <c r="P572" s="123"/>
      <c r="Q572" s="123"/>
      <c r="R572" s="123"/>
      <c r="S572" s="123"/>
      <c r="T572" s="123"/>
      <c r="U572" s="123"/>
      <c r="V572" s="123"/>
      <c r="W572" s="123"/>
      <c r="X572" s="123"/>
      <c r="Y572" s="123"/>
      <c r="Z572" s="123"/>
    </row>
    <row r="573" spans="1:26" ht="13.5" customHeight="1" x14ac:dyDescent="0.25">
      <c r="A573" s="123"/>
      <c r="B573" s="123"/>
      <c r="C573" s="123"/>
      <c r="D573" s="123"/>
      <c r="E573" s="123"/>
      <c r="F573" s="123"/>
      <c r="G573" s="123"/>
      <c r="H573" s="123"/>
      <c r="I573" s="123"/>
      <c r="J573" s="123"/>
      <c r="K573" s="123"/>
      <c r="L573" s="123"/>
      <c r="M573" s="123"/>
      <c r="N573" s="123"/>
      <c r="O573" s="123"/>
      <c r="P573" s="123"/>
      <c r="Q573" s="123"/>
      <c r="R573" s="123"/>
      <c r="S573" s="123"/>
      <c r="T573" s="123"/>
      <c r="U573" s="123"/>
      <c r="V573" s="123"/>
      <c r="W573" s="123"/>
      <c r="X573" s="123"/>
      <c r="Y573" s="123"/>
      <c r="Z573" s="123"/>
    </row>
    <row r="574" spans="1:26" ht="13.5" customHeight="1" x14ac:dyDescent="0.25">
      <c r="A574" s="123"/>
      <c r="B574" s="123"/>
      <c r="C574" s="123"/>
      <c r="D574" s="123"/>
      <c r="E574" s="123"/>
      <c r="F574" s="123"/>
      <c r="G574" s="123"/>
      <c r="H574" s="123"/>
      <c r="I574" s="123"/>
      <c r="J574" s="123"/>
      <c r="K574" s="123"/>
      <c r="L574" s="123"/>
      <c r="M574" s="123"/>
      <c r="N574" s="123"/>
      <c r="O574" s="123"/>
      <c r="P574" s="123"/>
      <c r="Q574" s="123"/>
      <c r="R574" s="123"/>
      <c r="S574" s="123"/>
      <c r="T574" s="123"/>
      <c r="U574" s="123"/>
      <c r="V574" s="123"/>
      <c r="W574" s="123"/>
      <c r="X574" s="123"/>
      <c r="Y574" s="123"/>
      <c r="Z574" s="123"/>
    </row>
    <row r="575" spans="1:26" ht="13.5" customHeight="1" x14ac:dyDescent="0.25">
      <c r="A575" s="123"/>
      <c r="B575" s="123"/>
      <c r="C575" s="123"/>
      <c r="D575" s="123"/>
      <c r="E575" s="123"/>
      <c r="F575" s="123"/>
      <c r="G575" s="123"/>
      <c r="H575" s="123"/>
      <c r="I575" s="123"/>
      <c r="J575" s="123"/>
      <c r="K575" s="123"/>
      <c r="L575" s="123"/>
      <c r="M575" s="123"/>
      <c r="N575" s="123"/>
      <c r="O575" s="123"/>
      <c r="P575" s="123"/>
      <c r="Q575" s="123"/>
      <c r="R575" s="123"/>
      <c r="S575" s="123"/>
      <c r="T575" s="123"/>
      <c r="U575" s="123"/>
      <c r="V575" s="123"/>
      <c r="W575" s="123"/>
      <c r="X575" s="123"/>
      <c r="Y575" s="123"/>
      <c r="Z575" s="123"/>
    </row>
    <row r="576" spans="1:26" ht="13.5" customHeight="1" x14ac:dyDescent="0.25">
      <c r="A576" s="123"/>
      <c r="B576" s="123"/>
      <c r="C576" s="123"/>
      <c r="D576" s="123"/>
      <c r="E576" s="123"/>
      <c r="F576" s="123"/>
      <c r="G576" s="123"/>
      <c r="H576" s="123"/>
      <c r="I576" s="123"/>
      <c r="J576" s="123"/>
      <c r="K576" s="123"/>
      <c r="L576" s="123"/>
      <c r="M576" s="123"/>
      <c r="N576" s="123"/>
      <c r="O576" s="123"/>
      <c r="P576" s="123"/>
      <c r="Q576" s="123"/>
      <c r="R576" s="123"/>
      <c r="S576" s="123"/>
      <c r="T576" s="123"/>
      <c r="U576" s="123"/>
      <c r="V576" s="123"/>
      <c r="W576" s="123"/>
      <c r="X576" s="123"/>
      <c r="Y576" s="123"/>
      <c r="Z576" s="123"/>
    </row>
    <row r="577" spans="1:26" ht="13.5" customHeight="1" x14ac:dyDescent="0.25">
      <c r="A577" s="123"/>
      <c r="B577" s="123"/>
      <c r="C577" s="123"/>
      <c r="D577" s="123"/>
      <c r="E577" s="123"/>
      <c r="F577" s="123"/>
      <c r="G577" s="123"/>
      <c r="H577" s="123"/>
      <c r="I577" s="123"/>
      <c r="J577" s="123"/>
      <c r="K577" s="123"/>
      <c r="L577" s="123"/>
      <c r="M577" s="123"/>
      <c r="N577" s="123"/>
      <c r="O577" s="123"/>
      <c r="P577" s="123"/>
      <c r="Q577" s="123"/>
      <c r="R577" s="123"/>
      <c r="S577" s="123"/>
      <c r="T577" s="123"/>
      <c r="U577" s="123"/>
      <c r="V577" s="123"/>
      <c r="W577" s="123"/>
      <c r="X577" s="123"/>
      <c r="Y577" s="123"/>
      <c r="Z577" s="123"/>
    </row>
    <row r="578" spans="1:26" ht="13.5" customHeight="1" x14ac:dyDescent="0.25">
      <c r="A578" s="123"/>
      <c r="B578" s="123"/>
      <c r="C578" s="123"/>
      <c r="D578" s="123"/>
      <c r="E578" s="123"/>
      <c r="F578" s="123"/>
      <c r="G578" s="123"/>
      <c r="H578" s="123"/>
      <c r="I578" s="123"/>
      <c r="J578" s="123"/>
      <c r="K578" s="123"/>
      <c r="L578" s="123"/>
      <c r="M578" s="123"/>
      <c r="N578" s="123"/>
      <c r="O578" s="123"/>
      <c r="P578" s="123"/>
      <c r="Q578" s="123"/>
      <c r="R578" s="123"/>
      <c r="S578" s="123"/>
      <c r="T578" s="123"/>
      <c r="U578" s="123"/>
      <c r="V578" s="123"/>
      <c r="W578" s="123"/>
      <c r="X578" s="123"/>
      <c r="Y578" s="123"/>
      <c r="Z578" s="123"/>
    </row>
    <row r="579" spans="1:26" ht="13.5" customHeight="1" x14ac:dyDescent="0.25">
      <c r="A579" s="123"/>
      <c r="B579" s="123"/>
      <c r="C579" s="123"/>
      <c r="D579" s="123"/>
      <c r="E579" s="123"/>
      <c r="F579" s="123"/>
      <c r="G579" s="123"/>
      <c r="H579" s="123"/>
      <c r="I579" s="123"/>
      <c r="J579" s="123"/>
      <c r="K579" s="123"/>
      <c r="L579" s="123"/>
      <c r="M579" s="123"/>
      <c r="N579" s="123"/>
      <c r="O579" s="123"/>
      <c r="P579" s="123"/>
      <c r="Q579" s="123"/>
      <c r="R579" s="123"/>
      <c r="S579" s="123"/>
      <c r="T579" s="123"/>
      <c r="U579" s="123"/>
      <c r="V579" s="123"/>
      <c r="W579" s="123"/>
      <c r="X579" s="123"/>
      <c r="Y579" s="123"/>
      <c r="Z579" s="123"/>
    </row>
    <row r="580" spans="1:26" ht="13.5" customHeight="1" x14ac:dyDescent="0.25">
      <c r="A580" s="123"/>
      <c r="B580" s="123"/>
      <c r="C580" s="123"/>
      <c r="D580" s="123"/>
      <c r="E580" s="123"/>
      <c r="F580" s="123"/>
      <c r="G580" s="123"/>
      <c r="H580" s="123"/>
      <c r="I580" s="123"/>
      <c r="J580" s="123"/>
      <c r="K580" s="123"/>
      <c r="L580" s="123"/>
      <c r="M580" s="123"/>
      <c r="N580" s="123"/>
      <c r="O580" s="123"/>
      <c r="P580" s="123"/>
      <c r="Q580" s="123"/>
      <c r="R580" s="123"/>
      <c r="S580" s="123"/>
      <c r="T580" s="123"/>
      <c r="U580" s="123"/>
      <c r="V580" s="123"/>
      <c r="W580" s="123"/>
      <c r="X580" s="123"/>
      <c r="Y580" s="123"/>
      <c r="Z580" s="123"/>
    </row>
    <row r="581" spans="1:26" ht="13.5" customHeight="1" x14ac:dyDescent="0.25">
      <c r="A581" s="123"/>
      <c r="B581" s="123"/>
      <c r="C581" s="123"/>
      <c r="D581" s="123"/>
      <c r="E581" s="123"/>
      <c r="F581" s="123"/>
      <c r="G581" s="123"/>
      <c r="H581" s="123"/>
      <c r="I581" s="123"/>
      <c r="J581" s="123"/>
      <c r="K581" s="123"/>
      <c r="L581" s="123"/>
      <c r="M581" s="123"/>
      <c r="N581" s="123"/>
      <c r="O581" s="123"/>
      <c r="P581" s="123"/>
      <c r="Q581" s="123"/>
      <c r="R581" s="123"/>
      <c r="S581" s="123"/>
      <c r="T581" s="123"/>
      <c r="U581" s="123"/>
      <c r="V581" s="123"/>
      <c r="W581" s="123"/>
      <c r="X581" s="123"/>
      <c r="Y581" s="123"/>
      <c r="Z581" s="123"/>
    </row>
    <row r="582" spans="1:26" ht="13.5" customHeight="1" x14ac:dyDescent="0.25">
      <c r="A582" s="123"/>
      <c r="B582" s="123"/>
      <c r="C582" s="123"/>
      <c r="D582" s="123"/>
      <c r="E582" s="123"/>
      <c r="F582" s="123"/>
      <c r="G582" s="123"/>
      <c r="H582" s="123"/>
      <c r="I582" s="123"/>
      <c r="J582" s="123"/>
      <c r="K582" s="123"/>
      <c r="L582" s="123"/>
      <c r="M582" s="123"/>
      <c r="N582" s="123"/>
      <c r="O582" s="123"/>
      <c r="P582" s="123"/>
      <c r="Q582" s="123"/>
      <c r="R582" s="123"/>
      <c r="S582" s="123"/>
      <c r="T582" s="123"/>
      <c r="U582" s="123"/>
      <c r="V582" s="123"/>
      <c r="W582" s="123"/>
      <c r="X582" s="123"/>
      <c r="Y582" s="123"/>
      <c r="Z582" s="123"/>
    </row>
    <row r="583" spans="1:26" ht="13.5" customHeight="1" x14ac:dyDescent="0.25">
      <c r="A583" s="123"/>
      <c r="B583" s="123"/>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3"/>
    </row>
    <row r="584" spans="1:26" ht="13.5" customHeight="1" x14ac:dyDescent="0.25">
      <c r="A584" s="123"/>
      <c r="B584" s="123"/>
      <c r="C584" s="123"/>
      <c r="D584" s="123"/>
      <c r="E584" s="123"/>
      <c r="F584" s="123"/>
      <c r="G584" s="123"/>
      <c r="H584" s="123"/>
      <c r="I584" s="123"/>
      <c r="J584" s="123"/>
      <c r="K584" s="123"/>
      <c r="L584" s="123"/>
      <c r="M584" s="123"/>
      <c r="N584" s="123"/>
      <c r="O584" s="123"/>
      <c r="P584" s="123"/>
      <c r="Q584" s="123"/>
      <c r="R584" s="123"/>
      <c r="S584" s="123"/>
      <c r="T584" s="123"/>
      <c r="U584" s="123"/>
      <c r="V584" s="123"/>
      <c r="W584" s="123"/>
      <c r="X584" s="123"/>
      <c r="Y584" s="123"/>
      <c r="Z584" s="123"/>
    </row>
    <row r="585" spans="1:26" ht="13.5" customHeight="1" x14ac:dyDescent="0.25">
      <c r="A585" s="123"/>
      <c r="B585" s="123"/>
      <c r="C585" s="123"/>
      <c r="D585" s="123"/>
      <c r="E585" s="123"/>
      <c r="F585" s="123"/>
      <c r="G585" s="123"/>
      <c r="H585" s="123"/>
      <c r="I585" s="123"/>
      <c r="J585" s="123"/>
      <c r="K585" s="123"/>
      <c r="L585" s="123"/>
      <c r="M585" s="123"/>
      <c r="N585" s="123"/>
      <c r="O585" s="123"/>
      <c r="P585" s="123"/>
      <c r="Q585" s="123"/>
      <c r="R585" s="123"/>
      <c r="S585" s="123"/>
      <c r="T585" s="123"/>
      <c r="U585" s="123"/>
      <c r="V585" s="123"/>
      <c r="W585" s="123"/>
      <c r="X585" s="123"/>
      <c r="Y585" s="123"/>
      <c r="Z585" s="123"/>
    </row>
    <row r="586" spans="1:26" ht="13.5" customHeight="1" x14ac:dyDescent="0.25">
      <c r="A586" s="123"/>
      <c r="B586" s="123"/>
      <c r="C586" s="123"/>
      <c r="D586" s="123"/>
      <c r="E586" s="123"/>
      <c r="F586" s="123"/>
      <c r="G586" s="123"/>
      <c r="H586" s="123"/>
      <c r="I586" s="123"/>
      <c r="J586" s="123"/>
      <c r="K586" s="123"/>
      <c r="L586" s="123"/>
      <c r="M586" s="123"/>
      <c r="N586" s="123"/>
      <c r="O586" s="123"/>
      <c r="P586" s="123"/>
      <c r="Q586" s="123"/>
      <c r="R586" s="123"/>
      <c r="S586" s="123"/>
      <c r="T586" s="123"/>
      <c r="U586" s="123"/>
      <c r="V586" s="123"/>
      <c r="W586" s="123"/>
      <c r="X586" s="123"/>
      <c r="Y586" s="123"/>
      <c r="Z586" s="123"/>
    </row>
    <row r="587" spans="1:26" ht="13.5" customHeight="1" x14ac:dyDescent="0.25">
      <c r="A587" s="123"/>
      <c r="B587" s="123"/>
      <c r="C587" s="123"/>
      <c r="D587" s="123"/>
      <c r="E587" s="123"/>
      <c r="F587" s="123"/>
      <c r="G587" s="123"/>
      <c r="H587" s="123"/>
      <c r="I587" s="123"/>
      <c r="J587" s="123"/>
      <c r="K587" s="123"/>
      <c r="L587" s="123"/>
      <c r="M587" s="123"/>
      <c r="N587" s="123"/>
      <c r="O587" s="123"/>
      <c r="P587" s="123"/>
      <c r="Q587" s="123"/>
      <c r="R587" s="123"/>
      <c r="S587" s="123"/>
      <c r="T587" s="123"/>
      <c r="U587" s="123"/>
      <c r="V587" s="123"/>
      <c r="W587" s="123"/>
      <c r="X587" s="123"/>
      <c r="Y587" s="123"/>
      <c r="Z587" s="123"/>
    </row>
    <row r="588" spans="1:26" ht="13.5" customHeight="1" x14ac:dyDescent="0.25">
      <c r="A588" s="123"/>
      <c r="B588" s="123"/>
      <c r="C588" s="123"/>
      <c r="D588" s="123"/>
      <c r="E588" s="123"/>
      <c r="F588" s="123"/>
      <c r="G588" s="123"/>
      <c r="H588" s="123"/>
      <c r="I588" s="123"/>
      <c r="J588" s="123"/>
      <c r="K588" s="123"/>
      <c r="L588" s="123"/>
      <c r="M588" s="123"/>
      <c r="N588" s="123"/>
      <c r="O588" s="123"/>
      <c r="P588" s="123"/>
      <c r="Q588" s="123"/>
      <c r="R588" s="123"/>
      <c r="S588" s="123"/>
      <c r="T588" s="123"/>
      <c r="U588" s="123"/>
      <c r="V588" s="123"/>
      <c r="W588" s="123"/>
      <c r="X588" s="123"/>
      <c r="Y588" s="123"/>
      <c r="Z588" s="123"/>
    </row>
    <row r="589" spans="1:26" ht="13.5" customHeight="1" x14ac:dyDescent="0.25">
      <c r="A589" s="123"/>
      <c r="B589" s="123"/>
      <c r="C589" s="123"/>
      <c r="D589" s="123"/>
      <c r="E589" s="123"/>
      <c r="F589" s="123"/>
      <c r="G589" s="123"/>
      <c r="H589" s="123"/>
      <c r="I589" s="123"/>
      <c r="J589" s="123"/>
      <c r="K589" s="123"/>
      <c r="L589" s="123"/>
      <c r="M589" s="123"/>
      <c r="N589" s="123"/>
      <c r="O589" s="123"/>
      <c r="P589" s="123"/>
      <c r="Q589" s="123"/>
      <c r="R589" s="123"/>
      <c r="S589" s="123"/>
      <c r="T589" s="123"/>
      <c r="U589" s="123"/>
      <c r="V589" s="123"/>
      <c r="W589" s="123"/>
      <c r="X589" s="123"/>
      <c r="Y589" s="123"/>
      <c r="Z589" s="123"/>
    </row>
    <row r="590" spans="1:26" ht="13.5" customHeight="1" x14ac:dyDescent="0.25">
      <c r="A590" s="123"/>
      <c r="B590" s="123"/>
      <c r="C590" s="123"/>
      <c r="D590" s="123"/>
      <c r="E590" s="123"/>
      <c r="F590" s="123"/>
      <c r="G590" s="123"/>
      <c r="H590" s="123"/>
      <c r="I590" s="123"/>
      <c r="J590" s="123"/>
      <c r="K590" s="123"/>
      <c r="L590" s="123"/>
      <c r="M590" s="123"/>
      <c r="N590" s="123"/>
      <c r="O590" s="123"/>
      <c r="P590" s="123"/>
      <c r="Q590" s="123"/>
      <c r="R590" s="123"/>
      <c r="S590" s="123"/>
      <c r="T590" s="123"/>
      <c r="U590" s="123"/>
      <c r="V590" s="123"/>
      <c r="W590" s="123"/>
      <c r="X590" s="123"/>
      <c r="Y590" s="123"/>
      <c r="Z590" s="123"/>
    </row>
    <row r="591" spans="1:26" ht="13.5" customHeight="1" x14ac:dyDescent="0.25">
      <c r="A591" s="123"/>
      <c r="B591" s="123"/>
      <c r="C591" s="123"/>
      <c r="D591" s="123"/>
      <c r="E591" s="123"/>
      <c r="F591" s="123"/>
      <c r="G591" s="123"/>
      <c r="H591" s="123"/>
      <c r="I591" s="123"/>
      <c r="J591" s="123"/>
      <c r="K591" s="123"/>
      <c r="L591" s="123"/>
      <c r="M591" s="123"/>
      <c r="N591" s="123"/>
      <c r="O591" s="123"/>
      <c r="P591" s="123"/>
      <c r="Q591" s="123"/>
      <c r="R591" s="123"/>
      <c r="S591" s="123"/>
      <c r="T591" s="123"/>
      <c r="U591" s="123"/>
      <c r="V591" s="123"/>
      <c r="W591" s="123"/>
      <c r="X591" s="123"/>
      <c r="Y591" s="123"/>
      <c r="Z591" s="123"/>
    </row>
    <row r="592" spans="1:26" ht="13.5" customHeight="1" x14ac:dyDescent="0.25">
      <c r="A592" s="123"/>
      <c r="B592" s="123"/>
      <c r="C592" s="123"/>
      <c r="D592" s="123"/>
      <c r="E592" s="123"/>
      <c r="F592" s="123"/>
      <c r="G592" s="123"/>
      <c r="H592" s="123"/>
      <c r="I592" s="123"/>
      <c r="J592" s="123"/>
      <c r="K592" s="123"/>
      <c r="L592" s="123"/>
      <c r="M592" s="123"/>
      <c r="N592" s="123"/>
      <c r="O592" s="123"/>
      <c r="P592" s="123"/>
      <c r="Q592" s="123"/>
      <c r="R592" s="123"/>
      <c r="S592" s="123"/>
      <c r="T592" s="123"/>
      <c r="U592" s="123"/>
      <c r="V592" s="123"/>
      <c r="W592" s="123"/>
      <c r="X592" s="123"/>
      <c r="Y592" s="123"/>
      <c r="Z592" s="123"/>
    </row>
    <row r="593" spans="1:26" ht="13.5" customHeight="1" x14ac:dyDescent="0.25">
      <c r="A593" s="123"/>
      <c r="B593" s="123"/>
      <c r="C593" s="123"/>
      <c r="D593" s="123"/>
      <c r="E593" s="123"/>
      <c r="F593" s="123"/>
      <c r="G593" s="123"/>
      <c r="H593" s="123"/>
      <c r="I593" s="123"/>
      <c r="J593" s="123"/>
      <c r="K593" s="123"/>
      <c r="L593" s="123"/>
      <c r="M593" s="123"/>
      <c r="N593" s="123"/>
      <c r="O593" s="123"/>
      <c r="P593" s="123"/>
      <c r="Q593" s="123"/>
      <c r="R593" s="123"/>
      <c r="S593" s="123"/>
      <c r="T593" s="123"/>
      <c r="U593" s="123"/>
      <c r="V593" s="123"/>
      <c r="W593" s="123"/>
      <c r="X593" s="123"/>
      <c r="Y593" s="123"/>
      <c r="Z593" s="123"/>
    </row>
    <row r="594" spans="1:26" ht="13.5" customHeight="1" x14ac:dyDescent="0.25">
      <c r="A594" s="123"/>
      <c r="B594" s="123"/>
      <c r="C594" s="123"/>
      <c r="D594" s="123"/>
      <c r="E594" s="123"/>
      <c r="F594" s="123"/>
      <c r="G594" s="123"/>
      <c r="H594" s="123"/>
      <c r="I594" s="123"/>
      <c r="J594" s="123"/>
      <c r="K594" s="123"/>
      <c r="L594" s="123"/>
      <c r="M594" s="123"/>
      <c r="N594" s="123"/>
      <c r="O594" s="123"/>
      <c r="P594" s="123"/>
      <c r="Q594" s="123"/>
      <c r="R594" s="123"/>
      <c r="S594" s="123"/>
      <c r="T594" s="123"/>
      <c r="U594" s="123"/>
      <c r="V594" s="123"/>
      <c r="W594" s="123"/>
      <c r="X594" s="123"/>
      <c r="Y594" s="123"/>
      <c r="Z594" s="123"/>
    </row>
    <row r="595" spans="1:26" ht="13.5" customHeight="1" x14ac:dyDescent="0.25">
      <c r="A595" s="123"/>
      <c r="B595" s="123"/>
      <c r="C595" s="123"/>
      <c r="D595" s="123"/>
      <c r="E595" s="123"/>
      <c r="F595" s="123"/>
      <c r="G595" s="123"/>
      <c r="H595" s="123"/>
      <c r="I595" s="123"/>
      <c r="J595" s="123"/>
      <c r="K595" s="123"/>
      <c r="L595" s="123"/>
      <c r="M595" s="123"/>
      <c r="N595" s="123"/>
      <c r="O595" s="123"/>
      <c r="P595" s="123"/>
      <c r="Q595" s="123"/>
      <c r="R595" s="123"/>
      <c r="S595" s="123"/>
      <c r="T595" s="123"/>
      <c r="U595" s="123"/>
      <c r="V595" s="123"/>
      <c r="W595" s="123"/>
      <c r="X595" s="123"/>
      <c r="Y595" s="123"/>
      <c r="Z595" s="123"/>
    </row>
    <row r="596" spans="1:26" ht="13.5" customHeight="1" x14ac:dyDescent="0.25">
      <c r="A596" s="123"/>
      <c r="B596" s="123"/>
      <c r="C596" s="123"/>
      <c r="D596" s="123"/>
      <c r="E596" s="123"/>
      <c r="F596" s="123"/>
      <c r="G596" s="123"/>
      <c r="H596" s="123"/>
      <c r="I596" s="123"/>
      <c r="J596" s="123"/>
      <c r="K596" s="123"/>
      <c r="L596" s="123"/>
      <c r="M596" s="123"/>
      <c r="N596" s="123"/>
      <c r="O596" s="123"/>
      <c r="P596" s="123"/>
      <c r="Q596" s="123"/>
      <c r="R596" s="123"/>
      <c r="S596" s="123"/>
      <c r="T596" s="123"/>
      <c r="U596" s="123"/>
      <c r="V596" s="123"/>
      <c r="W596" s="123"/>
      <c r="X596" s="123"/>
      <c r="Y596" s="123"/>
      <c r="Z596" s="123"/>
    </row>
    <row r="597" spans="1:26" ht="13.5" customHeight="1" x14ac:dyDescent="0.25">
      <c r="A597" s="123"/>
      <c r="B597" s="123"/>
      <c r="C597" s="123"/>
      <c r="D597" s="123"/>
      <c r="E597" s="123"/>
      <c r="F597" s="123"/>
      <c r="G597" s="123"/>
      <c r="H597" s="123"/>
      <c r="I597" s="123"/>
      <c r="J597" s="123"/>
      <c r="K597" s="123"/>
      <c r="L597" s="123"/>
      <c r="M597" s="123"/>
      <c r="N597" s="123"/>
      <c r="O597" s="123"/>
      <c r="P597" s="123"/>
      <c r="Q597" s="123"/>
      <c r="R597" s="123"/>
      <c r="S597" s="123"/>
      <c r="T597" s="123"/>
      <c r="U597" s="123"/>
      <c r="V597" s="123"/>
      <c r="W597" s="123"/>
      <c r="X597" s="123"/>
      <c r="Y597" s="123"/>
      <c r="Z597" s="123"/>
    </row>
    <row r="598" spans="1:26" ht="13.5" customHeight="1" x14ac:dyDescent="0.25">
      <c r="A598" s="123"/>
      <c r="B598" s="123"/>
      <c r="C598" s="123"/>
      <c r="D598" s="123"/>
      <c r="E598" s="123"/>
      <c r="F598" s="123"/>
      <c r="G598" s="123"/>
      <c r="H598" s="123"/>
      <c r="I598" s="123"/>
      <c r="J598" s="123"/>
      <c r="K598" s="123"/>
      <c r="L598" s="123"/>
      <c r="M598" s="123"/>
      <c r="N598" s="123"/>
      <c r="O598" s="123"/>
      <c r="P598" s="123"/>
      <c r="Q598" s="123"/>
      <c r="R598" s="123"/>
      <c r="S598" s="123"/>
      <c r="T598" s="123"/>
      <c r="U598" s="123"/>
      <c r="V598" s="123"/>
      <c r="W598" s="123"/>
      <c r="X598" s="123"/>
      <c r="Y598" s="123"/>
      <c r="Z598" s="123"/>
    </row>
    <row r="599" spans="1:26" ht="13.5" customHeight="1" x14ac:dyDescent="0.25">
      <c r="A599" s="123"/>
      <c r="B599" s="123"/>
      <c r="C599" s="123"/>
      <c r="D599" s="123"/>
      <c r="E599" s="123"/>
      <c r="F599" s="123"/>
      <c r="G599" s="123"/>
      <c r="H599" s="123"/>
      <c r="I599" s="123"/>
      <c r="J599" s="123"/>
      <c r="K599" s="123"/>
      <c r="L599" s="123"/>
      <c r="M599" s="123"/>
      <c r="N599" s="123"/>
      <c r="O599" s="123"/>
      <c r="P599" s="123"/>
      <c r="Q599" s="123"/>
      <c r="R599" s="123"/>
      <c r="S599" s="123"/>
      <c r="T599" s="123"/>
      <c r="U599" s="123"/>
      <c r="V599" s="123"/>
      <c r="W599" s="123"/>
      <c r="X599" s="123"/>
      <c r="Y599" s="123"/>
      <c r="Z599" s="123"/>
    </row>
    <row r="600" spans="1:26" ht="13.5" customHeight="1" x14ac:dyDescent="0.25">
      <c r="A600" s="123"/>
      <c r="B600" s="123"/>
      <c r="C600" s="123"/>
      <c r="D600" s="123"/>
      <c r="E600" s="123"/>
      <c r="F600" s="123"/>
      <c r="G600" s="123"/>
      <c r="H600" s="123"/>
      <c r="I600" s="123"/>
      <c r="J600" s="123"/>
      <c r="K600" s="123"/>
      <c r="L600" s="123"/>
      <c r="M600" s="123"/>
      <c r="N600" s="123"/>
      <c r="O600" s="123"/>
      <c r="P600" s="123"/>
      <c r="Q600" s="123"/>
      <c r="R600" s="123"/>
      <c r="S600" s="123"/>
      <c r="T600" s="123"/>
      <c r="U600" s="123"/>
      <c r="V600" s="123"/>
      <c r="W600" s="123"/>
      <c r="X600" s="123"/>
      <c r="Y600" s="123"/>
      <c r="Z600" s="123"/>
    </row>
    <row r="601" spans="1:26" ht="13.5" customHeight="1" x14ac:dyDescent="0.25">
      <c r="A601" s="123"/>
      <c r="B601" s="123"/>
      <c r="C601" s="123"/>
      <c r="D601" s="123"/>
      <c r="E601" s="123"/>
      <c r="F601" s="123"/>
      <c r="G601" s="123"/>
      <c r="H601" s="123"/>
      <c r="I601" s="123"/>
      <c r="J601" s="123"/>
      <c r="K601" s="123"/>
      <c r="L601" s="123"/>
      <c r="M601" s="123"/>
      <c r="N601" s="123"/>
      <c r="O601" s="123"/>
      <c r="P601" s="123"/>
      <c r="Q601" s="123"/>
      <c r="R601" s="123"/>
      <c r="S601" s="123"/>
      <c r="T601" s="123"/>
      <c r="U601" s="123"/>
      <c r="V601" s="123"/>
      <c r="W601" s="123"/>
      <c r="X601" s="123"/>
      <c r="Y601" s="123"/>
      <c r="Z601" s="123"/>
    </row>
    <row r="602" spans="1:26" ht="13.5" customHeight="1" x14ac:dyDescent="0.25">
      <c r="A602" s="123"/>
      <c r="B602" s="123"/>
      <c r="C602" s="123"/>
      <c r="D602" s="123"/>
      <c r="E602" s="123"/>
      <c r="F602" s="123"/>
      <c r="G602" s="123"/>
      <c r="H602" s="123"/>
      <c r="I602" s="123"/>
      <c r="J602" s="123"/>
      <c r="K602" s="123"/>
      <c r="L602" s="123"/>
      <c r="M602" s="123"/>
      <c r="N602" s="123"/>
      <c r="O602" s="123"/>
      <c r="P602" s="123"/>
      <c r="Q602" s="123"/>
      <c r="R602" s="123"/>
      <c r="S602" s="123"/>
      <c r="T602" s="123"/>
      <c r="U602" s="123"/>
      <c r="V602" s="123"/>
      <c r="W602" s="123"/>
      <c r="X602" s="123"/>
      <c r="Y602" s="123"/>
      <c r="Z602" s="123"/>
    </row>
    <row r="603" spans="1:26" ht="13.5" customHeight="1" x14ac:dyDescent="0.25">
      <c r="A603" s="123"/>
      <c r="B603" s="123"/>
      <c r="C603" s="123"/>
      <c r="D603" s="123"/>
      <c r="E603" s="123"/>
      <c r="F603" s="123"/>
      <c r="G603" s="123"/>
      <c r="H603" s="123"/>
      <c r="I603" s="123"/>
      <c r="J603" s="123"/>
      <c r="K603" s="123"/>
      <c r="L603" s="123"/>
      <c r="M603" s="123"/>
      <c r="N603" s="123"/>
      <c r="O603" s="123"/>
      <c r="P603" s="123"/>
      <c r="Q603" s="123"/>
      <c r="R603" s="123"/>
      <c r="S603" s="123"/>
      <c r="T603" s="123"/>
      <c r="U603" s="123"/>
      <c r="V603" s="123"/>
      <c r="W603" s="123"/>
      <c r="X603" s="123"/>
      <c r="Y603" s="123"/>
      <c r="Z603" s="123"/>
    </row>
    <row r="604" spans="1:26" ht="13.5" customHeight="1" x14ac:dyDescent="0.25">
      <c r="A604" s="123"/>
      <c r="B604" s="123"/>
      <c r="C604" s="123"/>
      <c r="D604" s="123"/>
      <c r="E604" s="123"/>
      <c r="F604" s="123"/>
      <c r="G604" s="123"/>
      <c r="H604" s="123"/>
      <c r="I604" s="123"/>
      <c r="J604" s="123"/>
      <c r="K604" s="123"/>
      <c r="L604" s="123"/>
      <c r="M604" s="123"/>
      <c r="N604" s="123"/>
      <c r="O604" s="123"/>
      <c r="P604" s="123"/>
      <c r="Q604" s="123"/>
      <c r="R604" s="123"/>
      <c r="S604" s="123"/>
      <c r="T604" s="123"/>
      <c r="U604" s="123"/>
      <c r="V604" s="123"/>
      <c r="W604" s="123"/>
      <c r="X604" s="123"/>
      <c r="Y604" s="123"/>
      <c r="Z604" s="123"/>
    </row>
    <row r="605" spans="1:26" ht="13.5" customHeight="1" x14ac:dyDescent="0.25">
      <c r="A605" s="123"/>
      <c r="B605" s="123"/>
      <c r="C605" s="123"/>
      <c r="D605" s="123"/>
      <c r="E605" s="123"/>
      <c r="F605" s="123"/>
      <c r="G605" s="123"/>
      <c r="H605" s="123"/>
      <c r="I605" s="123"/>
      <c r="J605" s="123"/>
      <c r="K605" s="123"/>
      <c r="L605" s="123"/>
      <c r="M605" s="123"/>
      <c r="N605" s="123"/>
      <c r="O605" s="123"/>
      <c r="P605" s="123"/>
      <c r="Q605" s="123"/>
      <c r="R605" s="123"/>
      <c r="S605" s="123"/>
      <c r="T605" s="123"/>
      <c r="U605" s="123"/>
      <c r="V605" s="123"/>
      <c r="W605" s="123"/>
      <c r="X605" s="123"/>
      <c r="Y605" s="123"/>
      <c r="Z605" s="123"/>
    </row>
    <row r="606" spans="1:26" ht="13.5" customHeight="1" x14ac:dyDescent="0.25">
      <c r="A606" s="123"/>
      <c r="B606" s="123"/>
      <c r="C606" s="123"/>
      <c r="D606" s="123"/>
      <c r="E606" s="123"/>
      <c r="F606" s="123"/>
      <c r="G606" s="123"/>
      <c r="H606" s="123"/>
      <c r="I606" s="123"/>
      <c r="J606" s="123"/>
      <c r="K606" s="123"/>
      <c r="L606" s="123"/>
      <c r="M606" s="123"/>
      <c r="N606" s="123"/>
      <c r="O606" s="123"/>
      <c r="P606" s="123"/>
      <c r="Q606" s="123"/>
      <c r="R606" s="123"/>
      <c r="S606" s="123"/>
      <c r="T606" s="123"/>
      <c r="U606" s="123"/>
      <c r="V606" s="123"/>
      <c r="W606" s="123"/>
      <c r="X606" s="123"/>
      <c r="Y606" s="123"/>
      <c r="Z606" s="123"/>
    </row>
    <row r="607" spans="1:26" ht="13.5" customHeight="1" x14ac:dyDescent="0.25">
      <c r="A607" s="123"/>
      <c r="B607" s="123"/>
      <c r="C607" s="123"/>
      <c r="D607" s="123"/>
      <c r="E607" s="123"/>
      <c r="F607" s="123"/>
      <c r="G607" s="123"/>
      <c r="H607" s="123"/>
      <c r="I607" s="123"/>
      <c r="J607" s="123"/>
      <c r="K607" s="123"/>
      <c r="L607" s="123"/>
      <c r="M607" s="123"/>
      <c r="N607" s="123"/>
      <c r="O607" s="123"/>
      <c r="P607" s="123"/>
      <c r="Q607" s="123"/>
      <c r="R607" s="123"/>
      <c r="S607" s="123"/>
      <c r="T607" s="123"/>
      <c r="U607" s="123"/>
      <c r="V607" s="123"/>
      <c r="W607" s="123"/>
      <c r="X607" s="123"/>
      <c r="Y607" s="123"/>
      <c r="Z607" s="123"/>
    </row>
    <row r="608" spans="1:26" ht="13.5" customHeight="1" x14ac:dyDescent="0.25">
      <c r="A608" s="123"/>
      <c r="B608" s="123"/>
      <c r="C608" s="123"/>
      <c r="D608" s="123"/>
      <c r="E608" s="123"/>
      <c r="F608" s="123"/>
      <c r="G608" s="123"/>
      <c r="H608" s="123"/>
      <c r="I608" s="123"/>
      <c r="J608" s="123"/>
      <c r="K608" s="123"/>
      <c r="L608" s="123"/>
      <c r="M608" s="123"/>
      <c r="N608" s="123"/>
      <c r="O608" s="123"/>
      <c r="P608" s="123"/>
      <c r="Q608" s="123"/>
      <c r="R608" s="123"/>
      <c r="S608" s="123"/>
      <c r="T608" s="123"/>
      <c r="U608" s="123"/>
      <c r="V608" s="123"/>
      <c r="W608" s="123"/>
      <c r="X608" s="123"/>
      <c r="Y608" s="123"/>
      <c r="Z608" s="123"/>
    </row>
    <row r="609" spans="1:26" ht="13.5" customHeight="1" x14ac:dyDescent="0.25">
      <c r="A609" s="123"/>
      <c r="B609" s="123"/>
      <c r="C609" s="123"/>
      <c r="D609" s="123"/>
      <c r="E609" s="123"/>
      <c r="F609" s="123"/>
      <c r="G609" s="123"/>
      <c r="H609" s="123"/>
      <c r="I609" s="123"/>
      <c r="J609" s="123"/>
      <c r="K609" s="123"/>
      <c r="L609" s="123"/>
      <c r="M609" s="123"/>
      <c r="N609" s="123"/>
      <c r="O609" s="123"/>
      <c r="P609" s="123"/>
      <c r="Q609" s="123"/>
      <c r="R609" s="123"/>
      <c r="S609" s="123"/>
      <c r="T609" s="123"/>
      <c r="U609" s="123"/>
      <c r="V609" s="123"/>
      <c r="W609" s="123"/>
      <c r="X609" s="123"/>
      <c r="Y609" s="123"/>
      <c r="Z609" s="123"/>
    </row>
    <row r="610" spans="1:26" ht="13.5" customHeight="1" x14ac:dyDescent="0.25">
      <c r="A610" s="123"/>
      <c r="B610" s="123"/>
      <c r="C610" s="123"/>
      <c r="D610" s="123"/>
      <c r="E610" s="123"/>
      <c r="F610" s="123"/>
      <c r="G610" s="123"/>
      <c r="H610" s="123"/>
      <c r="I610" s="123"/>
      <c r="J610" s="123"/>
      <c r="K610" s="123"/>
      <c r="L610" s="123"/>
      <c r="M610" s="123"/>
      <c r="N610" s="123"/>
      <c r="O610" s="123"/>
      <c r="P610" s="123"/>
      <c r="Q610" s="123"/>
      <c r="R610" s="123"/>
      <c r="S610" s="123"/>
      <c r="T610" s="123"/>
      <c r="U610" s="123"/>
      <c r="V610" s="123"/>
      <c r="W610" s="123"/>
      <c r="X610" s="123"/>
      <c r="Y610" s="123"/>
      <c r="Z610" s="123"/>
    </row>
    <row r="611" spans="1:26" ht="13.5" customHeight="1" x14ac:dyDescent="0.25">
      <c r="A611" s="123"/>
      <c r="B611" s="123"/>
      <c r="C611" s="123"/>
      <c r="D611" s="123"/>
      <c r="E611" s="123"/>
      <c r="F611" s="123"/>
      <c r="G611" s="123"/>
      <c r="H611" s="123"/>
      <c r="I611" s="123"/>
      <c r="J611" s="123"/>
      <c r="K611" s="123"/>
      <c r="L611" s="123"/>
      <c r="M611" s="123"/>
      <c r="N611" s="123"/>
      <c r="O611" s="123"/>
      <c r="P611" s="123"/>
      <c r="Q611" s="123"/>
      <c r="R611" s="123"/>
      <c r="S611" s="123"/>
      <c r="T611" s="123"/>
      <c r="U611" s="123"/>
      <c r="V611" s="123"/>
      <c r="W611" s="123"/>
      <c r="X611" s="123"/>
      <c r="Y611" s="123"/>
      <c r="Z611" s="123"/>
    </row>
    <row r="612" spans="1:26" ht="13.5" customHeight="1" x14ac:dyDescent="0.25">
      <c r="A612" s="123"/>
      <c r="B612" s="123"/>
      <c r="C612" s="123"/>
      <c r="D612" s="123"/>
      <c r="E612" s="123"/>
      <c r="F612" s="123"/>
      <c r="G612" s="123"/>
      <c r="H612" s="123"/>
      <c r="I612" s="123"/>
      <c r="J612" s="123"/>
      <c r="K612" s="123"/>
      <c r="L612" s="123"/>
      <c r="M612" s="123"/>
      <c r="N612" s="123"/>
      <c r="O612" s="123"/>
      <c r="P612" s="123"/>
      <c r="Q612" s="123"/>
      <c r="R612" s="123"/>
      <c r="S612" s="123"/>
      <c r="T612" s="123"/>
      <c r="U612" s="123"/>
      <c r="V612" s="123"/>
      <c r="W612" s="123"/>
      <c r="X612" s="123"/>
      <c r="Y612" s="123"/>
      <c r="Z612" s="123"/>
    </row>
    <row r="613" spans="1:26" ht="13.5" customHeight="1" x14ac:dyDescent="0.25">
      <c r="A613" s="123"/>
      <c r="B613" s="123"/>
      <c r="C613" s="123"/>
      <c r="D613" s="123"/>
      <c r="E613" s="123"/>
      <c r="F613" s="123"/>
      <c r="G613" s="123"/>
      <c r="H613" s="123"/>
      <c r="I613" s="123"/>
      <c r="J613" s="123"/>
      <c r="K613" s="123"/>
      <c r="L613" s="123"/>
      <c r="M613" s="123"/>
      <c r="N613" s="123"/>
      <c r="O613" s="123"/>
      <c r="P613" s="123"/>
      <c r="Q613" s="123"/>
      <c r="R613" s="123"/>
      <c r="S613" s="123"/>
      <c r="T613" s="123"/>
      <c r="U613" s="123"/>
      <c r="V613" s="123"/>
      <c r="W613" s="123"/>
      <c r="X613" s="123"/>
      <c r="Y613" s="123"/>
      <c r="Z613" s="123"/>
    </row>
    <row r="614" spans="1:26" ht="13.5" customHeight="1" x14ac:dyDescent="0.25">
      <c r="A614" s="123"/>
      <c r="B614" s="123"/>
      <c r="C614" s="123"/>
      <c r="D614" s="123"/>
      <c r="E614" s="123"/>
      <c r="F614" s="123"/>
      <c r="G614" s="123"/>
      <c r="H614" s="123"/>
      <c r="I614" s="123"/>
      <c r="J614" s="123"/>
      <c r="K614" s="123"/>
      <c r="L614" s="123"/>
      <c r="M614" s="123"/>
      <c r="N614" s="123"/>
      <c r="O614" s="123"/>
      <c r="P614" s="123"/>
      <c r="Q614" s="123"/>
      <c r="R614" s="123"/>
      <c r="S614" s="123"/>
      <c r="T614" s="123"/>
      <c r="U614" s="123"/>
      <c r="V614" s="123"/>
      <c r="W614" s="123"/>
      <c r="X614" s="123"/>
      <c r="Y614" s="123"/>
      <c r="Z614" s="123"/>
    </row>
    <row r="615" spans="1:26" ht="13.5" customHeight="1" x14ac:dyDescent="0.25">
      <c r="A615" s="123"/>
      <c r="B615" s="123"/>
      <c r="C615" s="123"/>
      <c r="D615" s="123"/>
      <c r="E615" s="123"/>
      <c r="F615" s="123"/>
      <c r="G615" s="123"/>
      <c r="H615" s="123"/>
      <c r="I615" s="123"/>
      <c r="J615" s="123"/>
      <c r="K615" s="123"/>
      <c r="L615" s="123"/>
      <c r="M615" s="123"/>
      <c r="N615" s="123"/>
      <c r="O615" s="123"/>
      <c r="P615" s="123"/>
      <c r="Q615" s="123"/>
      <c r="R615" s="123"/>
      <c r="S615" s="123"/>
      <c r="T615" s="123"/>
      <c r="U615" s="123"/>
      <c r="V615" s="123"/>
      <c r="W615" s="123"/>
      <c r="X615" s="123"/>
      <c r="Y615" s="123"/>
      <c r="Z615" s="123"/>
    </row>
    <row r="616" spans="1:26" ht="13.5" customHeight="1" x14ac:dyDescent="0.25">
      <c r="A616" s="123"/>
      <c r="B616" s="123"/>
      <c r="C616" s="123"/>
      <c r="D616" s="123"/>
      <c r="E616" s="123"/>
      <c r="F616" s="123"/>
      <c r="G616" s="123"/>
      <c r="H616" s="123"/>
      <c r="I616" s="123"/>
      <c r="J616" s="123"/>
      <c r="K616" s="123"/>
      <c r="L616" s="123"/>
      <c r="M616" s="123"/>
      <c r="N616" s="123"/>
      <c r="O616" s="123"/>
      <c r="P616" s="123"/>
      <c r="Q616" s="123"/>
      <c r="R616" s="123"/>
      <c r="S616" s="123"/>
      <c r="T616" s="123"/>
      <c r="U616" s="123"/>
      <c r="V616" s="123"/>
      <c r="W616" s="123"/>
      <c r="X616" s="123"/>
      <c r="Y616" s="123"/>
      <c r="Z616" s="123"/>
    </row>
    <row r="617" spans="1:26" ht="13.5" customHeight="1" x14ac:dyDescent="0.25">
      <c r="A617" s="123"/>
      <c r="B617" s="123"/>
      <c r="C617" s="123"/>
      <c r="D617" s="123"/>
      <c r="E617" s="123"/>
      <c r="F617" s="123"/>
      <c r="G617" s="123"/>
      <c r="H617" s="123"/>
      <c r="I617" s="123"/>
      <c r="J617" s="123"/>
      <c r="K617" s="123"/>
      <c r="L617" s="123"/>
      <c r="M617" s="123"/>
      <c r="N617" s="123"/>
      <c r="O617" s="123"/>
      <c r="P617" s="123"/>
      <c r="Q617" s="123"/>
      <c r="R617" s="123"/>
      <c r="S617" s="123"/>
      <c r="T617" s="123"/>
      <c r="U617" s="123"/>
      <c r="V617" s="123"/>
      <c r="W617" s="123"/>
      <c r="X617" s="123"/>
      <c r="Y617" s="123"/>
      <c r="Z617" s="123"/>
    </row>
    <row r="618" spans="1:26" ht="13.5" customHeight="1" x14ac:dyDescent="0.25">
      <c r="A618" s="123"/>
      <c r="B618" s="123"/>
      <c r="C618" s="123"/>
      <c r="D618" s="123"/>
      <c r="E618" s="123"/>
      <c r="F618" s="123"/>
      <c r="G618" s="123"/>
      <c r="H618" s="123"/>
      <c r="I618" s="123"/>
      <c r="J618" s="123"/>
      <c r="K618" s="123"/>
      <c r="L618" s="123"/>
      <c r="M618" s="123"/>
      <c r="N618" s="123"/>
      <c r="O618" s="123"/>
      <c r="P618" s="123"/>
      <c r="Q618" s="123"/>
      <c r="R618" s="123"/>
      <c r="S618" s="123"/>
      <c r="T618" s="123"/>
      <c r="U618" s="123"/>
      <c r="V618" s="123"/>
      <c r="W618" s="123"/>
      <c r="X618" s="123"/>
      <c r="Y618" s="123"/>
      <c r="Z618" s="123"/>
    </row>
    <row r="619" spans="1:26" ht="13.5" customHeight="1" x14ac:dyDescent="0.25">
      <c r="A619" s="123"/>
      <c r="B619" s="123"/>
      <c r="C619" s="123"/>
      <c r="D619" s="123"/>
      <c r="E619" s="123"/>
      <c r="F619" s="123"/>
      <c r="G619" s="123"/>
      <c r="H619" s="123"/>
      <c r="I619" s="123"/>
      <c r="J619" s="123"/>
      <c r="K619" s="123"/>
      <c r="L619" s="123"/>
      <c r="M619" s="123"/>
      <c r="N619" s="123"/>
      <c r="O619" s="123"/>
      <c r="P619" s="123"/>
      <c r="Q619" s="123"/>
      <c r="R619" s="123"/>
      <c r="S619" s="123"/>
      <c r="T619" s="123"/>
      <c r="U619" s="123"/>
      <c r="V619" s="123"/>
      <c r="W619" s="123"/>
      <c r="X619" s="123"/>
      <c r="Y619" s="123"/>
      <c r="Z619" s="123"/>
    </row>
    <row r="620" spans="1:26" ht="13.5" customHeight="1" x14ac:dyDescent="0.25">
      <c r="A620" s="123"/>
      <c r="B620" s="123"/>
      <c r="C620" s="123"/>
      <c r="D620" s="123"/>
      <c r="E620" s="123"/>
      <c r="F620" s="123"/>
      <c r="G620" s="123"/>
      <c r="H620" s="123"/>
      <c r="I620" s="123"/>
      <c r="J620" s="123"/>
      <c r="K620" s="123"/>
      <c r="L620" s="123"/>
      <c r="M620" s="123"/>
      <c r="N620" s="123"/>
      <c r="O620" s="123"/>
      <c r="P620" s="123"/>
      <c r="Q620" s="123"/>
      <c r="R620" s="123"/>
      <c r="S620" s="123"/>
      <c r="T620" s="123"/>
      <c r="U620" s="123"/>
      <c r="V620" s="123"/>
      <c r="W620" s="123"/>
      <c r="X620" s="123"/>
      <c r="Y620" s="123"/>
      <c r="Z620" s="123"/>
    </row>
    <row r="621" spans="1:26" ht="13.5" customHeight="1" x14ac:dyDescent="0.25">
      <c r="A621" s="123"/>
      <c r="B621" s="123"/>
      <c r="C621" s="123"/>
      <c r="D621" s="123"/>
      <c r="E621" s="123"/>
      <c r="F621" s="123"/>
      <c r="G621" s="123"/>
      <c r="H621" s="123"/>
      <c r="I621" s="123"/>
      <c r="J621" s="123"/>
      <c r="K621" s="123"/>
      <c r="L621" s="123"/>
      <c r="M621" s="123"/>
      <c r="N621" s="123"/>
      <c r="O621" s="123"/>
      <c r="P621" s="123"/>
      <c r="Q621" s="123"/>
      <c r="R621" s="123"/>
      <c r="S621" s="123"/>
      <c r="T621" s="123"/>
      <c r="U621" s="123"/>
      <c r="V621" s="123"/>
      <c r="W621" s="123"/>
      <c r="X621" s="123"/>
      <c r="Y621" s="123"/>
      <c r="Z621" s="123"/>
    </row>
    <row r="622" spans="1:26" ht="13.5" customHeight="1" x14ac:dyDescent="0.25">
      <c r="A622" s="123"/>
      <c r="B622" s="123"/>
      <c r="C622" s="123"/>
      <c r="D622" s="123"/>
      <c r="E622" s="123"/>
      <c r="F622" s="123"/>
      <c r="G622" s="123"/>
      <c r="H622" s="123"/>
      <c r="I622" s="123"/>
      <c r="J622" s="123"/>
      <c r="K622" s="123"/>
      <c r="L622" s="123"/>
      <c r="M622" s="123"/>
      <c r="N622" s="123"/>
      <c r="O622" s="123"/>
      <c r="P622" s="123"/>
      <c r="Q622" s="123"/>
      <c r="R622" s="123"/>
      <c r="S622" s="123"/>
      <c r="T622" s="123"/>
      <c r="U622" s="123"/>
      <c r="V622" s="123"/>
      <c r="W622" s="123"/>
      <c r="X622" s="123"/>
      <c r="Y622" s="123"/>
      <c r="Z622" s="123"/>
    </row>
    <row r="623" spans="1:26" ht="13.5" customHeight="1" x14ac:dyDescent="0.25">
      <c r="A623" s="123"/>
      <c r="B623" s="123"/>
      <c r="C623" s="123"/>
      <c r="D623" s="123"/>
      <c r="E623" s="123"/>
      <c r="F623" s="123"/>
      <c r="G623" s="123"/>
      <c r="H623" s="123"/>
      <c r="I623" s="123"/>
      <c r="J623" s="123"/>
      <c r="K623" s="123"/>
      <c r="L623" s="123"/>
      <c r="M623" s="123"/>
      <c r="N623" s="123"/>
      <c r="O623" s="123"/>
      <c r="P623" s="123"/>
      <c r="Q623" s="123"/>
      <c r="R623" s="123"/>
      <c r="S623" s="123"/>
      <c r="T623" s="123"/>
      <c r="U623" s="123"/>
      <c r="V623" s="123"/>
      <c r="W623" s="123"/>
      <c r="X623" s="123"/>
      <c r="Y623" s="123"/>
      <c r="Z623" s="123"/>
    </row>
    <row r="624" spans="1:26" ht="13.5" customHeight="1" x14ac:dyDescent="0.25">
      <c r="A624" s="123"/>
      <c r="B624" s="123"/>
      <c r="C624" s="123"/>
      <c r="D624" s="123"/>
      <c r="E624" s="123"/>
      <c r="F624" s="123"/>
      <c r="G624" s="123"/>
      <c r="H624" s="123"/>
      <c r="I624" s="123"/>
      <c r="J624" s="123"/>
      <c r="K624" s="123"/>
      <c r="L624" s="123"/>
      <c r="M624" s="123"/>
      <c r="N624" s="123"/>
      <c r="O624" s="123"/>
      <c r="P624" s="123"/>
      <c r="Q624" s="123"/>
      <c r="R624" s="123"/>
      <c r="S624" s="123"/>
      <c r="T624" s="123"/>
      <c r="U624" s="123"/>
      <c r="V624" s="123"/>
      <c r="W624" s="123"/>
      <c r="X624" s="123"/>
      <c r="Y624" s="123"/>
      <c r="Z624" s="123"/>
    </row>
    <row r="625" spans="1:26" ht="13.5" customHeight="1" x14ac:dyDescent="0.25">
      <c r="A625" s="123"/>
      <c r="B625" s="123"/>
      <c r="C625" s="123"/>
      <c r="D625" s="123"/>
      <c r="E625" s="123"/>
      <c r="F625" s="123"/>
      <c r="G625" s="123"/>
      <c r="H625" s="123"/>
      <c r="I625" s="123"/>
      <c r="J625" s="123"/>
      <c r="K625" s="123"/>
      <c r="L625" s="123"/>
      <c r="M625" s="123"/>
      <c r="N625" s="123"/>
      <c r="O625" s="123"/>
      <c r="P625" s="123"/>
      <c r="Q625" s="123"/>
      <c r="R625" s="123"/>
      <c r="S625" s="123"/>
      <c r="T625" s="123"/>
      <c r="U625" s="123"/>
      <c r="V625" s="123"/>
      <c r="W625" s="123"/>
      <c r="X625" s="123"/>
      <c r="Y625" s="123"/>
      <c r="Z625" s="123"/>
    </row>
    <row r="626" spans="1:26" ht="13.5" customHeight="1" x14ac:dyDescent="0.25">
      <c r="A626" s="123"/>
      <c r="B626" s="123"/>
      <c r="C626" s="123"/>
      <c r="D626" s="123"/>
      <c r="E626" s="123"/>
      <c r="F626" s="123"/>
      <c r="G626" s="123"/>
      <c r="H626" s="123"/>
      <c r="I626" s="123"/>
      <c r="J626" s="123"/>
      <c r="K626" s="123"/>
      <c r="L626" s="123"/>
      <c r="M626" s="123"/>
      <c r="N626" s="123"/>
      <c r="O626" s="123"/>
      <c r="P626" s="123"/>
      <c r="Q626" s="123"/>
      <c r="R626" s="123"/>
      <c r="S626" s="123"/>
      <c r="T626" s="123"/>
      <c r="U626" s="123"/>
      <c r="V626" s="123"/>
      <c r="W626" s="123"/>
      <c r="X626" s="123"/>
      <c r="Y626" s="123"/>
      <c r="Z626" s="123"/>
    </row>
    <row r="627" spans="1:26" ht="13.5" customHeight="1" x14ac:dyDescent="0.25">
      <c r="A627" s="123"/>
      <c r="B627" s="123"/>
      <c r="C627" s="123"/>
      <c r="D627" s="123"/>
      <c r="E627" s="123"/>
      <c r="F627" s="123"/>
      <c r="G627" s="123"/>
      <c r="H627" s="123"/>
      <c r="I627" s="123"/>
      <c r="J627" s="123"/>
      <c r="K627" s="123"/>
      <c r="L627" s="123"/>
      <c r="M627" s="123"/>
      <c r="N627" s="123"/>
      <c r="O627" s="123"/>
      <c r="P627" s="123"/>
      <c r="Q627" s="123"/>
      <c r="R627" s="123"/>
      <c r="S627" s="123"/>
      <c r="T627" s="123"/>
      <c r="U627" s="123"/>
      <c r="V627" s="123"/>
      <c r="W627" s="123"/>
      <c r="X627" s="123"/>
      <c r="Y627" s="123"/>
      <c r="Z627" s="123"/>
    </row>
    <row r="628" spans="1:26" ht="13.5" customHeight="1" x14ac:dyDescent="0.25">
      <c r="A628" s="123"/>
      <c r="B628" s="123"/>
      <c r="C628" s="123"/>
      <c r="D628" s="123"/>
      <c r="E628" s="123"/>
      <c r="F628" s="123"/>
      <c r="G628" s="123"/>
      <c r="H628" s="123"/>
      <c r="I628" s="123"/>
      <c r="J628" s="123"/>
      <c r="K628" s="123"/>
      <c r="L628" s="123"/>
      <c r="M628" s="123"/>
      <c r="N628" s="123"/>
      <c r="O628" s="123"/>
      <c r="P628" s="123"/>
      <c r="Q628" s="123"/>
      <c r="R628" s="123"/>
      <c r="S628" s="123"/>
      <c r="T628" s="123"/>
      <c r="U628" s="123"/>
      <c r="V628" s="123"/>
      <c r="W628" s="123"/>
      <c r="X628" s="123"/>
      <c r="Y628" s="123"/>
      <c r="Z628" s="123"/>
    </row>
    <row r="629" spans="1:26" ht="13.5" customHeight="1" x14ac:dyDescent="0.25">
      <c r="A629" s="123"/>
      <c r="B629" s="123"/>
      <c r="C629" s="123"/>
      <c r="D629" s="123"/>
      <c r="E629" s="123"/>
      <c r="F629" s="123"/>
      <c r="G629" s="123"/>
      <c r="H629" s="123"/>
      <c r="I629" s="123"/>
      <c r="J629" s="123"/>
      <c r="K629" s="123"/>
      <c r="L629" s="123"/>
      <c r="M629" s="123"/>
      <c r="N629" s="123"/>
      <c r="O629" s="123"/>
      <c r="P629" s="123"/>
      <c r="Q629" s="123"/>
      <c r="R629" s="123"/>
      <c r="S629" s="123"/>
      <c r="T629" s="123"/>
      <c r="U629" s="123"/>
      <c r="V629" s="123"/>
      <c r="W629" s="123"/>
      <c r="X629" s="123"/>
      <c r="Y629" s="123"/>
      <c r="Z629" s="123"/>
    </row>
    <row r="630" spans="1:26" ht="13.5" customHeight="1" x14ac:dyDescent="0.25">
      <c r="A630" s="123"/>
      <c r="B630" s="123"/>
      <c r="C630" s="123"/>
      <c r="D630" s="123"/>
      <c r="E630" s="123"/>
      <c r="F630" s="123"/>
      <c r="G630" s="123"/>
      <c r="H630" s="123"/>
      <c r="I630" s="123"/>
      <c r="J630" s="123"/>
      <c r="K630" s="123"/>
      <c r="L630" s="123"/>
      <c r="M630" s="123"/>
      <c r="N630" s="123"/>
      <c r="O630" s="123"/>
      <c r="P630" s="123"/>
      <c r="Q630" s="123"/>
      <c r="R630" s="123"/>
      <c r="S630" s="123"/>
      <c r="T630" s="123"/>
      <c r="U630" s="123"/>
      <c r="V630" s="123"/>
      <c r="W630" s="123"/>
      <c r="X630" s="123"/>
      <c r="Y630" s="123"/>
      <c r="Z630" s="123"/>
    </row>
    <row r="631" spans="1:26" ht="13.5" customHeight="1" x14ac:dyDescent="0.25">
      <c r="A631" s="123"/>
      <c r="B631" s="123"/>
      <c r="C631" s="123"/>
      <c r="D631" s="123"/>
      <c r="E631" s="123"/>
      <c r="F631" s="123"/>
      <c r="G631" s="123"/>
      <c r="H631" s="123"/>
      <c r="I631" s="123"/>
      <c r="J631" s="123"/>
      <c r="K631" s="123"/>
      <c r="L631" s="123"/>
      <c r="M631" s="123"/>
      <c r="N631" s="123"/>
      <c r="O631" s="123"/>
      <c r="P631" s="123"/>
      <c r="Q631" s="123"/>
      <c r="R631" s="123"/>
      <c r="S631" s="123"/>
      <c r="T631" s="123"/>
      <c r="U631" s="123"/>
      <c r="V631" s="123"/>
      <c r="W631" s="123"/>
      <c r="X631" s="123"/>
      <c r="Y631" s="123"/>
      <c r="Z631" s="123"/>
    </row>
    <row r="632" spans="1:26" ht="13.5" customHeight="1" x14ac:dyDescent="0.25">
      <c r="A632" s="123"/>
      <c r="B632" s="123"/>
      <c r="C632" s="123"/>
      <c r="D632" s="123"/>
      <c r="E632" s="123"/>
      <c r="F632" s="123"/>
      <c r="G632" s="123"/>
      <c r="H632" s="123"/>
      <c r="I632" s="123"/>
      <c r="J632" s="123"/>
      <c r="K632" s="123"/>
      <c r="L632" s="123"/>
      <c r="M632" s="123"/>
      <c r="N632" s="123"/>
      <c r="O632" s="123"/>
      <c r="P632" s="123"/>
      <c r="Q632" s="123"/>
      <c r="R632" s="123"/>
      <c r="S632" s="123"/>
      <c r="T632" s="123"/>
      <c r="U632" s="123"/>
      <c r="V632" s="123"/>
      <c r="W632" s="123"/>
      <c r="X632" s="123"/>
      <c r="Y632" s="123"/>
      <c r="Z632" s="123"/>
    </row>
    <row r="633" spans="1:26" ht="13.5" customHeight="1" x14ac:dyDescent="0.25">
      <c r="A633" s="123"/>
      <c r="B633" s="123"/>
      <c r="C633" s="123"/>
      <c r="D633" s="123"/>
      <c r="E633" s="123"/>
      <c r="F633" s="123"/>
      <c r="G633" s="123"/>
      <c r="H633" s="123"/>
      <c r="I633" s="123"/>
      <c r="J633" s="123"/>
      <c r="K633" s="123"/>
      <c r="L633" s="123"/>
      <c r="M633" s="123"/>
      <c r="N633" s="123"/>
      <c r="O633" s="123"/>
      <c r="P633" s="123"/>
      <c r="Q633" s="123"/>
      <c r="R633" s="123"/>
      <c r="S633" s="123"/>
      <c r="T633" s="123"/>
      <c r="U633" s="123"/>
      <c r="V633" s="123"/>
      <c r="W633" s="123"/>
      <c r="X633" s="123"/>
      <c r="Y633" s="123"/>
      <c r="Z633" s="123"/>
    </row>
    <row r="634" spans="1:26" ht="13.5" customHeight="1" x14ac:dyDescent="0.25">
      <c r="A634" s="123"/>
      <c r="B634" s="123"/>
      <c r="C634" s="123"/>
      <c r="D634" s="123"/>
      <c r="E634" s="123"/>
      <c r="F634" s="123"/>
      <c r="G634" s="123"/>
      <c r="H634" s="123"/>
      <c r="I634" s="123"/>
      <c r="J634" s="123"/>
      <c r="K634" s="123"/>
      <c r="L634" s="123"/>
      <c r="M634" s="123"/>
      <c r="N634" s="123"/>
      <c r="O634" s="123"/>
      <c r="P634" s="123"/>
      <c r="Q634" s="123"/>
      <c r="R634" s="123"/>
      <c r="S634" s="123"/>
      <c r="T634" s="123"/>
      <c r="U634" s="123"/>
      <c r="V634" s="123"/>
      <c r="W634" s="123"/>
      <c r="X634" s="123"/>
      <c r="Y634" s="123"/>
      <c r="Z634" s="123"/>
    </row>
    <row r="635" spans="1:26" ht="13.5" customHeight="1" x14ac:dyDescent="0.25">
      <c r="A635" s="123"/>
      <c r="B635" s="123"/>
      <c r="C635" s="123"/>
      <c r="D635" s="123"/>
      <c r="E635" s="123"/>
      <c r="F635" s="123"/>
      <c r="G635" s="123"/>
      <c r="H635" s="123"/>
      <c r="I635" s="123"/>
      <c r="J635" s="123"/>
      <c r="K635" s="123"/>
      <c r="L635" s="123"/>
      <c r="M635" s="123"/>
      <c r="N635" s="123"/>
      <c r="O635" s="123"/>
      <c r="P635" s="123"/>
      <c r="Q635" s="123"/>
      <c r="R635" s="123"/>
      <c r="S635" s="123"/>
      <c r="T635" s="123"/>
      <c r="U635" s="123"/>
      <c r="V635" s="123"/>
      <c r="W635" s="123"/>
      <c r="X635" s="123"/>
      <c r="Y635" s="123"/>
      <c r="Z635" s="123"/>
    </row>
    <row r="636" spans="1:26" ht="13.5" customHeight="1" x14ac:dyDescent="0.25">
      <c r="A636" s="123"/>
      <c r="B636" s="123"/>
      <c r="C636" s="123"/>
      <c r="D636" s="123"/>
      <c r="E636" s="123"/>
      <c r="F636" s="123"/>
      <c r="G636" s="123"/>
      <c r="H636" s="123"/>
      <c r="I636" s="123"/>
      <c r="J636" s="123"/>
      <c r="K636" s="123"/>
      <c r="L636" s="123"/>
      <c r="M636" s="123"/>
      <c r="N636" s="123"/>
      <c r="O636" s="123"/>
      <c r="P636" s="123"/>
      <c r="Q636" s="123"/>
      <c r="R636" s="123"/>
      <c r="S636" s="123"/>
      <c r="T636" s="123"/>
      <c r="U636" s="123"/>
      <c r="V636" s="123"/>
      <c r="W636" s="123"/>
      <c r="X636" s="123"/>
      <c r="Y636" s="123"/>
      <c r="Z636" s="123"/>
    </row>
    <row r="637" spans="1:26" ht="13.5" customHeight="1" x14ac:dyDescent="0.25">
      <c r="A637" s="123"/>
      <c r="B637" s="123"/>
      <c r="C637" s="123"/>
      <c r="D637" s="123"/>
      <c r="E637" s="123"/>
      <c r="F637" s="123"/>
      <c r="G637" s="123"/>
      <c r="H637" s="123"/>
      <c r="I637" s="123"/>
      <c r="J637" s="123"/>
      <c r="K637" s="123"/>
      <c r="L637" s="123"/>
      <c r="M637" s="123"/>
      <c r="N637" s="123"/>
      <c r="O637" s="123"/>
      <c r="P637" s="123"/>
      <c r="Q637" s="123"/>
      <c r="R637" s="123"/>
      <c r="S637" s="123"/>
      <c r="T637" s="123"/>
      <c r="U637" s="123"/>
      <c r="V637" s="123"/>
      <c r="W637" s="123"/>
      <c r="X637" s="123"/>
      <c r="Y637" s="123"/>
      <c r="Z637" s="123"/>
    </row>
    <row r="638" spans="1:26" ht="13.5" customHeight="1" x14ac:dyDescent="0.25">
      <c r="A638" s="123"/>
      <c r="B638" s="123"/>
      <c r="C638" s="123"/>
      <c r="D638" s="123"/>
      <c r="E638" s="123"/>
      <c r="F638" s="123"/>
      <c r="G638" s="123"/>
      <c r="H638" s="123"/>
      <c r="I638" s="123"/>
      <c r="J638" s="123"/>
      <c r="K638" s="123"/>
      <c r="L638" s="123"/>
      <c r="M638" s="123"/>
      <c r="N638" s="123"/>
      <c r="O638" s="123"/>
      <c r="P638" s="123"/>
      <c r="Q638" s="123"/>
      <c r="R638" s="123"/>
      <c r="S638" s="123"/>
      <c r="T638" s="123"/>
      <c r="U638" s="123"/>
      <c r="V638" s="123"/>
      <c r="W638" s="123"/>
      <c r="X638" s="123"/>
      <c r="Y638" s="123"/>
      <c r="Z638" s="123"/>
    </row>
    <row r="639" spans="1:26" ht="13.5" customHeight="1" x14ac:dyDescent="0.25">
      <c r="A639" s="123"/>
      <c r="B639" s="123"/>
      <c r="C639" s="123"/>
      <c r="D639" s="123"/>
      <c r="E639" s="123"/>
      <c r="F639" s="123"/>
      <c r="G639" s="123"/>
      <c r="H639" s="123"/>
      <c r="I639" s="123"/>
      <c r="J639" s="123"/>
      <c r="K639" s="123"/>
      <c r="L639" s="123"/>
      <c r="M639" s="123"/>
      <c r="N639" s="123"/>
      <c r="O639" s="123"/>
      <c r="P639" s="123"/>
      <c r="Q639" s="123"/>
      <c r="R639" s="123"/>
      <c r="S639" s="123"/>
      <c r="T639" s="123"/>
      <c r="U639" s="123"/>
      <c r="V639" s="123"/>
      <c r="W639" s="123"/>
      <c r="X639" s="123"/>
      <c r="Y639" s="123"/>
      <c r="Z639" s="123"/>
    </row>
    <row r="640" spans="1:26" ht="13.5" customHeight="1" x14ac:dyDescent="0.25">
      <c r="A640" s="123"/>
      <c r="B640" s="123"/>
      <c r="C640" s="123"/>
      <c r="D640" s="123"/>
      <c r="E640" s="123"/>
      <c r="F640" s="123"/>
      <c r="G640" s="123"/>
      <c r="H640" s="123"/>
      <c r="I640" s="123"/>
      <c r="J640" s="123"/>
      <c r="K640" s="123"/>
      <c r="L640" s="123"/>
      <c r="M640" s="123"/>
      <c r="N640" s="123"/>
      <c r="O640" s="123"/>
      <c r="P640" s="123"/>
      <c r="Q640" s="123"/>
      <c r="R640" s="123"/>
      <c r="S640" s="123"/>
      <c r="T640" s="123"/>
      <c r="U640" s="123"/>
      <c r="V640" s="123"/>
      <c r="W640" s="123"/>
      <c r="X640" s="123"/>
      <c r="Y640" s="123"/>
      <c r="Z640" s="123"/>
    </row>
    <row r="641" spans="1:26" ht="13.5" customHeight="1" x14ac:dyDescent="0.25">
      <c r="A641" s="123"/>
      <c r="B641" s="123"/>
      <c r="C641" s="123"/>
      <c r="D641" s="123"/>
      <c r="E641" s="123"/>
      <c r="F641" s="123"/>
      <c r="G641" s="123"/>
      <c r="H641" s="123"/>
      <c r="I641" s="123"/>
      <c r="J641" s="123"/>
      <c r="K641" s="123"/>
      <c r="L641" s="123"/>
      <c r="M641" s="123"/>
      <c r="N641" s="123"/>
      <c r="O641" s="123"/>
      <c r="P641" s="123"/>
      <c r="Q641" s="123"/>
      <c r="R641" s="123"/>
      <c r="S641" s="123"/>
      <c r="T641" s="123"/>
      <c r="U641" s="123"/>
      <c r="V641" s="123"/>
      <c r="W641" s="123"/>
      <c r="X641" s="123"/>
      <c r="Y641" s="123"/>
      <c r="Z641" s="123"/>
    </row>
    <row r="642" spans="1:26" ht="13.5" customHeight="1" x14ac:dyDescent="0.25">
      <c r="A642" s="123"/>
      <c r="B642" s="123"/>
      <c r="C642" s="123"/>
      <c r="D642" s="123"/>
      <c r="E642" s="123"/>
      <c r="F642" s="123"/>
      <c r="G642" s="123"/>
      <c r="H642" s="123"/>
      <c r="I642" s="123"/>
      <c r="J642" s="123"/>
      <c r="K642" s="123"/>
      <c r="L642" s="123"/>
      <c r="M642" s="123"/>
      <c r="N642" s="123"/>
      <c r="O642" s="123"/>
      <c r="P642" s="123"/>
      <c r="Q642" s="123"/>
      <c r="R642" s="123"/>
      <c r="S642" s="123"/>
      <c r="T642" s="123"/>
      <c r="U642" s="123"/>
      <c r="V642" s="123"/>
      <c r="W642" s="123"/>
      <c r="X642" s="123"/>
      <c r="Y642" s="123"/>
      <c r="Z642" s="123"/>
    </row>
    <row r="643" spans="1:26" ht="13.5" customHeight="1" x14ac:dyDescent="0.25">
      <c r="A643" s="123"/>
      <c r="B643" s="123"/>
      <c r="C643" s="123"/>
      <c r="D643" s="123"/>
      <c r="E643" s="123"/>
      <c r="F643" s="123"/>
      <c r="G643" s="123"/>
      <c r="H643" s="123"/>
      <c r="I643" s="123"/>
      <c r="J643" s="123"/>
      <c r="K643" s="123"/>
      <c r="L643" s="123"/>
      <c r="M643" s="123"/>
      <c r="N643" s="123"/>
      <c r="O643" s="123"/>
      <c r="P643" s="123"/>
      <c r="Q643" s="123"/>
      <c r="R643" s="123"/>
      <c r="S643" s="123"/>
      <c r="T643" s="123"/>
      <c r="U643" s="123"/>
      <c r="V643" s="123"/>
      <c r="W643" s="123"/>
      <c r="X643" s="123"/>
      <c r="Y643" s="123"/>
      <c r="Z643" s="123"/>
    </row>
    <row r="644" spans="1:26" ht="13.5" customHeight="1" x14ac:dyDescent="0.25">
      <c r="A644" s="123"/>
      <c r="B644" s="123"/>
      <c r="C644" s="123"/>
      <c r="D644" s="123"/>
      <c r="E644" s="123"/>
      <c r="F644" s="123"/>
      <c r="G644" s="123"/>
      <c r="H644" s="123"/>
      <c r="I644" s="123"/>
      <c r="J644" s="123"/>
      <c r="K644" s="123"/>
      <c r="L644" s="123"/>
      <c r="M644" s="123"/>
      <c r="N644" s="123"/>
      <c r="O644" s="123"/>
      <c r="P644" s="123"/>
      <c r="Q644" s="123"/>
      <c r="R644" s="123"/>
      <c r="S644" s="123"/>
      <c r="T644" s="123"/>
      <c r="U644" s="123"/>
      <c r="V644" s="123"/>
      <c r="W644" s="123"/>
      <c r="X644" s="123"/>
      <c r="Y644" s="123"/>
      <c r="Z644" s="123"/>
    </row>
    <row r="645" spans="1:26" ht="13.5" customHeight="1" x14ac:dyDescent="0.25">
      <c r="A645" s="123"/>
      <c r="B645" s="123"/>
      <c r="C645" s="123"/>
      <c r="D645" s="123"/>
      <c r="E645" s="123"/>
      <c r="F645" s="123"/>
      <c r="G645" s="123"/>
      <c r="H645" s="123"/>
      <c r="I645" s="123"/>
      <c r="J645" s="123"/>
      <c r="K645" s="123"/>
      <c r="L645" s="123"/>
      <c r="M645" s="123"/>
      <c r="N645" s="123"/>
      <c r="O645" s="123"/>
      <c r="P645" s="123"/>
      <c r="Q645" s="123"/>
      <c r="R645" s="123"/>
      <c r="S645" s="123"/>
      <c r="T645" s="123"/>
      <c r="U645" s="123"/>
      <c r="V645" s="123"/>
      <c r="W645" s="123"/>
      <c r="X645" s="123"/>
      <c r="Y645" s="123"/>
      <c r="Z645" s="123"/>
    </row>
    <row r="646" spans="1:26" ht="13.5" customHeight="1" x14ac:dyDescent="0.25">
      <c r="A646" s="123"/>
      <c r="B646" s="123"/>
      <c r="C646" s="123"/>
      <c r="D646" s="123"/>
      <c r="E646" s="123"/>
      <c r="F646" s="123"/>
      <c r="G646" s="123"/>
      <c r="H646" s="123"/>
      <c r="I646" s="123"/>
      <c r="J646" s="123"/>
      <c r="K646" s="123"/>
      <c r="L646" s="123"/>
      <c r="M646" s="123"/>
      <c r="N646" s="123"/>
      <c r="O646" s="123"/>
      <c r="P646" s="123"/>
      <c r="Q646" s="123"/>
      <c r="R646" s="123"/>
      <c r="S646" s="123"/>
      <c r="T646" s="123"/>
      <c r="U646" s="123"/>
      <c r="V646" s="123"/>
      <c r="W646" s="123"/>
      <c r="X646" s="123"/>
      <c r="Y646" s="123"/>
      <c r="Z646" s="123"/>
    </row>
    <row r="647" spans="1:26" ht="13.5" customHeight="1" x14ac:dyDescent="0.25">
      <c r="A647" s="123"/>
      <c r="B647" s="123"/>
      <c r="C647" s="123"/>
      <c r="D647" s="123"/>
      <c r="E647" s="123"/>
      <c r="F647" s="123"/>
      <c r="G647" s="123"/>
      <c r="H647" s="123"/>
      <c r="I647" s="123"/>
      <c r="J647" s="123"/>
      <c r="K647" s="123"/>
      <c r="L647" s="123"/>
      <c r="M647" s="123"/>
      <c r="N647" s="123"/>
      <c r="O647" s="123"/>
      <c r="P647" s="123"/>
      <c r="Q647" s="123"/>
      <c r="R647" s="123"/>
      <c r="S647" s="123"/>
      <c r="T647" s="123"/>
      <c r="U647" s="123"/>
      <c r="V647" s="123"/>
      <c r="W647" s="123"/>
      <c r="X647" s="123"/>
      <c r="Y647" s="123"/>
      <c r="Z647" s="123"/>
    </row>
    <row r="648" spans="1:26" ht="13.5" customHeight="1" x14ac:dyDescent="0.25">
      <c r="A648" s="123"/>
      <c r="B648" s="123"/>
      <c r="C648" s="123"/>
      <c r="D648" s="123"/>
      <c r="E648" s="123"/>
      <c r="F648" s="123"/>
      <c r="G648" s="123"/>
      <c r="H648" s="123"/>
      <c r="I648" s="123"/>
      <c r="J648" s="123"/>
      <c r="K648" s="123"/>
      <c r="L648" s="123"/>
      <c r="M648" s="123"/>
      <c r="N648" s="123"/>
      <c r="O648" s="123"/>
      <c r="P648" s="123"/>
      <c r="Q648" s="123"/>
      <c r="R648" s="123"/>
      <c r="S648" s="123"/>
      <c r="T648" s="123"/>
      <c r="U648" s="123"/>
      <c r="V648" s="123"/>
      <c r="W648" s="123"/>
      <c r="X648" s="123"/>
      <c r="Y648" s="123"/>
      <c r="Z648" s="123"/>
    </row>
    <row r="649" spans="1:26" ht="13.5" customHeight="1" x14ac:dyDescent="0.25">
      <c r="A649" s="123"/>
      <c r="B649" s="123"/>
      <c r="C649" s="123"/>
      <c r="D649" s="123"/>
      <c r="E649" s="123"/>
      <c r="F649" s="123"/>
      <c r="G649" s="123"/>
      <c r="H649" s="123"/>
      <c r="I649" s="123"/>
      <c r="J649" s="123"/>
      <c r="K649" s="123"/>
      <c r="L649" s="123"/>
      <c r="M649" s="123"/>
      <c r="N649" s="123"/>
      <c r="O649" s="123"/>
      <c r="P649" s="123"/>
      <c r="Q649" s="123"/>
      <c r="R649" s="123"/>
      <c r="S649" s="123"/>
      <c r="T649" s="123"/>
      <c r="U649" s="123"/>
      <c r="V649" s="123"/>
      <c r="W649" s="123"/>
      <c r="X649" s="123"/>
      <c r="Y649" s="123"/>
      <c r="Z649" s="123"/>
    </row>
    <row r="650" spans="1:26" ht="13.5" customHeight="1" x14ac:dyDescent="0.25">
      <c r="A650" s="123"/>
      <c r="B650" s="123"/>
      <c r="C650" s="123"/>
      <c r="D650" s="123"/>
      <c r="E650" s="123"/>
      <c r="F650" s="123"/>
      <c r="G650" s="123"/>
      <c r="H650" s="123"/>
      <c r="I650" s="123"/>
      <c r="J650" s="123"/>
      <c r="K650" s="123"/>
      <c r="L650" s="123"/>
      <c r="M650" s="123"/>
      <c r="N650" s="123"/>
      <c r="O650" s="123"/>
      <c r="P650" s="123"/>
      <c r="Q650" s="123"/>
      <c r="R650" s="123"/>
      <c r="S650" s="123"/>
      <c r="T650" s="123"/>
      <c r="U650" s="123"/>
      <c r="V650" s="123"/>
      <c r="W650" s="123"/>
      <c r="X650" s="123"/>
      <c r="Y650" s="123"/>
      <c r="Z650" s="123"/>
    </row>
    <row r="651" spans="1:26" ht="13.5" customHeight="1" x14ac:dyDescent="0.25">
      <c r="A651" s="123"/>
      <c r="B651" s="123"/>
      <c r="C651" s="123"/>
      <c r="D651" s="123"/>
      <c r="E651" s="123"/>
      <c r="F651" s="123"/>
      <c r="G651" s="123"/>
      <c r="H651" s="123"/>
      <c r="I651" s="123"/>
      <c r="J651" s="123"/>
      <c r="K651" s="123"/>
      <c r="L651" s="123"/>
      <c r="M651" s="123"/>
      <c r="N651" s="123"/>
      <c r="O651" s="123"/>
      <c r="P651" s="123"/>
      <c r="Q651" s="123"/>
      <c r="R651" s="123"/>
      <c r="S651" s="123"/>
      <c r="T651" s="123"/>
      <c r="U651" s="123"/>
      <c r="V651" s="123"/>
      <c r="W651" s="123"/>
      <c r="X651" s="123"/>
      <c r="Y651" s="123"/>
      <c r="Z651" s="123"/>
    </row>
    <row r="652" spans="1:26" ht="13.5" customHeight="1" x14ac:dyDescent="0.25">
      <c r="A652" s="123"/>
      <c r="B652" s="123"/>
      <c r="C652" s="123"/>
      <c r="D652" s="123"/>
      <c r="E652" s="123"/>
      <c r="F652" s="123"/>
      <c r="G652" s="123"/>
      <c r="H652" s="123"/>
      <c r="I652" s="123"/>
      <c r="J652" s="123"/>
      <c r="K652" s="123"/>
      <c r="L652" s="123"/>
      <c r="M652" s="123"/>
      <c r="N652" s="123"/>
      <c r="O652" s="123"/>
      <c r="P652" s="123"/>
      <c r="Q652" s="123"/>
      <c r="R652" s="123"/>
      <c r="S652" s="123"/>
      <c r="T652" s="123"/>
      <c r="U652" s="123"/>
      <c r="V652" s="123"/>
      <c r="W652" s="123"/>
      <c r="X652" s="123"/>
      <c r="Y652" s="123"/>
      <c r="Z652" s="123"/>
    </row>
    <row r="653" spans="1:26" ht="13.5" customHeight="1" x14ac:dyDescent="0.25">
      <c r="A653" s="123"/>
      <c r="B653" s="123"/>
      <c r="C653" s="123"/>
      <c r="D653" s="123"/>
      <c r="E653" s="123"/>
      <c r="F653" s="123"/>
      <c r="G653" s="123"/>
      <c r="H653" s="123"/>
      <c r="I653" s="123"/>
      <c r="J653" s="123"/>
      <c r="K653" s="123"/>
      <c r="L653" s="123"/>
      <c r="M653" s="123"/>
      <c r="N653" s="123"/>
      <c r="O653" s="123"/>
      <c r="P653" s="123"/>
      <c r="Q653" s="123"/>
      <c r="R653" s="123"/>
      <c r="S653" s="123"/>
      <c r="T653" s="123"/>
      <c r="U653" s="123"/>
      <c r="V653" s="123"/>
      <c r="W653" s="123"/>
      <c r="X653" s="123"/>
      <c r="Y653" s="123"/>
      <c r="Z653" s="123"/>
    </row>
    <row r="654" spans="1:26" ht="13.5" customHeight="1" x14ac:dyDescent="0.25">
      <c r="A654" s="123"/>
      <c r="B654" s="123"/>
      <c r="C654" s="123"/>
      <c r="D654" s="123"/>
      <c r="E654" s="123"/>
      <c r="F654" s="123"/>
      <c r="G654" s="123"/>
      <c r="H654" s="123"/>
      <c r="I654" s="123"/>
      <c r="J654" s="123"/>
      <c r="K654" s="123"/>
      <c r="L654" s="123"/>
      <c r="M654" s="123"/>
      <c r="N654" s="123"/>
      <c r="O654" s="123"/>
      <c r="P654" s="123"/>
      <c r="Q654" s="123"/>
      <c r="R654" s="123"/>
      <c r="S654" s="123"/>
      <c r="T654" s="123"/>
      <c r="U654" s="123"/>
      <c r="V654" s="123"/>
      <c r="W654" s="123"/>
      <c r="X654" s="123"/>
      <c r="Y654" s="123"/>
      <c r="Z654" s="123"/>
    </row>
    <row r="655" spans="1:26" ht="13.5" customHeight="1" x14ac:dyDescent="0.25">
      <c r="A655" s="123"/>
      <c r="B655" s="123"/>
      <c r="C655" s="123"/>
      <c r="D655" s="123"/>
      <c r="E655" s="123"/>
      <c r="F655" s="123"/>
      <c r="G655" s="123"/>
      <c r="H655" s="123"/>
      <c r="I655" s="123"/>
      <c r="J655" s="123"/>
      <c r="K655" s="123"/>
      <c r="L655" s="123"/>
      <c r="M655" s="123"/>
      <c r="N655" s="123"/>
      <c r="O655" s="123"/>
      <c r="P655" s="123"/>
      <c r="Q655" s="123"/>
      <c r="R655" s="123"/>
      <c r="S655" s="123"/>
      <c r="T655" s="123"/>
      <c r="U655" s="123"/>
      <c r="V655" s="123"/>
      <c r="W655" s="123"/>
      <c r="X655" s="123"/>
      <c r="Y655" s="123"/>
      <c r="Z655" s="123"/>
    </row>
    <row r="656" spans="1:26" ht="13.5" customHeight="1" x14ac:dyDescent="0.25">
      <c r="A656" s="123"/>
      <c r="B656" s="123"/>
      <c r="C656" s="123"/>
      <c r="D656" s="123"/>
      <c r="E656" s="123"/>
      <c r="F656" s="123"/>
      <c r="G656" s="123"/>
      <c r="H656" s="123"/>
      <c r="I656" s="123"/>
      <c r="J656" s="123"/>
      <c r="K656" s="123"/>
      <c r="L656" s="123"/>
      <c r="M656" s="123"/>
      <c r="N656" s="123"/>
      <c r="O656" s="123"/>
      <c r="P656" s="123"/>
      <c r="Q656" s="123"/>
      <c r="R656" s="123"/>
      <c r="S656" s="123"/>
      <c r="T656" s="123"/>
      <c r="U656" s="123"/>
      <c r="V656" s="123"/>
      <c r="W656" s="123"/>
      <c r="X656" s="123"/>
      <c r="Y656" s="123"/>
      <c r="Z656" s="123"/>
    </row>
    <row r="657" spans="1:26" ht="13.5" customHeight="1" x14ac:dyDescent="0.25">
      <c r="A657" s="123"/>
      <c r="B657" s="123"/>
      <c r="C657" s="123"/>
      <c r="D657" s="123"/>
      <c r="E657" s="123"/>
      <c r="F657" s="123"/>
      <c r="G657" s="123"/>
      <c r="H657" s="123"/>
      <c r="I657" s="123"/>
      <c r="J657" s="123"/>
      <c r="K657" s="123"/>
      <c r="L657" s="123"/>
      <c r="M657" s="123"/>
      <c r="N657" s="123"/>
      <c r="O657" s="123"/>
      <c r="P657" s="123"/>
      <c r="Q657" s="123"/>
      <c r="R657" s="123"/>
      <c r="S657" s="123"/>
      <c r="T657" s="123"/>
      <c r="U657" s="123"/>
      <c r="V657" s="123"/>
      <c r="W657" s="123"/>
      <c r="X657" s="123"/>
      <c r="Y657" s="123"/>
      <c r="Z657" s="123"/>
    </row>
    <row r="658" spans="1:26" ht="13.5" customHeight="1" x14ac:dyDescent="0.25">
      <c r="A658" s="123"/>
      <c r="B658" s="123"/>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3"/>
    </row>
    <row r="659" spans="1:26" ht="13.5" customHeight="1" x14ac:dyDescent="0.25">
      <c r="A659" s="123"/>
      <c r="B659" s="123"/>
      <c r="C659" s="123"/>
      <c r="D659" s="123"/>
      <c r="E659" s="123"/>
      <c r="F659" s="123"/>
      <c r="G659" s="123"/>
      <c r="H659" s="123"/>
      <c r="I659" s="123"/>
      <c r="J659" s="123"/>
      <c r="K659" s="123"/>
      <c r="L659" s="123"/>
      <c r="M659" s="123"/>
      <c r="N659" s="123"/>
      <c r="O659" s="123"/>
      <c r="P659" s="123"/>
      <c r="Q659" s="123"/>
      <c r="R659" s="123"/>
      <c r="S659" s="123"/>
      <c r="T659" s="123"/>
      <c r="U659" s="123"/>
      <c r="V659" s="123"/>
      <c r="W659" s="123"/>
      <c r="X659" s="123"/>
      <c r="Y659" s="123"/>
      <c r="Z659" s="123"/>
    </row>
    <row r="660" spans="1:26" ht="13.5" customHeight="1" x14ac:dyDescent="0.25">
      <c r="A660" s="123"/>
      <c r="B660" s="123"/>
      <c r="C660" s="123"/>
      <c r="D660" s="123"/>
      <c r="E660" s="123"/>
      <c r="F660" s="123"/>
      <c r="G660" s="123"/>
      <c r="H660" s="123"/>
      <c r="I660" s="123"/>
      <c r="J660" s="123"/>
      <c r="K660" s="123"/>
      <c r="L660" s="123"/>
      <c r="M660" s="123"/>
      <c r="N660" s="123"/>
      <c r="O660" s="123"/>
      <c r="P660" s="123"/>
      <c r="Q660" s="123"/>
      <c r="R660" s="123"/>
      <c r="S660" s="123"/>
      <c r="T660" s="123"/>
      <c r="U660" s="123"/>
      <c r="V660" s="123"/>
      <c r="W660" s="123"/>
      <c r="X660" s="123"/>
      <c r="Y660" s="123"/>
      <c r="Z660" s="123"/>
    </row>
    <row r="661" spans="1:26" ht="13.5" customHeight="1" x14ac:dyDescent="0.25">
      <c r="A661" s="123"/>
      <c r="B661" s="123"/>
      <c r="C661" s="123"/>
      <c r="D661" s="123"/>
      <c r="E661" s="123"/>
      <c r="F661" s="123"/>
      <c r="G661" s="123"/>
      <c r="H661" s="123"/>
      <c r="I661" s="123"/>
      <c r="J661" s="123"/>
      <c r="K661" s="123"/>
      <c r="L661" s="123"/>
      <c r="M661" s="123"/>
      <c r="N661" s="123"/>
      <c r="O661" s="123"/>
      <c r="P661" s="123"/>
      <c r="Q661" s="123"/>
      <c r="R661" s="123"/>
      <c r="S661" s="123"/>
      <c r="T661" s="123"/>
      <c r="U661" s="123"/>
      <c r="V661" s="123"/>
      <c r="W661" s="123"/>
      <c r="X661" s="123"/>
      <c r="Y661" s="123"/>
      <c r="Z661" s="123"/>
    </row>
    <row r="662" spans="1:26" ht="13.5" customHeight="1" x14ac:dyDescent="0.25">
      <c r="A662" s="123"/>
      <c r="B662" s="123"/>
      <c r="C662" s="123"/>
      <c r="D662" s="123"/>
      <c r="E662" s="123"/>
      <c r="F662" s="123"/>
      <c r="G662" s="123"/>
      <c r="H662" s="123"/>
      <c r="I662" s="123"/>
      <c r="J662" s="123"/>
      <c r="K662" s="123"/>
      <c r="L662" s="123"/>
      <c r="M662" s="123"/>
      <c r="N662" s="123"/>
      <c r="O662" s="123"/>
      <c r="P662" s="123"/>
      <c r="Q662" s="123"/>
      <c r="R662" s="123"/>
      <c r="S662" s="123"/>
      <c r="T662" s="123"/>
      <c r="U662" s="123"/>
      <c r="V662" s="123"/>
      <c r="W662" s="123"/>
      <c r="X662" s="123"/>
      <c r="Y662" s="123"/>
      <c r="Z662" s="123"/>
    </row>
    <row r="663" spans="1:26" ht="13.5" customHeight="1" x14ac:dyDescent="0.25">
      <c r="A663" s="123"/>
      <c r="B663" s="123"/>
      <c r="C663" s="123"/>
      <c r="D663" s="123"/>
      <c r="E663" s="123"/>
      <c r="F663" s="123"/>
      <c r="G663" s="123"/>
      <c r="H663" s="123"/>
      <c r="I663" s="123"/>
      <c r="J663" s="123"/>
      <c r="K663" s="123"/>
      <c r="L663" s="123"/>
      <c r="M663" s="123"/>
      <c r="N663" s="123"/>
      <c r="O663" s="123"/>
      <c r="P663" s="123"/>
      <c r="Q663" s="123"/>
      <c r="R663" s="123"/>
      <c r="S663" s="123"/>
      <c r="T663" s="123"/>
      <c r="U663" s="123"/>
      <c r="V663" s="123"/>
      <c r="W663" s="123"/>
      <c r="X663" s="123"/>
      <c r="Y663" s="123"/>
      <c r="Z663" s="123"/>
    </row>
    <row r="664" spans="1:26" ht="13.5" customHeight="1" x14ac:dyDescent="0.25">
      <c r="A664" s="123"/>
      <c r="B664" s="123"/>
      <c r="C664" s="123"/>
      <c r="D664" s="123"/>
      <c r="E664" s="123"/>
      <c r="F664" s="123"/>
      <c r="G664" s="123"/>
      <c r="H664" s="123"/>
      <c r="I664" s="123"/>
      <c r="J664" s="123"/>
      <c r="K664" s="123"/>
      <c r="L664" s="123"/>
      <c r="M664" s="123"/>
      <c r="N664" s="123"/>
      <c r="O664" s="123"/>
      <c r="P664" s="123"/>
      <c r="Q664" s="123"/>
      <c r="R664" s="123"/>
      <c r="S664" s="123"/>
      <c r="T664" s="123"/>
      <c r="U664" s="123"/>
      <c r="V664" s="123"/>
      <c r="W664" s="123"/>
      <c r="X664" s="123"/>
      <c r="Y664" s="123"/>
      <c r="Z664" s="123"/>
    </row>
    <row r="665" spans="1:26" ht="13.5" customHeight="1" x14ac:dyDescent="0.25">
      <c r="A665" s="123"/>
      <c r="B665" s="123"/>
      <c r="C665" s="123"/>
      <c r="D665" s="123"/>
      <c r="E665" s="123"/>
      <c r="F665" s="123"/>
      <c r="G665" s="123"/>
      <c r="H665" s="123"/>
      <c r="I665" s="123"/>
      <c r="J665" s="123"/>
      <c r="K665" s="123"/>
      <c r="L665" s="123"/>
      <c r="M665" s="123"/>
      <c r="N665" s="123"/>
      <c r="O665" s="123"/>
      <c r="P665" s="123"/>
      <c r="Q665" s="123"/>
      <c r="R665" s="123"/>
      <c r="S665" s="123"/>
      <c r="T665" s="123"/>
      <c r="U665" s="123"/>
      <c r="V665" s="123"/>
      <c r="W665" s="123"/>
      <c r="X665" s="123"/>
      <c r="Y665" s="123"/>
      <c r="Z665" s="123"/>
    </row>
    <row r="666" spans="1:26" ht="13.5" customHeight="1" x14ac:dyDescent="0.25">
      <c r="A666" s="123"/>
      <c r="B666" s="123"/>
      <c r="C666" s="123"/>
      <c r="D666" s="123"/>
      <c r="E666" s="123"/>
      <c r="F666" s="123"/>
      <c r="G666" s="123"/>
      <c r="H666" s="123"/>
      <c r="I666" s="123"/>
      <c r="J666" s="123"/>
      <c r="K666" s="123"/>
      <c r="L666" s="123"/>
      <c r="M666" s="123"/>
      <c r="N666" s="123"/>
      <c r="O666" s="123"/>
      <c r="P666" s="123"/>
      <c r="Q666" s="123"/>
      <c r="R666" s="123"/>
      <c r="S666" s="123"/>
      <c r="T666" s="123"/>
      <c r="U666" s="123"/>
      <c r="V666" s="123"/>
      <c r="W666" s="123"/>
      <c r="X666" s="123"/>
      <c r="Y666" s="123"/>
      <c r="Z666" s="123"/>
    </row>
    <row r="667" spans="1:26" ht="13.5" customHeight="1" x14ac:dyDescent="0.25">
      <c r="A667" s="123"/>
      <c r="B667" s="123"/>
      <c r="C667" s="123"/>
      <c r="D667" s="123"/>
      <c r="E667" s="123"/>
      <c r="F667" s="123"/>
      <c r="G667" s="123"/>
      <c r="H667" s="123"/>
      <c r="I667" s="123"/>
      <c r="J667" s="123"/>
      <c r="K667" s="123"/>
      <c r="L667" s="123"/>
      <c r="M667" s="123"/>
      <c r="N667" s="123"/>
      <c r="O667" s="123"/>
      <c r="P667" s="123"/>
      <c r="Q667" s="123"/>
      <c r="R667" s="123"/>
      <c r="S667" s="123"/>
      <c r="T667" s="123"/>
      <c r="U667" s="123"/>
      <c r="V667" s="123"/>
      <c r="W667" s="123"/>
      <c r="X667" s="123"/>
      <c r="Y667" s="123"/>
      <c r="Z667" s="123"/>
    </row>
    <row r="668" spans="1:26" ht="13.5" customHeight="1" x14ac:dyDescent="0.25">
      <c r="A668" s="123"/>
      <c r="B668" s="123"/>
      <c r="C668" s="123"/>
      <c r="D668" s="123"/>
      <c r="E668" s="123"/>
      <c r="F668" s="123"/>
      <c r="G668" s="123"/>
      <c r="H668" s="123"/>
      <c r="I668" s="123"/>
      <c r="J668" s="123"/>
      <c r="K668" s="123"/>
      <c r="L668" s="123"/>
      <c r="M668" s="123"/>
      <c r="N668" s="123"/>
      <c r="O668" s="123"/>
      <c r="P668" s="123"/>
      <c r="Q668" s="123"/>
      <c r="R668" s="123"/>
      <c r="S668" s="123"/>
      <c r="T668" s="123"/>
      <c r="U668" s="123"/>
      <c r="V668" s="123"/>
      <c r="W668" s="123"/>
      <c r="X668" s="123"/>
      <c r="Y668" s="123"/>
      <c r="Z668" s="123"/>
    </row>
    <row r="669" spans="1:26" ht="13.5" customHeight="1" x14ac:dyDescent="0.25">
      <c r="A669" s="123"/>
      <c r="B669" s="123"/>
      <c r="C669" s="123"/>
      <c r="D669" s="123"/>
      <c r="E669" s="123"/>
      <c r="F669" s="123"/>
      <c r="G669" s="123"/>
      <c r="H669" s="123"/>
      <c r="I669" s="123"/>
      <c r="J669" s="123"/>
      <c r="K669" s="123"/>
      <c r="L669" s="123"/>
      <c r="M669" s="123"/>
      <c r="N669" s="123"/>
      <c r="O669" s="123"/>
      <c r="P669" s="123"/>
      <c r="Q669" s="123"/>
      <c r="R669" s="123"/>
      <c r="S669" s="123"/>
      <c r="T669" s="123"/>
      <c r="U669" s="123"/>
      <c r="V669" s="123"/>
      <c r="W669" s="123"/>
      <c r="X669" s="123"/>
      <c r="Y669" s="123"/>
      <c r="Z669" s="123"/>
    </row>
    <row r="670" spans="1:26" ht="13.5" customHeight="1" x14ac:dyDescent="0.25">
      <c r="A670" s="123"/>
      <c r="B670" s="123"/>
      <c r="C670" s="123"/>
      <c r="D670" s="123"/>
      <c r="E670" s="123"/>
      <c r="F670" s="123"/>
      <c r="G670" s="123"/>
      <c r="H670" s="123"/>
      <c r="I670" s="123"/>
      <c r="J670" s="123"/>
      <c r="K670" s="123"/>
      <c r="L670" s="123"/>
      <c r="M670" s="123"/>
      <c r="N670" s="123"/>
      <c r="O670" s="123"/>
      <c r="P670" s="123"/>
      <c r="Q670" s="123"/>
      <c r="R670" s="123"/>
      <c r="S670" s="123"/>
      <c r="T670" s="123"/>
      <c r="U670" s="123"/>
      <c r="V670" s="123"/>
      <c r="W670" s="123"/>
      <c r="X670" s="123"/>
      <c r="Y670" s="123"/>
      <c r="Z670" s="123"/>
    </row>
    <row r="671" spans="1:26" ht="13.5" customHeight="1" x14ac:dyDescent="0.25">
      <c r="A671" s="123"/>
      <c r="B671" s="123"/>
      <c r="C671" s="123"/>
      <c r="D671" s="123"/>
      <c r="E671" s="123"/>
      <c r="F671" s="123"/>
      <c r="G671" s="123"/>
      <c r="H671" s="123"/>
      <c r="I671" s="123"/>
      <c r="J671" s="123"/>
      <c r="K671" s="123"/>
      <c r="L671" s="123"/>
      <c r="M671" s="123"/>
      <c r="N671" s="123"/>
      <c r="O671" s="123"/>
      <c r="P671" s="123"/>
      <c r="Q671" s="123"/>
      <c r="R671" s="123"/>
      <c r="S671" s="123"/>
      <c r="T671" s="123"/>
      <c r="U671" s="123"/>
      <c r="V671" s="123"/>
      <c r="W671" s="123"/>
      <c r="X671" s="123"/>
      <c r="Y671" s="123"/>
      <c r="Z671" s="123"/>
    </row>
    <row r="672" spans="1:26" ht="13.5" customHeight="1" x14ac:dyDescent="0.25">
      <c r="A672" s="123"/>
      <c r="B672" s="123"/>
      <c r="C672" s="123"/>
      <c r="D672" s="123"/>
      <c r="E672" s="123"/>
      <c r="F672" s="123"/>
      <c r="G672" s="123"/>
      <c r="H672" s="123"/>
      <c r="I672" s="123"/>
      <c r="J672" s="123"/>
      <c r="K672" s="123"/>
      <c r="L672" s="123"/>
      <c r="M672" s="123"/>
      <c r="N672" s="123"/>
      <c r="O672" s="123"/>
      <c r="P672" s="123"/>
      <c r="Q672" s="123"/>
      <c r="R672" s="123"/>
      <c r="S672" s="123"/>
      <c r="T672" s="123"/>
      <c r="U672" s="123"/>
      <c r="V672" s="123"/>
      <c r="W672" s="123"/>
      <c r="X672" s="123"/>
      <c r="Y672" s="123"/>
      <c r="Z672" s="123"/>
    </row>
    <row r="673" spans="1:26" ht="13.5" customHeight="1" x14ac:dyDescent="0.25">
      <c r="A673" s="123"/>
      <c r="B673" s="123"/>
      <c r="C673" s="123"/>
      <c r="D673" s="123"/>
      <c r="E673" s="123"/>
      <c r="F673" s="123"/>
      <c r="G673" s="123"/>
      <c r="H673" s="123"/>
      <c r="I673" s="123"/>
      <c r="J673" s="123"/>
      <c r="K673" s="123"/>
      <c r="L673" s="123"/>
      <c r="M673" s="123"/>
      <c r="N673" s="123"/>
      <c r="O673" s="123"/>
      <c r="P673" s="123"/>
      <c r="Q673" s="123"/>
      <c r="R673" s="123"/>
      <c r="S673" s="123"/>
      <c r="T673" s="123"/>
      <c r="U673" s="123"/>
      <c r="V673" s="123"/>
      <c r="W673" s="123"/>
      <c r="X673" s="123"/>
      <c r="Y673" s="123"/>
      <c r="Z673" s="123"/>
    </row>
    <row r="674" spans="1:26" ht="13.5" customHeight="1" x14ac:dyDescent="0.25">
      <c r="A674" s="123"/>
      <c r="B674" s="123"/>
      <c r="C674" s="123"/>
      <c r="D674" s="123"/>
      <c r="E674" s="123"/>
      <c r="F674" s="123"/>
      <c r="G674" s="123"/>
      <c r="H674" s="123"/>
      <c r="I674" s="123"/>
      <c r="J674" s="123"/>
      <c r="K674" s="123"/>
      <c r="L674" s="123"/>
      <c r="M674" s="123"/>
      <c r="N674" s="123"/>
      <c r="O674" s="123"/>
      <c r="P674" s="123"/>
      <c r="Q674" s="123"/>
      <c r="R674" s="123"/>
      <c r="S674" s="123"/>
      <c r="T674" s="123"/>
      <c r="U674" s="123"/>
      <c r="V674" s="123"/>
      <c r="W674" s="123"/>
      <c r="X674" s="123"/>
      <c r="Y674" s="123"/>
      <c r="Z674" s="123"/>
    </row>
    <row r="675" spans="1:26" ht="13.5" customHeight="1" x14ac:dyDescent="0.25">
      <c r="A675" s="123"/>
      <c r="B675" s="123"/>
      <c r="C675" s="123"/>
      <c r="D675" s="123"/>
      <c r="E675" s="123"/>
      <c r="F675" s="123"/>
      <c r="G675" s="123"/>
      <c r="H675" s="123"/>
      <c r="I675" s="123"/>
      <c r="J675" s="123"/>
      <c r="K675" s="123"/>
      <c r="L675" s="123"/>
      <c r="M675" s="123"/>
      <c r="N675" s="123"/>
      <c r="O675" s="123"/>
      <c r="P675" s="123"/>
      <c r="Q675" s="123"/>
      <c r="R675" s="123"/>
      <c r="S675" s="123"/>
      <c r="T675" s="123"/>
      <c r="U675" s="123"/>
      <c r="V675" s="123"/>
      <c r="W675" s="123"/>
      <c r="X675" s="123"/>
      <c r="Y675" s="123"/>
      <c r="Z675" s="123"/>
    </row>
    <row r="676" spans="1:26" ht="13.5" customHeight="1" x14ac:dyDescent="0.25">
      <c r="A676" s="123"/>
      <c r="B676" s="123"/>
      <c r="C676" s="123"/>
      <c r="D676" s="123"/>
      <c r="E676" s="123"/>
      <c r="F676" s="123"/>
      <c r="G676" s="123"/>
      <c r="H676" s="123"/>
      <c r="I676" s="123"/>
      <c r="J676" s="123"/>
      <c r="K676" s="123"/>
      <c r="L676" s="123"/>
      <c r="M676" s="123"/>
      <c r="N676" s="123"/>
      <c r="O676" s="123"/>
      <c r="P676" s="123"/>
      <c r="Q676" s="123"/>
      <c r="R676" s="123"/>
      <c r="S676" s="123"/>
      <c r="T676" s="123"/>
      <c r="U676" s="123"/>
      <c r="V676" s="123"/>
      <c r="W676" s="123"/>
      <c r="X676" s="123"/>
      <c r="Y676" s="123"/>
      <c r="Z676" s="123"/>
    </row>
    <row r="677" spans="1:26" ht="13.5" customHeight="1" x14ac:dyDescent="0.25">
      <c r="A677" s="123"/>
      <c r="B677" s="123"/>
      <c r="C677" s="123"/>
      <c r="D677" s="123"/>
      <c r="E677" s="123"/>
      <c r="F677" s="123"/>
      <c r="G677" s="123"/>
      <c r="H677" s="123"/>
      <c r="I677" s="123"/>
      <c r="J677" s="123"/>
      <c r="K677" s="123"/>
      <c r="L677" s="123"/>
      <c r="M677" s="123"/>
      <c r="N677" s="123"/>
      <c r="O677" s="123"/>
      <c r="P677" s="123"/>
      <c r="Q677" s="123"/>
      <c r="R677" s="123"/>
      <c r="S677" s="123"/>
      <c r="T677" s="123"/>
      <c r="U677" s="123"/>
      <c r="V677" s="123"/>
      <c r="W677" s="123"/>
      <c r="X677" s="123"/>
      <c r="Y677" s="123"/>
      <c r="Z677" s="123"/>
    </row>
    <row r="678" spans="1:26" ht="13.5" customHeight="1" x14ac:dyDescent="0.25">
      <c r="A678" s="123"/>
      <c r="B678" s="123"/>
      <c r="C678" s="123"/>
      <c r="D678" s="123"/>
      <c r="E678" s="123"/>
      <c r="F678" s="123"/>
      <c r="G678" s="123"/>
      <c r="H678" s="123"/>
      <c r="I678" s="123"/>
      <c r="J678" s="123"/>
      <c r="K678" s="123"/>
      <c r="L678" s="123"/>
      <c r="M678" s="123"/>
      <c r="N678" s="123"/>
      <c r="O678" s="123"/>
      <c r="P678" s="123"/>
      <c r="Q678" s="123"/>
      <c r="R678" s="123"/>
      <c r="S678" s="123"/>
      <c r="T678" s="123"/>
      <c r="U678" s="123"/>
      <c r="V678" s="123"/>
      <c r="W678" s="123"/>
      <c r="X678" s="123"/>
      <c r="Y678" s="123"/>
      <c r="Z678" s="123"/>
    </row>
    <row r="679" spans="1:26" ht="13.5" customHeight="1" x14ac:dyDescent="0.25">
      <c r="A679" s="123"/>
      <c r="B679" s="123"/>
      <c r="C679" s="123"/>
      <c r="D679" s="123"/>
      <c r="E679" s="123"/>
      <c r="F679" s="123"/>
      <c r="G679" s="123"/>
      <c r="H679" s="123"/>
      <c r="I679" s="123"/>
      <c r="J679" s="123"/>
      <c r="K679" s="123"/>
      <c r="L679" s="123"/>
      <c r="M679" s="123"/>
      <c r="N679" s="123"/>
      <c r="O679" s="123"/>
      <c r="P679" s="123"/>
      <c r="Q679" s="123"/>
      <c r="R679" s="123"/>
      <c r="S679" s="123"/>
      <c r="T679" s="123"/>
      <c r="U679" s="123"/>
      <c r="V679" s="123"/>
      <c r="W679" s="123"/>
      <c r="X679" s="123"/>
      <c r="Y679" s="123"/>
      <c r="Z679" s="123"/>
    </row>
    <row r="680" spans="1:26" ht="13.5" customHeight="1" x14ac:dyDescent="0.25">
      <c r="A680" s="123"/>
      <c r="B680" s="123"/>
      <c r="C680" s="123"/>
      <c r="D680" s="123"/>
      <c r="E680" s="123"/>
      <c r="F680" s="123"/>
      <c r="G680" s="123"/>
      <c r="H680" s="123"/>
      <c r="I680" s="123"/>
      <c r="J680" s="123"/>
      <c r="K680" s="123"/>
      <c r="L680" s="123"/>
      <c r="M680" s="123"/>
      <c r="N680" s="123"/>
      <c r="O680" s="123"/>
      <c r="P680" s="123"/>
      <c r="Q680" s="123"/>
      <c r="R680" s="123"/>
      <c r="S680" s="123"/>
      <c r="T680" s="123"/>
      <c r="U680" s="123"/>
      <c r="V680" s="123"/>
      <c r="W680" s="123"/>
      <c r="X680" s="123"/>
      <c r="Y680" s="123"/>
      <c r="Z680" s="123"/>
    </row>
    <row r="681" spans="1:26" ht="13.5" customHeight="1" x14ac:dyDescent="0.25">
      <c r="A681" s="123"/>
      <c r="B681" s="123"/>
      <c r="C681" s="123"/>
      <c r="D681" s="123"/>
      <c r="E681" s="123"/>
      <c r="F681" s="123"/>
      <c r="G681" s="123"/>
      <c r="H681" s="123"/>
      <c r="I681" s="123"/>
      <c r="J681" s="123"/>
      <c r="K681" s="123"/>
      <c r="L681" s="123"/>
      <c r="M681" s="123"/>
      <c r="N681" s="123"/>
      <c r="O681" s="123"/>
      <c r="P681" s="123"/>
      <c r="Q681" s="123"/>
      <c r="R681" s="123"/>
      <c r="S681" s="123"/>
      <c r="T681" s="123"/>
      <c r="U681" s="123"/>
      <c r="V681" s="123"/>
      <c r="W681" s="123"/>
      <c r="X681" s="123"/>
      <c r="Y681" s="123"/>
      <c r="Z681" s="123"/>
    </row>
    <row r="682" spans="1:26" ht="13.5" customHeight="1" x14ac:dyDescent="0.25">
      <c r="A682" s="123"/>
      <c r="B682" s="123"/>
      <c r="C682" s="123"/>
      <c r="D682" s="123"/>
      <c r="E682" s="123"/>
      <c r="F682" s="123"/>
      <c r="G682" s="123"/>
      <c r="H682" s="123"/>
      <c r="I682" s="123"/>
      <c r="J682" s="123"/>
      <c r="K682" s="123"/>
      <c r="L682" s="123"/>
      <c r="M682" s="123"/>
      <c r="N682" s="123"/>
      <c r="O682" s="123"/>
      <c r="P682" s="123"/>
      <c r="Q682" s="123"/>
      <c r="R682" s="123"/>
      <c r="S682" s="123"/>
      <c r="T682" s="123"/>
      <c r="U682" s="123"/>
      <c r="V682" s="123"/>
      <c r="W682" s="123"/>
      <c r="X682" s="123"/>
      <c r="Y682" s="123"/>
      <c r="Z682" s="123"/>
    </row>
    <row r="683" spans="1:26" ht="13.5" customHeight="1" x14ac:dyDescent="0.25">
      <c r="A683" s="123"/>
      <c r="B683" s="123"/>
      <c r="C683" s="123"/>
      <c r="D683" s="123"/>
      <c r="E683" s="123"/>
      <c r="F683" s="123"/>
      <c r="G683" s="123"/>
      <c r="H683" s="123"/>
      <c r="I683" s="123"/>
      <c r="J683" s="123"/>
      <c r="K683" s="123"/>
      <c r="L683" s="123"/>
      <c r="M683" s="123"/>
      <c r="N683" s="123"/>
      <c r="O683" s="123"/>
      <c r="P683" s="123"/>
      <c r="Q683" s="123"/>
      <c r="R683" s="123"/>
      <c r="S683" s="123"/>
      <c r="T683" s="123"/>
      <c r="U683" s="123"/>
      <c r="V683" s="123"/>
      <c r="W683" s="123"/>
      <c r="X683" s="123"/>
      <c r="Y683" s="123"/>
      <c r="Z683" s="123"/>
    </row>
    <row r="684" spans="1:26" ht="13.5" customHeight="1" x14ac:dyDescent="0.25">
      <c r="A684" s="123"/>
      <c r="B684" s="123"/>
      <c r="C684" s="123"/>
      <c r="D684" s="123"/>
      <c r="E684" s="123"/>
      <c r="F684" s="123"/>
      <c r="G684" s="123"/>
      <c r="H684" s="123"/>
      <c r="I684" s="123"/>
      <c r="J684" s="123"/>
      <c r="K684" s="123"/>
      <c r="L684" s="123"/>
      <c r="M684" s="123"/>
      <c r="N684" s="123"/>
      <c r="O684" s="123"/>
      <c r="P684" s="123"/>
      <c r="Q684" s="123"/>
      <c r="R684" s="123"/>
      <c r="S684" s="123"/>
      <c r="T684" s="123"/>
      <c r="U684" s="123"/>
      <c r="V684" s="123"/>
      <c r="W684" s="123"/>
      <c r="X684" s="123"/>
      <c r="Y684" s="123"/>
      <c r="Z684" s="123"/>
    </row>
    <row r="685" spans="1:26" ht="13.5" customHeight="1" x14ac:dyDescent="0.25">
      <c r="A685" s="123"/>
      <c r="B685" s="123"/>
      <c r="C685" s="123"/>
      <c r="D685" s="123"/>
      <c r="E685" s="123"/>
      <c r="F685" s="123"/>
      <c r="G685" s="123"/>
      <c r="H685" s="123"/>
      <c r="I685" s="123"/>
      <c r="J685" s="123"/>
      <c r="K685" s="123"/>
      <c r="L685" s="123"/>
      <c r="M685" s="123"/>
      <c r="N685" s="123"/>
      <c r="O685" s="123"/>
      <c r="P685" s="123"/>
      <c r="Q685" s="123"/>
      <c r="R685" s="123"/>
      <c r="S685" s="123"/>
      <c r="T685" s="123"/>
      <c r="U685" s="123"/>
      <c r="V685" s="123"/>
      <c r="W685" s="123"/>
      <c r="X685" s="123"/>
      <c r="Y685" s="123"/>
      <c r="Z685" s="123"/>
    </row>
    <row r="686" spans="1:26" ht="13.5" customHeight="1" x14ac:dyDescent="0.25">
      <c r="A686" s="123"/>
      <c r="B686" s="123"/>
      <c r="C686" s="123"/>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row>
    <row r="687" spans="1:26" ht="13.5" customHeight="1" x14ac:dyDescent="0.25">
      <c r="A687" s="123"/>
      <c r="B687" s="123"/>
      <c r="C687" s="123"/>
      <c r="D687" s="123"/>
      <c r="E687" s="123"/>
      <c r="F687" s="123"/>
      <c r="G687" s="123"/>
      <c r="H687" s="123"/>
      <c r="I687" s="123"/>
      <c r="J687" s="123"/>
      <c r="K687" s="123"/>
      <c r="L687" s="123"/>
      <c r="M687" s="123"/>
      <c r="N687" s="123"/>
      <c r="O687" s="123"/>
      <c r="P687" s="123"/>
      <c r="Q687" s="123"/>
      <c r="R687" s="123"/>
      <c r="S687" s="123"/>
      <c r="T687" s="123"/>
      <c r="U687" s="123"/>
      <c r="V687" s="123"/>
      <c r="W687" s="123"/>
      <c r="X687" s="123"/>
      <c r="Y687" s="123"/>
      <c r="Z687" s="123"/>
    </row>
    <row r="688" spans="1:26" ht="13.5" customHeight="1" x14ac:dyDescent="0.25">
      <c r="A688" s="123"/>
      <c r="B688" s="123"/>
      <c r="C688" s="123"/>
      <c r="D688" s="123"/>
      <c r="E688" s="123"/>
      <c r="F688" s="123"/>
      <c r="G688" s="123"/>
      <c r="H688" s="123"/>
      <c r="I688" s="123"/>
      <c r="J688" s="123"/>
      <c r="K688" s="123"/>
      <c r="L688" s="123"/>
      <c r="M688" s="123"/>
      <c r="N688" s="123"/>
      <c r="O688" s="123"/>
      <c r="P688" s="123"/>
      <c r="Q688" s="123"/>
      <c r="R688" s="123"/>
      <c r="S688" s="123"/>
      <c r="T688" s="123"/>
      <c r="U688" s="123"/>
      <c r="V688" s="123"/>
      <c r="W688" s="123"/>
      <c r="X688" s="123"/>
      <c r="Y688" s="123"/>
      <c r="Z688" s="123"/>
    </row>
    <row r="689" spans="1:26" ht="13.5" customHeight="1" x14ac:dyDescent="0.25">
      <c r="A689" s="123"/>
      <c r="B689" s="123"/>
      <c r="C689" s="123"/>
      <c r="D689" s="123"/>
      <c r="E689" s="123"/>
      <c r="F689" s="123"/>
      <c r="G689" s="123"/>
      <c r="H689" s="123"/>
      <c r="I689" s="123"/>
      <c r="J689" s="123"/>
      <c r="K689" s="123"/>
      <c r="L689" s="123"/>
      <c r="M689" s="123"/>
      <c r="N689" s="123"/>
      <c r="O689" s="123"/>
      <c r="P689" s="123"/>
      <c r="Q689" s="123"/>
      <c r="R689" s="123"/>
      <c r="S689" s="123"/>
      <c r="T689" s="123"/>
      <c r="U689" s="123"/>
      <c r="V689" s="123"/>
      <c r="W689" s="123"/>
      <c r="X689" s="123"/>
      <c r="Y689" s="123"/>
      <c r="Z689" s="123"/>
    </row>
    <row r="690" spans="1:26" ht="13.5" customHeight="1" x14ac:dyDescent="0.25">
      <c r="A690" s="123"/>
      <c r="B690" s="123"/>
      <c r="C690" s="123"/>
      <c r="D690" s="123"/>
      <c r="E690" s="123"/>
      <c r="F690" s="123"/>
      <c r="G690" s="123"/>
      <c r="H690" s="123"/>
      <c r="I690" s="123"/>
      <c r="J690" s="123"/>
      <c r="K690" s="123"/>
      <c r="L690" s="123"/>
      <c r="M690" s="123"/>
      <c r="N690" s="123"/>
      <c r="O690" s="123"/>
      <c r="P690" s="123"/>
      <c r="Q690" s="123"/>
      <c r="R690" s="123"/>
      <c r="S690" s="123"/>
      <c r="T690" s="123"/>
      <c r="U690" s="123"/>
      <c r="V690" s="123"/>
      <c r="W690" s="123"/>
      <c r="X690" s="123"/>
      <c r="Y690" s="123"/>
      <c r="Z690" s="123"/>
    </row>
    <row r="691" spans="1:26" ht="13.5" customHeight="1" x14ac:dyDescent="0.25">
      <c r="A691" s="123"/>
      <c r="B691" s="123"/>
      <c r="C691" s="123"/>
      <c r="D691" s="123"/>
      <c r="E691" s="123"/>
      <c r="F691" s="123"/>
      <c r="G691" s="123"/>
      <c r="H691" s="123"/>
      <c r="I691" s="123"/>
      <c r="J691" s="123"/>
      <c r="K691" s="123"/>
      <c r="L691" s="123"/>
      <c r="M691" s="123"/>
      <c r="N691" s="123"/>
      <c r="O691" s="123"/>
      <c r="P691" s="123"/>
      <c r="Q691" s="123"/>
      <c r="R691" s="123"/>
      <c r="S691" s="123"/>
      <c r="T691" s="123"/>
      <c r="U691" s="123"/>
      <c r="V691" s="123"/>
      <c r="W691" s="123"/>
      <c r="X691" s="123"/>
      <c r="Y691" s="123"/>
      <c r="Z691" s="123"/>
    </row>
    <row r="692" spans="1:26" ht="13.5" customHeight="1" x14ac:dyDescent="0.25">
      <c r="A692" s="123"/>
      <c r="B692" s="123"/>
      <c r="C692" s="123"/>
      <c r="D692" s="123"/>
      <c r="E692" s="123"/>
      <c r="F692" s="123"/>
      <c r="G692" s="123"/>
      <c r="H692" s="123"/>
      <c r="I692" s="123"/>
      <c r="J692" s="123"/>
      <c r="K692" s="123"/>
      <c r="L692" s="123"/>
      <c r="M692" s="123"/>
      <c r="N692" s="123"/>
      <c r="O692" s="123"/>
      <c r="P692" s="123"/>
      <c r="Q692" s="123"/>
      <c r="R692" s="123"/>
      <c r="S692" s="123"/>
      <c r="T692" s="123"/>
      <c r="U692" s="123"/>
      <c r="V692" s="123"/>
      <c r="W692" s="123"/>
      <c r="X692" s="123"/>
      <c r="Y692" s="123"/>
      <c r="Z692" s="123"/>
    </row>
    <row r="693" spans="1:26" ht="13.5" customHeight="1" x14ac:dyDescent="0.25">
      <c r="A693" s="123"/>
      <c r="B693" s="123"/>
      <c r="C693" s="123"/>
      <c r="D693" s="123"/>
      <c r="E693" s="123"/>
      <c r="F693" s="123"/>
      <c r="G693" s="123"/>
      <c r="H693" s="123"/>
      <c r="I693" s="123"/>
      <c r="J693" s="123"/>
      <c r="K693" s="123"/>
      <c r="L693" s="123"/>
      <c r="M693" s="123"/>
      <c r="N693" s="123"/>
      <c r="O693" s="123"/>
      <c r="P693" s="123"/>
      <c r="Q693" s="123"/>
      <c r="R693" s="123"/>
      <c r="S693" s="123"/>
      <c r="T693" s="123"/>
      <c r="U693" s="123"/>
      <c r="V693" s="123"/>
      <c r="W693" s="123"/>
      <c r="X693" s="123"/>
      <c r="Y693" s="123"/>
      <c r="Z693" s="123"/>
    </row>
    <row r="694" spans="1:26" ht="13.5" customHeight="1" x14ac:dyDescent="0.25">
      <c r="A694" s="123"/>
      <c r="B694" s="123"/>
      <c r="C694" s="123"/>
      <c r="D694" s="123"/>
      <c r="E694" s="123"/>
      <c r="F694" s="123"/>
      <c r="G694" s="123"/>
      <c r="H694" s="123"/>
      <c r="I694" s="123"/>
      <c r="J694" s="123"/>
      <c r="K694" s="123"/>
      <c r="L694" s="123"/>
      <c r="M694" s="123"/>
      <c r="N694" s="123"/>
      <c r="O694" s="123"/>
      <c r="P694" s="123"/>
      <c r="Q694" s="123"/>
      <c r="R694" s="123"/>
      <c r="S694" s="123"/>
      <c r="T694" s="123"/>
      <c r="U694" s="123"/>
      <c r="V694" s="123"/>
      <c r="W694" s="123"/>
      <c r="X694" s="123"/>
      <c r="Y694" s="123"/>
      <c r="Z694" s="123"/>
    </row>
    <row r="695" spans="1:26" ht="13.5" customHeight="1" x14ac:dyDescent="0.25">
      <c r="A695" s="123"/>
      <c r="B695" s="123"/>
      <c r="C695" s="123"/>
      <c r="D695" s="123"/>
      <c r="E695" s="123"/>
      <c r="F695" s="123"/>
      <c r="G695" s="123"/>
      <c r="H695" s="123"/>
      <c r="I695" s="123"/>
      <c r="J695" s="123"/>
      <c r="K695" s="123"/>
      <c r="L695" s="123"/>
      <c r="M695" s="123"/>
      <c r="N695" s="123"/>
      <c r="O695" s="123"/>
      <c r="P695" s="123"/>
      <c r="Q695" s="123"/>
      <c r="R695" s="123"/>
      <c r="S695" s="123"/>
      <c r="T695" s="123"/>
      <c r="U695" s="123"/>
      <c r="V695" s="123"/>
      <c r="W695" s="123"/>
      <c r="X695" s="123"/>
      <c r="Y695" s="123"/>
      <c r="Z695" s="123"/>
    </row>
    <row r="696" spans="1:26" ht="13.5" customHeight="1" x14ac:dyDescent="0.25">
      <c r="A696" s="123"/>
      <c r="B696" s="123"/>
      <c r="C696" s="123"/>
      <c r="D696" s="123"/>
      <c r="E696" s="123"/>
      <c r="F696" s="123"/>
      <c r="G696" s="123"/>
      <c r="H696" s="123"/>
      <c r="I696" s="123"/>
      <c r="J696" s="123"/>
      <c r="K696" s="123"/>
      <c r="L696" s="123"/>
      <c r="M696" s="123"/>
      <c r="N696" s="123"/>
      <c r="O696" s="123"/>
      <c r="P696" s="123"/>
      <c r="Q696" s="123"/>
      <c r="R696" s="123"/>
      <c r="S696" s="123"/>
      <c r="T696" s="123"/>
      <c r="U696" s="123"/>
      <c r="V696" s="123"/>
      <c r="W696" s="123"/>
      <c r="X696" s="123"/>
      <c r="Y696" s="123"/>
      <c r="Z696" s="123"/>
    </row>
    <row r="697" spans="1:26" ht="13.5" customHeight="1" x14ac:dyDescent="0.25">
      <c r="A697" s="123"/>
      <c r="B697" s="123"/>
      <c r="C697" s="123"/>
      <c r="D697" s="123"/>
      <c r="E697" s="123"/>
      <c r="F697" s="123"/>
      <c r="G697" s="123"/>
      <c r="H697" s="123"/>
      <c r="I697" s="123"/>
      <c r="J697" s="123"/>
      <c r="K697" s="123"/>
      <c r="L697" s="123"/>
      <c r="M697" s="123"/>
      <c r="N697" s="123"/>
      <c r="O697" s="123"/>
      <c r="P697" s="123"/>
      <c r="Q697" s="123"/>
      <c r="R697" s="123"/>
      <c r="S697" s="123"/>
      <c r="T697" s="123"/>
      <c r="U697" s="123"/>
      <c r="V697" s="123"/>
      <c r="W697" s="123"/>
      <c r="X697" s="123"/>
      <c r="Y697" s="123"/>
      <c r="Z697" s="123"/>
    </row>
    <row r="698" spans="1:26" ht="13.5" customHeight="1" x14ac:dyDescent="0.25">
      <c r="A698" s="123"/>
      <c r="B698" s="123"/>
      <c r="C698" s="123"/>
      <c r="D698" s="123"/>
      <c r="E698" s="123"/>
      <c r="F698" s="123"/>
      <c r="G698" s="123"/>
      <c r="H698" s="123"/>
      <c r="I698" s="123"/>
      <c r="J698" s="123"/>
      <c r="K698" s="123"/>
      <c r="L698" s="123"/>
      <c r="M698" s="123"/>
      <c r="N698" s="123"/>
      <c r="O698" s="123"/>
      <c r="P698" s="123"/>
      <c r="Q698" s="123"/>
      <c r="R698" s="123"/>
      <c r="S698" s="123"/>
      <c r="T698" s="123"/>
      <c r="U698" s="123"/>
      <c r="V698" s="123"/>
      <c r="W698" s="123"/>
      <c r="X698" s="123"/>
      <c r="Y698" s="123"/>
      <c r="Z698" s="123"/>
    </row>
    <row r="699" spans="1:26" ht="13.5" customHeight="1" x14ac:dyDescent="0.25">
      <c r="A699" s="123"/>
      <c r="B699" s="123"/>
      <c r="C699" s="123"/>
      <c r="D699" s="123"/>
      <c r="E699" s="123"/>
      <c r="F699" s="123"/>
      <c r="G699" s="123"/>
      <c r="H699" s="123"/>
      <c r="I699" s="123"/>
      <c r="J699" s="123"/>
      <c r="K699" s="123"/>
      <c r="L699" s="123"/>
      <c r="M699" s="123"/>
      <c r="N699" s="123"/>
      <c r="O699" s="123"/>
      <c r="P699" s="123"/>
      <c r="Q699" s="123"/>
      <c r="R699" s="123"/>
      <c r="S699" s="123"/>
      <c r="T699" s="123"/>
      <c r="U699" s="123"/>
      <c r="V699" s="123"/>
      <c r="W699" s="123"/>
      <c r="X699" s="123"/>
      <c r="Y699" s="123"/>
      <c r="Z699" s="123"/>
    </row>
    <row r="700" spans="1:26" ht="13.5" customHeight="1" x14ac:dyDescent="0.25">
      <c r="A700" s="123"/>
      <c r="B700" s="123"/>
      <c r="C700" s="123"/>
      <c r="D700" s="123"/>
      <c r="E700" s="123"/>
      <c r="F700" s="123"/>
      <c r="G700" s="123"/>
      <c r="H700" s="123"/>
      <c r="I700" s="123"/>
      <c r="J700" s="123"/>
      <c r="K700" s="123"/>
      <c r="L700" s="123"/>
      <c r="M700" s="123"/>
      <c r="N700" s="123"/>
      <c r="O700" s="123"/>
      <c r="P700" s="123"/>
      <c r="Q700" s="123"/>
      <c r="R700" s="123"/>
      <c r="S700" s="123"/>
      <c r="T700" s="123"/>
      <c r="U700" s="123"/>
      <c r="V700" s="123"/>
      <c r="W700" s="123"/>
      <c r="X700" s="123"/>
      <c r="Y700" s="123"/>
      <c r="Z700" s="123"/>
    </row>
    <row r="701" spans="1:26" ht="13.5" customHeight="1" x14ac:dyDescent="0.25">
      <c r="A701" s="123"/>
      <c r="B701" s="123"/>
      <c r="C701" s="123"/>
      <c r="D701" s="123"/>
      <c r="E701" s="123"/>
      <c r="F701" s="123"/>
      <c r="G701" s="123"/>
      <c r="H701" s="123"/>
      <c r="I701" s="123"/>
      <c r="J701" s="123"/>
      <c r="K701" s="123"/>
      <c r="L701" s="123"/>
      <c r="M701" s="123"/>
      <c r="N701" s="123"/>
      <c r="O701" s="123"/>
      <c r="P701" s="123"/>
      <c r="Q701" s="123"/>
      <c r="R701" s="123"/>
      <c r="S701" s="123"/>
      <c r="T701" s="123"/>
      <c r="U701" s="123"/>
      <c r="V701" s="123"/>
      <c r="W701" s="123"/>
      <c r="X701" s="123"/>
      <c r="Y701" s="123"/>
      <c r="Z701" s="123"/>
    </row>
    <row r="702" spans="1:26" ht="13.5" customHeight="1" x14ac:dyDescent="0.25">
      <c r="A702" s="123"/>
      <c r="B702" s="123"/>
      <c r="C702" s="123"/>
      <c r="D702" s="123"/>
      <c r="E702" s="123"/>
      <c r="F702" s="123"/>
      <c r="G702" s="123"/>
      <c r="H702" s="123"/>
      <c r="I702" s="123"/>
      <c r="J702" s="123"/>
      <c r="K702" s="123"/>
      <c r="L702" s="123"/>
      <c r="M702" s="123"/>
      <c r="N702" s="123"/>
      <c r="O702" s="123"/>
      <c r="P702" s="123"/>
      <c r="Q702" s="123"/>
      <c r="R702" s="123"/>
      <c r="S702" s="123"/>
      <c r="T702" s="123"/>
      <c r="U702" s="123"/>
      <c r="V702" s="123"/>
      <c r="W702" s="123"/>
      <c r="X702" s="123"/>
      <c r="Y702" s="123"/>
      <c r="Z702" s="123"/>
    </row>
    <row r="703" spans="1:26" ht="13.5" customHeight="1" x14ac:dyDescent="0.25">
      <c r="A703" s="123"/>
      <c r="B703" s="123"/>
      <c r="C703" s="123"/>
      <c r="D703" s="123"/>
      <c r="E703" s="123"/>
      <c r="F703" s="123"/>
      <c r="G703" s="123"/>
      <c r="H703" s="123"/>
      <c r="I703" s="123"/>
      <c r="J703" s="123"/>
      <c r="K703" s="123"/>
      <c r="L703" s="123"/>
      <c r="M703" s="123"/>
      <c r="N703" s="123"/>
      <c r="O703" s="123"/>
      <c r="P703" s="123"/>
      <c r="Q703" s="123"/>
      <c r="R703" s="123"/>
      <c r="S703" s="123"/>
      <c r="T703" s="123"/>
      <c r="U703" s="123"/>
      <c r="V703" s="123"/>
      <c r="W703" s="123"/>
      <c r="X703" s="123"/>
      <c r="Y703" s="123"/>
      <c r="Z703" s="123"/>
    </row>
    <row r="704" spans="1:26" ht="13.5" customHeight="1" x14ac:dyDescent="0.25">
      <c r="A704" s="123"/>
      <c r="B704" s="123"/>
      <c r="C704" s="123"/>
      <c r="D704" s="123"/>
      <c r="E704" s="123"/>
      <c r="F704" s="123"/>
      <c r="G704" s="123"/>
      <c r="H704" s="123"/>
      <c r="I704" s="123"/>
      <c r="J704" s="123"/>
      <c r="K704" s="123"/>
      <c r="L704" s="123"/>
      <c r="M704" s="123"/>
      <c r="N704" s="123"/>
      <c r="O704" s="123"/>
      <c r="P704" s="123"/>
      <c r="Q704" s="123"/>
      <c r="R704" s="123"/>
      <c r="S704" s="123"/>
      <c r="T704" s="123"/>
      <c r="U704" s="123"/>
      <c r="V704" s="123"/>
      <c r="W704" s="123"/>
      <c r="X704" s="123"/>
      <c r="Y704" s="123"/>
      <c r="Z704" s="123"/>
    </row>
    <row r="705" spans="1:26" ht="13.5" customHeight="1" x14ac:dyDescent="0.25">
      <c r="A705" s="123"/>
      <c r="B705" s="123"/>
      <c r="C705" s="123"/>
      <c r="D705" s="123"/>
      <c r="E705" s="123"/>
      <c r="F705" s="123"/>
      <c r="G705" s="123"/>
      <c r="H705" s="123"/>
      <c r="I705" s="123"/>
      <c r="J705" s="123"/>
      <c r="K705" s="123"/>
      <c r="L705" s="123"/>
      <c r="M705" s="123"/>
      <c r="N705" s="123"/>
      <c r="O705" s="123"/>
      <c r="P705" s="123"/>
      <c r="Q705" s="123"/>
      <c r="R705" s="123"/>
      <c r="S705" s="123"/>
      <c r="T705" s="123"/>
      <c r="U705" s="123"/>
      <c r="V705" s="123"/>
      <c r="W705" s="123"/>
      <c r="X705" s="123"/>
      <c r="Y705" s="123"/>
      <c r="Z705" s="123"/>
    </row>
    <row r="706" spans="1:26" ht="13.5" customHeight="1" x14ac:dyDescent="0.25">
      <c r="A706" s="123"/>
      <c r="B706" s="123"/>
      <c r="C706" s="123"/>
      <c r="D706" s="123"/>
      <c r="E706" s="123"/>
      <c r="F706" s="123"/>
      <c r="G706" s="123"/>
      <c r="H706" s="123"/>
      <c r="I706" s="123"/>
      <c r="J706" s="123"/>
      <c r="K706" s="123"/>
      <c r="L706" s="123"/>
      <c r="M706" s="123"/>
      <c r="N706" s="123"/>
      <c r="O706" s="123"/>
      <c r="P706" s="123"/>
      <c r="Q706" s="123"/>
      <c r="R706" s="123"/>
      <c r="S706" s="123"/>
      <c r="T706" s="123"/>
      <c r="U706" s="123"/>
      <c r="V706" s="123"/>
      <c r="W706" s="123"/>
      <c r="X706" s="123"/>
      <c r="Y706" s="123"/>
      <c r="Z706" s="123"/>
    </row>
    <row r="707" spans="1:26" ht="13.5" customHeight="1" x14ac:dyDescent="0.25">
      <c r="A707" s="123"/>
      <c r="B707" s="123"/>
      <c r="C707" s="123"/>
      <c r="D707" s="123"/>
      <c r="E707" s="123"/>
      <c r="F707" s="123"/>
      <c r="G707" s="123"/>
      <c r="H707" s="123"/>
      <c r="I707" s="123"/>
      <c r="J707" s="123"/>
      <c r="K707" s="123"/>
      <c r="L707" s="123"/>
      <c r="M707" s="123"/>
      <c r="N707" s="123"/>
      <c r="O707" s="123"/>
      <c r="P707" s="123"/>
      <c r="Q707" s="123"/>
      <c r="R707" s="123"/>
      <c r="S707" s="123"/>
      <c r="T707" s="123"/>
      <c r="U707" s="123"/>
      <c r="V707" s="123"/>
      <c r="W707" s="123"/>
      <c r="X707" s="123"/>
      <c r="Y707" s="123"/>
      <c r="Z707" s="123"/>
    </row>
    <row r="708" spans="1:26" ht="13.5" customHeight="1" x14ac:dyDescent="0.25">
      <c r="A708" s="123"/>
      <c r="B708" s="123"/>
      <c r="C708" s="123"/>
      <c r="D708" s="123"/>
      <c r="E708" s="123"/>
      <c r="F708" s="123"/>
      <c r="G708" s="123"/>
      <c r="H708" s="123"/>
      <c r="I708" s="123"/>
      <c r="J708" s="123"/>
      <c r="K708" s="123"/>
      <c r="L708" s="123"/>
      <c r="M708" s="123"/>
      <c r="N708" s="123"/>
      <c r="O708" s="123"/>
      <c r="P708" s="123"/>
      <c r="Q708" s="123"/>
      <c r="R708" s="123"/>
      <c r="S708" s="123"/>
      <c r="T708" s="123"/>
      <c r="U708" s="123"/>
      <c r="V708" s="123"/>
      <c r="W708" s="123"/>
      <c r="X708" s="123"/>
      <c r="Y708" s="123"/>
      <c r="Z708" s="123"/>
    </row>
    <row r="709" spans="1:26" ht="13.5" customHeight="1" x14ac:dyDescent="0.25">
      <c r="A709" s="123"/>
      <c r="B709" s="123"/>
      <c r="C709" s="123"/>
      <c r="D709" s="123"/>
      <c r="E709" s="123"/>
      <c r="F709" s="123"/>
      <c r="G709" s="123"/>
      <c r="H709" s="123"/>
      <c r="I709" s="123"/>
      <c r="J709" s="123"/>
      <c r="K709" s="123"/>
      <c r="L709" s="123"/>
      <c r="M709" s="123"/>
      <c r="N709" s="123"/>
      <c r="O709" s="123"/>
      <c r="P709" s="123"/>
      <c r="Q709" s="123"/>
      <c r="R709" s="123"/>
      <c r="S709" s="123"/>
      <c r="T709" s="123"/>
      <c r="U709" s="123"/>
      <c r="V709" s="123"/>
      <c r="W709" s="123"/>
      <c r="X709" s="123"/>
      <c r="Y709" s="123"/>
      <c r="Z709" s="123"/>
    </row>
    <row r="710" spans="1:26" ht="13.5" customHeight="1" x14ac:dyDescent="0.25">
      <c r="A710" s="123"/>
      <c r="B710" s="123"/>
      <c r="C710" s="123"/>
      <c r="D710" s="123"/>
      <c r="E710" s="123"/>
      <c r="F710" s="123"/>
      <c r="G710" s="123"/>
      <c r="H710" s="123"/>
      <c r="I710" s="123"/>
      <c r="J710" s="123"/>
      <c r="K710" s="123"/>
      <c r="L710" s="123"/>
      <c r="M710" s="123"/>
      <c r="N710" s="123"/>
      <c r="O710" s="123"/>
      <c r="P710" s="123"/>
      <c r="Q710" s="123"/>
      <c r="R710" s="123"/>
      <c r="S710" s="123"/>
      <c r="T710" s="123"/>
      <c r="U710" s="123"/>
      <c r="V710" s="123"/>
      <c r="W710" s="123"/>
      <c r="X710" s="123"/>
      <c r="Y710" s="123"/>
      <c r="Z710" s="123"/>
    </row>
    <row r="711" spans="1:26" ht="13.5" customHeight="1" x14ac:dyDescent="0.25">
      <c r="A711" s="123"/>
      <c r="B711" s="123"/>
      <c r="C711" s="123"/>
      <c r="D711" s="123"/>
      <c r="E711" s="123"/>
      <c r="F711" s="123"/>
      <c r="G711" s="123"/>
      <c r="H711" s="123"/>
      <c r="I711" s="123"/>
      <c r="J711" s="123"/>
      <c r="K711" s="123"/>
      <c r="L711" s="123"/>
      <c r="M711" s="123"/>
      <c r="N711" s="123"/>
      <c r="O711" s="123"/>
      <c r="P711" s="123"/>
      <c r="Q711" s="123"/>
      <c r="R711" s="123"/>
      <c r="S711" s="123"/>
      <c r="T711" s="123"/>
      <c r="U711" s="123"/>
      <c r="V711" s="123"/>
      <c r="W711" s="123"/>
      <c r="X711" s="123"/>
      <c r="Y711" s="123"/>
      <c r="Z711" s="123"/>
    </row>
    <row r="712" spans="1:26" ht="13.5" customHeight="1" x14ac:dyDescent="0.25">
      <c r="A712" s="123"/>
      <c r="B712" s="123"/>
      <c r="C712" s="123"/>
      <c r="D712" s="123"/>
      <c r="E712" s="123"/>
      <c r="F712" s="123"/>
      <c r="G712" s="123"/>
      <c r="H712" s="123"/>
      <c r="I712" s="123"/>
      <c r="J712" s="123"/>
      <c r="K712" s="123"/>
      <c r="L712" s="123"/>
      <c r="M712" s="123"/>
      <c r="N712" s="123"/>
      <c r="O712" s="123"/>
      <c r="P712" s="123"/>
      <c r="Q712" s="123"/>
      <c r="R712" s="123"/>
      <c r="S712" s="123"/>
      <c r="T712" s="123"/>
      <c r="U712" s="123"/>
      <c r="V712" s="123"/>
      <c r="W712" s="123"/>
      <c r="X712" s="123"/>
      <c r="Y712" s="123"/>
      <c r="Z712" s="123"/>
    </row>
    <row r="713" spans="1:26" ht="13.5" customHeight="1" x14ac:dyDescent="0.25">
      <c r="A713" s="123"/>
      <c r="B713" s="123"/>
      <c r="C713" s="123"/>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row>
    <row r="714" spans="1:26" ht="13.5" customHeight="1" x14ac:dyDescent="0.25">
      <c r="A714" s="123"/>
      <c r="B714" s="123"/>
      <c r="C714" s="123"/>
      <c r="D714" s="123"/>
      <c r="E714" s="123"/>
      <c r="F714" s="123"/>
      <c r="G714" s="123"/>
      <c r="H714" s="123"/>
      <c r="I714" s="123"/>
      <c r="J714" s="123"/>
      <c r="K714" s="123"/>
      <c r="L714" s="123"/>
      <c r="M714" s="123"/>
      <c r="N714" s="123"/>
      <c r="O714" s="123"/>
      <c r="P714" s="123"/>
      <c r="Q714" s="123"/>
      <c r="R714" s="123"/>
      <c r="S714" s="123"/>
      <c r="T714" s="123"/>
      <c r="U714" s="123"/>
      <c r="V714" s="123"/>
      <c r="W714" s="123"/>
      <c r="X714" s="123"/>
      <c r="Y714" s="123"/>
      <c r="Z714" s="123"/>
    </row>
    <row r="715" spans="1:26" ht="13.5" customHeight="1" x14ac:dyDescent="0.25">
      <c r="A715" s="123"/>
      <c r="B715" s="123"/>
      <c r="C715" s="123"/>
      <c r="D715" s="123"/>
      <c r="E715" s="123"/>
      <c r="F715" s="123"/>
      <c r="G715" s="123"/>
      <c r="H715" s="123"/>
      <c r="I715" s="123"/>
      <c r="J715" s="123"/>
      <c r="K715" s="123"/>
      <c r="L715" s="123"/>
      <c r="M715" s="123"/>
      <c r="N715" s="123"/>
      <c r="O715" s="123"/>
      <c r="P715" s="123"/>
      <c r="Q715" s="123"/>
      <c r="R715" s="123"/>
      <c r="S715" s="123"/>
      <c r="T715" s="123"/>
      <c r="U715" s="123"/>
      <c r="V715" s="123"/>
      <c r="W715" s="123"/>
      <c r="X715" s="123"/>
      <c r="Y715" s="123"/>
      <c r="Z715" s="123"/>
    </row>
    <row r="716" spans="1:26" ht="13.5" customHeight="1" x14ac:dyDescent="0.25">
      <c r="A716" s="123"/>
      <c r="B716" s="123"/>
      <c r="C716" s="123"/>
      <c r="D716" s="123"/>
      <c r="E716" s="123"/>
      <c r="F716" s="123"/>
      <c r="G716" s="123"/>
      <c r="H716" s="123"/>
      <c r="I716" s="123"/>
      <c r="J716" s="123"/>
      <c r="K716" s="123"/>
      <c r="L716" s="123"/>
      <c r="M716" s="123"/>
      <c r="N716" s="123"/>
      <c r="O716" s="123"/>
      <c r="P716" s="123"/>
      <c r="Q716" s="123"/>
      <c r="R716" s="123"/>
      <c r="S716" s="123"/>
      <c r="T716" s="123"/>
      <c r="U716" s="123"/>
      <c r="V716" s="123"/>
      <c r="W716" s="123"/>
      <c r="X716" s="123"/>
      <c r="Y716" s="123"/>
      <c r="Z716" s="123"/>
    </row>
    <row r="717" spans="1:26" ht="13.5" customHeight="1" x14ac:dyDescent="0.25">
      <c r="A717" s="123"/>
      <c r="B717" s="123"/>
      <c r="C717" s="123"/>
      <c r="D717" s="123"/>
      <c r="E717" s="123"/>
      <c r="F717" s="123"/>
      <c r="G717" s="123"/>
      <c r="H717" s="123"/>
      <c r="I717" s="123"/>
      <c r="J717" s="123"/>
      <c r="K717" s="123"/>
      <c r="L717" s="123"/>
      <c r="M717" s="123"/>
      <c r="N717" s="123"/>
      <c r="O717" s="123"/>
      <c r="P717" s="123"/>
      <c r="Q717" s="123"/>
      <c r="R717" s="123"/>
      <c r="S717" s="123"/>
      <c r="T717" s="123"/>
      <c r="U717" s="123"/>
      <c r="V717" s="123"/>
      <c r="W717" s="123"/>
      <c r="X717" s="123"/>
      <c r="Y717" s="123"/>
      <c r="Z717" s="123"/>
    </row>
    <row r="718" spans="1:26" ht="13.5" customHeight="1" x14ac:dyDescent="0.25">
      <c r="A718" s="123"/>
      <c r="B718" s="123"/>
      <c r="C718" s="123"/>
      <c r="D718" s="123"/>
      <c r="E718" s="123"/>
      <c r="F718" s="123"/>
      <c r="G718" s="123"/>
      <c r="H718" s="123"/>
      <c r="I718" s="123"/>
      <c r="J718" s="123"/>
      <c r="K718" s="123"/>
      <c r="L718" s="123"/>
      <c r="M718" s="123"/>
      <c r="N718" s="123"/>
      <c r="O718" s="123"/>
      <c r="P718" s="123"/>
      <c r="Q718" s="123"/>
      <c r="R718" s="123"/>
      <c r="S718" s="123"/>
      <c r="T718" s="123"/>
      <c r="U718" s="123"/>
      <c r="V718" s="123"/>
      <c r="W718" s="123"/>
      <c r="X718" s="123"/>
      <c r="Y718" s="123"/>
      <c r="Z718" s="123"/>
    </row>
    <row r="719" spans="1:26" ht="13.5" customHeight="1" x14ac:dyDescent="0.25">
      <c r="A719" s="123"/>
      <c r="B719" s="123"/>
      <c r="C719" s="123"/>
      <c r="D719" s="123"/>
      <c r="E719" s="123"/>
      <c r="F719" s="123"/>
      <c r="G719" s="123"/>
      <c r="H719" s="123"/>
      <c r="I719" s="123"/>
      <c r="J719" s="123"/>
      <c r="K719" s="123"/>
      <c r="L719" s="123"/>
      <c r="M719" s="123"/>
      <c r="N719" s="123"/>
      <c r="O719" s="123"/>
      <c r="P719" s="123"/>
      <c r="Q719" s="123"/>
      <c r="R719" s="123"/>
      <c r="S719" s="123"/>
      <c r="T719" s="123"/>
      <c r="U719" s="123"/>
      <c r="V719" s="123"/>
      <c r="W719" s="123"/>
      <c r="X719" s="123"/>
      <c r="Y719" s="123"/>
      <c r="Z719" s="123"/>
    </row>
    <row r="720" spans="1:26" ht="13.5" customHeight="1" x14ac:dyDescent="0.25">
      <c r="A720" s="123"/>
      <c r="B720" s="123"/>
      <c r="C720" s="123"/>
      <c r="D720" s="123"/>
      <c r="E720" s="123"/>
      <c r="F720" s="123"/>
      <c r="G720" s="123"/>
      <c r="H720" s="123"/>
      <c r="I720" s="123"/>
      <c r="J720" s="123"/>
      <c r="K720" s="123"/>
      <c r="L720" s="123"/>
      <c r="M720" s="123"/>
      <c r="N720" s="123"/>
      <c r="O720" s="123"/>
      <c r="P720" s="123"/>
      <c r="Q720" s="123"/>
      <c r="R720" s="123"/>
      <c r="S720" s="123"/>
      <c r="T720" s="123"/>
      <c r="U720" s="123"/>
      <c r="V720" s="123"/>
      <c r="W720" s="123"/>
      <c r="X720" s="123"/>
      <c r="Y720" s="123"/>
      <c r="Z720" s="123"/>
    </row>
    <row r="721" spans="1:26" ht="13.5" customHeight="1" x14ac:dyDescent="0.25">
      <c r="A721" s="123"/>
      <c r="B721" s="123"/>
      <c r="C721" s="123"/>
      <c r="D721" s="123"/>
      <c r="E721" s="123"/>
      <c r="F721" s="123"/>
      <c r="G721" s="123"/>
      <c r="H721" s="123"/>
      <c r="I721" s="123"/>
      <c r="J721" s="123"/>
      <c r="K721" s="123"/>
      <c r="L721" s="123"/>
      <c r="M721" s="123"/>
      <c r="N721" s="123"/>
      <c r="O721" s="123"/>
      <c r="P721" s="123"/>
      <c r="Q721" s="123"/>
      <c r="R721" s="123"/>
      <c r="S721" s="123"/>
      <c r="T721" s="123"/>
      <c r="U721" s="123"/>
      <c r="V721" s="123"/>
      <c r="W721" s="123"/>
      <c r="X721" s="123"/>
      <c r="Y721" s="123"/>
      <c r="Z721" s="123"/>
    </row>
    <row r="722" spans="1:26" ht="13.5" customHeight="1" x14ac:dyDescent="0.25">
      <c r="A722" s="123"/>
      <c r="B722" s="123"/>
      <c r="C722" s="123"/>
      <c r="D722" s="123"/>
      <c r="E722" s="123"/>
      <c r="F722" s="123"/>
      <c r="G722" s="123"/>
      <c r="H722" s="123"/>
      <c r="I722" s="123"/>
      <c r="J722" s="123"/>
      <c r="K722" s="123"/>
      <c r="L722" s="123"/>
      <c r="M722" s="123"/>
      <c r="N722" s="123"/>
      <c r="O722" s="123"/>
      <c r="P722" s="123"/>
      <c r="Q722" s="123"/>
      <c r="R722" s="123"/>
      <c r="S722" s="123"/>
      <c r="T722" s="123"/>
      <c r="U722" s="123"/>
      <c r="V722" s="123"/>
      <c r="W722" s="123"/>
      <c r="X722" s="123"/>
      <c r="Y722" s="123"/>
      <c r="Z722" s="123"/>
    </row>
    <row r="723" spans="1:26" ht="13.5" customHeight="1" x14ac:dyDescent="0.25">
      <c r="A723" s="123"/>
      <c r="B723" s="123"/>
      <c r="C723" s="123"/>
      <c r="D723" s="123"/>
      <c r="E723" s="123"/>
      <c r="F723" s="123"/>
      <c r="G723" s="123"/>
      <c r="H723" s="123"/>
      <c r="I723" s="123"/>
      <c r="J723" s="123"/>
      <c r="K723" s="123"/>
      <c r="L723" s="123"/>
      <c r="M723" s="123"/>
      <c r="N723" s="123"/>
      <c r="O723" s="123"/>
      <c r="P723" s="123"/>
      <c r="Q723" s="123"/>
      <c r="R723" s="123"/>
      <c r="S723" s="123"/>
      <c r="T723" s="123"/>
      <c r="U723" s="123"/>
      <c r="V723" s="123"/>
      <c r="W723" s="123"/>
      <c r="X723" s="123"/>
      <c r="Y723" s="123"/>
      <c r="Z723" s="123"/>
    </row>
    <row r="724" spans="1:26" ht="13.5" customHeight="1" x14ac:dyDescent="0.25">
      <c r="A724" s="123"/>
      <c r="B724" s="123"/>
      <c r="C724" s="123"/>
      <c r="D724" s="123"/>
      <c r="E724" s="123"/>
      <c r="F724" s="123"/>
      <c r="G724" s="123"/>
      <c r="H724" s="123"/>
      <c r="I724" s="123"/>
      <c r="J724" s="123"/>
      <c r="K724" s="123"/>
      <c r="L724" s="123"/>
      <c r="M724" s="123"/>
      <c r="N724" s="123"/>
      <c r="O724" s="123"/>
      <c r="P724" s="123"/>
      <c r="Q724" s="123"/>
      <c r="R724" s="123"/>
      <c r="S724" s="123"/>
      <c r="T724" s="123"/>
      <c r="U724" s="123"/>
      <c r="V724" s="123"/>
      <c r="W724" s="123"/>
      <c r="X724" s="123"/>
      <c r="Y724" s="123"/>
      <c r="Z724" s="123"/>
    </row>
    <row r="725" spans="1:26" ht="13.5" customHeight="1" x14ac:dyDescent="0.25">
      <c r="A725" s="123"/>
      <c r="B725" s="123"/>
      <c r="C725" s="123"/>
      <c r="D725" s="123"/>
      <c r="E725" s="123"/>
      <c r="F725" s="123"/>
      <c r="G725" s="123"/>
      <c r="H725" s="123"/>
      <c r="I725" s="123"/>
      <c r="J725" s="123"/>
      <c r="K725" s="123"/>
      <c r="L725" s="123"/>
      <c r="M725" s="123"/>
      <c r="N725" s="123"/>
      <c r="O725" s="123"/>
      <c r="P725" s="123"/>
      <c r="Q725" s="123"/>
      <c r="R725" s="123"/>
      <c r="S725" s="123"/>
      <c r="T725" s="123"/>
      <c r="U725" s="123"/>
      <c r="V725" s="123"/>
      <c r="W725" s="123"/>
      <c r="X725" s="123"/>
      <c r="Y725" s="123"/>
      <c r="Z725" s="123"/>
    </row>
    <row r="726" spans="1:26" ht="13.5" customHeight="1" x14ac:dyDescent="0.25">
      <c r="A726" s="123"/>
      <c r="B726" s="123"/>
      <c r="C726" s="123"/>
      <c r="D726" s="123"/>
      <c r="E726" s="123"/>
      <c r="F726" s="123"/>
      <c r="G726" s="123"/>
      <c r="H726" s="123"/>
      <c r="I726" s="123"/>
      <c r="J726" s="123"/>
      <c r="K726" s="123"/>
      <c r="L726" s="123"/>
      <c r="M726" s="123"/>
      <c r="N726" s="123"/>
      <c r="O726" s="123"/>
      <c r="P726" s="123"/>
      <c r="Q726" s="123"/>
      <c r="R726" s="123"/>
      <c r="S726" s="123"/>
      <c r="T726" s="123"/>
      <c r="U726" s="123"/>
      <c r="V726" s="123"/>
      <c r="W726" s="123"/>
      <c r="X726" s="123"/>
      <c r="Y726" s="123"/>
      <c r="Z726" s="123"/>
    </row>
    <row r="727" spans="1:26" ht="13.5" customHeight="1" x14ac:dyDescent="0.25">
      <c r="A727" s="123"/>
      <c r="B727" s="123"/>
      <c r="C727" s="123"/>
      <c r="D727" s="123"/>
      <c r="E727" s="123"/>
      <c r="F727" s="123"/>
      <c r="G727" s="123"/>
      <c r="H727" s="123"/>
      <c r="I727" s="123"/>
      <c r="J727" s="123"/>
      <c r="K727" s="123"/>
      <c r="L727" s="123"/>
      <c r="M727" s="123"/>
      <c r="N727" s="123"/>
      <c r="O727" s="123"/>
      <c r="P727" s="123"/>
      <c r="Q727" s="123"/>
      <c r="R727" s="123"/>
      <c r="S727" s="123"/>
      <c r="T727" s="123"/>
      <c r="U727" s="123"/>
      <c r="V727" s="123"/>
      <c r="W727" s="123"/>
      <c r="X727" s="123"/>
      <c r="Y727" s="123"/>
      <c r="Z727" s="123"/>
    </row>
    <row r="728" spans="1:26" ht="13.5" customHeight="1" x14ac:dyDescent="0.25">
      <c r="A728" s="123"/>
      <c r="B728" s="123"/>
      <c r="C728" s="123"/>
      <c r="D728" s="123"/>
      <c r="E728" s="123"/>
      <c r="F728" s="123"/>
      <c r="G728" s="123"/>
      <c r="H728" s="123"/>
      <c r="I728" s="123"/>
      <c r="J728" s="123"/>
      <c r="K728" s="123"/>
      <c r="L728" s="123"/>
      <c r="M728" s="123"/>
      <c r="N728" s="123"/>
      <c r="O728" s="123"/>
      <c r="P728" s="123"/>
      <c r="Q728" s="123"/>
      <c r="R728" s="123"/>
      <c r="S728" s="123"/>
      <c r="T728" s="123"/>
      <c r="U728" s="123"/>
      <c r="V728" s="123"/>
      <c r="W728" s="123"/>
      <c r="X728" s="123"/>
      <c r="Y728" s="123"/>
      <c r="Z728" s="123"/>
    </row>
    <row r="729" spans="1:26" ht="13.5" customHeight="1" x14ac:dyDescent="0.25">
      <c r="A729" s="123"/>
      <c r="B729" s="123"/>
      <c r="C729" s="123"/>
      <c r="D729" s="123"/>
      <c r="E729" s="123"/>
      <c r="F729" s="123"/>
      <c r="G729" s="123"/>
      <c r="H729" s="123"/>
      <c r="I729" s="123"/>
      <c r="J729" s="123"/>
      <c r="K729" s="123"/>
      <c r="L729" s="123"/>
      <c r="M729" s="123"/>
      <c r="N729" s="123"/>
      <c r="O729" s="123"/>
      <c r="P729" s="123"/>
      <c r="Q729" s="123"/>
      <c r="R729" s="123"/>
      <c r="S729" s="123"/>
      <c r="T729" s="123"/>
      <c r="U729" s="123"/>
      <c r="V729" s="123"/>
      <c r="W729" s="123"/>
      <c r="X729" s="123"/>
      <c r="Y729" s="123"/>
      <c r="Z729" s="123"/>
    </row>
    <row r="730" spans="1:26" ht="13.5" customHeight="1" x14ac:dyDescent="0.25">
      <c r="A730" s="123"/>
      <c r="B730" s="123"/>
      <c r="C730" s="123"/>
      <c r="D730" s="123"/>
      <c r="E730" s="123"/>
      <c r="F730" s="123"/>
      <c r="G730" s="123"/>
      <c r="H730" s="123"/>
      <c r="I730" s="123"/>
      <c r="J730" s="123"/>
      <c r="K730" s="123"/>
      <c r="L730" s="123"/>
      <c r="M730" s="123"/>
      <c r="N730" s="123"/>
      <c r="O730" s="123"/>
      <c r="P730" s="123"/>
      <c r="Q730" s="123"/>
      <c r="R730" s="123"/>
      <c r="S730" s="123"/>
      <c r="T730" s="123"/>
      <c r="U730" s="123"/>
      <c r="V730" s="123"/>
      <c r="W730" s="123"/>
      <c r="X730" s="123"/>
      <c r="Y730" s="123"/>
      <c r="Z730" s="123"/>
    </row>
    <row r="731" spans="1:26" ht="13.5" customHeight="1" x14ac:dyDescent="0.25">
      <c r="A731" s="123"/>
      <c r="B731" s="123"/>
      <c r="C731" s="123"/>
      <c r="D731" s="123"/>
      <c r="E731" s="123"/>
      <c r="F731" s="123"/>
      <c r="G731" s="123"/>
      <c r="H731" s="123"/>
      <c r="I731" s="123"/>
      <c r="J731" s="123"/>
      <c r="K731" s="123"/>
      <c r="L731" s="123"/>
      <c r="M731" s="123"/>
      <c r="N731" s="123"/>
      <c r="O731" s="123"/>
      <c r="P731" s="123"/>
      <c r="Q731" s="123"/>
      <c r="R731" s="123"/>
      <c r="S731" s="123"/>
      <c r="T731" s="123"/>
      <c r="U731" s="123"/>
      <c r="V731" s="123"/>
      <c r="W731" s="123"/>
      <c r="X731" s="123"/>
      <c r="Y731" s="123"/>
      <c r="Z731" s="123"/>
    </row>
    <row r="732" spans="1:26" ht="13.5" customHeight="1" x14ac:dyDescent="0.25">
      <c r="A732" s="123"/>
      <c r="B732" s="123"/>
      <c r="C732" s="123"/>
      <c r="D732" s="123"/>
      <c r="E732" s="123"/>
      <c r="F732" s="123"/>
      <c r="G732" s="123"/>
      <c r="H732" s="123"/>
      <c r="I732" s="123"/>
      <c r="J732" s="123"/>
      <c r="K732" s="123"/>
      <c r="L732" s="123"/>
      <c r="M732" s="123"/>
      <c r="N732" s="123"/>
      <c r="O732" s="123"/>
      <c r="P732" s="123"/>
      <c r="Q732" s="123"/>
      <c r="R732" s="123"/>
      <c r="S732" s="123"/>
      <c r="T732" s="123"/>
      <c r="U732" s="123"/>
      <c r="V732" s="123"/>
      <c r="W732" s="123"/>
      <c r="X732" s="123"/>
      <c r="Y732" s="123"/>
      <c r="Z732" s="123"/>
    </row>
    <row r="733" spans="1:26" ht="13.5" customHeight="1" x14ac:dyDescent="0.25">
      <c r="A733" s="123"/>
      <c r="B733" s="123"/>
      <c r="C733" s="123"/>
      <c r="D733" s="123"/>
      <c r="E733" s="123"/>
      <c r="F733" s="123"/>
      <c r="G733" s="123"/>
      <c r="H733" s="123"/>
      <c r="I733" s="123"/>
      <c r="J733" s="123"/>
      <c r="K733" s="123"/>
      <c r="L733" s="123"/>
      <c r="M733" s="123"/>
      <c r="N733" s="123"/>
      <c r="O733" s="123"/>
      <c r="P733" s="123"/>
      <c r="Q733" s="123"/>
      <c r="R733" s="123"/>
      <c r="S733" s="123"/>
      <c r="T733" s="123"/>
      <c r="U733" s="123"/>
      <c r="V733" s="123"/>
      <c r="W733" s="123"/>
      <c r="X733" s="123"/>
      <c r="Y733" s="123"/>
      <c r="Z733" s="123"/>
    </row>
    <row r="734" spans="1:26" ht="13.5" customHeight="1" x14ac:dyDescent="0.25">
      <c r="A734" s="123"/>
      <c r="B734" s="123"/>
      <c r="C734" s="123"/>
      <c r="D734" s="123"/>
      <c r="E734" s="123"/>
      <c r="F734" s="123"/>
      <c r="G734" s="123"/>
      <c r="H734" s="123"/>
      <c r="I734" s="123"/>
      <c r="J734" s="123"/>
      <c r="K734" s="123"/>
      <c r="L734" s="123"/>
      <c r="M734" s="123"/>
      <c r="N734" s="123"/>
      <c r="O734" s="123"/>
      <c r="P734" s="123"/>
      <c r="Q734" s="123"/>
      <c r="R734" s="123"/>
      <c r="S734" s="123"/>
      <c r="T734" s="123"/>
      <c r="U734" s="123"/>
      <c r="V734" s="123"/>
      <c r="W734" s="123"/>
      <c r="X734" s="123"/>
      <c r="Y734" s="123"/>
      <c r="Z734" s="123"/>
    </row>
    <row r="735" spans="1:26" ht="13.5" customHeight="1" x14ac:dyDescent="0.25">
      <c r="A735" s="123"/>
      <c r="B735" s="123"/>
      <c r="C735" s="123"/>
      <c r="D735" s="123"/>
      <c r="E735" s="123"/>
      <c r="F735" s="123"/>
      <c r="G735" s="123"/>
      <c r="H735" s="123"/>
      <c r="I735" s="123"/>
      <c r="J735" s="123"/>
      <c r="K735" s="123"/>
      <c r="L735" s="123"/>
      <c r="M735" s="123"/>
      <c r="N735" s="123"/>
      <c r="O735" s="123"/>
      <c r="P735" s="123"/>
      <c r="Q735" s="123"/>
      <c r="R735" s="123"/>
      <c r="S735" s="123"/>
      <c r="T735" s="123"/>
      <c r="U735" s="123"/>
      <c r="V735" s="123"/>
      <c r="W735" s="123"/>
      <c r="X735" s="123"/>
      <c r="Y735" s="123"/>
      <c r="Z735" s="123"/>
    </row>
    <row r="736" spans="1:26" ht="13.5" customHeight="1" x14ac:dyDescent="0.25">
      <c r="A736" s="123"/>
      <c r="B736" s="123"/>
      <c r="C736" s="123"/>
      <c r="D736" s="123"/>
      <c r="E736" s="123"/>
      <c r="F736" s="123"/>
      <c r="G736" s="123"/>
      <c r="H736" s="123"/>
      <c r="I736" s="123"/>
      <c r="J736" s="123"/>
      <c r="K736" s="123"/>
      <c r="L736" s="123"/>
      <c r="M736" s="123"/>
      <c r="N736" s="123"/>
      <c r="O736" s="123"/>
      <c r="P736" s="123"/>
      <c r="Q736" s="123"/>
      <c r="R736" s="123"/>
      <c r="S736" s="123"/>
      <c r="T736" s="123"/>
      <c r="U736" s="123"/>
      <c r="V736" s="123"/>
      <c r="W736" s="123"/>
      <c r="X736" s="123"/>
      <c r="Y736" s="123"/>
      <c r="Z736" s="123"/>
    </row>
    <row r="737" spans="1:26" ht="13.5" customHeight="1" x14ac:dyDescent="0.25">
      <c r="A737" s="123"/>
      <c r="B737" s="123"/>
      <c r="C737" s="123"/>
      <c r="D737" s="123"/>
      <c r="E737" s="123"/>
      <c r="F737" s="123"/>
      <c r="G737" s="123"/>
      <c r="H737" s="123"/>
      <c r="I737" s="123"/>
      <c r="J737" s="123"/>
      <c r="K737" s="123"/>
      <c r="L737" s="123"/>
      <c r="M737" s="123"/>
      <c r="N737" s="123"/>
      <c r="O737" s="123"/>
      <c r="P737" s="123"/>
      <c r="Q737" s="123"/>
      <c r="R737" s="123"/>
      <c r="S737" s="123"/>
      <c r="T737" s="123"/>
      <c r="U737" s="123"/>
      <c r="V737" s="123"/>
      <c r="W737" s="123"/>
      <c r="X737" s="123"/>
      <c r="Y737" s="123"/>
      <c r="Z737" s="123"/>
    </row>
    <row r="738" spans="1:26" ht="13.5" customHeight="1" x14ac:dyDescent="0.25">
      <c r="A738" s="123"/>
      <c r="B738" s="123"/>
      <c r="C738" s="123"/>
      <c r="D738" s="123"/>
      <c r="E738" s="123"/>
      <c r="F738" s="123"/>
      <c r="G738" s="123"/>
      <c r="H738" s="123"/>
      <c r="I738" s="123"/>
      <c r="J738" s="123"/>
      <c r="K738" s="123"/>
      <c r="L738" s="123"/>
      <c r="M738" s="123"/>
      <c r="N738" s="123"/>
      <c r="O738" s="123"/>
      <c r="P738" s="123"/>
      <c r="Q738" s="123"/>
      <c r="R738" s="123"/>
      <c r="S738" s="123"/>
      <c r="T738" s="123"/>
      <c r="U738" s="123"/>
      <c r="V738" s="123"/>
      <c r="W738" s="123"/>
      <c r="X738" s="123"/>
      <c r="Y738" s="123"/>
      <c r="Z738" s="123"/>
    </row>
    <row r="739" spans="1:26" ht="13.5" customHeight="1" x14ac:dyDescent="0.25">
      <c r="A739" s="123"/>
      <c r="B739" s="123"/>
      <c r="C739" s="123"/>
      <c r="D739" s="123"/>
      <c r="E739" s="123"/>
      <c r="F739" s="123"/>
      <c r="G739" s="123"/>
      <c r="H739" s="123"/>
      <c r="I739" s="123"/>
      <c r="J739" s="123"/>
      <c r="K739" s="123"/>
      <c r="L739" s="123"/>
      <c r="M739" s="123"/>
      <c r="N739" s="123"/>
      <c r="O739" s="123"/>
      <c r="P739" s="123"/>
      <c r="Q739" s="123"/>
      <c r="R739" s="123"/>
      <c r="S739" s="123"/>
      <c r="T739" s="123"/>
      <c r="U739" s="123"/>
      <c r="V739" s="123"/>
      <c r="W739" s="123"/>
      <c r="X739" s="123"/>
      <c r="Y739" s="123"/>
      <c r="Z739" s="123"/>
    </row>
    <row r="740" spans="1:26" ht="13.5" customHeight="1" x14ac:dyDescent="0.25">
      <c r="A740" s="123"/>
      <c r="B740" s="123"/>
      <c r="C740" s="123"/>
      <c r="D740" s="123"/>
      <c r="E740" s="123"/>
      <c r="F740" s="123"/>
      <c r="G740" s="123"/>
      <c r="H740" s="123"/>
      <c r="I740" s="123"/>
      <c r="J740" s="123"/>
      <c r="K740" s="123"/>
      <c r="L740" s="123"/>
      <c r="M740" s="123"/>
      <c r="N740" s="123"/>
      <c r="O740" s="123"/>
      <c r="P740" s="123"/>
      <c r="Q740" s="123"/>
      <c r="R740" s="123"/>
      <c r="S740" s="123"/>
      <c r="T740" s="123"/>
      <c r="U740" s="123"/>
      <c r="V740" s="123"/>
      <c r="W740" s="123"/>
      <c r="X740" s="123"/>
      <c r="Y740" s="123"/>
      <c r="Z740" s="123"/>
    </row>
    <row r="741" spans="1:26" ht="13.5" customHeight="1" x14ac:dyDescent="0.25">
      <c r="A741" s="123"/>
      <c r="B741" s="123"/>
      <c r="C741" s="123"/>
      <c r="D741" s="123"/>
      <c r="E741" s="123"/>
      <c r="F741" s="123"/>
      <c r="G741" s="123"/>
      <c r="H741" s="123"/>
      <c r="I741" s="123"/>
      <c r="J741" s="123"/>
      <c r="K741" s="123"/>
      <c r="L741" s="123"/>
      <c r="M741" s="123"/>
      <c r="N741" s="123"/>
      <c r="O741" s="123"/>
      <c r="P741" s="123"/>
      <c r="Q741" s="123"/>
      <c r="R741" s="123"/>
      <c r="S741" s="123"/>
      <c r="T741" s="123"/>
      <c r="U741" s="123"/>
      <c r="V741" s="123"/>
      <c r="W741" s="123"/>
      <c r="X741" s="123"/>
      <c r="Y741" s="123"/>
      <c r="Z741" s="123"/>
    </row>
    <row r="742" spans="1:26" ht="13.5" customHeight="1" x14ac:dyDescent="0.25">
      <c r="A742" s="123"/>
      <c r="B742" s="123"/>
      <c r="C742" s="123"/>
      <c r="D742" s="123"/>
      <c r="E742" s="123"/>
      <c r="F742" s="123"/>
      <c r="G742" s="123"/>
      <c r="H742" s="123"/>
      <c r="I742" s="123"/>
      <c r="J742" s="123"/>
      <c r="K742" s="123"/>
      <c r="L742" s="123"/>
      <c r="M742" s="123"/>
      <c r="N742" s="123"/>
      <c r="O742" s="123"/>
      <c r="P742" s="123"/>
      <c r="Q742" s="123"/>
      <c r="R742" s="123"/>
      <c r="S742" s="123"/>
      <c r="T742" s="123"/>
      <c r="U742" s="123"/>
      <c r="V742" s="123"/>
      <c r="W742" s="123"/>
      <c r="X742" s="123"/>
      <c r="Y742" s="123"/>
      <c r="Z742" s="123"/>
    </row>
    <row r="743" spans="1:26" ht="13.5" customHeight="1" x14ac:dyDescent="0.25">
      <c r="A743" s="123"/>
      <c r="B743" s="123"/>
      <c r="C743" s="123"/>
      <c r="D743" s="123"/>
      <c r="E743" s="123"/>
      <c r="F743" s="123"/>
      <c r="G743" s="123"/>
      <c r="H743" s="123"/>
      <c r="I743" s="123"/>
      <c r="J743" s="123"/>
      <c r="K743" s="123"/>
      <c r="L743" s="123"/>
      <c r="M743" s="123"/>
      <c r="N743" s="123"/>
      <c r="O743" s="123"/>
      <c r="P743" s="123"/>
      <c r="Q743" s="123"/>
      <c r="R743" s="123"/>
      <c r="S743" s="123"/>
      <c r="T743" s="123"/>
      <c r="U743" s="123"/>
      <c r="V743" s="123"/>
      <c r="W743" s="123"/>
      <c r="X743" s="123"/>
      <c r="Y743" s="123"/>
      <c r="Z743" s="123"/>
    </row>
    <row r="744" spans="1:26" ht="13.5" customHeight="1" x14ac:dyDescent="0.25">
      <c r="A744" s="123"/>
      <c r="B744" s="123"/>
      <c r="C744" s="123"/>
      <c r="D744" s="123"/>
      <c r="E744" s="123"/>
      <c r="F744" s="123"/>
      <c r="G744" s="123"/>
      <c r="H744" s="123"/>
      <c r="I744" s="123"/>
      <c r="J744" s="123"/>
      <c r="K744" s="123"/>
      <c r="L744" s="123"/>
      <c r="M744" s="123"/>
      <c r="N744" s="123"/>
      <c r="O744" s="123"/>
      <c r="P744" s="123"/>
      <c r="Q744" s="123"/>
      <c r="R744" s="123"/>
      <c r="S744" s="123"/>
      <c r="T744" s="123"/>
      <c r="U744" s="123"/>
      <c r="V744" s="123"/>
      <c r="W744" s="123"/>
      <c r="X744" s="123"/>
      <c r="Y744" s="123"/>
      <c r="Z744" s="123"/>
    </row>
    <row r="745" spans="1:26" ht="13.5" customHeight="1" x14ac:dyDescent="0.25">
      <c r="A745" s="123"/>
      <c r="B745" s="123"/>
      <c r="C745" s="123"/>
      <c r="D745" s="123"/>
      <c r="E745" s="123"/>
      <c r="F745" s="123"/>
      <c r="G745" s="123"/>
      <c r="H745" s="123"/>
      <c r="I745" s="123"/>
      <c r="J745" s="123"/>
      <c r="K745" s="123"/>
      <c r="L745" s="123"/>
      <c r="M745" s="123"/>
      <c r="N745" s="123"/>
      <c r="O745" s="123"/>
      <c r="P745" s="123"/>
      <c r="Q745" s="123"/>
      <c r="R745" s="123"/>
      <c r="S745" s="123"/>
      <c r="T745" s="123"/>
      <c r="U745" s="123"/>
      <c r="V745" s="123"/>
      <c r="W745" s="123"/>
      <c r="X745" s="123"/>
      <c r="Y745" s="123"/>
      <c r="Z745" s="123"/>
    </row>
    <row r="746" spans="1:26" ht="13.5" customHeight="1" x14ac:dyDescent="0.25">
      <c r="A746" s="123"/>
      <c r="B746" s="123"/>
      <c r="C746" s="123"/>
      <c r="D746" s="123"/>
      <c r="E746" s="123"/>
      <c r="F746" s="123"/>
      <c r="G746" s="123"/>
      <c r="H746" s="123"/>
      <c r="I746" s="123"/>
      <c r="J746" s="123"/>
      <c r="K746" s="123"/>
      <c r="L746" s="123"/>
      <c r="M746" s="123"/>
      <c r="N746" s="123"/>
      <c r="O746" s="123"/>
      <c r="P746" s="123"/>
      <c r="Q746" s="123"/>
      <c r="R746" s="123"/>
      <c r="S746" s="123"/>
      <c r="T746" s="123"/>
      <c r="U746" s="123"/>
      <c r="V746" s="123"/>
      <c r="W746" s="123"/>
      <c r="X746" s="123"/>
      <c r="Y746" s="123"/>
      <c r="Z746" s="123"/>
    </row>
    <row r="747" spans="1:26" ht="13.5" customHeight="1" x14ac:dyDescent="0.25">
      <c r="A747" s="123"/>
      <c r="B747" s="123"/>
      <c r="C747" s="123"/>
      <c r="D747" s="123"/>
      <c r="E747" s="123"/>
      <c r="F747" s="123"/>
      <c r="G747" s="123"/>
      <c r="H747" s="123"/>
      <c r="I747" s="123"/>
      <c r="J747" s="123"/>
      <c r="K747" s="123"/>
      <c r="L747" s="123"/>
      <c r="M747" s="123"/>
      <c r="N747" s="123"/>
      <c r="O747" s="123"/>
      <c r="P747" s="123"/>
      <c r="Q747" s="123"/>
      <c r="R747" s="123"/>
      <c r="S747" s="123"/>
      <c r="T747" s="123"/>
      <c r="U747" s="123"/>
      <c r="V747" s="123"/>
      <c r="W747" s="123"/>
      <c r="X747" s="123"/>
      <c r="Y747" s="123"/>
      <c r="Z747" s="123"/>
    </row>
    <row r="748" spans="1:26" ht="13.5" customHeight="1" x14ac:dyDescent="0.25">
      <c r="A748" s="123"/>
      <c r="B748" s="123"/>
      <c r="C748" s="123"/>
      <c r="D748" s="123"/>
      <c r="E748" s="123"/>
      <c r="F748" s="123"/>
      <c r="G748" s="123"/>
      <c r="H748" s="123"/>
      <c r="I748" s="123"/>
      <c r="J748" s="123"/>
      <c r="K748" s="123"/>
      <c r="L748" s="123"/>
      <c r="M748" s="123"/>
      <c r="N748" s="123"/>
      <c r="O748" s="123"/>
      <c r="P748" s="123"/>
      <c r="Q748" s="123"/>
      <c r="R748" s="123"/>
      <c r="S748" s="123"/>
      <c r="T748" s="123"/>
      <c r="U748" s="123"/>
      <c r="V748" s="123"/>
      <c r="W748" s="123"/>
      <c r="X748" s="123"/>
      <c r="Y748" s="123"/>
      <c r="Z748" s="123"/>
    </row>
    <row r="749" spans="1:26" ht="13.5" customHeight="1" x14ac:dyDescent="0.25">
      <c r="A749" s="123"/>
      <c r="B749" s="123"/>
      <c r="C749" s="123"/>
      <c r="D749" s="123"/>
      <c r="E749" s="123"/>
      <c r="F749" s="123"/>
      <c r="G749" s="123"/>
      <c r="H749" s="123"/>
      <c r="I749" s="123"/>
      <c r="J749" s="123"/>
      <c r="K749" s="123"/>
      <c r="L749" s="123"/>
      <c r="M749" s="123"/>
      <c r="N749" s="123"/>
      <c r="O749" s="123"/>
      <c r="P749" s="123"/>
      <c r="Q749" s="123"/>
      <c r="R749" s="123"/>
      <c r="S749" s="123"/>
      <c r="T749" s="123"/>
      <c r="U749" s="123"/>
      <c r="V749" s="123"/>
      <c r="W749" s="123"/>
      <c r="X749" s="123"/>
      <c r="Y749" s="123"/>
      <c r="Z749" s="123"/>
    </row>
    <row r="750" spans="1:26" ht="13.5" customHeight="1" x14ac:dyDescent="0.25">
      <c r="A750" s="123"/>
      <c r="B750" s="123"/>
      <c r="C750" s="123"/>
      <c r="D750" s="123"/>
      <c r="E750" s="123"/>
      <c r="F750" s="123"/>
      <c r="G750" s="123"/>
      <c r="H750" s="123"/>
      <c r="I750" s="123"/>
      <c r="J750" s="123"/>
      <c r="K750" s="123"/>
      <c r="L750" s="123"/>
      <c r="M750" s="123"/>
      <c r="N750" s="123"/>
      <c r="O750" s="123"/>
      <c r="P750" s="123"/>
      <c r="Q750" s="123"/>
      <c r="R750" s="123"/>
      <c r="S750" s="123"/>
      <c r="T750" s="123"/>
      <c r="U750" s="123"/>
      <c r="V750" s="123"/>
      <c r="W750" s="123"/>
      <c r="X750" s="123"/>
      <c r="Y750" s="123"/>
      <c r="Z750" s="123"/>
    </row>
    <row r="751" spans="1:26" ht="13.5" customHeight="1" x14ac:dyDescent="0.25">
      <c r="A751" s="123"/>
      <c r="B751" s="123"/>
      <c r="C751" s="123"/>
      <c r="D751" s="123"/>
      <c r="E751" s="123"/>
      <c r="F751" s="123"/>
      <c r="G751" s="123"/>
      <c r="H751" s="123"/>
      <c r="I751" s="123"/>
      <c r="J751" s="123"/>
      <c r="K751" s="123"/>
      <c r="L751" s="123"/>
      <c r="M751" s="123"/>
      <c r="N751" s="123"/>
      <c r="O751" s="123"/>
      <c r="P751" s="123"/>
      <c r="Q751" s="123"/>
      <c r="R751" s="123"/>
      <c r="S751" s="123"/>
      <c r="T751" s="123"/>
      <c r="U751" s="123"/>
      <c r="V751" s="123"/>
      <c r="W751" s="123"/>
      <c r="X751" s="123"/>
      <c r="Y751" s="123"/>
      <c r="Z751" s="123"/>
    </row>
    <row r="752" spans="1:26" ht="13.5" customHeight="1" x14ac:dyDescent="0.25">
      <c r="A752" s="123"/>
      <c r="B752" s="123"/>
      <c r="C752" s="123"/>
      <c r="D752" s="123"/>
      <c r="E752" s="123"/>
      <c r="F752" s="123"/>
      <c r="G752" s="123"/>
      <c r="H752" s="123"/>
      <c r="I752" s="123"/>
      <c r="J752" s="123"/>
      <c r="K752" s="123"/>
      <c r="L752" s="123"/>
      <c r="M752" s="123"/>
      <c r="N752" s="123"/>
      <c r="O752" s="123"/>
      <c r="P752" s="123"/>
      <c r="Q752" s="123"/>
      <c r="R752" s="123"/>
      <c r="S752" s="123"/>
      <c r="T752" s="123"/>
      <c r="U752" s="123"/>
      <c r="V752" s="123"/>
      <c r="W752" s="123"/>
      <c r="X752" s="123"/>
      <c r="Y752" s="123"/>
      <c r="Z752" s="123"/>
    </row>
    <row r="753" spans="1:26" ht="13.5" customHeight="1" x14ac:dyDescent="0.25">
      <c r="A753" s="123"/>
      <c r="B753" s="123"/>
      <c r="C753" s="123"/>
      <c r="D753" s="123"/>
      <c r="E753" s="123"/>
      <c r="F753" s="123"/>
      <c r="G753" s="123"/>
      <c r="H753" s="123"/>
      <c r="I753" s="123"/>
      <c r="J753" s="123"/>
      <c r="K753" s="123"/>
      <c r="L753" s="123"/>
      <c r="M753" s="123"/>
      <c r="N753" s="123"/>
      <c r="O753" s="123"/>
      <c r="P753" s="123"/>
      <c r="Q753" s="123"/>
      <c r="R753" s="123"/>
      <c r="S753" s="123"/>
      <c r="T753" s="123"/>
      <c r="U753" s="123"/>
      <c r="V753" s="123"/>
      <c r="W753" s="123"/>
      <c r="X753" s="123"/>
      <c r="Y753" s="123"/>
      <c r="Z753" s="123"/>
    </row>
    <row r="754" spans="1:26" ht="13.5" customHeight="1" x14ac:dyDescent="0.25">
      <c r="A754" s="123"/>
      <c r="B754" s="123"/>
      <c r="C754" s="123"/>
      <c r="D754" s="123"/>
      <c r="E754" s="123"/>
      <c r="F754" s="123"/>
      <c r="G754" s="123"/>
      <c r="H754" s="123"/>
      <c r="I754" s="123"/>
      <c r="J754" s="123"/>
      <c r="K754" s="123"/>
      <c r="L754" s="123"/>
      <c r="M754" s="123"/>
      <c r="N754" s="123"/>
      <c r="O754" s="123"/>
      <c r="P754" s="123"/>
      <c r="Q754" s="123"/>
      <c r="R754" s="123"/>
      <c r="S754" s="123"/>
      <c r="T754" s="123"/>
      <c r="U754" s="123"/>
      <c r="V754" s="123"/>
      <c r="W754" s="123"/>
      <c r="X754" s="123"/>
      <c r="Y754" s="123"/>
      <c r="Z754" s="123"/>
    </row>
    <row r="755" spans="1:26" ht="13.5" customHeight="1" x14ac:dyDescent="0.25">
      <c r="A755" s="123"/>
      <c r="B755" s="123"/>
      <c r="C755" s="123"/>
      <c r="D755" s="123"/>
      <c r="E755" s="123"/>
      <c r="F755" s="123"/>
      <c r="G755" s="123"/>
      <c r="H755" s="123"/>
      <c r="I755" s="123"/>
      <c r="J755" s="123"/>
      <c r="K755" s="123"/>
      <c r="L755" s="123"/>
      <c r="M755" s="123"/>
      <c r="N755" s="123"/>
      <c r="O755" s="123"/>
      <c r="P755" s="123"/>
      <c r="Q755" s="123"/>
      <c r="R755" s="123"/>
      <c r="S755" s="123"/>
      <c r="T755" s="123"/>
      <c r="U755" s="123"/>
      <c r="V755" s="123"/>
      <c r="W755" s="123"/>
      <c r="X755" s="123"/>
      <c r="Y755" s="123"/>
      <c r="Z755" s="123"/>
    </row>
    <row r="756" spans="1:26" ht="13.5" customHeight="1" x14ac:dyDescent="0.25">
      <c r="A756" s="123"/>
      <c r="B756" s="123"/>
      <c r="C756" s="123"/>
      <c r="D756" s="123"/>
      <c r="E756" s="123"/>
      <c r="F756" s="123"/>
      <c r="G756" s="123"/>
      <c r="H756" s="123"/>
      <c r="I756" s="123"/>
      <c r="J756" s="123"/>
      <c r="K756" s="123"/>
      <c r="L756" s="123"/>
      <c r="M756" s="123"/>
      <c r="N756" s="123"/>
      <c r="O756" s="123"/>
      <c r="P756" s="123"/>
      <c r="Q756" s="123"/>
      <c r="R756" s="123"/>
      <c r="S756" s="123"/>
      <c r="T756" s="123"/>
      <c r="U756" s="123"/>
      <c r="V756" s="123"/>
      <c r="W756" s="123"/>
      <c r="X756" s="123"/>
      <c r="Y756" s="123"/>
      <c r="Z756" s="123"/>
    </row>
    <row r="757" spans="1:26" ht="13.5" customHeight="1" x14ac:dyDescent="0.25">
      <c r="A757" s="123"/>
      <c r="B757" s="123"/>
      <c r="C757" s="123"/>
      <c r="D757" s="123"/>
      <c r="E757" s="123"/>
      <c r="F757" s="123"/>
      <c r="G757" s="123"/>
      <c r="H757" s="123"/>
      <c r="I757" s="123"/>
      <c r="J757" s="123"/>
      <c r="K757" s="123"/>
      <c r="L757" s="123"/>
      <c r="M757" s="123"/>
      <c r="N757" s="123"/>
      <c r="O757" s="123"/>
      <c r="P757" s="123"/>
      <c r="Q757" s="123"/>
      <c r="R757" s="123"/>
      <c r="S757" s="123"/>
      <c r="T757" s="123"/>
      <c r="U757" s="123"/>
      <c r="V757" s="123"/>
      <c r="W757" s="123"/>
      <c r="X757" s="123"/>
      <c r="Y757" s="123"/>
      <c r="Z757" s="123"/>
    </row>
    <row r="758" spans="1:26" ht="13.5" customHeight="1" x14ac:dyDescent="0.25">
      <c r="A758" s="123"/>
      <c r="B758" s="123"/>
      <c r="C758" s="123"/>
      <c r="D758" s="123"/>
      <c r="E758" s="123"/>
      <c r="F758" s="123"/>
      <c r="G758" s="123"/>
      <c r="H758" s="123"/>
      <c r="I758" s="123"/>
      <c r="J758" s="123"/>
      <c r="K758" s="123"/>
      <c r="L758" s="123"/>
      <c r="M758" s="123"/>
      <c r="N758" s="123"/>
      <c r="O758" s="123"/>
      <c r="P758" s="123"/>
      <c r="Q758" s="123"/>
      <c r="R758" s="123"/>
      <c r="S758" s="123"/>
      <c r="T758" s="123"/>
      <c r="U758" s="123"/>
      <c r="V758" s="123"/>
      <c r="W758" s="123"/>
      <c r="X758" s="123"/>
      <c r="Y758" s="123"/>
      <c r="Z758" s="123"/>
    </row>
    <row r="759" spans="1:26" ht="13.5" customHeight="1" x14ac:dyDescent="0.25">
      <c r="A759" s="123"/>
      <c r="B759" s="123"/>
      <c r="C759" s="123"/>
      <c r="D759" s="123"/>
      <c r="E759" s="123"/>
      <c r="F759" s="123"/>
      <c r="G759" s="123"/>
      <c r="H759" s="123"/>
      <c r="I759" s="123"/>
      <c r="J759" s="123"/>
      <c r="K759" s="123"/>
      <c r="L759" s="123"/>
      <c r="M759" s="123"/>
      <c r="N759" s="123"/>
      <c r="O759" s="123"/>
      <c r="P759" s="123"/>
      <c r="Q759" s="123"/>
      <c r="R759" s="123"/>
      <c r="S759" s="123"/>
      <c r="T759" s="123"/>
      <c r="U759" s="123"/>
      <c r="V759" s="123"/>
      <c r="W759" s="123"/>
      <c r="X759" s="123"/>
      <c r="Y759" s="123"/>
      <c r="Z759" s="123"/>
    </row>
    <row r="760" spans="1:26" ht="13.5" customHeight="1" x14ac:dyDescent="0.25">
      <c r="A760" s="123"/>
      <c r="B760" s="123"/>
      <c r="C760" s="123"/>
      <c r="D760" s="123"/>
      <c r="E760" s="123"/>
      <c r="F760" s="123"/>
      <c r="G760" s="123"/>
      <c r="H760" s="123"/>
      <c r="I760" s="123"/>
      <c r="J760" s="123"/>
      <c r="K760" s="123"/>
      <c r="L760" s="123"/>
      <c r="M760" s="123"/>
      <c r="N760" s="123"/>
      <c r="O760" s="123"/>
      <c r="P760" s="123"/>
      <c r="Q760" s="123"/>
      <c r="R760" s="123"/>
      <c r="S760" s="123"/>
      <c r="T760" s="123"/>
      <c r="U760" s="123"/>
      <c r="V760" s="123"/>
      <c r="W760" s="123"/>
      <c r="X760" s="123"/>
      <c r="Y760" s="123"/>
      <c r="Z760" s="123"/>
    </row>
    <row r="761" spans="1:26" ht="13.5" customHeight="1" x14ac:dyDescent="0.25">
      <c r="A761" s="123"/>
      <c r="B761" s="123"/>
      <c r="C761" s="123"/>
      <c r="D761" s="123"/>
      <c r="E761" s="123"/>
      <c r="F761" s="123"/>
      <c r="G761" s="123"/>
      <c r="H761" s="123"/>
      <c r="I761" s="123"/>
      <c r="J761" s="123"/>
      <c r="K761" s="123"/>
      <c r="L761" s="123"/>
      <c r="M761" s="123"/>
      <c r="N761" s="123"/>
      <c r="O761" s="123"/>
      <c r="P761" s="123"/>
      <c r="Q761" s="123"/>
      <c r="R761" s="123"/>
      <c r="S761" s="123"/>
      <c r="T761" s="123"/>
      <c r="U761" s="123"/>
      <c r="V761" s="123"/>
      <c r="W761" s="123"/>
      <c r="X761" s="123"/>
      <c r="Y761" s="123"/>
      <c r="Z761" s="123"/>
    </row>
    <row r="762" spans="1:26" ht="13.5" customHeight="1" x14ac:dyDescent="0.25">
      <c r="A762" s="123"/>
      <c r="B762" s="123"/>
      <c r="C762" s="123"/>
      <c r="D762" s="123"/>
      <c r="E762" s="123"/>
      <c r="F762" s="123"/>
      <c r="G762" s="123"/>
      <c r="H762" s="123"/>
      <c r="I762" s="123"/>
      <c r="J762" s="123"/>
      <c r="K762" s="123"/>
      <c r="L762" s="123"/>
      <c r="M762" s="123"/>
      <c r="N762" s="123"/>
      <c r="O762" s="123"/>
      <c r="P762" s="123"/>
      <c r="Q762" s="123"/>
      <c r="R762" s="123"/>
      <c r="S762" s="123"/>
      <c r="T762" s="123"/>
      <c r="U762" s="123"/>
      <c r="V762" s="123"/>
      <c r="W762" s="123"/>
      <c r="X762" s="123"/>
      <c r="Y762" s="123"/>
      <c r="Z762" s="123"/>
    </row>
    <row r="763" spans="1:26" ht="13.5" customHeight="1" x14ac:dyDescent="0.25">
      <c r="A763" s="123"/>
      <c r="B763" s="123"/>
      <c r="C763" s="123"/>
      <c r="D763" s="123"/>
      <c r="E763" s="123"/>
      <c r="F763" s="123"/>
      <c r="G763" s="123"/>
      <c r="H763" s="123"/>
      <c r="I763" s="123"/>
      <c r="J763" s="123"/>
      <c r="K763" s="123"/>
      <c r="L763" s="123"/>
      <c r="M763" s="123"/>
      <c r="N763" s="123"/>
      <c r="O763" s="123"/>
      <c r="P763" s="123"/>
      <c r="Q763" s="123"/>
      <c r="R763" s="123"/>
      <c r="S763" s="123"/>
      <c r="T763" s="123"/>
      <c r="U763" s="123"/>
      <c r="V763" s="123"/>
      <c r="W763" s="123"/>
      <c r="X763" s="123"/>
      <c r="Y763" s="123"/>
      <c r="Z763" s="123"/>
    </row>
    <row r="764" spans="1:26" ht="13.5" customHeight="1" x14ac:dyDescent="0.25">
      <c r="A764" s="123"/>
      <c r="B764" s="123"/>
      <c r="C764" s="123"/>
      <c r="D764" s="123"/>
      <c r="E764" s="123"/>
      <c r="F764" s="123"/>
      <c r="G764" s="123"/>
      <c r="H764" s="123"/>
      <c r="I764" s="123"/>
      <c r="J764" s="123"/>
      <c r="K764" s="123"/>
      <c r="L764" s="123"/>
      <c r="M764" s="123"/>
      <c r="N764" s="123"/>
      <c r="O764" s="123"/>
      <c r="P764" s="123"/>
      <c r="Q764" s="123"/>
      <c r="R764" s="123"/>
      <c r="S764" s="123"/>
      <c r="T764" s="123"/>
      <c r="U764" s="123"/>
      <c r="V764" s="123"/>
      <c r="W764" s="123"/>
      <c r="X764" s="123"/>
      <c r="Y764" s="123"/>
      <c r="Z764" s="123"/>
    </row>
    <row r="765" spans="1:26" ht="13.5" customHeight="1" x14ac:dyDescent="0.25">
      <c r="A765" s="123"/>
      <c r="B765" s="123"/>
      <c r="C765" s="123"/>
      <c r="D765" s="123"/>
      <c r="E765" s="123"/>
      <c r="F765" s="123"/>
      <c r="G765" s="123"/>
      <c r="H765" s="123"/>
      <c r="I765" s="123"/>
      <c r="J765" s="123"/>
      <c r="K765" s="123"/>
      <c r="L765" s="123"/>
      <c r="M765" s="123"/>
      <c r="N765" s="123"/>
      <c r="O765" s="123"/>
      <c r="P765" s="123"/>
      <c r="Q765" s="123"/>
      <c r="R765" s="123"/>
      <c r="S765" s="123"/>
      <c r="T765" s="123"/>
      <c r="U765" s="123"/>
      <c r="V765" s="123"/>
      <c r="W765" s="123"/>
      <c r="X765" s="123"/>
      <c r="Y765" s="123"/>
      <c r="Z765" s="123"/>
    </row>
    <row r="766" spans="1:26" ht="13.5" customHeight="1" x14ac:dyDescent="0.25">
      <c r="A766" s="123"/>
      <c r="B766" s="123"/>
      <c r="C766" s="123"/>
      <c r="D766" s="123"/>
      <c r="E766" s="123"/>
      <c r="F766" s="123"/>
      <c r="G766" s="123"/>
      <c r="H766" s="123"/>
      <c r="I766" s="123"/>
      <c r="J766" s="123"/>
      <c r="K766" s="123"/>
      <c r="L766" s="123"/>
      <c r="M766" s="123"/>
      <c r="N766" s="123"/>
      <c r="O766" s="123"/>
      <c r="P766" s="123"/>
      <c r="Q766" s="123"/>
      <c r="R766" s="123"/>
      <c r="S766" s="123"/>
      <c r="T766" s="123"/>
      <c r="U766" s="123"/>
      <c r="V766" s="123"/>
      <c r="W766" s="123"/>
      <c r="X766" s="123"/>
      <c r="Y766" s="123"/>
      <c r="Z766" s="123"/>
    </row>
    <row r="767" spans="1:26" ht="13.5" customHeight="1" x14ac:dyDescent="0.25">
      <c r="A767" s="123"/>
      <c r="B767" s="123"/>
      <c r="C767" s="123"/>
      <c r="D767" s="123"/>
      <c r="E767" s="123"/>
      <c r="F767" s="123"/>
      <c r="G767" s="123"/>
      <c r="H767" s="123"/>
      <c r="I767" s="123"/>
      <c r="J767" s="123"/>
      <c r="K767" s="123"/>
      <c r="L767" s="123"/>
      <c r="M767" s="123"/>
      <c r="N767" s="123"/>
      <c r="O767" s="123"/>
      <c r="P767" s="123"/>
      <c r="Q767" s="123"/>
      <c r="R767" s="123"/>
      <c r="S767" s="123"/>
      <c r="T767" s="123"/>
      <c r="U767" s="123"/>
      <c r="V767" s="123"/>
      <c r="W767" s="123"/>
      <c r="X767" s="123"/>
      <c r="Y767" s="123"/>
      <c r="Z767" s="123"/>
    </row>
    <row r="768" spans="1:26" ht="13.5" customHeight="1" x14ac:dyDescent="0.25">
      <c r="A768" s="123"/>
      <c r="B768" s="123"/>
      <c r="C768" s="123"/>
      <c r="D768" s="123"/>
      <c r="E768" s="123"/>
      <c r="F768" s="123"/>
      <c r="G768" s="123"/>
      <c r="H768" s="123"/>
      <c r="I768" s="123"/>
      <c r="J768" s="123"/>
      <c r="K768" s="123"/>
      <c r="L768" s="123"/>
      <c r="M768" s="123"/>
      <c r="N768" s="123"/>
      <c r="O768" s="123"/>
      <c r="P768" s="123"/>
      <c r="Q768" s="123"/>
      <c r="R768" s="123"/>
      <c r="S768" s="123"/>
      <c r="T768" s="123"/>
      <c r="U768" s="123"/>
      <c r="V768" s="123"/>
      <c r="W768" s="123"/>
      <c r="X768" s="123"/>
      <c r="Y768" s="123"/>
      <c r="Z768" s="123"/>
    </row>
    <row r="769" spans="1:26" ht="13.5" customHeight="1" x14ac:dyDescent="0.25">
      <c r="A769" s="123"/>
      <c r="B769" s="123"/>
      <c r="C769" s="123"/>
      <c r="D769" s="123"/>
      <c r="E769" s="123"/>
      <c r="F769" s="123"/>
      <c r="G769" s="123"/>
      <c r="H769" s="123"/>
      <c r="I769" s="123"/>
      <c r="J769" s="123"/>
      <c r="K769" s="123"/>
      <c r="L769" s="123"/>
      <c r="M769" s="123"/>
      <c r="N769" s="123"/>
      <c r="O769" s="123"/>
      <c r="P769" s="123"/>
      <c r="Q769" s="123"/>
      <c r="R769" s="123"/>
      <c r="S769" s="123"/>
      <c r="T769" s="123"/>
      <c r="U769" s="123"/>
      <c r="V769" s="123"/>
      <c r="W769" s="123"/>
      <c r="X769" s="123"/>
      <c r="Y769" s="123"/>
      <c r="Z769" s="123"/>
    </row>
    <row r="770" spans="1:26" ht="13.5" customHeight="1" x14ac:dyDescent="0.25">
      <c r="A770" s="123"/>
      <c r="B770" s="123"/>
      <c r="C770" s="123"/>
      <c r="D770" s="123"/>
      <c r="E770" s="123"/>
      <c r="F770" s="123"/>
      <c r="G770" s="123"/>
      <c r="H770" s="123"/>
      <c r="I770" s="123"/>
      <c r="J770" s="123"/>
      <c r="K770" s="123"/>
      <c r="L770" s="123"/>
      <c r="M770" s="123"/>
      <c r="N770" s="123"/>
      <c r="O770" s="123"/>
      <c r="P770" s="123"/>
      <c r="Q770" s="123"/>
      <c r="R770" s="123"/>
      <c r="S770" s="123"/>
      <c r="T770" s="123"/>
      <c r="U770" s="123"/>
      <c r="V770" s="123"/>
      <c r="W770" s="123"/>
      <c r="X770" s="123"/>
      <c r="Y770" s="123"/>
      <c r="Z770" s="123"/>
    </row>
    <row r="771" spans="1:26" ht="13.5" customHeight="1" x14ac:dyDescent="0.25">
      <c r="A771" s="123"/>
      <c r="B771" s="123"/>
      <c r="C771" s="123"/>
      <c r="D771" s="123"/>
      <c r="E771" s="123"/>
      <c r="F771" s="123"/>
      <c r="G771" s="123"/>
      <c r="H771" s="123"/>
      <c r="I771" s="123"/>
      <c r="J771" s="123"/>
      <c r="K771" s="123"/>
      <c r="L771" s="123"/>
      <c r="M771" s="123"/>
      <c r="N771" s="123"/>
      <c r="O771" s="123"/>
      <c r="P771" s="123"/>
      <c r="Q771" s="123"/>
      <c r="R771" s="123"/>
      <c r="S771" s="123"/>
      <c r="T771" s="123"/>
      <c r="U771" s="123"/>
      <c r="V771" s="123"/>
      <c r="W771" s="123"/>
      <c r="X771" s="123"/>
      <c r="Y771" s="123"/>
      <c r="Z771" s="123"/>
    </row>
    <row r="772" spans="1:26" ht="13.5" customHeight="1" x14ac:dyDescent="0.25">
      <c r="A772" s="123"/>
      <c r="B772" s="123"/>
      <c r="C772" s="123"/>
      <c r="D772" s="123"/>
      <c r="E772" s="123"/>
      <c r="F772" s="123"/>
      <c r="G772" s="123"/>
      <c r="H772" s="123"/>
      <c r="I772" s="123"/>
      <c r="J772" s="123"/>
      <c r="K772" s="123"/>
      <c r="L772" s="123"/>
      <c r="M772" s="123"/>
      <c r="N772" s="123"/>
      <c r="O772" s="123"/>
      <c r="P772" s="123"/>
      <c r="Q772" s="123"/>
      <c r="R772" s="123"/>
      <c r="S772" s="123"/>
      <c r="T772" s="123"/>
      <c r="U772" s="123"/>
      <c r="V772" s="123"/>
      <c r="W772" s="123"/>
      <c r="X772" s="123"/>
      <c r="Y772" s="123"/>
      <c r="Z772" s="123"/>
    </row>
    <row r="773" spans="1:26" ht="13.5" customHeight="1" x14ac:dyDescent="0.25">
      <c r="A773" s="123"/>
      <c r="B773" s="123"/>
      <c r="C773" s="123"/>
      <c r="D773" s="123"/>
      <c r="E773" s="123"/>
      <c r="F773" s="123"/>
      <c r="G773" s="123"/>
      <c r="H773" s="123"/>
      <c r="I773" s="123"/>
      <c r="J773" s="123"/>
      <c r="K773" s="123"/>
      <c r="L773" s="123"/>
      <c r="M773" s="123"/>
      <c r="N773" s="123"/>
      <c r="O773" s="123"/>
      <c r="P773" s="123"/>
      <c r="Q773" s="123"/>
      <c r="R773" s="123"/>
      <c r="S773" s="123"/>
      <c r="T773" s="123"/>
      <c r="U773" s="123"/>
      <c r="V773" s="123"/>
      <c r="W773" s="123"/>
      <c r="X773" s="123"/>
      <c r="Y773" s="123"/>
      <c r="Z773" s="123"/>
    </row>
    <row r="774" spans="1:26" ht="13.5" customHeight="1" x14ac:dyDescent="0.25">
      <c r="A774" s="123"/>
      <c r="B774" s="123"/>
      <c r="C774" s="123"/>
      <c r="D774" s="123"/>
      <c r="E774" s="123"/>
      <c r="F774" s="123"/>
      <c r="G774" s="123"/>
      <c r="H774" s="123"/>
      <c r="I774" s="123"/>
      <c r="J774" s="123"/>
      <c r="K774" s="123"/>
      <c r="L774" s="123"/>
      <c r="M774" s="123"/>
      <c r="N774" s="123"/>
      <c r="O774" s="123"/>
      <c r="P774" s="123"/>
      <c r="Q774" s="123"/>
      <c r="R774" s="123"/>
      <c r="S774" s="123"/>
      <c r="T774" s="123"/>
      <c r="U774" s="123"/>
      <c r="V774" s="123"/>
      <c r="W774" s="123"/>
      <c r="X774" s="123"/>
      <c r="Y774" s="123"/>
      <c r="Z774" s="123"/>
    </row>
    <row r="775" spans="1:26" ht="13.5" customHeight="1" x14ac:dyDescent="0.25">
      <c r="A775" s="123"/>
      <c r="B775" s="123"/>
      <c r="C775" s="123"/>
      <c r="D775" s="123"/>
      <c r="E775" s="123"/>
      <c r="F775" s="123"/>
      <c r="G775" s="123"/>
      <c r="H775" s="123"/>
      <c r="I775" s="123"/>
      <c r="J775" s="123"/>
      <c r="K775" s="123"/>
      <c r="L775" s="123"/>
      <c r="M775" s="123"/>
      <c r="N775" s="123"/>
      <c r="O775" s="123"/>
      <c r="P775" s="123"/>
      <c r="Q775" s="123"/>
      <c r="R775" s="123"/>
      <c r="S775" s="123"/>
      <c r="T775" s="123"/>
      <c r="U775" s="123"/>
      <c r="V775" s="123"/>
      <c r="W775" s="123"/>
      <c r="X775" s="123"/>
      <c r="Y775" s="123"/>
      <c r="Z775" s="123"/>
    </row>
    <row r="776" spans="1:26" ht="13.5" customHeight="1" x14ac:dyDescent="0.25">
      <c r="A776" s="123"/>
      <c r="B776" s="123"/>
      <c r="C776" s="123"/>
      <c r="D776" s="123"/>
      <c r="E776" s="123"/>
      <c r="F776" s="123"/>
      <c r="G776" s="123"/>
      <c r="H776" s="123"/>
      <c r="I776" s="123"/>
      <c r="J776" s="123"/>
      <c r="K776" s="123"/>
      <c r="L776" s="123"/>
      <c r="M776" s="123"/>
      <c r="N776" s="123"/>
      <c r="O776" s="123"/>
      <c r="P776" s="123"/>
      <c r="Q776" s="123"/>
      <c r="R776" s="123"/>
      <c r="S776" s="123"/>
      <c r="T776" s="123"/>
      <c r="U776" s="123"/>
      <c r="V776" s="123"/>
      <c r="W776" s="123"/>
      <c r="X776" s="123"/>
      <c r="Y776" s="123"/>
      <c r="Z776" s="123"/>
    </row>
    <row r="777" spans="1:26" ht="13.5" customHeight="1" x14ac:dyDescent="0.25">
      <c r="A777" s="123"/>
      <c r="B777" s="123"/>
      <c r="C777" s="123"/>
      <c r="D777" s="123"/>
      <c r="E777" s="123"/>
      <c r="F777" s="123"/>
      <c r="G777" s="123"/>
      <c r="H777" s="123"/>
      <c r="I777" s="123"/>
      <c r="J777" s="123"/>
      <c r="K777" s="123"/>
      <c r="L777" s="123"/>
      <c r="M777" s="123"/>
      <c r="N777" s="123"/>
      <c r="O777" s="123"/>
      <c r="P777" s="123"/>
      <c r="Q777" s="123"/>
      <c r="R777" s="123"/>
      <c r="S777" s="123"/>
      <c r="T777" s="123"/>
      <c r="U777" s="123"/>
      <c r="V777" s="123"/>
      <c r="W777" s="123"/>
      <c r="X777" s="123"/>
      <c r="Y777" s="123"/>
      <c r="Z777" s="123"/>
    </row>
    <row r="778" spans="1:26" ht="13.5" customHeight="1" x14ac:dyDescent="0.25">
      <c r="A778" s="123"/>
      <c r="B778" s="123"/>
      <c r="C778" s="123"/>
      <c r="D778" s="123"/>
      <c r="E778" s="123"/>
      <c r="F778" s="123"/>
      <c r="G778" s="123"/>
      <c r="H778" s="123"/>
      <c r="I778" s="123"/>
      <c r="J778" s="123"/>
      <c r="K778" s="123"/>
      <c r="L778" s="123"/>
      <c r="M778" s="123"/>
      <c r="N778" s="123"/>
      <c r="O778" s="123"/>
      <c r="P778" s="123"/>
      <c r="Q778" s="123"/>
      <c r="R778" s="123"/>
      <c r="S778" s="123"/>
      <c r="T778" s="123"/>
      <c r="U778" s="123"/>
      <c r="V778" s="123"/>
      <c r="W778" s="123"/>
      <c r="X778" s="123"/>
      <c r="Y778" s="123"/>
      <c r="Z778" s="123"/>
    </row>
    <row r="779" spans="1:26" ht="13.5" customHeight="1" x14ac:dyDescent="0.25">
      <c r="A779" s="123"/>
      <c r="B779" s="123"/>
      <c r="C779" s="123"/>
      <c r="D779" s="123"/>
      <c r="E779" s="123"/>
      <c r="F779" s="123"/>
      <c r="G779" s="123"/>
      <c r="H779" s="123"/>
      <c r="I779" s="123"/>
      <c r="J779" s="123"/>
      <c r="K779" s="123"/>
      <c r="L779" s="123"/>
      <c r="M779" s="123"/>
      <c r="N779" s="123"/>
      <c r="O779" s="123"/>
      <c r="P779" s="123"/>
      <c r="Q779" s="123"/>
      <c r="R779" s="123"/>
      <c r="S779" s="123"/>
      <c r="T779" s="123"/>
      <c r="U779" s="123"/>
      <c r="V779" s="123"/>
      <c r="W779" s="123"/>
      <c r="X779" s="123"/>
      <c r="Y779" s="123"/>
      <c r="Z779" s="123"/>
    </row>
    <row r="780" spans="1:26" ht="13.5" customHeight="1" x14ac:dyDescent="0.25">
      <c r="A780" s="123"/>
      <c r="B780" s="123"/>
      <c r="C780" s="123"/>
      <c r="D780" s="123"/>
      <c r="E780" s="123"/>
      <c r="F780" s="123"/>
      <c r="G780" s="123"/>
      <c r="H780" s="123"/>
      <c r="I780" s="123"/>
      <c r="J780" s="123"/>
      <c r="K780" s="123"/>
      <c r="L780" s="123"/>
      <c r="M780" s="123"/>
      <c r="N780" s="123"/>
      <c r="O780" s="123"/>
      <c r="P780" s="123"/>
      <c r="Q780" s="123"/>
      <c r="R780" s="123"/>
      <c r="S780" s="123"/>
      <c r="T780" s="123"/>
      <c r="U780" s="123"/>
      <c r="V780" s="123"/>
      <c r="W780" s="123"/>
      <c r="X780" s="123"/>
      <c r="Y780" s="123"/>
      <c r="Z780" s="123"/>
    </row>
    <row r="781" spans="1:26" ht="13.5" customHeight="1" x14ac:dyDescent="0.25">
      <c r="A781" s="123"/>
      <c r="B781" s="123"/>
      <c r="C781" s="123"/>
      <c r="D781" s="123"/>
      <c r="E781" s="123"/>
      <c r="F781" s="123"/>
      <c r="G781" s="123"/>
      <c r="H781" s="123"/>
      <c r="I781" s="123"/>
      <c r="J781" s="123"/>
      <c r="K781" s="123"/>
      <c r="L781" s="123"/>
      <c r="M781" s="123"/>
      <c r="N781" s="123"/>
      <c r="O781" s="123"/>
      <c r="P781" s="123"/>
      <c r="Q781" s="123"/>
      <c r="R781" s="123"/>
      <c r="S781" s="123"/>
      <c r="T781" s="123"/>
      <c r="U781" s="123"/>
      <c r="V781" s="123"/>
      <c r="W781" s="123"/>
      <c r="X781" s="123"/>
      <c r="Y781" s="123"/>
      <c r="Z781" s="123"/>
    </row>
    <row r="782" spans="1:26" ht="13.5" customHeight="1" x14ac:dyDescent="0.25">
      <c r="A782" s="123"/>
      <c r="B782" s="123"/>
      <c r="C782" s="123"/>
      <c r="D782" s="123"/>
      <c r="E782" s="123"/>
      <c r="F782" s="123"/>
      <c r="G782" s="123"/>
      <c r="H782" s="123"/>
      <c r="I782" s="123"/>
      <c r="J782" s="123"/>
      <c r="K782" s="123"/>
      <c r="L782" s="123"/>
      <c r="M782" s="123"/>
      <c r="N782" s="123"/>
      <c r="O782" s="123"/>
      <c r="P782" s="123"/>
      <c r="Q782" s="123"/>
      <c r="R782" s="123"/>
      <c r="S782" s="123"/>
      <c r="T782" s="123"/>
      <c r="U782" s="123"/>
      <c r="V782" s="123"/>
      <c r="W782" s="123"/>
      <c r="X782" s="123"/>
      <c r="Y782" s="123"/>
      <c r="Z782" s="123"/>
    </row>
    <row r="783" spans="1:26" ht="13.5" customHeight="1" x14ac:dyDescent="0.25">
      <c r="A783" s="123"/>
      <c r="B783" s="123"/>
      <c r="C783" s="123"/>
      <c r="D783" s="123"/>
      <c r="E783" s="123"/>
      <c r="F783" s="123"/>
      <c r="G783" s="123"/>
      <c r="H783" s="123"/>
      <c r="I783" s="123"/>
      <c r="J783" s="123"/>
      <c r="K783" s="123"/>
      <c r="L783" s="123"/>
      <c r="M783" s="123"/>
      <c r="N783" s="123"/>
      <c r="O783" s="123"/>
      <c r="P783" s="123"/>
      <c r="Q783" s="123"/>
      <c r="R783" s="123"/>
      <c r="S783" s="123"/>
      <c r="T783" s="123"/>
      <c r="U783" s="123"/>
      <c r="V783" s="123"/>
      <c r="W783" s="123"/>
      <c r="X783" s="123"/>
      <c r="Y783" s="123"/>
      <c r="Z783" s="123"/>
    </row>
    <row r="784" spans="1:26" ht="13.5" customHeight="1" x14ac:dyDescent="0.25">
      <c r="A784" s="123"/>
      <c r="B784" s="123"/>
      <c r="C784" s="123"/>
      <c r="D784" s="123"/>
      <c r="E784" s="123"/>
      <c r="F784" s="123"/>
      <c r="G784" s="123"/>
      <c r="H784" s="123"/>
      <c r="I784" s="123"/>
      <c r="J784" s="123"/>
      <c r="K784" s="123"/>
      <c r="L784" s="123"/>
      <c r="M784" s="123"/>
      <c r="N784" s="123"/>
      <c r="O784" s="123"/>
      <c r="P784" s="123"/>
      <c r="Q784" s="123"/>
      <c r="R784" s="123"/>
      <c r="S784" s="123"/>
      <c r="T784" s="123"/>
      <c r="U784" s="123"/>
      <c r="V784" s="123"/>
      <c r="W784" s="123"/>
      <c r="X784" s="123"/>
      <c r="Y784" s="123"/>
      <c r="Z784" s="123"/>
    </row>
    <row r="785" spans="1:26" ht="13.5" customHeight="1" x14ac:dyDescent="0.25">
      <c r="A785" s="123"/>
      <c r="B785" s="123"/>
      <c r="C785" s="123"/>
      <c r="D785" s="123"/>
      <c r="E785" s="123"/>
      <c r="F785" s="123"/>
      <c r="G785" s="123"/>
      <c r="H785" s="123"/>
      <c r="I785" s="123"/>
      <c r="J785" s="123"/>
      <c r="K785" s="123"/>
      <c r="L785" s="123"/>
      <c r="M785" s="123"/>
      <c r="N785" s="123"/>
      <c r="O785" s="123"/>
      <c r="P785" s="123"/>
      <c r="Q785" s="123"/>
      <c r="R785" s="123"/>
      <c r="S785" s="123"/>
      <c r="T785" s="123"/>
      <c r="U785" s="123"/>
      <c r="V785" s="123"/>
      <c r="W785" s="123"/>
      <c r="X785" s="123"/>
      <c r="Y785" s="123"/>
      <c r="Z785" s="123"/>
    </row>
    <row r="786" spans="1:26" ht="13.5" customHeight="1" x14ac:dyDescent="0.25">
      <c r="A786" s="123"/>
      <c r="B786" s="123"/>
      <c r="C786" s="123"/>
      <c r="D786" s="123"/>
      <c r="E786" s="123"/>
      <c r="F786" s="123"/>
      <c r="G786" s="123"/>
      <c r="H786" s="123"/>
      <c r="I786" s="123"/>
      <c r="J786" s="123"/>
      <c r="K786" s="123"/>
      <c r="L786" s="123"/>
      <c r="M786" s="123"/>
      <c r="N786" s="123"/>
      <c r="O786" s="123"/>
      <c r="P786" s="123"/>
      <c r="Q786" s="123"/>
      <c r="R786" s="123"/>
      <c r="S786" s="123"/>
      <c r="T786" s="123"/>
      <c r="U786" s="123"/>
      <c r="V786" s="123"/>
      <c r="W786" s="123"/>
      <c r="X786" s="123"/>
      <c r="Y786" s="123"/>
      <c r="Z786" s="123"/>
    </row>
    <row r="787" spans="1:26" ht="13.5" customHeight="1" x14ac:dyDescent="0.25">
      <c r="A787" s="123"/>
      <c r="B787" s="123"/>
      <c r="C787" s="123"/>
      <c r="D787" s="123"/>
      <c r="E787" s="123"/>
      <c r="F787" s="123"/>
      <c r="G787" s="123"/>
      <c r="H787" s="123"/>
      <c r="I787" s="123"/>
      <c r="J787" s="123"/>
      <c r="K787" s="123"/>
      <c r="L787" s="123"/>
      <c r="M787" s="123"/>
      <c r="N787" s="123"/>
      <c r="O787" s="123"/>
      <c r="P787" s="123"/>
      <c r="Q787" s="123"/>
      <c r="R787" s="123"/>
      <c r="S787" s="123"/>
      <c r="T787" s="123"/>
      <c r="U787" s="123"/>
      <c r="V787" s="123"/>
      <c r="W787" s="123"/>
      <c r="X787" s="123"/>
      <c r="Y787" s="123"/>
      <c r="Z787" s="123"/>
    </row>
    <row r="788" spans="1:26" ht="13.5" customHeight="1" x14ac:dyDescent="0.25">
      <c r="A788" s="123"/>
      <c r="B788" s="123"/>
      <c r="C788" s="123"/>
      <c r="D788" s="123"/>
      <c r="E788" s="123"/>
      <c r="F788" s="123"/>
      <c r="G788" s="123"/>
      <c r="H788" s="123"/>
      <c r="I788" s="123"/>
      <c r="J788" s="123"/>
      <c r="K788" s="123"/>
      <c r="L788" s="123"/>
      <c r="M788" s="123"/>
      <c r="N788" s="123"/>
      <c r="O788" s="123"/>
      <c r="P788" s="123"/>
      <c r="Q788" s="123"/>
      <c r="R788" s="123"/>
      <c r="S788" s="123"/>
      <c r="T788" s="123"/>
      <c r="U788" s="123"/>
      <c r="V788" s="123"/>
      <c r="W788" s="123"/>
      <c r="X788" s="123"/>
      <c r="Y788" s="123"/>
      <c r="Z788" s="123"/>
    </row>
    <row r="789" spans="1:26" ht="13.5" customHeight="1" x14ac:dyDescent="0.25">
      <c r="A789" s="123"/>
      <c r="B789" s="123"/>
      <c r="C789" s="123"/>
      <c r="D789" s="123"/>
      <c r="E789" s="123"/>
      <c r="F789" s="123"/>
      <c r="G789" s="123"/>
      <c r="H789" s="123"/>
      <c r="I789" s="123"/>
      <c r="J789" s="123"/>
      <c r="K789" s="123"/>
      <c r="L789" s="123"/>
      <c r="M789" s="123"/>
      <c r="N789" s="123"/>
      <c r="O789" s="123"/>
      <c r="P789" s="123"/>
      <c r="Q789" s="123"/>
      <c r="R789" s="123"/>
      <c r="S789" s="123"/>
      <c r="T789" s="123"/>
      <c r="U789" s="123"/>
      <c r="V789" s="123"/>
      <c r="W789" s="123"/>
      <c r="X789" s="123"/>
      <c r="Y789" s="123"/>
      <c r="Z789" s="123"/>
    </row>
    <row r="790" spans="1:26" ht="13.5" customHeight="1" x14ac:dyDescent="0.25">
      <c r="A790" s="123"/>
      <c r="B790" s="123"/>
      <c r="C790" s="123"/>
      <c r="D790" s="123"/>
      <c r="E790" s="123"/>
      <c r="F790" s="123"/>
      <c r="G790" s="123"/>
      <c r="H790" s="123"/>
      <c r="I790" s="123"/>
      <c r="J790" s="123"/>
      <c r="K790" s="123"/>
      <c r="L790" s="123"/>
      <c r="M790" s="123"/>
      <c r="N790" s="123"/>
      <c r="O790" s="123"/>
      <c r="P790" s="123"/>
      <c r="Q790" s="123"/>
      <c r="R790" s="123"/>
      <c r="S790" s="123"/>
      <c r="T790" s="123"/>
      <c r="U790" s="123"/>
      <c r="V790" s="123"/>
      <c r="W790" s="123"/>
      <c r="X790" s="123"/>
      <c r="Y790" s="123"/>
      <c r="Z790" s="123"/>
    </row>
    <row r="791" spans="1:26" ht="13.5" customHeight="1" x14ac:dyDescent="0.25">
      <c r="A791" s="123"/>
      <c r="B791" s="123"/>
      <c r="C791" s="123"/>
      <c r="D791" s="123"/>
      <c r="E791" s="123"/>
      <c r="F791" s="123"/>
      <c r="G791" s="123"/>
      <c r="H791" s="123"/>
      <c r="I791" s="123"/>
      <c r="J791" s="123"/>
      <c r="K791" s="123"/>
      <c r="L791" s="123"/>
      <c r="M791" s="123"/>
      <c r="N791" s="123"/>
      <c r="O791" s="123"/>
      <c r="P791" s="123"/>
      <c r="Q791" s="123"/>
      <c r="R791" s="123"/>
      <c r="S791" s="123"/>
      <c r="T791" s="123"/>
      <c r="U791" s="123"/>
      <c r="V791" s="123"/>
      <c r="W791" s="123"/>
      <c r="X791" s="123"/>
      <c r="Y791" s="123"/>
      <c r="Z791" s="123"/>
    </row>
    <row r="792" spans="1:26" ht="13.5" customHeight="1" x14ac:dyDescent="0.25">
      <c r="A792" s="123"/>
      <c r="B792" s="123"/>
      <c r="C792" s="123"/>
      <c r="D792" s="123"/>
      <c r="E792" s="123"/>
      <c r="F792" s="123"/>
      <c r="G792" s="123"/>
      <c r="H792" s="123"/>
      <c r="I792" s="123"/>
      <c r="J792" s="123"/>
      <c r="K792" s="123"/>
      <c r="L792" s="123"/>
      <c r="M792" s="123"/>
      <c r="N792" s="123"/>
      <c r="O792" s="123"/>
      <c r="P792" s="123"/>
      <c r="Q792" s="123"/>
      <c r="R792" s="123"/>
      <c r="S792" s="123"/>
      <c r="T792" s="123"/>
      <c r="U792" s="123"/>
      <c r="V792" s="123"/>
      <c r="W792" s="123"/>
      <c r="X792" s="123"/>
      <c r="Y792" s="123"/>
      <c r="Z792" s="123"/>
    </row>
    <row r="793" spans="1:26" ht="13.5" customHeight="1" x14ac:dyDescent="0.25">
      <c r="A793" s="123"/>
      <c r="B793" s="123"/>
      <c r="C793" s="123"/>
      <c r="D793" s="123"/>
      <c r="E793" s="123"/>
      <c r="F793" s="123"/>
      <c r="G793" s="123"/>
      <c r="H793" s="123"/>
      <c r="I793" s="123"/>
      <c r="J793" s="123"/>
      <c r="K793" s="123"/>
      <c r="L793" s="123"/>
      <c r="M793" s="123"/>
      <c r="N793" s="123"/>
      <c r="O793" s="123"/>
      <c r="P793" s="123"/>
      <c r="Q793" s="123"/>
      <c r="R793" s="123"/>
      <c r="S793" s="123"/>
      <c r="T793" s="123"/>
      <c r="U793" s="123"/>
      <c r="V793" s="123"/>
      <c r="W793" s="123"/>
      <c r="X793" s="123"/>
      <c r="Y793" s="123"/>
      <c r="Z793" s="123"/>
    </row>
    <row r="794" spans="1:26" ht="13.5" customHeight="1" x14ac:dyDescent="0.25">
      <c r="A794" s="123"/>
      <c r="B794" s="123"/>
      <c r="C794" s="123"/>
      <c r="D794" s="123"/>
      <c r="E794" s="123"/>
      <c r="F794" s="123"/>
      <c r="G794" s="123"/>
      <c r="H794" s="123"/>
      <c r="I794" s="123"/>
      <c r="J794" s="123"/>
      <c r="K794" s="123"/>
      <c r="L794" s="123"/>
      <c r="M794" s="123"/>
      <c r="N794" s="123"/>
      <c r="O794" s="123"/>
      <c r="P794" s="123"/>
      <c r="Q794" s="123"/>
      <c r="R794" s="123"/>
      <c r="S794" s="123"/>
      <c r="T794" s="123"/>
      <c r="U794" s="123"/>
      <c r="V794" s="123"/>
      <c r="W794" s="123"/>
      <c r="X794" s="123"/>
      <c r="Y794" s="123"/>
      <c r="Z794" s="123"/>
    </row>
    <row r="795" spans="1:26" ht="13.5" customHeight="1" x14ac:dyDescent="0.25">
      <c r="A795" s="123"/>
      <c r="B795" s="123"/>
      <c r="C795" s="123"/>
      <c r="D795" s="123"/>
      <c r="E795" s="123"/>
      <c r="F795" s="123"/>
      <c r="G795" s="123"/>
      <c r="H795" s="123"/>
      <c r="I795" s="123"/>
      <c r="J795" s="123"/>
      <c r="K795" s="123"/>
      <c r="L795" s="123"/>
      <c r="M795" s="123"/>
      <c r="N795" s="123"/>
      <c r="O795" s="123"/>
      <c r="P795" s="123"/>
      <c r="Q795" s="123"/>
      <c r="R795" s="123"/>
      <c r="S795" s="123"/>
      <c r="T795" s="123"/>
      <c r="U795" s="123"/>
      <c r="V795" s="123"/>
      <c r="W795" s="123"/>
      <c r="X795" s="123"/>
      <c r="Y795" s="123"/>
      <c r="Z795" s="123"/>
    </row>
    <row r="796" spans="1:26" ht="13.5" customHeight="1" x14ac:dyDescent="0.25">
      <c r="A796" s="123"/>
      <c r="B796" s="123"/>
      <c r="C796" s="123"/>
      <c r="D796" s="123"/>
      <c r="E796" s="123"/>
      <c r="F796" s="123"/>
      <c r="G796" s="123"/>
      <c r="H796" s="123"/>
      <c r="I796" s="123"/>
      <c r="J796" s="123"/>
      <c r="K796" s="123"/>
      <c r="L796" s="123"/>
      <c r="M796" s="123"/>
      <c r="N796" s="123"/>
      <c r="O796" s="123"/>
      <c r="P796" s="123"/>
      <c r="Q796" s="123"/>
      <c r="R796" s="123"/>
      <c r="S796" s="123"/>
      <c r="T796" s="123"/>
      <c r="U796" s="123"/>
      <c r="V796" s="123"/>
      <c r="W796" s="123"/>
      <c r="X796" s="123"/>
      <c r="Y796" s="123"/>
      <c r="Z796" s="123"/>
    </row>
    <row r="797" spans="1:26" ht="13.5" customHeight="1" x14ac:dyDescent="0.25">
      <c r="A797" s="123"/>
      <c r="B797" s="123"/>
      <c r="C797" s="123"/>
      <c r="D797" s="123"/>
      <c r="E797" s="123"/>
      <c r="F797" s="123"/>
      <c r="G797" s="123"/>
      <c r="H797" s="123"/>
      <c r="I797" s="123"/>
      <c r="J797" s="123"/>
      <c r="K797" s="123"/>
      <c r="L797" s="123"/>
      <c r="M797" s="123"/>
      <c r="N797" s="123"/>
      <c r="O797" s="123"/>
      <c r="P797" s="123"/>
      <c r="Q797" s="123"/>
      <c r="R797" s="123"/>
      <c r="S797" s="123"/>
      <c r="T797" s="123"/>
      <c r="U797" s="123"/>
      <c r="V797" s="123"/>
      <c r="W797" s="123"/>
      <c r="X797" s="123"/>
      <c r="Y797" s="123"/>
      <c r="Z797" s="123"/>
    </row>
    <row r="798" spans="1:26" ht="13.5" customHeight="1" x14ac:dyDescent="0.25">
      <c r="A798" s="123"/>
      <c r="B798" s="123"/>
      <c r="C798" s="123"/>
      <c r="D798" s="123"/>
      <c r="E798" s="123"/>
      <c r="F798" s="123"/>
      <c r="G798" s="123"/>
      <c r="H798" s="123"/>
      <c r="I798" s="123"/>
      <c r="J798" s="123"/>
      <c r="K798" s="123"/>
      <c r="L798" s="123"/>
      <c r="M798" s="123"/>
      <c r="N798" s="123"/>
      <c r="O798" s="123"/>
      <c r="P798" s="123"/>
      <c r="Q798" s="123"/>
      <c r="R798" s="123"/>
      <c r="S798" s="123"/>
      <c r="T798" s="123"/>
      <c r="U798" s="123"/>
      <c r="V798" s="123"/>
      <c r="W798" s="123"/>
      <c r="X798" s="123"/>
      <c r="Y798" s="123"/>
      <c r="Z798" s="123"/>
    </row>
    <row r="799" spans="1:26" ht="13.5" customHeight="1" x14ac:dyDescent="0.25">
      <c r="A799" s="123"/>
      <c r="B799" s="123"/>
      <c r="C799" s="123"/>
      <c r="D799" s="123"/>
      <c r="E799" s="123"/>
      <c r="F799" s="123"/>
      <c r="G799" s="123"/>
      <c r="H799" s="123"/>
      <c r="I799" s="123"/>
      <c r="J799" s="123"/>
      <c r="K799" s="123"/>
      <c r="L799" s="123"/>
      <c r="M799" s="123"/>
      <c r="N799" s="123"/>
      <c r="O799" s="123"/>
      <c r="P799" s="123"/>
      <c r="Q799" s="123"/>
      <c r="R799" s="123"/>
      <c r="S799" s="123"/>
      <c r="T799" s="123"/>
      <c r="U799" s="123"/>
      <c r="V799" s="123"/>
      <c r="W799" s="123"/>
      <c r="X799" s="123"/>
      <c r="Y799" s="123"/>
      <c r="Z799" s="123"/>
    </row>
    <row r="800" spans="1:26" ht="13.5" customHeight="1" x14ac:dyDescent="0.25">
      <c r="A800" s="123"/>
      <c r="B800" s="123"/>
      <c r="C800" s="123"/>
      <c r="D800" s="123"/>
      <c r="E800" s="123"/>
      <c r="F800" s="123"/>
      <c r="G800" s="123"/>
      <c r="H800" s="123"/>
      <c r="I800" s="123"/>
      <c r="J800" s="123"/>
      <c r="K800" s="123"/>
      <c r="L800" s="123"/>
      <c r="M800" s="123"/>
      <c r="N800" s="123"/>
      <c r="O800" s="123"/>
      <c r="P800" s="123"/>
      <c r="Q800" s="123"/>
      <c r="R800" s="123"/>
      <c r="S800" s="123"/>
      <c r="T800" s="123"/>
      <c r="U800" s="123"/>
      <c r="V800" s="123"/>
      <c r="W800" s="123"/>
      <c r="X800" s="123"/>
      <c r="Y800" s="123"/>
      <c r="Z800" s="123"/>
    </row>
    <row r="801" spans="1:26" ht="13.5" customHeight="1" x14ac:dyDescent="0.25">
      <c r="A801" s="123"/>
      <c r="B801" s="123"/>
      <c r="C801" s="123"/>
      <c r="D801" s="123"/>
      <c r="E801" s="123"/>
      <c r="F801" s="123"/>
      <c r="G801" s="123"/>
      <c r="H801" s="123"/>
      <c r="I801" s="123"/>
      <c r="J801" s="123"/>
      <c r="K801" s="123"/>
      <c r="L801" s="123"/>
      <c r="M801" s="123"/>
      <c r="N801" s="123"/>
      <c r="O801" s="123"/>
      <c r="P801" s="123"/>
      <c r="Q801" s="123"/>
      <c r="R801" s="123"/>
      <c r="S801" s="123"/>
      <c r="T801" s="123"/>
      <c r="U801" s="123"/>
      <c r="V801" s="123"/>
      <c r="W801" s="123"/>
      <c r="X801" s="123"/>
      <c r="Y801" s="123"/>
      <c r="Z801" s="123"/>
    </row>
    <row r="802" spans="1:26" ht="13.5" customHeight="1" x14ac:dyDescent="0.25">
      <c r="A802" s="123"/>
      <c r="B802" s="123"/>
      <c r="C802" s="123"/>
      <c r="D802" s="123"/>
      <c r="E802" s="123"/>
      <c r="F802" s="123"/>
      <c r="G802" s="123"/>
      <c r="H802" s="123"/>
      <c r="I802" s="123"/>
      <c r="J802" s="123"/>
      <c r="K802" s="123"/>
      <c r="L802" s="123"/>
      <c r="M802" s="123"/>
      <c r="N802" s="123"/>
      <c r="O802" s="123"/>
      <c r="P802" s="123"/>
      <c r="Q802" s="123"/>
      <c r="R802" s="123"/>
      <c r="S802" s="123"/>
      <c r="T802" s="123"/>
      <c r="U802" s="123"/>
      <c r="V802" s="123"/>
      <c r="W802" s="123"/>
      <c r="X802" s="123"/>
      <c r="Y802" s="123"/>
      <c r="Z802" s="123"/>
    </row>
    <row r="803" spans="1:26" ht="13.5" customHeight="1" x14ac:dyDescent="0.25">
      <c r="A803" s="123"/>
      <c r="B803" s="123"/>
      <c r="C803" s="123"/>
      <c r="D803" s="123"/>
      <c r="E803" s="123"/>
      <c r="F803" s="123"/>
      <c r="G803" s="123"/>
      <c r="H803" s="123"/>
      <c r="I803" s="123"/>
      <c r="J803" s="123"/>
      <c r="K803" s="123"/>
      <c r="L803" s="123"/>
      <c r="M803" s="123"/>
      <c r="N803" s="123"/>
      <c r="O803" s="123"/>
      <c r="P803" s="123"/>
      <c r="Q803" s="123"/>
      <c r="R803" s="123"/>
      <c r="S803" s="123"/>
      <c r="T803" s="123"/>
      <c r="U803" s="123"/>
      <c r="V803" s="123"/>
      <c r="W803" s="123"/>
      <c r="X803" s="123"/>
      <c r="Y803" s="123"/>
      <c r="Z803" s="123"/>
    </row>
    <row r="804" spans="1:26" ht="13.5" customHeight="1" x14ac:dyDescent="0.25">
      <c r="A804" s="123"/>
      <c r="B804" s="123"/>
      <c r="C804" s="123"/>
      <c r="D804" s="123"/>
      <c r="E804" s="123"/>
      <c r="F804" s="123"/>
      <c r="G804" s="123"/>
      <c r="H804" s="123"/>
      <c r="I804" s="123"/>
      <c r="J804" s="123"/>
      <c r="K804" s="123"/>
      <c r="L804" s="123"/>
      <c r="M804" s="123"/>
      <c r="N804" s="123"/>
      <c r="O804" s="123"/>
      <c r="P804" s="123"/>
      <c r="Q804" s="123"/>
      <c r="R804" s="123"/>
      <c r="S804" s="123"/>
      <c r="T804" s="123"/>
      <c r="U804" s="123"/>
      <c r="V804" s="123"/>
      <c r="W804" s="123"/>
      <c r="X804" s="123"/>
      <c r="Y804" s="123"/>
      <c r="Z804" s="123"/>
    </row>
    <row r="805" spans="1:26" ht="13.5" customHeight="1" x14ac:dyDescent="0.25">
      <c r="A805" s="123"/>
      <c r="B805" s="123"/>
      <c r="C805" s="123"/>
      <c r="D805" s="123"/>
      <c r="E805" s="123"/>
      <c r="F805" s="123"/>
      <c r="G805" s="123"/>
      <c r="H805" s="123"/>
      <c r="I805" s="123"/>
      <c r="J805" s="123"/>
      <c r="K805" s="123"/>
      <c r="L805" s="123"/>
      <c r="M805" s="123"/>
      <c r="N805" s="123"/>
      <c r="O805" s="123"/>
      <c r="P805" s="123"/>
      <c r="Q805" s="123"/>
      <c r="R805" s="123"/>
      <c r="S805" s="123"/>
      <c r="T805" s="123"/>
      <c r="U805" s="123"/>
      <c r="V805" s="123"/>
      <c r="W805" s="123"/>
      <c r="X805" s="123"/>
      <c r="Y805" s="123"/>
      <c r="Z805" s="123"/>
    </row>
    <row r="806" spans="1:26" ht="13.5" customHeight="1" x14ac:dyDescent="0.25">
      <c r="A806" s="123"/>
      <c r="B806" s="123"/>
      <c r="C806" s="123"/>
      <c r="D806" s="123"/>
      <c r="E806" s="123"/>
      <c r="F806" s="123"/>
      <c r="G806" s="123"/>
      <c r="H806" s="123"/>
      <c r="I806" s="123"/>
      <c r="J806" s="123"/>
      <c r="K806" s="123"/>
      <c r="L806" s="123"/>
      <c r="M806" s="123"/>
      <c r="N806" s="123"/>
      <c r="O806" s="123"/>
      <c r="P806" s="123"/>
      <c r="Q806" s="123"/>
      <c r="R806" s="123"/>
      <c r="S806" s="123"/>
      <c r="T806" s="123"/>
      <c r="U806" s="123"/>
      <c r="V806" s="123"/>
      <c r="W806" s="123"/>
      <c r="X806" s="123"/>
      <c r="Y806" s="123"/>
      <c r="Z806" s="123"/>
    </row>
    <row r="807" spans="1:26" ht="13.5" customHeight="1" x14ac:dyDescent="0.25">
      <c r="A807" s="123"/>
      <c r="B807" s="123"/>
      <c r="C807" s="123"/>
      <c r="D807" s="123"/>
      <c r="E807" s="123"/>
      <c r="F807" s="123"/>
      <c r="G807" s="123"/>
      <c r="H807" s="123"/>
      <c r="I807" s="123"/>
      <c r="J807" s="123"/>
      <c r="K807" s="123"/>
      <c r="L807" s="123"/>
      <c r="M807" s="123"/>
      <c r="N807" s="123"/>
      <c r="O807" s="123"/>
      <c r="P807" s="123"/>
      <c r="Q807" s="123"/>
      <c r="R807" s="123"/>
      <c r="S807" s="123"/>
      <c r="T807" s="123"/>
      <c r="U807" s="123"/>
      <c r="V807" s="123"/>
      <c r="W807" s="123"/>
      <c r="X807" s="123"/>
      <c r="Y807" s="123"/>
      <c r="Z807" s="123"/>
    </row>
    <row r="808" spans="1:26" ht="13.5" customHeight="1" x14ac:dyDescent="0.25">
      <c r="A808" s="123"/>
      <c r="B808" s="123"/>
      <c r="C808" s="123"/>
      <c r="D808" s="123"/>
      <c r="E808" s="123"/>
      <c r="F808" s="123"/>
      <c r="G808" s="123"/>
      <c r="H808" s="123"/>
      <c r="I808" s="123"/>
      <c r="J808" s="123"/>
      <c r="K808" s="123"/>
      <c r="L808" s="123"/>
      <c r="M808" s="123"/>
      <c r="N808" s="123"/>
      <c r="O808" s="123"/>
      <c r="P808" s="123"/>
      <c r="Q808" s="123"/>
      <c r="R808" s="123"/>
      <c r="S808" s="123"/>
      <c r="T808" s="123"/>
      <c r="U808" s="123"/>
      <c r="V808" s="123"/>
      <c r="W808" s="123"/>
      <c r="X808" s="123"/>
      <c r="Y808" s="123"/>
      <c r="Z808" s="123"/>
    </row>
    <row r="809" spans="1:26" ht="13.5" customHeight="1" x14ac:dyDescent="0.25">
      <c r="A809" s="123"/>
      <c r="B809" s="123"/>
      <c r="C809" s="123"/>
      <c r="D809" s="123"/>
      <c r="E809" s="123"/>
      <c r="F809" s="123"/>
      <c r="G809" s="123"/>
      <c r="H809" s="123"/>
      <c r="I809" s="123"/>
      <c r="J809" s="123"/>
      <c r="K809" s="123"/>
      <c r="L809" s="123"/>
      <c r="M809" s="123"/>
      <c r="N809" s="123"/>
      <c r="O809" s="123"/>
      <c r="P809" s="123"/>
      <c r="Q809" s="123"/>
      <c r="R809" s="123"/>
      <c r="S809" s="123"/>
      <c r="T809" s="123"/>
      <c r="U809" s="123"/>
      <c r="V809" s="123"/>
      <c r="W809" s="123"/>
      <c r="X809" s="123"/>
      <c r="Y809" s="123"/>
      <c r="Z809" s="123"/>
    </row>
    <row r="810" spans="1:26" ht="13.5" customHeight="1" x14ac:dyDescent="0.25">
      <c r="A810" s="123"/>
      <c r="B810" s="123"/>
      <c r="C810" s="123"/>
      <c r="D810" s="123"/>
      <c r="E810" s="123"/>
      <c r="F810" s="123"/>
      <c r="G810" s="123"/>
      <c r="H810" s="123"/>
      <c r="I810" s="123"/>
      <c r="J810" s="123"/>
      <c r="K810" s="123"/>
      <c r="L810" s="123"/>
      <c r="M810" s="123"/>
      <c r="N810" s="123"/>
      <c r="O810" s="123"/>
      <c r="P810" s="123"/>
      <c r="Q810" s="123"/>
      <c r="R810" s="123"/>
      <c r="S810" s="123"/>
      <c r="T810" s="123"/>
      <c r="U810" s="123"/>
      <c r="V810" s="123"/>
      <c r="W810" s="123"/>
      <c r="X810" s="123"/>
      <c r="Y810" s="123"/>
      <c r="Z810" s="123"/>
    </row>
    <row r="811" spans="1:26" ht="13.5" customHeight="1" x14ac:dyDescent="0.25">
      <c r="A811" s="123"/>
      <c r="B811" s="123"/>
      <c r="C811" s="123"/>
      <c r="D811" s="123"/>
      <c r="E811" s="123"/>
      <c r="F811" s="123"/>
      <c r="G811" s="123"/>
      <c r="H811" s="123"/>
      <c r="I811" s="123"/>
      <c r="J811" s="123"/>
      <c r="K811" s="123"/>
      <c r="L811" s="123"/>
      <c r="M811" s="123"/>
      <c r="N811" s="123"/>
      <c r="O811" s="123"/>
      <c r="P811" s="123"/>
      <c r="Q811" s="123"/>
      <c r="R811" s="123"/>
      <c r="S811" s="123"/>
      <c r="T811" s="123"/>
      <c r="U811" s="123"/>
      <c r="V811" s="123"/>
      <c r="W811" s="123"/>
      <c r="X811" s="123"/>
      <c r="Y811" s="123"/>
      <c r="Z811" s="123"/>
    </row>
    <row r="812" spans="1:26" ht="13.5" customHeight="1" x14ac:dyDescent="0.25">
      <c r="A812" s="123"/>
      <c r="B812" s="123"/>
      <c r="C812" s="123"/>
      <c r="D812" s="123"/>
      <c r="E812" s="123"/>
      <c r="F812" s="123"/>
      <c r="G812" s="123"/>
      <c r="H812" s="123"/>
      <c r="I812" s="123"/>
      <c r="J812" s="123"/>
      <c r="K812" s="123"/>
      <c r="L812" s="123"/>
      <c r="M812" s="123"/>
      <c r="N812" s="123"/>
      <c r="O812" s="123"/>
      <c r="P812" s="123"/>
      <c r="Q812" s="123"/>
      <c r="R812" s="123"/>
      <c r="S812" s="123"/>
      <c r="T812" s="123"/>
      <c r="U812" s="123"/>
      <c r="V812" s="123"/>
      <c r="W812" s="123"/>
      <c r="X812" s="123"/>
      <c r="Y812" s="123"/>
      <c r="Z812" s="123"/>
    </row>
    <row r="813" spans="1:26" ht="13.5" customHeight="1" x14ac:dyDescent="0.25">
      <c r="A813" s="123"/>
      <c r="B813" s="123"/>
      <c r="C813" s="123"/>
      <c r="D813" s="123"/>
      <c r="E813" s="123"/>
      <c r="F813" s="123"/>
      <c r="G813" s="123"/>
      <c r="H813" s="123"/>
      <c r="I813" s="123"/>
      <c r="J813" s="123"/>
      <c r="K813" s="123"/>
      <c r="L813" s="123"/>
      <c r="M813" s="123"/>
      <c r="N813" s="123"/>
      <c r="O813" s="123"/>
      <c r="P813" s="123"/>
      <c r="Q813" s="123"/>
      <c r="R813" s="123"/>
      <c r="S813" s="123"/>
      <c r="T813" s="123"/>
      <c r="U813" s="123"/>
      <c r="V813" s="123"/>
      <c r="W813" s="123"/>
      <c r="X813" s="123"/>
      <c r="Y813" s="123"/>
      <c r="Z813" s="123"/>
    </row>
    <row r="814" spans="1:26" ht="13.5" customHeight="1" x14ac:dyDescent="0.25">
      <c r="A814" s="123"/>
      <c r="B814" s="123"/>
      <c r="C814" s="123"/>
      <c r="D814" s="123"/>
      <c r="E814" s="123"/>
      <c r="F814" s="123"/>
      <c r="G814" s="123"/>
      <c r="H814" s="123"/>
      <c r="I814" s="123"/>
      <c r="J814" s="123"/>
      <c r="K814" s="123"/>
      <c r="L814" s="123"/>
      <c r="M814" s="123"/>
      <c r="N814" s="123"/>
      <c r="O814" s="123"/>
      <c r="P814" s="123"/>
      <c r="Q814" s="123"/>
      <c r="R814" s="123"/>
      <c r="S814" s="123"/>
      <c r="T814" s="123"/>
      <c r="U814" s="123"/>
      <c r="V814" s="123"/>
      <c r="W814" s="123"/>
      <c r="X814" s="123"/>
      <c r="Y814" s="123"/>
      <c r="Z814" s="123"/>
    </row>
    <row r="815" spans="1:26" ht="13.5" customHeight="1" x14ac:dyDescent="0.25">
      <c r="A815" s="123"/>
      <c r="B815" s="123"/>
      <c r="C815" s="123"/>
      <c r="D815" s="123"/>
      <c r="E815" s="123"/>
      <c r="F815" s="123"/>
      <c r="G815" s="123"/>
      <c r="H815" s="123"/>
      <c r="I815" s="123"/>
      <c r="J815" s="123"/>
      <c r="K815" s="123"/>
      <c r="L815" s="123"/>
      <c r="M815" s="123"/>
      <c r="N815" s="123"/>
      <c r="O815" s="123"/>
      <c r="P815" s="123"/>
      <c r="Q815" s="123"/>
      <c r="R815" s="123"/>
      <c r="S815" s="123"/>
      <c r="T815" s="123"/>
      <c r="U815" s="123"/>
      <c r="V815" s="123"/>
      <c r="W815" s="123"/>
      <c r="X815" s="123"/>
      <c r="Y815" s="123"/>
      <c r="Z815" s="123"/>
    </row>
    <row r="816" spans="1:26" ht="13.5" customHeight="1" x14ac:dyDescent="0.25">
      <c r="A816" s="123"/>
      <c r="B816" s="123"/>
      <c r="C816" s="123"/>
      <c r="D816" s="123"/>
      <c r="E816" s="123"/>
      <c r="F816" s="123"/>
      <c r="G816" s="123"/>
      <c r="H816" s="123"/>
      <c r="I816" s="123"/>
      <c r="J816" s="123"/>
      <c r="K816" s="123"/>
      <c r="L816" s="123"/>
      <c r="M816" s="123"/>
      <c r="N816" s="123"/>
      <c r="O816" s="123"/>
      <c r="P816" s="123"/>
      <c r="Q816" s="123"/>
      <c r="R816" s="123"/>
      <c r="S816" s="123"/>
      <c r="T816" s="123"/>
      <c r="U816" s="123"/>
      <c r="V816" s="123"/>
      <c r="W816" s="123"/>
      <c r="X816" s="123"/>
      <c r="Y816" s="123"/>
      <c r="Z816" s="123"/>
    </row>
    <row r="817" spans="1:26" ht="13.5" customHeight="1" x14ac:dyDescent="0.25">
      <c r="A817" s="123"/>
      <c r="B817" s="123"/>
      <c r="C817" s="123"/>
      <c r="D817" s="123"/>
      <c r="E817" s="123"/>
      <c r="F817" s="123"/>
      <c r="G817" s="123"/>
      <c r="H817" s="123"/>
      <c r="I817" s="123"/>
      <c r="J817" s="123"/>
      <c r="K817" s="123"/>
      <c r="L817" s="123"/>
      <c r="M817" s="123"/>
      <c r="N817" s="123"/>
      <c r="O817" s="123"/>
      <c r="P817" s="123"/>
      <c r="Q817" s="123"/>
      <c r="R817" s="123"/>
      <c r="S817" s="123"/>
      <c r="T817" s="123"/>
      <c r="U817" s="123"/>
      <c r="V817" s="123"/>
      <c r="W817" s="123"/>
      <c r="X817" s="123"/>
      <c r="Y817" s="123"/>
      <c r="Z817" s="123"/>
    </row>
    <row r="818" spans="1:26" ht="13.5" customHeight="1" x14ac:dyDescent="0.25">
      <c r="A818" s="123"/>
      <c r="B818" s="123"/>
      <c r="C818" s="123"/>
      <c r="D818" s="123"/>
      <c r="E818" s="123"/>
      <c r="F818" s="123"/>
      <c r="G818" s="123"/>
      <c r="H818" s="123"/>
      <c r="I818" s="123"/>
      <c r="J818" s="123"/>
      <c r="K818" s="123"/>
      <c r="L818" s="123"/>
      <c r="M818" s="123"/>
      <c r="N818" s="123"/>
      <c r="O818" s="123"/>
      <c r="P818" s="123"/>
      <c r="Q818" s="123"/>
      <c r="R818" s="123"/>
      <c r="S818" s="123"/>
      <c r="T818" s="123"/>
      <c r="U818" s="123"/>
      <c r="V818" s="123"/>
      <c r="W818" s="123"/>
      <c r="X818" s="123"/>
      <c r="Y818" s="123"/>
      <c r="Z818" s="123"/>
    </row>
    <row r="819" spans="1:26" ht="13.5" customHeight="1" x14ac:dyDescent="0.25">
      <c r="A819" s="123"/>
      <c r="B819" s="123"/>
      <c r="C819" s="123"/>
      <c r="D819" s="123"/>
      <c r="E819" s="123"/>
      <c r="F819" s="123"/>
      <c r="G819" s="123"/>
      <c r="H819" s="123"/>
      <c r="I819" s="123"/>
      <c r="J819" s="123"/>
      <c r="K819" s="123"/>
      <c r="L819" s="123"/>
      <c r="M819" s="123"/>
      <c r="N819" s="123"/>
      <c r="O819" s="123"/>
      <c r="P819" s="123"/>
      <c r="Q819" s="123"/>
      <c r="R819" s="123"/>
      <c r="S819" s="123"/>
      <c r="T819" s="123"/>
      <c r="U819" s="123"/>
      <c r="V819" s="123"/>
      <c r="W819" s="123"/>
      <c r="X819" s="123"/>
      <c r="Y819" s="123"/>
      <c r="Z819" s="123"/>
    </row>
    <row r="820" spans="1:26" ht="13.5" customHeight="1" x14ac:dyDescent="0.25">
      <c r="A820" s="123"/>
      <c r="B820" s="123"/>
      <c r="C820" s="123"/>
      <c r="D820" s="123"/>
      <c r="E820" s="123"/>
      <c r="F820" s="123"/>
      <c r="G820" s="123"/>
      <c r="H820" s="123"/>
      <c r="I820" s="123"/>
      <c r="J820" s="123"/>
      <c r="K820" s="123"/>
      <c r="L820" s="123"/>
      <c r="M820" s="123"/>
      <c r="N820" s="123"/>
      <c r="O820" s="123"/>
      <c r="P820" s="123"/>
      <c r="Q820" s="123"/>
      <c r="R820" s="123"/>
      <c r="S820" s="123"/>
      <c r="T820" s="123"/>
      <c r="U820" s="123"/>
      <c r="V820" s="123"/>
      <c r="W820" s="123"/>
      <c r="X820" s="123"/>
      <c r="Y820" s="123"/>
      <c r="Z820" s="123"/>
    </row>
    <row r="821" spans="1:26" ht="13.5" customHeight="1" x14ac:dyDescent="0.25">
      <c r="A821" s="123"/>
      <c r="B821" s="123"/>
      <c r="C821" s="123"/>
      <c r="D821" s="123"/>
      <c r="E821" s="123"/>
      <c r="F821" s="123"/>
      <c r="G821" s="123"/>
      <c r="H821" s="123"/>
      <c r="I821" s="123"/>
      <c r="J821" s="123"/>
      <c r="K821" s="123"/>
      <c r="L821" s="123"/>
      <c r="M821" s="123"/>
      <c r="N821" s="123"/>
      <c r="O821" s="123"/>
      <c r="P821" s="123"/>
      <c r="Q821" s="123"/>
      <c r="R821" s="123"/>
      <c r="S821" s="123"/>
      <c r="T821" s="123"/>
      <c r="U821" s="123"/>
      <c r="V821" s="123"/>
      <c r="W821" s="123"/>
      <c r="X821" s="123"/>
      <c r="Y821" s="123"/>
      <c r="Z821" s="123"/>
    </row>
    <row r="822" spans="1:26" ht="13.5" customHeight="1" x14ac:dyDescent="0.25">
      <c r="A822" s="123"/>
      <c r="B822" s="123"/>
      <c r="C822" s="123"/>
      <c r="D822" s="123"/>
      <c r="E822" s="123"/>
      <c r="F822" s="123"/>
      <c r="G822" s="123"/>
      <c r="H822" s="123"/>
      <c r="I822" s="123"/>
      <c r="J822" s="123"/>
      <c r="K822" s="123"/>
      <c r="L822" s="123"/>
      <c r="M822" s="123"/>
      <c r="N822" s="123"/>
      <c r="O822" s="123"/>
      <c r="P822" s="123"/>
      <c r="Q822" s="123"/>
      <c r="R822" s="123"/>
      <c r="S822" s="123"/>
      <c r="T822" s="123"/>
      <c r="U822" s="123"/>
      <c r="V822" s="123"/>
      <c r="W822" s="123"/>
      <c r="X822" s="123"/>
      <c r="Y822" s="123"/>
      <c r="Z822" s="123"/>
    </row>
    <row r="823" spans="1:26" ht="13.5" customHeight="1" x14ac:dyDescent="0.25">
      <c r="A823" s="123"/>
      <c r="B823" s="123"/>
      <c r="C823" s="123"/>
      <c r="D823" s="123"/>
      <c r="E823" s="123"/>
      <c r="F823" s="123"/>
      <c r="G823" s="123"/>
      <c r="H823" s="123"/>
      <c r="I823" s="123"/>
      <c r="J823" s="123"/>
      <c r="K823" s="123"/>
      <c r="L823" s="123"/>
      <c r="M823" s="123"/>
      <c r="N823" s="123"/>
      <c r="O823" s="123"/>
      <c r="P823" s="123"/>
      <c r="Q823" s="123"/>
      <c r="R823" s="123"/>
      <c r="S823" s="123"/>
      <c r="T823" s="123"/>
      <c r="U823" s="123"/>
      <c r="V823" s="123"/>
      <c r="W823" s="123"/>
      <c r="X823" s="123"/>
      <c r="Y823" s="123"/>
      <c r="Z823" s="123"/>
    </row>
    <row r="824" spans="1:26" ht="13.5" customHeight="1" x14ac:dyDescent="0.25">
      <c r="A824" s="123"/>
      <c r="B824" s="123"/>
      <c r="C824" s="123"/>
      <c r="D824" s="123"/>
      <c r="E824" s="123"/>
      <c r="F824" s="123"/>
      <c r="G824" s="123"/>
      <c r="H824" s="123"/>
      <c r="I824" s="123"/>
      <c r="J824" s="123"/>
      <c r="K824" s="123"/>
      <c r="L824" s="123"/>
      <c r="M824" s="123"/>
      <c r="N824" s="123"/>
      <c r="O824" s="123"/>
      <c r="P824" s="123"/>
      <c r="Q824" s="123"/>
      <c r="R824" s="123"/>
      <c r="S824" s="123"/>
      <c r="T824" s="123"/>
      <c r="U824" s="123"/>
      <c r="V824" s="123"/>
      <c r="W824" s="123"/>
      <c r="X824" s="123"/>
      <c r="Y824" s="123"/>
      <c r="Z824" s="123"/>
    </row>
    <row r="825" spans="1:26" ht="13.5" customHeight="1" x14ac:dyDescent="0.25">
      <c r="A825" s="123"/>
      <c r="B825" s="123"/>
      <c r="C825" s="123"/>
      <c r="D825" s="123"/>
      <c r="E825" s="123"/>
      <c r="F825" s="123"/>
      <c r="G825" s="123"/>
      <c r="H825" s="123"/>
      <c r="I825" s="123"/>
      <c r="J825" s="123"/>
      <c r="K825" s="123"/>
      <c r="L825" s="123"/>
      <c r="M825" s="123"/>
      <c r="N825" s="123"/>
      <c r="O825" s="123"/>
      <c r="P825" s="123"/>
      <c r="Q825" s="123"/>
      <c r="R825" s="123"/>
      <c r="S825" s="123"/>
      <c r="T825" s="123"/>
      <c r="U825" s="123"/>
      <c r="V825" s="123"/>
      <c r="W825" s="123"/>
      <c r="X825" s="123"/>
      <c r="Y825" s="123"/>
      <c r="Z825" s="123"/>
    </row>
    <row r="826" spans="1:26" ht="13.5" customHeight="1" x14ac:dyDescent="0.25">
      <c r="A826" s="123"/>
      <c r="B826" s="123"/>
      <c r="C826" s="123"/>
      <c r="D826" s="123"/>
      <c r="E826" s="123"/>
      <c r="F826" s="123"/>
      <c r="G826" s="123"/>
      <c r="H826" s="123"/>
      <c r="I826" s="123"/>
      <c r="J826" s="123"/>
      <c r="K826" s="123"/>
      <c r="L826" s="123"/>
      <c r="M826" s="123"/>
      <c r="N826" s="123"/>
      <c r="O826" s="123"/>
      <c r="P826" s="123"/>
      <c r="Q826" s="123"/>
      <c r="R826" s="123"/>
      <c r="S826" s="123"/>
      <c r="T826" s="123"/>
      <c r="U826" s="123"/>
      <c r="V826" s="123"/>
      <c r="W826" s="123"/>
      <c r="X826" s="123"/>
      <c r="Y826" s="123"/>
      <c r="Z826" s="123"/>
    </row>
    <row r="827" spans="1:26" ht="13.5" customHeight="1" x14ac:dyDescent="0.25">
      <c r="A827" s="123"/>
      <c r="B827" s="123"/>
      <c r="C827" s="123"/>
      <c r="D827" s="123"/>
      <c r="E827" s="123"/>
      <c r="F827" s="123"/>
      <c r="G827" s="123"/>
      <c r="H827" s="123"/>
      <c r="I827" s="123"/>
      <c r="J827" s="123"/>
      <c r="K827" s="123"/>
      <c r="L827" s="123"/>
      <c r="M827" s="123"/>
      <c r="N827" s="123"/>
      <c r="O827" s="123"/>
      <c r="P827" s="123"/>
      <c r="Q827" s="123"/>
      <c r="R827" s="123"/>
      <c r="S827" s="123"/>
      <c r="T827" s="123"/>
      <c r="U827" s="123"/>
      <c r="V827" s="123"/>
      <c r="W827" s="123"/>
      <c r="X827" s="123"/>
      <c r="Y827" s="123"/>
      <c r="Z827" s="123"/>
    </row>
    <row r="828" spans="1:26" ht="13.5" customHeight="1" x14ac:dyDescent="0.25">
      <c r="A828" s="123"/>
      <c r="B828" s="123"/>
      <c r="C828" s="123"/>
      <c r="D828" s="123"/>
      <c r="E828" s="123"/>
      <c r="F828" s="123"/>
      <c r="G828" s="123"/>
      <c r="H828" s="123"/>
      <c r="I828" s="123"/>
      <c r="J828" s="123"/>
      <c r="K828" s="123"/>
      <c r="L828" s="123"/>
      <c r="M828" s="123"/>
      <c r="N828" s="123"/>
      <c r="O828" s="123"/>
      <c r="P828" s="123"/>
      <c r="Q828" s="123"/>
      <c r="R828" s="123"/>
      <c r="S828" s="123"/>
      <c r="T828" s="123"/>
      <c r="U828" s="123"/>
      <c r="V828" s="123"/>
      <c r="W828" s="123"/>
      <c r="X828" s="123"/>
      <c r="Y828" s="123"/>
      <c r="Z828" s="123"/>
    </row>
    <row r="829" spans="1:26" ht="13.5" customHeight="1" x14ac:dyDescent="0.25">
      <c r="A829" s="123"/>
      <c r="B829" s="123"/>
      <c r="C829" s="123"/>
      <c r="D829" s="123"/>
      <c r="E829" s="123"/>
      <c r="F829" s="123"/>
      <c r="G829" s="123"/>
      <c r="H829" s="123"/>
      <c r="I829" s="123"/>
      <c r="J829" s="123"/>
      <c r="K829" s="123"/>
      <c r="L829" s="123"/>
      <c r="M829" s="123"/>
      <c r="N829" s="123"/>
      <c r="O829" s="123"/>
      <c r="P829" s="123"/>
      <c r="Q829" s="123"/>
      <c r="R829" s="123"/>
      <c r="S829" s="123"/>
      <c r="T829" s="123"/>
      <c r="U829" s="123"/>
      <c r="V829" s="123"/>
      <c r="W829" s="123"/>
      <c r="X829" s="123"/>
      <c r="Y829" s="123"/>
      <c r="Z829" s="123"/>
    </row>
    <row r="830" spans="1:26" ht="13.5" customHeight="1" x14ac:dyDescent="0.25">
      <c r="A830" s="123"/>
      <c r="B830" s="123"/>
      <c r="C830" s="123"/>
      <c r="D830" s="123"/>
      <c r="E830" s="123"/>
      <c r="F830" s="123"/>
      <c r="G830" s="123"/>
      <c r="H830" s="123"/>
      <c r="I830" s="123"/>
      <c r="J830" s="123"/>
      <c r="K830" s="123"/>
      <c r="L830" s="123"/>
      <c r="M830" s="123"/>
      <c r="N830" s="123"/>
      <c r="O830" s="123"/>
      <c r="P830" s="123"/>
      <c r="Q830" s="123"/>
      <c r="R830" s="123"/>
      <c r="S830" s="123"/>
      <c r="T830" s="123"/>
      <c r="U830" s="123"/>
      <c r="V830" s="123"/>
      <c r="W830" s="123"/>
      <c r="X830" s="123"/>
      <c r="Y830" s="123"/>
      <c r="Z830" s="123"/>
    </row>
    <row r="831" spans="1:26" ht="13.5" customHeight="1" x14ac:dyDescent="0.25">
      <c r="A831" s="123"/>
      <c r="B831" s="123"/>
      <c r="C831" s="123"/>
      <c r="D831" s="123"/>
      <c r="E831" s="123"/>
      <c r="F831" s="123"/>
      <c r="G831" s="123"/>
      <c r="H831" s="123"/>
      <c r="I831" s="123"/>
      <c r="J831" s="123"/>
      <c r="K831" s="123"/>
      <c r="L831" s="123"/>
      <c r="M831" s="123"/>
      <c r="N831" s="123"/>
      <c r="O831" s="123"/>
      <c r="P831" s="123"/>
      <c r="Q831" s="123"/>
      <c r="R831" s="123"/>
      <c r="S831" s="123"/>
      <c r="T831" s="123"/>
      <c r="U831" s="123"/>
      <c r="V831" s="123"/>
      <c r="W831" s="123"/>
      <c r="X831" s="123"/>
      <c r="Y831" s="123"/>
      <c r="Z831" s="123"/>
    </row>
    <row r="832" spans="1:26" ht="13.5" customHeight="1" x14ac:dyDescent="0.25">
      <c r="A832" s="123"/>
      <c r="B832" s="123"/>
      <c r="C832" s="123"/>
      <c r="D832" s="123"/>
      <c r="E832" s="123"/>
      <c r="F832" s="123"/>
      <c r="G832" s="123"/>
      <c r="H832" s="123"/>
      <c r="I832" s="123"/>
      <c r="J832" s="123"/>
      <c r="K832" s="123"/>
      <c r="L832" s="123"/>
      <c r="M832" s="123"/>
      <c r="N832" s="123"/>
      <c r="O832" s="123"/>
      <c r="P832" s="123"/>
      <c r="Q832" s="123"/>
      <c r="R832" s="123"/>
      <c r="S832" s="123"/>
      <c r="T832" s="123"/>
      <c r="U832" s="123"/>
      <c r="V832" s="123"/>
      <c r="W832" s="123"/>
      <c r="X832" s="123"/>
      <c r="Y832" s="123"/>
      <c r="Z832" s="123"/>
    </row>
    <row r="833" spans="1:26" ht="13.5" customHeight="1" x14ac:dyDescent="0.25">
      <c r="A833" s="123"/>
      <c r="B833" s="123"/>
      <c r="C833" s="123"/>
      <c r="D833" s="123"/>
      <c r="E833" s="123"/>
      <c r="F833" s="123"/>
      <c r="G833" s="123"/>
      <c r="H833" s="123"/>
      <c r="I833" s="123"/>
      <c r="J833" s="123"/>
      <c r="K833" s="123"/>
      <c r="L833" s="123"/>
      <c r="M833" s="123"/>
      <c r="N833" s="123"/>
      <c r="O833" s="123"/>
      <c r="P833" s="123"/>
      <c r="Q833" s="123"/>
      <c r="R833" s="123"/>
      <c r="S833" s="123"/>
      <c r="T833" s="123"/>
      <c r="U833" s="123"/>
      <c r="V833" s="123"/>
      <c r="W833" s="123"/>
      <c r="X833" s="123"/>
      <c r="Y833" s="123"/>
      <c r="Z833" s="123"/>
    </row>
    <row r="834" spans="1:26" ht="13.5" customHeight="1" x14ac:dyDescent="0.25">
      <c r="A834" s="123"/>
      <c r="B834" s="123"/>
      <c r="C834" s="123"/>
      <c r="D834" s="123"/>
      <c r="E834" s="123"/>
      <c r="F834" s="123"/>
      <c r="G834" s="123"/>
      <c r="H834" s="123"/>
      <c r="I834" s="123"/>
      <c r="J834" s="123"/>
      <c r="K834" s="123"/>
      <c r="L834" s="123"/>
      <c r="M834" s="123"/>
      <c r="N834" s="123"/>
      <c r="O834" s="123"/>
      <c r="P834" s="123"/>
      <c r="Q834" s="123"/>
      <c r="R834" s="123"/>
      <c r="S834" s="123"/>
      <c r="T834" s="123"/>
      <c r="U834" s="123"/>
      <c r="V834" s="123"/>
      <c r="W834" s="123"/>
      <c r="X834" s="123"/>
      <c r="Y834" s="123"/>
      <c r="Z834" s="123"/>
    </row>
    <row r="835" spans="1:26" ht="13.5" customHeight="1" x14ac:dyDescent="0.25">
      <c r="A835" s="123"/>
      <c r="B835" s="123"/>
      <c r="C835" s="123"/>
      <c r="D835" s="123"/>
      <c r="E835" s="123"/>
      <c r="F835" s="123"/>
      <c r="G835" s="123"/>
      <c r="H835" s="123"/>
      <c r="I835" s="123"/>
      <c r="J835" s="123"/>
      <c r="K835" s="123"/>
      <c r="L835" s="123"/>
      <c r="M835" s="123"/>
      <c r="N835" s="123"/>
      <c r="O835" s="123"/>
      <c r="P835" s="123"/>
      <c r="Q835" s="123"/>
      <c r="R835" s="123"/>
      <c r="S835" s="123"/>
      <c r="T835" s="123"/>
      <c r="U835" s="123"/>
      <c r="V835" s="123"/>
      <c r="W835" s="123"/>
      <c r="X835" s="123"/>
      <c r="Y835" s="123"/>
      <c r="Z835" s="123"/>
    </row>
    <row r="836" spans="1:26" ht="13.5" customHeight="1" x14ac:dyDescent="0.25">
      <c r="A836" s="123"/>
      <c r="B836" s="123"/>
      <c r="C836" s="123"/>
      <c r="D836" s="123"/>
      <c r="E836" s="123"/>
      <c r="F836" s="123"/>
      <c r="G836" s="123"/>
      <c r="H836" s="123"/>
      <c r="I836" s="123"/>
      <c r="J836" s="123"/>
      <c r="K836" s="123"/>
      <c r="L836" s="123"/>
      <c r="M836" s="123"/>
      <c r="N836" s="123"/>
      <c r="O836" s="123"/>
      <c r="P836" s="123"/>
      <c r="Q836" s="123"/>
      <c r="R836" s="123"/>
      <c r="S836" s="123"/>
      <c r="T836" s="123"/>
      <c r="U836" s="123"/>
      <c r="V836" s="123"/>
      <c r="W836" s="123"/>
      <c r="X836" s="123"/>
      <c r="Y836" s="123"/>
      <c r="Z836" s="123"/>
    </row>
    <row r="837" spans="1:26" ht="13.5" customHeight="1" x14ac:dyDescent="0.25">
      <c r="A837" s="123"/>
      <c r="B837" s="123"/>
      <c r="C837" s="123"/>
      <c r="D837" s="123"/>
      <c r="E837" s="123"/>
      <c r="F837" s="123"/>
      <c r="G837" s="123"/>
      <c r="H837" s="123"/>
      <c r="I837" s="123"/>
      <c r="J837" s="123"/>
      <c r="K837" s="123"/>
      <c r="L837" s="123"/>
      <c r="M837" s="123"/>
      <c r="N837" s="123"/>
      <c r="O837" s="123"/>
      <c r="P837" s="123"/>
      <c r="Q837" s="123"/>
      <c r="R837" s="123"/>
      <c r="S837" s="123"/>
      <c r="T837" s="123"/>
      <c r="U837" s="123"/>
      <c r="V837" s="123"/>
      <c r="W837" s="123"/>
      <c r="X837" s="123"/>
      <c r="Y837" s="123"/>
      <c r="Z837" s="123"/>
    </row>
    <row r="838" spans="1:26" ht="13.5" customHeight="1" x14ac:dyDescent="0.25">
      <c r="A838" s="123"/>
      <c r="B838" s="123"/>
      <c r="C838" s="123"/>
      <c r="D838" s="123"/>
      <c r="E838" s="123"/>
      <c r="F838" s="123"/>
      <c r="G838" s="123"/>
      <c r="H838" s="123"/>
      <c r="I838" s="123"/>
      <c r="J838" s="123"/>
      <c r="K838" s="123"/>
      <c r="L838" s="123"/>
      <c r="M838" s="123"/>
      <c r="N838" s="123"/>
      <c r="O838" s="123"/>
      <c r="P838" s="123"/>
      <c r="Q838" s="123"/>
      <c r="R838" s="123"/>
      <c r="S838" s="123"/>
      <c r="T838" s="123"/>
      <c r="U838" s="123"/>
      <c r="V838" s="123"/>
      <c r="W838" s="123"/>
      <c r="X838" s="123"/>
      <c r="Y838" s="123"/>
      <c r="Z838" s="123"/>
    </row>
    <row r="839" spans="1:26" ht="13.5" customHeight="1" x14ac:dyDescent="0.25">
      <c r="A839" s="123"/>
      <c r="B839" s="123"/>
      <c r="C839" s="123"/>
      <c r="D839" s="123"/>
      <c r="E839" s="123"/>
      <c r="F839" s="123"/>
      <c r="G839" s="123"/>
      <c r="H839" s="123"/>
      <c r="I839" s="123"/>
      <c r="J839" s="123"/>
      <c r="K839" s="123"/>
      <c r="L839" s="123"/>
      <c r="M839" s="123"/>
      <c r="N839" s="123"/>
      <c r="O839" s="123"/>
      <c r="P839" s="123"/>
      <c r="Q839" s="123"/>
      <c r="R839" s="123"/>
      <c r="S839" s="123"/>
      <c r="T839" s="123"/>
      <c r="U839" s="123"/>
      <c r="V839" s="123"/>
      <c r="W839" s="123"/>
      <c r="X839" s="123"/>
      <c r="Y839" s="123"/>
      <c r="Z839" s="123"/>
    </row>
    <row r="840" spans="1:26" ht="13.5" customHeight="1" x14ac:dyDescent="0.25">
      <c r="A840" s="123"/>
      <c r="B840" s="123"/>
      <c r="C840" s="123"/>
      <c r="D840" s="123"/>
      <c r="E840" s="123"/>
      <c r="F840" s="123"/>
      <c r="G840" s="123"/>
      <c r="H840" s="123"/>
      <c r="I840" s="123"/>
      <c r="J840" s="123"/>
      <c r="K840" s="123"/>
      <c r="L840" s="123"/>
      <c r="M840" s="123"/>
      <c r="N840" s="123"/>
      <c r="O840" s="123"/>
      <c r="P840" s="123"/>
      <c r="Q840" s="123"/>
      <c r="R840" s="123"/>
      <c r="S840" s="123"/>
      <c r="T840" s="123"/>
      <c r="U840" s="123"/>
      <c r="V840" s="123"/>
      <c r="W840" s="123"/>
      <c r="X840" s="123"/>
      <c r="Y840" s="123"/>
      <c r="Z840" s="123"/>
    </row>
    <row r="841" spans="1:26" ht="13.5" customHeight="1" x14ac:dyDescent="0.25">
      <c r="A841" s="123"/>
      <c r="B841" s="123"/>
      <c r="C841" s="123"/>
      <c r="D841" s="123"/>
      <c r="E841" s="123"/>
      <c r="F841" s="123"/>
      <c r="G841" s="123"/>
      <c r="H841" s="123"/>
      <c r="I841" s="123"/>
      <c r="J841" s="123"/>
      <c r="K841" s="123"/>
      <c r="L841" s="123"/>
      <c r="M841" s="123"/>
      <c r="N841" s="123"/>
      <c r="O841" s="123"/>
      <c r="P841" s="123"/>
      <c r="Q841" s="123"/>
      <c r="R841" s="123"/>
      <c r="S841" s="123"/>
      <c r="T841" s="123"/>
      <c r="U841" s="123"/>
      <c r="V841" s="123"/>
      <c r="W841" s="123"/>
      <c r="X841" s="123"/>
      <c r="Y841" s="123"/>
      <c r="Z841" s="123"/>
    </row>
    <row r="842" spans="1:26" ht="13.5" customHeight="1" x14ac:dyDescent="0.25">
      <c r="A842" s="123"/>
      <c r="B842" s="123"/>
      <c r="C842" s="123"/>
      <c r="D842" s="123"/>
      <c r="E842" s="123"/>
      <c r="F842" s="123"/>
      <c r="G842" s="123"/>
      <c r="H842" s="123"/>
      <c r="I842" s="123"/>
      <c r="J842" s="123"/>
      <c r="K842" s="123"/>
      <c r="L842" s="123"/>
      <c r="M842" s="123"/>
      <c r="N842" s="123"/>
      <c r="O842" s="123"/>
      <c r="P842" s="123"/>
      <c r="Q842" s="123"/>
      <c r="R842" s="123"/>
      <c r="S842" s="123"/>
      <c r="T842" s="123"/>
      <c r="U842" s="123"/>
      <c r="V842" s="123"/>
      <c r="W842" s="123"/>
      <c r="X842" s="123"/>
      <c r="Y842" s="123"/>
      <c r="Z842" s="123"/>
    </row>
    <row r="843" spans="1:26" ht="13.5" customHeight="1" x14ac:dyDescent="0.25">
      <c r="A843" s="123"/>
      <c r="B843" s="123"/>
      <c r="C843" s="123"/>
      <c r="D843" s="123"/>
      <c r="E843" s="123"/>
      <c r="F843" s="123"/>
      <c r="G843" s="123"/>
      <c r="H843" s="123"/>
      <c r="I843" s="123"/>
      <c r="J843" s="123"/>
      <c r="K843" s="123"/>
      <c r="L843" s="123"/>
      <c r="M843" s="123"/>
      <c r="N843" s="123"/>
      <c r="O843" s="123"/>
      <c r="P843" s="123"/>
      <c r="Q843" s="123"/>
      <c r="R843" s="123"/>
      <c r="S843" s="123"/>
      <c r="T843" s="123"/>
      <c r="U843" s="123"/>
      <c r="V843" s="123"/>
      <c r="W843" s="123"/>
      <c r="X843" s="123"/>
      <c r="Y843" s="123"/>
      <c r="Z843" s="123"/>
    </row>
    <row r="844" spans="1:26" ht="13.5" customHeight="1" x14ac:dyDescent="0.25">
      <c r="A844" s="123"/>
      <c r="B844" s="123"/>
      <c r="C844" s="123"/>
      <c r="D844" s="123"/>
      <c r="E844" s="123"/>
      <c r="F844" s="123"/>
      <c r="G844" s="123"/>
      <c r="H844" s="123"/>
      <c r="I844" s="123"/>
      <c r="J844" s="123"/>
      <c r="K844" s="123"/>
      <c r="L844" s="123"/>
      <c r="M844" s="123"/>
      <c r="N844" s="123"/>
      <c r="O844" s="123"/>
      <c r="P844" s="123"/>
      <c r="Q844" s="123"/>
      <c r="R844" s="123"/>
      <c r="S844" s="123"/>
      <c r="T844" s="123"/>
      <c r="U844" s="123"/>
      <c r="V844" s="123"/>
      <c r="W844" s="123"/>
      <c r="X844" s="123"/>
      <c r="Y844" s="123"/>
      <c r="Z844" s="123"/>
    </row>
    <row r="845" spans="1:26" ht="13.5" customHeight="1" x14ac:dyDescent="0.25">
      <c r="A845" s="123"/>
      <c r="B845" s="123"/>
      <c r="C845" s="123"/>
      <c r="D845" s="123"/>
      <c r="E845" s="123"/>
      <c r="F845" s="123"/>
      <c r="G845" s="123"/>
      <c r="H845" s="123"/>
      <c r="I845" s="123"/>
      <c r="J845" s="123"/>
      <c r="K845" s="123"/>
      <c r="L845" s="123"/>
      <c r="M845" s="123"/>
      <c r="N845" s="123"/>
      <c r="O845" s="123"/>
      <c r="P845" s="123"/>
      <c r="Q845" s="123"/>
      <c r="R845" s="123"/>
      <c r="S845" s="123"/>
      <c r="T845" s="123"/>
      <c r="U845" s="123"/>
      <c r="V845" s="123"/>
      <c r="W845" s="123"/>
      <c r="X845" s="123"/>
      <c r="Y845" s="123"/>
      <c r="Z845" s="123"/>
    </row>
    <row r="846" spans="1:26" ht="13.5" customHeight="1" x14ac:dyDescent="0.25">
      <c r="A846" s="123"/>
      <c r="B846" s="123"/>
      <c r="C846" s="123"/>
      <c r="D846" s="123"/>
      <c r="E846" s="123"/>
      <c r="F846" s="123"/>
      <c r="G846" s="123"/>
      <c r="H846" s="123"/>
      <c r="I846" s="123"/>
      <c r="J846" s="123"/>
      <c r="K846" s="123"/>
      <c r="L846" s="123"/>
      <c r="M846" s="123"/>
      <c r="N846" s="123"/>
      <c r="O846" s="123"/>
      <c r="P846" s="123"/>
      <c r="Q846" s="123"/>
      <c r="R846" s="123"/>
      <c r="S846" s="123"/>
      <c r="T846" s="123"/>
      <c r="U846" s="123"/>
      <c r="V846" s="123"/>
      <c r="W846" s="123"/>
      <c r="X846" s="123"/>
      <c r="Y846" s="123"/>
      <c r="Z846" s="123"/>
    </row>
    <row r="847" spans="1:26" ht="13.5" customHeight="1" x14ac:dyDescent="0.25">
      <c r="A847" s="123"/>
      <c r="B847" s="123"/>
      <c r="C847" s="123"/>
      <c r="D847" s="123"/>
      <c r="E847" s="123"/>
      <c r="F847" s="123"/>
      <c r="G847" s="123"/>
      <c r="H847" s="123"/>
      <c r="I847" s="123"/>
      <c r="J847" s="123"/>
      <c r="K847" s="123"/>
      <c r="L847" s="123"/>
      <c r="M847" s="123"/>
      <c r="N847" s="123"/>
      <c r="O847" s="123"/>
      <c r="P847" s="123"/>
      <c r="Q847" s="123"/>
      <c r="R847" s="123"/>
      <c r="S847" s="123"/>
      <c r="T847" s="123"/>
      <c r="U847" s="123"/>
      <c r="V847" s="123"/>
      <c r="W847" s="123"/>
      <c r="X847" s="123"/>
      <c r="Y847" s="123"/>
      <c r="Z847" s="123"/>
    </row>
    <row r="848" spans="1:26" ht="13.5" customHeight="1" x14ac:dyDescent="0.25">
      <c r="A848" s="123"/>
      <c r="B848" s="123"/>
      <c r="C848" s="123"/>
      <c r="D848" s="123"/>
      <c r="E848" s="123"/>
      <c r="F848" s="123"/>
      <c r="G848" s="123"/>
      <c r="H848" s="123"/>
      <c r="I848" s="123"/>
      <c r="J848" s="123"/>
      <c r="K848" s="123"/>
      <c r="L848" s="123"/>
      <c r="M848" s="123"/>
      <c r="N848" s="123"/>
      <c r="O848" s="123"/>
      <c r="P848" s="123"/>
      <c r="Q848" s="123"/>
      <c r="R848" s="123"/>
      <c r="S848" s="123"/>
      <c r="T848" s="123"/>
      <c r="U848" s="123"/>
      <c r="V848" s="123"/>
      <c r="W848" s="123"/>
      <c r="X848" s="123"/>
      <c r="Y848" s="123"/>
      <c r="Z848" s="123"/>
    </row>
    <row r="849" spans="1:26" ht="13.5" customHeight="1" x14ac:dyDescent="0.25">
      <c r="A849" s="123"/>
      <c r="B849" s="123"/>
      <c r="C849" s="123"/>
      <c r="D849" s="123"/>
      <c r="E849" s="123"/>
      <c r="F849" s="123"/>
      <c r="G849" s="123"/>
      <c r="H849" s="123"/>
      <c r="I849" s="123"/>
      <c r="J849" s="123"/>
      <c r="K849" s="123"/>
      <c r="L849" s="123"/>
      <c r="M849" s="123"/>
      <c r="N849" s="123"/>
      <c r="O849" s="123"/>
      <c r="P849" s="123"/>
      <c r="Q849" s="123"/>
      <c r="R849" s="123"/>
      <c r="S849" s="123"/>
      <c r="T849" s="123"/>
      <c r="U849" s="123"/>
      <c r="V849" s="123"/>
      <c r="W849" s="123"/>
      <c r="X849" s="123"/>
      <c r="Y849" s="123"/>
      <c r="Z849" s="123"/>
    </row>
    <row r="850" spans="1:26" ht="13.5" customHeight="1" x14ac:dyDescent="0.25">
      <c r="A850" s="123"/>
      <c r="B850" s="123"/>
      <c r="C850" s="123"/>
      <c r="D850" s="123"/>
      <c r="E850" s="123"/>
      <c r="F850" s="123"/>
      <c r="G850" s="123"/>
      <c r="H850" s="123"/>
      <c r="I850" s="123"/>
      <c r="J850" s="123"/>
      <c r="K850" s="123"/>
      <c r="L850" s="123"/>
      <c r="M850" s="123"/>
      <c r="N850" s="123"/>
      <c r="O850" s="123"/>
      <c r="P850" s="123"/>
      <c r="Q850" s="123"/>
      <c r="R850" s="123"/>
      <c r="S850" s="123"/>
      <c r="T850" s="123"/>
      <c r="U850" s="123"/>
      <c r="V850" s="123"/>
      <c r="W850" s="123"/>
      <c r="X850" s="123"/>
      <c r="Y850" s="123"/>
      <c r="Z850" s="123"/>
    </row>
    <row r="851" spans="1:26" ht="13.5" customHeight="1" x14ac:dyDescent="0.25">
      <c r="A851" s="123"/>
      <c r="B851" s="123"/>
      <c r="C851" s="123"/>
      <c r="D851" s="123"/>
      <c r="E851" s="123"/>
      <c r="F851" s="123"/>
      <c r="G851" s="123"/>
      <c r="H851" s="123"/>
      <c r="I851" s="123"/>
      <c r="J851" s="123"/>
      <c r="K851" s="123"/>
      <c r="L851" s="123"/>
      <c r="M851" s="123"/>
      <c r="N851" s="123"/>
      <c r="O851" s="123"/>
      <c r="P851" s="123"/>
      <c r="Q851" s="123"/>
      <c r="R851" s="123"/>
      <c r="S851" s="123"/>
      <c r="T851" s="123"/>
      <c r="U851" s="123"/>
      <c r="V851" s="123"/>
      <c r="W851" s="123"/>
      <c r="X851" s="123"/>
      <c r="Y851" s="123"/>
      <c r="Z851" s="123"/>
    </row>
    <row r="852" spans="1:26" ht="13.5" customHeight="1" x14ac:dyDescent="0.25">
      <c r="A852" s="123"/>
      <c r="B852" s="123"/>
      <c r="C852" s="123"/>
      <c r="D852" s="123"/>
      <c r="E852" s="123"/>
      <c r="F852" s="123"/>
      <c r="G852" s="123"/>
      <c r="H852" s="123"/>
      <c r="I852" s="123"/>
      <c r="J852" s="123"/>
      <c r="K852" s="123"/>
      <c r="L852" s="123"/>
      <c r="M852" s="123"/>
      <c r="N852" s="123"/>
      <c r="O852" s="123"/>
      <c r="P852" s="123"/>
      <c r="Q852" s="123"/>
      <c r="R852" s="123"/>
      <c r="S852" s="123"/>
      <c r="T852" s="123"/>
      <c r="U852" s="123"/>
      <c r="V852" s="123"/>
      <c r="W852" s="123"/>
      <c r="X852" s="123"/>
      <c r="Y852" s="123"/>
      <c r="Z852" s="123"/>
    </row>
    <row r="853" spans="1:26" ht="13.5" customHeight="1" x14ac:dyDescent="0.25">
      <c r="A853" s="123"/>
      <c r="B853" s="123"/>
      <c r="C853" s="123"/>
      <c r="D853" s="123"/>
      <c r="E853" s="123"/>
      <c r="F853" s="123"/>
      <c r="G853" s="123"/>
      <c r="H853" s="123"/>
      <c r="I853" s="123"/>
      <c r="J853" s="123"/>
      <c r="K853" s="123"/>
      <c r="L853" s="123"/>
      <c r="M853" s="123"/>
      <c r="N853" s="123"/>
      <c r="O853" s="123"/>
      <c r="P853" s="123"/>
      <c r="Q853" s="123"/>
      <c r="R853" s="123"/>
      <c r="S853" s="123"/>
      <c r="T853" s="123"/>
      <c r="U853" s="123"/>
      <c r="V853" s="123"/>
      <c r="W853" s="123"/>
      <c r="X853" s="123"/>
      <c r="Y853" s="123"/>
      <c r="Z853" s="123"/>
    </row>
    <row r="854" spans="1:26" ht="13.5" customHeight="1" x14ac:dyDescent="0.25">
      <c r="A854" s="123"/>
      <c r="B854" s="123"/>
      <c r="C854" s="123"/>
      <c r="D854" s="123"/>
      <c r="E854" s="123"/>
      <c r="F854" s="123"/>
      <c r="G854" s="123"/>
      <c r="H854" s="123"/>
      <c r="I854" s="123"/>
      <c r="J854" s="123"/>
      <c r="K854" s="123"/>
      <c r="L854" s="123"/>
      <c r="M854" s="123"/>
      <c r="N854" s="123"/>
      <c r="O854" s="123"/>
      <c r="P854" s="123"/>
      <c r="Q854" s="123"/>
      <c r="R854" s="123"/>
      <c r="S854" s="123"/>
      <c r="T854" s="123"/>
      <c r="U854" s="123"/>
      <c r="V854" s="123"/>
      <c r="W854" s="123"/>
      <c r="X854" s="123"/>
      <c r="Y854" s="123"/>
      <c r="Z854" s="123"/>
    </row>
    <row r="855" spans="1:26" ht="13.5" customHeight="1" x14ac:dyDescent="0.25">
      <c r="A855" s="123"/>
      <c r="B855" s="123"/>
      <c r="C855" s="123"/>
      <c r="D855" s="123"/>
      <c r="E855" s="123"/>
      <c r="F855" s="123"/>
      <c r="G855" s="123"/>
      <c r="H855" s="123"/>
      <c r="I855" s="123"/>
      <c r="J855" s="123"/>
      <c r="K855" s="123"/>
      <c r="L855" s="123"/>
      <c r="M855" s="123"/>
      <c r="N855" s="123"/>
      <c r="O855" s="123"/>
      <c r="P855" s="123"/>
      <c r="Q855" s="123"/>
      <c r="R855" s="123"/>
      <c r="S855" s="123"/>
      <c r="T855" s="123"/>
      <c r="U855" s="123"/>
      <c r="V855" s="123"/>
      <c r="W855" s="123"/>
      <c r="X855" s="123"/>
      <c r="Y855" s="123"/>
      <c r="Z855" s="123"/>
    </row>
    <row r="856" spans="1:26" ht="13.5" customHeight="1" x14ac:dyDescent="0.25">
      <c r="A856" s="123"/>
      <c r="B856" s="123"/>
      <c r="C856" s="123"/>
      <c r="D856" s="123"/>
      <c r="E856" s="123"/>
      <c r="F856" s="123"/>
      <c r="G856" s="123"/>
      <c r="H856" s="123"/>
      <c r="I856" s="123"/>
      <c r="J856" s="123"/>
      <c r="K856" s="123"/>
      <c r="L856" s="123"/>
      <c r="M856" s="123"/>
      <c r="N856" s="123"/>
      <c r="O856" s="123"/>
      <c r="P856" s="123"/>
      <c r="Q856" s="123"/>
      <c r="R856" s="123"/>
      <c r="S856" s="123"/>
      <c r="T856" s="123"/>
      <c r="U856" s="123"/>
      <c r="V856" s="123"/>
      <c r="W856" s="123"/>
      <c r="X856" s="123"/>
      <c r="Y856" s="123"/>
      <c r="Z856" s="123"/>
    </row>
    <row r="857" spans="1:26" ht="13.5" customHeight="1" x14ac:dyDescent="0.25">
      <c r="A857" s="123"/>
      <c r="B857" s="123"/>
      <c r="C857" s="123"/>
      <c r="D857" s="123"/>
      <c r="E857" s="123"/>
      <c r="F857" s="123"/>
      <c r="G857" s="123"/>
      <c r="H857" s="123"/>
      <c r="I857" s="123"/>
      <c r="J857" s="123"/>
      <c r="K857" s="123"/>
      <c r="L857" s="123"/>
      <c r="M857" s="123"/>
      <c r="N857" s="123"/>
      <c r="O857" s="123"/>
      <c r="P857" s="123"/>
      <c r="Q857" s="123"/>
      <c r="R857" s="123"/>
      <c r="S857" s="123"/>
      <c r="T857" s="123"/>
      <c r="U857" s="123"/>
      <c r="V857" s="123"/>
      <c r="W857" s="123"/>
      <c r="X857" s="123"/>
      <c r="Y857" s="123"/>
      <c r="Z857" s="123"/>
    </row>
    <row r="858" spans="1:26" ht="13.5" customHeight="1" x14ac:dyDescent="0.25">
      <c r="A858" s="123"/>
      <c r="B858" s="123"/>
      <c r="C858" s="123"/>
      <c r="D858" s="123"/>
      <c r="E858" s="123"/>
      <c r="F858" s="123"/>
      <c r="G858" s="123"/>
      <c r="H858" s="123"/>
      <c r="I858" s="123"/>
      <c r="J858" s="123"/>
      <c r="K858" s="123"/>
      <c r="L858" s="123"/>
      <c r="M858" s="123"/>
      <c r="N858" s="123"/>
      <c r="O858" s="123"/>
      <c r="P858" s="123"/>
      <c r="Q858" s="123"/>
      <c r="R858" s="123"/>
      <c r="S858" s="123"/>
      <c r="T858" s="123"/>
      <c r="U858" s="123"/>
      <c r="V858" s="123"/>
      <c r="W858" s="123"/>
      <c r="X858" s="123"/>
      <c r="Y858" s="123"/>
      <c r="Z858" s="123"/>
    </row>
    <row r="859" spans="1:26" ht="13.5" customHeight="1" x14ac:dyDescent="0.25">
      <c r="A859" s="123"/>
      <c r="B859" s="123"/>
      <c r="C859" s="123"/>
      <c r="D859" s="123"/>
      <c r="E859" s="123"/>
      <c r="F859" s="123"/>
      <c r="G859" s="123"/>
      <c r="H859" s="123"/>
      <c r="I859" s="123"/>
      <c r="J859" s="123"/>
      <c r="K859" s="123"/>
      <c r="L859" s="123"/>
      <c r="M859" s="123"/>
      <c r="N859" s="123"/>
      <c r="O859" s="123"/>
      <c r="P859" s="123"/>
      <c r="Q859" s="123"/>
      <c r="R859" s="123"/>
      <c r="S859" s="123"/>
      <c r="T859" s="123"/>
      <c r="U859" s="123"/>
      <c r="V859" s="123"/>
      <c r="W859" s="123"/>
      <c r="X859" s="123"/>
      <c r="Y859" s="123"/>
      <c r="Z859" s="123"/>
    </row>
    <row r="860" spans="1:26" ht="13.5" customHeight="1" x14ac:dyDescent="0.25">
      <c r="A860" s="123"/>
      <c r="B860" s="123"/>
      <c r="C860" s="123"/>
      <c r="D860" s="123"/>
      <c r="E860" s="123"/>
      <c r="F860" s="123"/>
      <c r="G860" s="123"/>
      <c r="H860" s="123"/>
      <c r="I860" s="123"/>
      <c r="J860" s="123"/>
      <c r="K860" s="123"/>
      <c r="L860" s="123"/>
      <c r="M860" s="123"/>
      <c r="N860" s="123"/>
      <c r="O860" s="123"/>
      <c r="P860" s="123"/>
      <c r="Q860" s="123"/>
      <c r="R860" s="123"/>
      <c r="S860" s="123"/>
      <c r="T860" s="123"/>
      <c r="U860" s="123"/>
      <c r="V860" s="123"/>
      <c r="W860" s="123"/>
      <c r="X860" s="123"/>
      <c r="Y860" s="123"/>
      <c r="Z860" s="123"/>
    </row>
    <row r="861" spans="1:26" ht="13.5" customHeight="1" x14ac:dyDescent="0.25">
      <c r="A861" s="123"/>
      <c r="B861" s="123"/>
      <c r="C861" s="123"/>
      <c r="D861" s="123"/>
      <c r="E861" s="123"/>
      <c r="F861" s="123"/>
      <c r="G861" s="123"/>
      <c r="H861" s="123"/>
      <c r="I861" s="123"/>
      <c r="J861" s="123"/>
      <c r="K861" s="123"/>
      <c r="L861" s="123"/>
      <c r="M861" s="123"/>
      <c r="N861" s="123"/>
      <c r="O861" s="123"/>
      <c r="P861" s="123"/>
      <c r="Q861" s="123"/>
      <c r="R861" s="123"/>
      <c r="S861" s="123"/>
      <c r="T861" s="123"/>
      <c r="U861" s="123"/>
      <c r="V861" s="123"/>
      <c r="W861" s="123"/>
      <c r="X861" s="123"/>
      <c r="Y861" s="123"/>
      <c r="Z861" s="123"/>
    </row>
    <row r="862" spans="1:26" ht="13.5" customHeight="1" x14ac:dyDescent="0.25">
      <c r="A862" s="123"/>
      <c r="B862" s="123"/>
      <c r="C862" s="123"/>
      <c r="D862" s="123"/>
      <c r="E862" s="123"/>
      <c r="F862" s="123"/>
      <c r="G862" s="123"/>
      <c r="H862" s="123"/>
      <c r="I862" s="123"/>
      <c r="J862" s="123"/>
      <c r="K862" s="123"/>
      <c r="L862" s="123"/>
      <c r="M862" s="123"/>
      <c r="N862" s="123"/>
      <c r="O862" s="123"/>
      <c r="P862" s="123"/>
      <c r="Q862" s="123"/>
      <c r="R862" s="123"/>
      <c r="S862" s="123"/>
      <c r="T862" s="123"/>
      <c r="U862" s="123"/>
      <c r="V862" s="123"/>
      <c r="W862" s="123"/>
      <c r="X862" s="123"/>
      <c r="Y862" s="123"/>
      <c r="Z862" s="123"/>
    </row>
    <row r="863" spans="1:26" ht="13.5" customHeight="1" x14ac:dyDescent="0.25">
      <c r="A863" s="123"/>
      <c r="B863" s="123"/>
      <c r="C863" s="123"/>
      <c r="D863" s="123"/>
      <c r="E863" s="123"/>
      <c r="F863" s="123"/>
      <c r="G863" s="123"/>
      <c r="H863" s="123"/>
      <c r="I863" s="123"/>
      <c r="J863" s="123"/>
      <c r="K863" s="123"/>
      <c r="L863" s="123"/>
      <c r="M863" s="123"/>
      <c r="N863" s="123"/>
      <c r="O863" s="123"/>
      <c r="P863" s="123"/>
      <c r="Q863" s="123"/>
      <c r="R863" s="123"/>
      <c r="S863" s="123"/>
      <c r="T863" s="123"/>
      <c r="U863" s="123"/>
      <c r="V863" s="123"/>
      <c r="W863" s="123"/>
      <c r="X863" s="123"/>
      <c r="Y863" s="123"/>
      <c r="Z863" s="123"/>
    </row>
    <row r="864" spans="1:26" ht="13.5" customHeight="1" x14ac:dyDescent="0.25">
      <c r="A864" s="123"/>
      <c r="B864" s="123"/>
      <c r="C864" s="123"/>
      <c r="D864" s="123"/>
      <c r="E864" s="123"/>
      <c r="F864" s="123"/>
      <c r="G864" s="123"/>
      <c r="H864" s="123"/>
      <c r="I864" s="123"/>
      <c r="J864" s="123"/>
      <c r="K864" s="123"/>
      <c r="L864" s="123"/>
      <c r="M864" s="123"/>
      <c r="N864" s="123"/>
      <c r="O864" s="123"/>
      <c r="P864" s="123"/>
      <c r="Q864" s="123"/>
      <c r="R864" s="123"/>
      <c r="S864" s="123"/>
      <c r="T864" s="123"/>
      <c r="U864" s="123"/>
      <c r="V864" s="123"/>
      <c r="W864" s="123"/>
      <c r="X864" s="123"/>
      <c r="Y864" s="123"/>
      <c r="Z864" s="123"/>
    </row>
    <row r="865" spans="1:26" ht="13.5" customHeight="1" x14ac:dyDescent="0.25">
      <c r="A865" s="123"/>
      <c r="B865" s="123"/>
      <c r="C865" s="123"/>
      <c r="D865" s="123"/>
      <c r="E865" s="123"/>
      <c r="F865" s="123"/>
      <c r="G865" s="123"/>
      <c r="H865" s="123"/>
      <c r="I865" s="123"/>
      <c r="J865" s="123"/>
      <c r="K865" s="123"/>
      <c r="L865" s="123"/>
      <c r="M865" s="123"/>
      <c r="N865" s="123"/>
      <c r="O865" s="123"/>
      <c r="P865" s="123"/>
      <c r="Q865" s="123"/>
      <c r="R865" s="123"/>
      <c r="S865" s="123"/>
      <c r="T865" s="123"/>
      <c r="U865" s="123"/>
      <c r="V865" s="123"/>
      <c r="W865" s="123"/>
      <c r="X865" s="123"/>
      <c r="Y865" s="123"/>
      <c r="Z865" s="123"/>
    </row>
    <row r="866" spans="1:26" ht="13.5" customHeight="1" x14ac:dyDescent="0.25">
      <c r="A866" s="123"/>
      <c r="B866" s="123"/>
      <c r="C866" s="123"/>
      <c r="D866" s="123"/>
      <c r="E866" s="123"/>
      <c r="F866" s="123"/>
      <c r="G866" s="123"/>
      <c r="H866" s="123"/>
      <c r="I866" s="123"/>
      <c r="J866" s="123"/>
      <c r="K866" s="123"/>
      <c r="L866" s="123"/>
      <c r="M866" s="123"/>
      <c r="N866" s="123"/>
      <c r="O866" s="123"/>
      <c r="P866" s="123"/>
      <c r="Q866" s="123"/>
      <c r="R866" s="123"/>
      <c r="S866" s="123"/>
      <c r="T866" s="123"/>
      <c r="U866" s="123"/>
      <c r="V866" s="123"/>
      <c r="W866" s="123"/>
      <c r="X866" s="123"/>
      <c r="Y866" s="123"/>
      <c r="Z866" s="123"/>
    </row>
    <row r="867" spans="1:26" ht="13.5" customHeight="1" x14ac:dyDescent="0.25">
      <c r="A867" s="123"/>
      <c r="B867" s="123"/>
      <c r="C867" s="123"/>
      <c r="D867" s="123"/>
      <c r="E867" s="123"/>
      <c r="F867" s="123"/>
      <c r="G867" s="123"/>
      <c r="H867" s="123"/>
      <c r="I867" s="123"/>
      <c r="J867" s="123"/>
      <c r="K867" s="123"/>
      <c r="L867" s="123"/>
      <c r="M867" s="123"/>
      <c r="N867" s="123"/>
      <c r="O867" s="123"/>
      <c r="P867" s="123"/>
      <c r="Q867" s="123"/>
      <c r="R867" s="123"/>
      <c r="S867" s="123"/>
      <c r="T867" s="123"/>
      <c r="U867" s="123"/>
      <c r="V867" s="123"/>
      <c r="W867" s="123"/>
      <c r="X867" s="123"/>
      <c r="Y867" s="123"/>
      <c r="Z867" s="123"/>
    </row>
    <row r="868" spans="1:26" ht="13.5" customHeight="1" x14ac:dyDescent="0.25">
      <c r="A868" s="123"/>
      <c r="B868" s="123"/>
      <c r="C868" s="123"/>
      <c r="D868" s="123"/>
      <c r="E868" s="123"/>
      <c r="F868" s="123"/>
      <c r="G868" s="123"/>
      <c r="H868" s="123"/>
      <c r="I868" s="123"/>
      <c r="J868" s="123"/>
      <c r="K868" s="123"/>
      <c r="L868" s="123"/>
      <c r="M868" s="123"/>
      <c r="N868" s="123"/>
      <c r="O868" s="123"/>
      <c r="P868" s="123"/>
      <c r="Q868" s="123"/>
      <c r="R868" s="123"/>
      <c r="S868" s="123"/>
      <c r="T868" s="123"/>
      <c r="U868" s="123"/>
      <c r="V868" s="123"/>
      <c r="W868" s="123"/>
      <c r="X868" s="123"/>
      <c r="Y868" s="123"/>
      <c r="Z868" s="123"/>
    </row>
    <row r="869" spans="1:26" ht="13.5" customHeight="1" x14ac:dyDescent="0.25">
      <c r="A869" s="123"/>
      <c r="B869" s="123"/>
      <c r="C869" s="123"/>
      <c r="D869" s="123"/>
      <c r="E869" s="123"/>
      <c r="F869" s="123"/>
      <c r="G869" s="123"/>
      <c r="H869" s="123"/>
      <c r="I869" s="123"/>
      <c r="J869" s="123"/>
      <c r="K869" s="123"/>
      <c r="L869" s="123"/>
      <c r="M869" s="123"/>
      <c r="N869" s="123"/>
      <c r="O869" s="123"/>
      <c r="P869" s="123"/>
      <c r="Q869" s="123"/>
      <c r="R869" s="123"/>
      <c r="S869" s="123"/>
      <c r="T869" s="123"/>
      <c r="U869" s="123"/>
      <c r="V869" s="123"/>
      <c r="W869" s="123"/>
      <c r="X869" s="123"/>
      <c r="Y869" s="123"/>
      <c r="Z869" s="123"/>
    </row>
    <row r="870" spans="1:26" ht="13.5" customHeight="1" x14ac:dyDescent="0.25">
      <c r="A870" s="123"/>
      <c r="B870" s="123"/>
      <c r="C870" s="123"/>
      <c r="D870" s="123"/>
      <c r="E870" s="123"/>
      <c r="F870" s="123"/>
      <c r="G870" s="123"/>
      <c r="H870" s="123"/>
      <c r="I870" s="123"/>
      <c r="J870" s="123"/>
      <c r="K870" s="123"/>
      <c r="L870" s="123"/>
      <c r="M870" s="123"/>
      <c r="N870" s="123"/>
      <c r="O870" s="123"/>
      <c r="P870" s="123"/>
      <c r="Q870" s="123"/>
      <c r="R870" s="123"/>
      <c r="S870" s="123"/>
      <c r="T870" s="123"/>
      <c r="U870" s="123"/>
      <c r="V870" s="123"/>
      <c r="W870" s="123"/>
      <c r="X870" s="123"/>
      <c r="Y870" s="123"/>
      <c r="Z870" s="123"/>
    </row>
    <row r="871" spans="1:26" ht="13.5" customHeight="1" x14ac:dyDescent="0.25">
      <c r="A871" s="123"/>
      <c r="B871" s="123"/>
      <c r="C871" s="123"/>
      <c r="D871" s="123"/>
      <c r="E871" s="123"/>
      <c r="F871" s="123"/>
      <c r="G871" s="123"/>
      <c r="H871" s="123"/>
      <c r="I871" s="123"/>
      <c r="J871" s="123"/>
      <c r="K871" s="123"/>
      <c r="L871" s="123"/>
      <c r="M871" s="123"/>
      <c r="N871" s="123"/>
      <c r="O871" s="123"/>
      <c r="P871" s="123"/>
      <c r="Q871" s="123"/>
      <c r="R871" s="123"/>
      <c r="S871" s="123"/>
      <c r="T871" s="123"/>
      <c r="U871" s="123"/>
      <c r="V871" s="123"/>
      <c r="W871" s="123"/>
      <c r="X871" s="123"/>
      <c r="Y871" s="123"/>
      <c r="Z871" s="123"/>
    </row>
    <row r="872" spans="1:26" ht="13.5" customHeight="1" x14ac:dyDescent="0.25">
      <c r="A872" s="123"/>
      <c r="B872" s="123"/>
      <c r="C872" s="123"/>
      <c r="D872" s="123"/>
      <c r="E872" s="123"/>
      <c r="F872" s="123"/>
      <c r="G872" s="123"/>
      <c r="H872" s="123"/>
      <c r="I872" s="123"/>
      <c r="J872" s="123"/>
      <c r="K872" s="123"/>
      <c r="L872" s="123"/>
      <c r="M872" s="123"/>
      <c r="N872" s="123"/>
      <c r="O872" s="123"/>
      <c r="P872" s="123"/>
      <c r="Q872" s="123"/>
      <c r="R872" s="123"/>
      <c r="S872" s="123"/>
      <c r="T872" s="123"/>
      <c r="U872" s="123"/>
      <c r="V872" s="123"/>
      <c r="W872" s="123"/>
      <c r="X872" s="123"/>
      <c r="Y872" s="123"/>
      <c r="Z872" s="123"/>
    </row>
    <row r="873" spans="1:26" ht="13.5" customHeight="1" x14ac:dyDescent="0.25">
      <c r="A873" s="123"/>
      <c r="B873" s="123"/>
      <c r="C873" s="123"/>
      <c r="D873" s="123"/>
      <c r="E873" s="123"/>
      <c r="F873" s="123"/>
      <c r="G873" s="123"/>
      <c r="H873" s="123"/>
      <c r="I873" s="123"/>
      <c r="J873" s="123"/>
      <c r="K873" s="123"/>
      <c r="L873" s="123"/>
      <c r="M873" s="123"/>
      <c r="N873" s="123"/>
      <c r="O873" s="123"/>
      <c r="P873" s="123"/>
      <c r="Q873" s="123"/>
      <c r="R873" s="123"/>
      <c r="S873" s="123"/>
      <c r="T873" s="123"/>
      <c r="U873" s="123"/>
      <c r="V873" s="123"/>
      <c r="W873" s="123"/>
      <c r="X873" s="123"/>
      <c r="Y873" s="123"/>
      <c r="Z873" s="123"/>
    </row>
    <row r="874" spans="1:26" ht="13.5" customHeight="1" x14ac:dyDescent="0.25">
      <c r="A874" s="123"/>
      <c r="B874" s="123"/>
      <c r="C874" s="123"/>
      <c r="D874" s="123"/>
      <c r="E874" s="123"/>
      <c r="F874" s="123"/>
      <c r="G874" s="123"/>
      <c r="H874" s="123"/>
      <c r="I874" s="123"/>
      <c r="J874" s="123"/>
      <c r="K874" s="123"/>
      <c r="L874" s="123"/>
      <c r="M874" s="123"/>
      <c r="N874" s="123"/>
      <c r="O874" s="123"/>
      <c r="P874" s="123"/>
      <c r="Q874" s="123"/>
      <c r="R874" s="123"/>
      <c r="S874" s="123"/>
      <c r="T874" s="123"/>
      <c r="U874" s="123"/>
      <c r="V874" s="123"/>
      <c r="W874" s="123"/>
      <c r="X874" s="123"/>
      <c r="Y874" s="123"/>
      <c r="Z874" s="123"/>
    </row>
    <row r="875" spans="1:26" ht="13.5" customHeight="1" x14ac:dyDescent="0.25">
      <c r="A875" s="123"/>
      <c r="B875" s="123"/>
      <c r="C875" s="123"/>
      <c r="D875" s="123"/>
      <c r="E875" s="123"/>
      <c r="F875" s="123"/>
      <c r="G875" s="123"/>
      <c r="H875" s="123"/>
      <c r="I875" s="123"/>
      <c r="J875" s="123"/>
      <c r="K875" s="123"/>
      <c r="L875" s="123"/>
      <c r="M875" s="123"/>
      <c r="N875" s="123"/>
      <c r="O875" s="123"/>
      <c r="P875" s="123"/>
      <c r="Q875" s="123"/>
      <c r="R875" s="123"/>
      <c r="S875" s="123"/>
      <c r="T875" s="123"/>
      <c r="U875" s="123"/>
      <c r="V875" s="123"/>
      <c r="W875" s="123"/>
      <c r="X875" s="123"/>
      <c r="Y875" s="123"/>
      <c r="Z875" s="123"/>
    </row>
    <row r="876" spans="1:26" ht="13.5" customHeight="1" x14ac:dyDescent="0.25">
      <c r="A876" s="123"/>
      <c r="B876" s="123"/>
      <c r="C876" s="123"/>
      <c r="D876" s="123"/>
      <c r="E876" s="123"/>
      <c r="F876" s="123"/>
      <c r="G876" s="123"/>
      <c r="H876" s="123"/>
      <c r="I876" s="123"/>
      <c r="J876" s="123"/>
      <c r="K876" s="123"/>
      <c r="L876" s="123"/>
      <c r="M876" s="123"/>
      <c r="N876" s="123"/>
      <c r="O876" s="123"/>
      <c r="P876" s="123"/>
      <c r="Q876" s="123"/>
      <c r="R876" s="123"/>
      <c r="S876" s="123"/>
      <c r="T876" s="123"/>
      <c r="U876" s="123"/>
      <c r="V876" s="123"/>
      <c r="W876" s="123"/>
      <c r="X876" s="123"/>
      <c r="Y876" s="123"/>
      <c r="Z876" s="123"/>
    </row>
    <row r="877" spans="1:26" ht="13.5" customHeight="1" x14ac:dyDescent="0.25">
      <c r="A877" s="123"/>
      <c r="B877" s="123"/>
      <c r="C877" s="123"/>
      <c r="D877" s="123"/>
      <c r="E877" s="123"/>
      <c r="F877" s="123"/>
      <c r="G877" s="123"/>
      <c r="H877" s="123"/>
      <c r="I877" s="123"/>
      <c r="J877" s="123"/>
      <c r="K877" s="123"/>
      <c r="L877" s="123"/>
      <c r="M877" s="123"/>
      <c r="N877" s="123"/>
      <c r="O877" s="123"/>
      <c r="P877" s="123"/>
      <c r="Q877" s="123"/>
      <c r="R877" s="123"/>
      <c r="S877" s="123"/>
      <c r="T877" s="123"/>
      <c r="U877" s="123"/>
      <c r="V877" s="123"/>
      <c r="W877" s="123"/>
      <c r="X877" s="123"/>
      <c r="Y877" s="123"/>
      <c r="Z877" s="123"/>
    </row>
    <row r="878" spans="1:26" ht="13.5" customHeight="1" x14ac:dyDescent="0.25">
      <c r="A878" s="123"/>
      <c r="B878" s="123"/>
      <c r="C878" s="123"/>
      <c r="D878" s="123"/>
      <c r="E878" s="123"/>
      <c r="F878" s="123"/>
      <c r="G878" s="123"/>
      <c r="H878" s="123"/>
      <c r="I878" s="123"/>
      <c r="J878" s="123"/>
      <c r="K878" s="123"/>
      <c r="L878" s="123"/>
      <c r="M878" s="123"/>
      <c r="N878" s="123"/>
      <c r="O878" s="123"/>
      <c r="P878" s="123"/>
      <c r="Q878" s="123"/>
      <c r="R878" s="123"/>
      <c r="S878" s="123"/>
      <c r="T878" s="123"/>
      <c r="U878" s="123"/>
      <c r="V878" s="123"/>
      <c r="W878" s="123"/>
      <c r="X878" s="123"/>
      <c r="Y878" s="123"/>
      <c r="Z878" s="123"/>
    </row>
    <row r="879" spans="1:26" ht="13.5" customHeight="1" x14ac:dyDescent="0.25">
      <c r="A879" s="123"/>
      <c r="B879" s="123"/>
      <c r="C879" s="123"/>
      <c r="D879" s="123"/>
      <c r="E879" s="123"/>
      <c r="F879" s="123"/>
      <c r="G879" s="123"/>
      <c r="H879" s="123"/>
      <c r="I879" s="123"/>
      <c r="J879" s="123"/>
      <c r="K879" s="123"/>
      <c r="L879" s="123"/>
      <c r="M879" s="123"/>
      <c r="N879" s="123"/>
      <c r="O879" s="123"/>
      <c r="P879" s="123"/>
      <c r="Q879" s="123"/>
      <c r="R879" s="123"/>
      <c r="S879" s="123"/>
      <c r="T879" s="123"/>
      <c r="U879" s="123"/>
      <c r="V879" s="123"/>
      <c r="W879" s="123"/>
      <c r="X879" s="123"/>
      <c r="Y879" s="123"/>
      <c r="Z879" s="123"/>
    </row>
    <row r="880" spans="1:26" ht="13.5" customHeight="1" x14ac:dyDescent="0.25">
      <c r="A880" s="123"/>
      <c r="B880" s="123"/>
      <c r="C880" s="123"/>
      <c r="D880" s="123"/>
      <c r="E880" s="123"/>
      <c r="F880" s="123"/>
      <c r="G880" s="123"/>
      <c r="H880" s="123"/>
      <c r="I880" s="123"/>
      <c r="J880" s="123"/>
      <c r="K880" s="123"/>
      <c r="L880" s="123"/>
      <c r="M880" s="123"/>
      <c r="N880" s="123"/>
      <c r="O880" s="123"/>
      <c r="P880" s="123"/>
      <c r="Q880" s="123"/>
      <c r="R880" s="123"/>
      <c r="S880" s="123"/>
      <c r="T880" s="123"/>
      <c r="U880" s="123"/>
      <c r="V880" s="123"/>
      <c r="W880" s="123"/>
      <c r="X880" s="123"/>
      <c r="Y880" s="123"/>
      <c r="Z880" s="123"/>
    </row>
    <row r="881" spans="1:26" ht="13.5" customHeight="1" x14ac:dyDescent="0.25">
      <c r="A881" s="123"/>
      <c r="B881" s="123"/>
      <c r="C881" s="123"/>
      <c r="D881" s="123"/>
      <c r="E881" s="123"/>
      <c r="F881" s="123"/>
      <c r="G881" s="123"/>
      <c r="H881" s="123"/>
      <c r="I881" s="123"/>
      <c r="J881" s="123"/>
      <c r="K881" s="123"/>
      <c r="L881" s="123"/>
      <c r="M881" s="123"/>
      <c r="N881" s="123"/>
      <c r="O881" s="123"/>
      <c r="P881" s="123"/>
      <c r="Q881" s="123"/>
      <c r="R881" s="123"/>
      <c r="S881" s="123"/>
      <c r="T881" s="123"/>
      <c r="U881" s="123"/>
      <c r="V881" s="123"/>
      <c r="W881" s="123"/>
      <c r="X881" s="123"/>
      <c r="Y881" s="123"/>
      <c r="Z881" s="123"/>
    </row>
    <row r="882" spans="1:26" ht="13.5" customHeight="1" x14ac:dyDescent="0.25">
      <c r="A882" s="123"/>
      <c r="B882" s="123"/>
      <c r="C882" s="123"/>
      <c r="D882" s="123"/>
      <c r="E882" s="123"/>
      <c r="F882" s="123"/>
      <c r="G882" s="123"/>
      <c r="H882" s="123"/>
      <c r="I882" s="123"/>
      <c r="J882" s="123"/>
      <c r="K882" s="123"/>
      <c r="L882" s="123"/>
      <c r="M882" s="123"/>
      <c r="N882" s="123"/>
      <c r="O882" s="123"/>
      <c r="P882" s="123"/>
      <c r="Q882" s="123"/>
      <c r="R882" s="123"/>
      <c r="S882" s="123"/>
      <c r="T882" s="123"/>
      <c r="U882" s="123"/>
      <c r="V882" s="123"/>
      <c r="W882" s="123"/>
      <c r="X882" s="123"/>
      <c r="Y882" s="123"/>
      <c r="Z882" s="123"/>
    </row>
    <row r="883" spans="1:26" ht="13.5" customHeight="1" x14ac:dyDescent="0.25">
      <c r="A883" s="123"/>
      <c r="B883" s="123"/>
      <c r="C883" s="123"/>
      <c r="D883" s="123"/>
      <c r="E883" s="123"/>
      <c r="F883" s="123"/>
      <c r="G883" s="123"/>
      <c r="H883" s="123"/>
      <c r="I883" s="123"/>
      <c r="J883" s="123"/>
      <c r="K883" s="123"/>
      <c r="L883" s="123"/>
      <c r="M883" s="123"/>
      <c r="N883" s="123"/>
      <c r="O883" s="123"/>
      <c r="P883" s="123"/>
      <c r="Q883" s="123"/>
      <c r="R883" s="123"/>
      <c r="S883" s="123"/>
      <c r="T883" s="123"/>
      <c r="U883" s="123"/>
      <c r="V883" s="123"/>
      <c r="W883" s="123"/>
      <c r="X883" s="123"/>
      <c r="Y883" s="123"/>
      <c r="Z883" s="123"/>
    </row>
    <row r="884" spans="1:26" ht="13.5" customHeight="1" x14ac:dyDescent="0.25">
      <c r="A884" s="123"/>
      <c r="B884" s="123"/>
      <c r="C884" s="123"/>
      <c r="D884" s="123"/>
      <c r="E884" s="123"/>
      <c r="F884" s="123"/>
      <c r="G884" s="123"/>
      <c r="H884" s="123"/>
      <c r="I884" s="123"/>
      <c r="J884" s="123"/>
      <c r="K884" s="123"/>
      <c r="L884" s="123"/>
      <c r="M884" s="123"/>
      <c r="N884" s="123"/>
      <c r="O884" s="123"/>
      <c r="P884" s="123"/>
      <c r="Q884" s="123"/>
      <c r="R884" s="123"/>
      <c r="S884" s="123"/>
      <c r="T884" s="123"/>
      <c r="U884" s="123"/>
      <c r="V884" s="123"/>
      <c r="W884" s="123"/>
      <c r="X884" s="123"/>
      <c r="Y884" s="123"/>
      <c r="Z884" s="123"/>
    </row>
    <row r="885" spans="1:26" ht="13.5" customHeight="1" x14ac:dyDescent="0.25">
      <c r="A885" s="123"/>
      <c r="B885" s="123"/>
      <c r="C885" s="123"/>
      <c r="D885" s="123"/>
      <c r="E885" s="123"/>
      <c r="F885" s="123"/>
      <c r="G885" s="123"/>
      <c r="H885" s="123"/>
      <c r="I885" s="123"/>
      <c r="J885" s="123"/>
      <c r="K885" s="123"/>
      <c r="L885" s="123"/>
      <c r="M885" s="123"/>
      <c r="N885" s="123"/>
      <c r="O885" s="123"/>
      <c r="P885" s="123"/>
      <c r="Q885" s="123"/>
      <c r="R885" s="123"/>
      <c r="S885" s="123"/>
      <c r="T885" s="123"/>
      <c r="U885" s="123"/>
      <c r="V885" s="123"/>
      <c r="W885" s="123"/>
      <c r="X885" s="123"/>
      <c r="Y885" s="123"/>
      <c r="Z885" s="123"/>
    </row>
    <row r="886" spans="1:26" ht="13.5" customHeight="1" x14ac:dyDescent="0.25">
      <c r="A886" s="123"/>
      <c r="B886" s="123"/>
      <c r="C886" s="123"/>
      <c r="D886" s="123"/>
      <c r="E886" s="123"/>
      <c r="F886" s="123"/>
      <c r="G886" s="123"/>
      <c r="H886" s="123"/>
      <c r="I886" s="123"/>
      <c r="J886" s="123"/>
      <c r="K886" s="123"/>
      <c r="L886" s="123"/>
      <c r="M886" s="123"/>
      <c r="N886" s="123"/>
      <c r="O886" s="123"/>
      <c r="P886" s="123"/>
      <c r="Q886" s="123"/>
      <c r="R886" s="123"/>
      <c r="S886" s="123"/>
      <c r="T886" s="123"/>
      <c r="U886" s="123"/>
      <c r="V886" s="123"/>
      <c r="W886" s="123"/>
      <c r="X886" s="123"/>
      <c r="Y886" s="123"/>
      <c r="Z886" s="123"/>
    </row>
    <row r="887" spans="1:26" ht="13.5" customHeight="1" x14ac:dyDescent="0.25">
      <c r="A887" s="123"/>
      <c r="B887" s="123"/>
      <c r="C887" s="123"/>
      <c r="D887" s="123"/>
      <c r="E887" s="123"/>
      <c r="F887" s="123"/>
      <c r="G887" s="123"/>
      <c r="H887" s="123"/>
      <c r="I887" s="123"/>
      <c r="J887" s="123"/>
      <c r="K887" s="123"/>
      <c r="L887" s="123"/>
      <c r="M887" s="123"/>
      <c r="N887" s="123"/>
      <c r="O887" s="123"/>
      <c r="P887" s="123"/>
      <c r="Q887" s="123"/>
      <c r="R887" s="123"/>
      <c r="S887" s="123"/>
      <c r="T887" s="123"/>
      <c r="U887" s="123"/>
      <c r="V887" s="123"/>
      <c r="W887" s="123"/>
      <c r="X887" s="123"/>
      <c r="Y887" s="123"/>
      <c r="Z887" s="123"/>
    </row>
    <row r="888" spans="1:26" ht="13.5" customHeight="1" x14ac:dyDescent="0.25">
      <c r="A888" s="123"/>
      <c r="B888" s="123"/>
      <c r="C888" s="123"/>
      <c r="D888" s="123"/>
      <c r="E888" s="123"/>
      <c r="F888" s="123"/>
      <c r="G888" s="123"/>
      <c r="H888" s="123"/>
      <c r="I888" s="123"/>
      <c r="J888" s="123"/>
      <c r="K888" s="123"/>
      <c r="L888" s="123"/>
      <c r="M888" s="123"/>
      <c r="N888" s="123"/>
      <c r="O888" s="123"/>
      <c r="P888" s="123"/>
      <c r="Q888" s="123"/>
      <c r="R888" s="123"/>
      <c r="S888" s="123"/>
      <c r="T888" s="123"/>
      <c r="U888" s="123"/>
      <c r="V888" s="123"/>
      <c r="W888" s="123"/>
      <c r="X888" s="123"/>
      <c r="Y888" s="123"/>
      <c r="Z888" s="123"/>
    </row>
    <row r="889" spans="1:26" ht="13.5" customHeight="1" x14ac:dyDescent="0.25">
      <c r="A889" s="123"/>
      <c r="B889" s="123"/>
      <c r="C889" s="123"/>
      <c r="D889" s="123"/>
      <c r="E889" s="123"/>
      <c r="F889" s="123"/>
      <c r="G889" s="123"/>
      <c r="H889" s="123"/>
      <c r="I889" s="123"/>
      <c r="J889" s="123"/>
      <c r="K889" s="123"/>
      <c r="L889" s="123"/>
      <c r="M889" s="123"/>
      <c r="N889" s="123"/>
      <c r="O889" s="123"/>
      <c r="P889" s="123"/>
      <c r="Q889" s="123"/>
      <c r="R889" s="123"/>
      <c r="S889" s="123"/>
      <c r="T889" s="123"/>
      <c r="U889" s="123"/>
      <c r="V889" s="123"/>
      <c r="W889" s="123"/>
      <c r="X889" s="123"/>
      <c r="Y889" s="123"/>
      <c r="Z889" s="123"/>
    </row>
    <row r="890" spans="1:26" ht="13.5" customHeight="1" x14ac:dyDescent="0.25">
      <c r="A890" s="123"/>
      <c r="B890" s="123"/>
      <c r="C890" s="123"/>
      <c r="D890" s="123"/>
      <c r="E890" s="123"/>
      <c r="F890" s="123"/>
      <c r="G890" s="123"/>
      <c r="H890" s="123"/>
      <c r="I890" s="123"/>
      <c r="J890" s="123"/>
      <c r="K890" s="123"/>
      <c r="L890" s="123"/>
      <c r="M890" s="123"/>
      <c r="N890" s="123"/>
      <c r="O890" s="123"/>
      <c r="P890" s="123"/>
      <c r="Q890" s="123"/>
      <c r="R890" s="123"/>
      <c r="S890" s="123"/>
      <c r="T890" s="123"/>
      <c r="U890" s="123"/>
      <c r="V890" s="123"/>
      <c r="W890" s="123"/>
      <c r="X890" s="123"/>
      <c r="Y890" s="123"/>
      <c r="Z890" s="123"/>
    </row>
    <row r="891" spans="1:26" ht="13.5" customHeight="1" x14ac:dyDescent="0.25">
      <c r="A891" s="123"/>
      <c r="B891" s="123"/>
      <c r="C891" s="123"/>
      <c r="D891" s="123"/>
      <c r="E891" s="123"/>
      <c r="F891" s="123"/>
      <c r="G891" s="123"/>
      <c r="H891" s="123"/>
      <c r="I891" s="123"/>
      <c r="J891" s="123"/>
      <c r="K891" s="123"/>
      <c r="L891" s="123"/>
      <c r="M891" s="123"/>
      <c r="N891" s="123"/>
      <c r="O891" s="123"/>
      <c r="P891" s="123"/>
      <c r="Q891" s="123"/>
      <c r="R891" s="123"/>
      <c r="S891" s="123"/>
      <c r="T891" s="123"/>
      <c r="U891" s="123"/>
      <c r="V891" s="123"/>
      <c r="W891" s="123"/>
      <c r="X891" s="123"/>
      <c r="Y891" s="123"/>
      <c r="Z891" s="123"/>
    </row>
    <row r="892" spans="1:26" ht="13.5" customHeight="1" x14ac:dyDescent="0.25">
      <c r="A892" s="123"/>
      <c r="B892" s="123"/>
      <c r="C892" s="123"/>
      <c r="D892" s="123"/>
      <c r="E892" s="123"/>
      <c r="F892" s="123"/>
      <c r="G892" s="123"/>
      <c r="H892" s="123"/>
      <c r="I892" s="123"/>
      <c r="J892" s="123"/>
      <c r="K892" s="123"/>
      <c r="L892" s="123"/>
      <c r="M892" s="123"/>
      <c r="N892" s="123"/>
      <c r="O892" s="123"/>
      <c r="P892" s="123"/>
      <c r="Q892" s="123"/>
      <c r="R892" s="123"/>
      <c r="S892" s="123"/>
      <c r="T892" s="123"/>
      <c r="U892" s="123"/>
      <c r="V892" s="123"/>
      <c r="W892" s="123"/>
      <c r="X892" s="123"/>
      <c r="Y892" s="123"/>
      <c r="Z892" s="123"/>
    </row>
    <row r="893" spans="1:26" ht="13.5" customHeight="1" x14ac:dyDescent="0.25">
      <c r="A893" s="123"/>
      <c r="B893" s="123"/>
      <c r="C893" s="123"/>
      <c r="D893" s="123"/>
      <c r="E893" s="123"/>
      <c r="F893" s="123"/>
      <c r="G893" s="123"/>
      <c r="H893" s="123"/>
      <c r="I893" s="123"/>
      <c r="J893" s="123"/>
      <c r="K893" s="123"/>
      <c r="L893" s="123"/>
      <c r="M893" s="123"/>
      <c r="N893" s="123"/>
      <c r="O893" s="123"/>
      <c r="P893" s="123"/>
      <c r="Q893" s="123"/>
      <c r="R893" s="123"/>
      <c r="S893" s="123"/>
      <c r="T893" s="123"/>
      <c r="U893" s="123"/>
      <c r="V893" s="123"/>
      <c r="W893" s="123"/>
      <c r="X893" s="123"/>
      <c r="Y893" s="123"/>
      <c r="Z893" s="123"/>
    </row>
    <row r="894" spans="1:26" ht="13.5" customHeight="1" x14ac:dyDescent="0.25">
      <c r="A894" s="123"/>
      <c r="B894" s="123"/>
      <c r="C894" s="123"/>
      <c r="D894" s="123"/>
      <c r="E894" s="123"/>
      <c r="F894" s="123"/>
      <c r="G894" s="123"/>
      <c r="H894" s="123"/>
      <c r="I894" s="123"/>
      <c r="J894" s="123"/>
      <c r="K894" s="123"/>
      <c r="L894" s="123"/>
      <c r="M894" s="123"/>
      <c r="N894" s="123"/>
      <c r="O894" s="123"/>
      <c r="P894" s="123"/>
      <c r="Q894" s="123"/>
      <c r="R894" s="123"/>
      <c r="S894" s="123"/>
      <c r="T894" s="123"/>
      <c r="U894" s="123"/>
      <c r="V894" s="123"/>
      <c r="W894" s="123"/>
      <c r="X894" s="123"/>
      <c r="Y894" s="123"/>
      <c r="Z894" s="123"/>
    </row>
    <row r="895" spans="1:26" ht="13.5" customHeight="1" x14ac:dyDescent="0.25">
      <c r="A895" s="123"/>
      <c r="B895" s="123"/>
      <c r="C895" s="123"/>
      <c r="D895" s="123"/>
      <c r="E895" s="123"/>
      <c r="F895" s="123"/>
      <c r="G895" s="123"/>
      <c r="H895" s="123"/>
      <c r="I895" s="123"/>
      <c r="J895" s="123"/>
      <c r="K895" s="123"/>
      <c r="L895" s="123"/>
      <c r="M895" s="123"/>
      <c r="N895" s="123"/>
      <c r="O895" s="123"/>
      <c r="P895" s="123"/>
      <c r="Q895" s="123"/>
      <c r="R895" s="123"/>
      <c r="S895" s="123"/>
      <c r="T895" s="123"/>
      <c r="U895" s="123"/>
      <c r="V895" s="123"/>
      <c r="W895" s="123"/>
      <c r="X895" s="123"/>
      <c r="Y895" s="123"/>
      <c r="Z895" s="123"/>
    </row>
    <row r="896" spans="1:26" ht="13.5" customHeight="1" x14ac:dyDescent="0.25">
      <c r="A896" s="123"/>
      <c r="B896" s="123"/>
      <c r="C896" s="123"/>
      <c r="D896" s="123"/>
      <c r="E896" s="123"/>
      <c r="F896" s="123"/>
      <c r="G896" s="123"/>
      <c r="H896" s="123"/>
      <c r="I896" s="123"/>
      <c r="J896" s="123"/>
      <c r="K896" s="123"/>
      <c r="L896" s="123"/>
      <c r="M896" s="123"/>
      <c r="N896" s="123"/>
      <c r="O896" s="123"/>
      <c r="P896" s="123"/>
      <c r="Q896" s="123"/>
      <c r="R896" s="123"/>
      <c r="S896" s="123"/>
      <c r="T896" s="123"/>
      <c r="U896" s="123"/>
      <c r="V896" s="123"/>
      <c r="W896" s="123"/>
      <c r="X896" s="123"/>
      <c r="Y896" s="123"/>
      <c r="Z896" s="123"/>
    </row>
    <row r="897" spans="1:26" ht="13.5" customHeight="1" x14ac:dyDescent="0.25">
      <c r="A897" s="123"/>
      <c r="B897" s="123"/>
      <c r="C897" s="123"/>
      <c r="D897" s="123"/>
      <c r="E897" s="123"/>
      <c r="F897" s="123"/>
      <c r="G897" s="123"/>
      <c r="H897" s="123"/>
      <c r="I897" s="123"/>
      <c r="J897" s="123"/>
      <c r="K897" s="123"/>
      <c r="L897" s="123"/>
      <c r="M897" s="123"/>
      <c r="N897" s="123"/>
      <c r="O897" s="123"/>
      <c r="P897" s="123"/>
      <c r="Q897" s="123"/>
      <c r="R897" s="123"/>
      <c r="S897" s="123"/>
      <c r="T897" s="123"/>
      <c r="U897" s="123"/>
      <c r="V897" s="123"/>
      <c r="W897" s="123"/>
      <c r="X897" s="123"/>
      <c r="Y897" s="123"/>
      <c r="Z897" s="123"/>
    </row>
    <row r="898" spans="1:26" ht="13.5" customHeight="1" x14ac:dyDescent="0.25">
      <c r="A898" s="123"/>
      <c r="B898" s="123"/>
      <c r="C898" s="123"/>
      <c r="D898" s="123"/>
      <c r="E898" s="123"/>
      <c r="F898" s="123"/>
      <c r="G898" s="123"/>
      <c r="H898" s="123"/>
      <c r="I898" s="123"/>
      <c r="J898" s="123"/>
      <c r="K898" s="123"/>
      <c r="L898" s="123"/>
      <c r="M898" s="123"/>
      <c r="N898" s="123"/>
      <c r="O898" s="123"/>
      <c r="P898" s="123"/>
      <c r="Q898" s="123"/>
      <c r="R898" s="123"/>
      <c r="S898" s="123"/>
      <c r="T898" s="123"/>
      <c r="U898" s="123"/>
      <c r="V898" s="123"/>
      <c r="W898" s="123"/>
      <c r="X898" s="123"/>
      <c r="Y898" s="123"/>
      <c r="Z898" s="123"/>
    </row>
    <row r="899" spans="1:26" ht="13.5" customHeight="1" x14ac:dyDescent="0.25">
      <c r="A899" s="123"/>
      <c r="B899" s="123"/>
      <c r="C899" s="123"/>
      <c r="D899" s="123"/>
      <c r="E899" s="123"/>
      <c r="F899" s="123"/>
      <c r="G899" s="123"/>
      <c r="H899" s="123"/>
      <c r="I899" s="123"/>
      <c r="J899" s="123"/>
      <c r="K899" s="123"/>
      <c r="L899" s="123"/>
      <c r="M899" s="123"/>
      <c r="N899" s="123"/>
      <c r="O899" s="123"/>
      <c r="P899" s="123"/>
      <c r="Q899" s="123"/>
      <c r="R899" s="123"/>
      <c r="S899" s="123"/>
      <c r="T899" s="123"/>
      <c r="U899" s="123"/>
      <c r="V899" s="123"/>
      <c r="W899" s="123"/>
      <c r="X899" s="123"/>
      <c r="Y899" s="123"/>
      <c r="Z899" s="123"/>
    </row>
    <row r="900" spans="1:26" ht="13.5" customHeight="1" x14ac:dyDescent="0.25">
      <c r="A900" s="123"/>
      <c r="B900" s="123"/>
      <c r="C900" s="123"/>
      <c r="D900" s="123"/>
      <c r="E900" s="123"/>
      <c r="F900" s="123"/>
      <c r="G900" s="123"/>
      <c r="H900" s="123"/>
      <c r="I900" s="123"/>
      <c r="J900" s="123"/>
      <c r="K900" s="123"/>
      <c r="L900" s="123"/>
      <c r="M900" s="123"/>
      <c r="N900" s="123"/>
      <c r="O900" s="123"/>
      <c r="P900" s="123"/>
      <c r="Q900" s="123"/>
      <c r="R900" s="123"/>
      <c r="S900" s="123"/>
      <c r="T900" s="123"/>
      <c r="U900" s="123"/>
      <c r="V900" s="123"/>
      <c r="W900" s="123"/>
      <c r="X900" s="123"/>
      <c r="Y900" s="123"/>
      <c r="Z900" s="123"/>
    </row>
    <row r="901" spans="1:26" ht="13.5" customHeight="1" x14ac:dyDescent="0.25">
      <c r="A901" s="123"/>
      <c r="B901" s="123"/>
      <c r="C901" s="123"/>
      <c r="D901" s="123"/>
      <c r="E901" s="123"/>
      <c r="F901" s="123"/>
      <c r="G901" s="123"/>
      <c r="H901" s="123"/>
      <c r="I901" s="123"/>
      <c r="J901" s="123"/>
      <c r="K901" s="123"/>
      <c r="L901" s="123"/>
      <c r="M901" s="123"/>
      <c r="N901" s="123"/>
      <c r="O901" s="123"/>
      <c r="P901" s="123"/>
      <c r="Q901" s="123"/>
      <c r="R901" s="123"/>
      <c r="S901" s="123"/>
      <c r="T901" s="123"/>
      <c r="U901" s="123"/>
      <c r="V901" s="123"/>
      <c r="W901" s="123"/>
      <c r="X901" s="123"/>
      <c r="Y901" s="123"/>
      <c r="Z901" s="123"/>
    </row>
    <row r="902" spans="1:26" ht="13.5" customHeight="1" x14ac:dyDescent="0.25">
      <c r="A902" s="123"/>
      <c r="B902" s="123"/>
      <c r="C902" s="123"/>
      <c r="D902" s="123"/>
      <c r="E902" s="123"/>
      <c r="F902" s="123"/>
      <c r="G902" s="123"/>
      <c r="H902" s="123"/>
      <c r="I902" s="123"/>
      <c r="J902" s="123"/>
      <c r="K902" s="123"/>
      <c r="L902" s="123"/>
      <c r="M902" s="123"/>
      <c r="N902" s="123"/>
      <c r="O902" s="123"/>
      <c r="P902" s="123"/>
      <c r="Q902" s="123"/>
      <c r="R902" s="123"/>
      <c r="S902" s="123"/>
      <c r="T902" s="123"/>
      <c r="U902" s="123"/>
      <c r="V902" s="123"/>
      <c r="W902" s="123"/>
      <c r="X902" s="123"/>
      <c r="Y902" s="123"/>
      <c r="Z902" s="123"/>
    </row>
    <row r="903" spans="1:26" ht="13.5" customHeight="1" x14ac:dyDescent="0.25">
      <c r="A903" s="123"/>
      <c r="B903" s="123"/>
      <c r="C903" s="123"/>
      <c r="D903" s="123"/>
      <c r="E903" s="123"/>
      <c r="F903" s="123"/>
      <c r="G903" s="123"/>
      <c r="H903" s="123"/>
      <c r="I903" s="123"/>
      <c r="J903" s="123"/>
      <c r="K903" s="123"/>
      <c r="L903" s="123"/>
      <c r="M903" s="123"/>
      <c r="N903" s="123"/>
      <c r="O903" s="123"/>
      <c r="P903" s="123"/>
      <c r="Q903" s="123"/>
      <c r="R903" s="123"/>
      <c r="S903" s="123"/>
      <c r="T903" s="123"/>
      <c r="U903" s="123"/>
      <c r="V903" s="123"/>
      <c r="W903" s="123"/>
      <c r="X903" s="123"/>
      <c r="Y903" s="123"/>
      <c r="Z903" s="123"/>
    </row>
    <row r="904" spans="1:26" ht="13.5" customHeight="1" x14ac:dyDescent="0.25">
      <c r="A904" s="123"/>
      <c r="B904" s="123"/>
      <c r="C904" s="123"/>
      <c r="D904" s="123"/>
      <c r="E904" s="123"/>
      <c r="F904" s="123"/>
      <c r="G904" s="123"/>
      <c r="H904" s="123"/>
      <c r="I904" s="123"/>
      <c r="J904" s="123"/>
      <c r="K904" s="123"/>
      <c r="L904" s="123"/>
      <c r="M904" s="123"/>
      <c r="N904" s="123"/>
      <c r="O904" s="123"/>
      <c r="P904" s="123"/>
      <c r="Q904" s="123"/>
      <c r="R904" s="123"/>
      <c r="S904" s="123"/>
      <c r="T904" s="123"/>
      <c r="U904" s="123"/>
      <c r="V904" s="123"/>
      <c r="W904" s="123"/>
      <c r="X904" s="123"/>
      <c r="Y904" s="123"/>
      <c r="Z904" s="123"/>
    </row>
    <row r="905" spans="1:26" ht="13.5" customHeight="1" x14ac:dyDescent="0.25">
      <c r="A905" s="123"/>
      <c r="B905" s="123"/>
      <c r="C905" s="123"/>
      <c r="D905" s="123"/>
      <c r="E905" s="123"/>
      <c r="F905" s="123"/>
      <c r="G905" s="123"/>
      <c r="H905" s="123"/>
      <c r="I905" s="123"/>
      <c r="J905" s="123"/>
      <c r="K905" s="123"/>
      <c r="L905" s="123"/>
      <c r="M905" s="123"/>
      <c r="N905" s="123"/>
      <c r="O905" s="123"/>
      <c r="P905" s="123"/>
      <c r="Q905" s="123"/>
      <c r="R905" s="123"/>
      <c r="S905" s="123"/>
      <c r="T905" s="123"/>
      <c r="U905" s="123"/>
      <c r="V905" s="123"/>
      <c r="W905" s="123"/>
      <c r="X905" s="123"/>
      <c r="Y905" s="123"/>
      <c r="Z905" s="123"/>
    </row>
    <row r="906" spans="1:26" ht="13.5" customHeight="1" x14ac:dyDescent="0.25">
      <c r="A906" s="123"/>
      <c r="B906" s="123"/>
      <c r="C906" s="123"/>
      <c r="D906" s="123"/>
      <c r="E906" s="123"/>
      <c r="F906" s="123"/>
      <c r="G906" s="123"/>
      <c r="H906" s="123"/>
      <c r="I906" s="123"/>
      <c r="J906" s="123"/>
      <c r="K906" s="123"/>
      <c r="L906" s="123"/>
      <c r="M906" s="123"/>
      <c r="N906" s="123"/>
      <c r="O906" s="123"/>
      <c r="P906" s="123"/>
      <c r="Q906" s="123"/>
      <c r="R906" s="123"/>
      <c r="S906" s="123"/>
      <c r="T906" s="123"/>
      <c r="U906" s="123"/>
      <c r="V906" s="123"/>
      <c r="W906" s="123"/>
      <c r="X906" s="123"/>
      <c r="Y906" s="123"/>
      <c r="Z906" s="123"/>
    </row>
    <row r="907" spans="1:26" ht="13.5" customHeight="1" x14ac:dyDescent="0.25">
      <c r="A907" s="123"/>
      <c r="B907" s="123"/>
      <c r="C907" s="123"/>
      <c r="D907" s="123"/>
      <c r="E907" s="123"/>
      <c r="F907" s="123"/>
      <c r="G907" s="123"/>
      <c r="H907" s="123"/>
      <c r="I907" s="123"/>
      <c r="J907" s="123"/>
      <c r="K907" s="123"/>
      <c r="L907" s="123"/>
      <c r="M907" s="123"/>
      <c r="N907" s="123"/>
      <c r="O907" s="123"/>
      <c r="P907" s="123"/>
      <c r="Q907" s="123"/>
      <c r="R907" s="123"/>
      <c r="S907" s="123"/>
      <c r="T907" s="123"/>
      <c r="U907" s="123"/>
      <c r="V907" s="123"/>
      <c r="W907" s="123"/>
      <c r="X907" s="123"/>
      <c r="Y907" s="123"/>
      <c r="Z907" s="123"/>
    </row>
    <row r="908" spans="1:26" ht="13.5" customHeight="1" x14ac:dyDescent="0.25">
      <c r="A908" s="123"/>
      <c r="B908" s="123"/>
      <c r="C908" s="123"/>
      <c r="D908" s="123"/>
      <c r="E908" s="123"/>
      <c r="F908" s="123"/>
      <c r="G908" s="123"/>
      <c r="H908" s="123"/>
      <c r="I908" s="123"/>
      <c r="J908" s="123"/>
      <c r="K908" s="123"/>
      <c r="L908" s="123"/>
      <c r="M908" s="123"/>
      <c r="N908" s="123"/>
      <c r="O908" s="123"/>
      <c r="P908" s="123"/>
      <c r="Q908" s="123"/>
      <c r="R908" s="123"/>
      <c r="S908" s="123"/>
      <c r="T908" s="123"/>
      <c r="U908" s="123"/>
      <c r="V908" s="123"/>
      <c r="W908" s="123"/>
      <c r="X908" s="123"/>
      <c r="Y908" s="123"/>
      <c r="Z908" s="123"/>
    </row>
    <row r="909" spans="1:26" ht="13.5" customHeight="1" x14ac:dyDescent="0.25">
      <c r="A909" s="123"/>
      <c r="B909" s="123"/>
      <c r="C909" s="123"/>
      <c r="D909" s="123"/>
      <c r="E909" s="123"/>
      <c r="F909" s="123"/>
      <c r="G909" s="123"/>
      <c r="H909" s="123"/>
      <c r="I909" s="123"/>
      <c r="J909" s="123"/>
      <c r="K909" s="123"/>
      <c r="L909" s="123"/>
      <c r="M909" s="123"/>
      <c r="N909" s="123"/>
      <c r="O909" s="123"/>
      <c r="P909" s="123"/>
      <c r="Q909" s="123"/>
      <c r="R909" s="123"/>
      <c r="S909" s="123"/>
      <c r="T909" s="123"/>
      <c r="U909" s="123"/>
      <c r="V909" s="123"/>
      <c r="W909" s="123"/>
      <c r="X909" s="123"/>
      <c r="Y909" s="123"/>
      <c r="Z909" s="123"/>
    </row>
    <row r="910" spans="1:26" ht="13.5" customHeight="1" x14ac:dyDescent="0.25">
      <c r="A910" s="123"/>
      <c r="B910" s="123"/>
      <c r="C910" s="123"/>
      <c r="D910" s="123"/>
      <c r="E910" s="123"/>
      <c r="F910" s="123"/>
      <c r="G910" s="123"/>
      <c r="H910" s="123"/>
      <c r="I910" s="123"/>
      <c r="J910" s="123"/>
      <c r="K910" s="123"/>
      <c r="L910" s="123"/>
      <c r="M910" s="123"/>
      <c r="N910" s="123"/>
      <c r="O910" s="123"/>
      <c r="P910" s="123"/>
      <c r="Q910" s="123"/>
      <c r="R910" s="123"/>
      <c r="S910" s="123"/>
      <c r="T910" s="123"/>
      <c r="U910" s="123"/>
      <c r="V910" s="123"/>
      <c r="W910" s="123"/>
      <c r="X910" s="123"/>
      <c r="Y910" s="123"/>
      <c r="Z910" s="123"/>
    </row>
    <row r="911" spans="1:26" ht="13.5" customHeight="1" x14ac:dyDescent="0.25">
      <c r="A911" s="123"/>
      <c r="B911" s="123"/>
      <c r="C911" s="123"/>
      <c r="D911" s="123"/>
      <c r="E911" s="123"/>
      <c r="F911" s="123"/>
      <c r="G911" s="123"/>
      <c r="H911" s="123"/>
      <c r="I911" s="123"/>
      <c r="J911" s="123"/>
      <c r="K911" s="123"/>
      <c r="L911" s="123"/>
      <c r="M911" s="123"/>
      <c r="N911" s="123"/>
      <c r="O911" s="123"/>
      <c r="P911" s="123"/>
      <c r="Q911" s="123"/>
      <c r="R911" s="123"/>
      <c r="S911" s="123"/>
      <c r="T911" s="123"/>
      <c r="U911" s="123"/>
      <c r="V911" s="123"/>
      <c r="W911" s="123"/>
      <c r="X911" s="123"/>
      <c r="Y911" s="123"/>
      <c r="Z911" s="123"/>
    </row>
    <row r="912" spans="1:26" ht="13.5" customHeight="1" x14ac:dyDescent="0.25">
      <c r="A912" s="123"/>
      <c r="B912" s="123"/>
      <c r="C912" s="123"/>
      <c r="D912" s="123"/>
      <c r="E912" s="123"/>
      <c r="F912" s="123"/>
      <c r="G912" s="123"/>
      <c r="H912" s="123"/>
      <c r="I912" s="123"/>
      <c r="J912" s="123"/>
      <c r="K912" s="123"/>
      <c r="L912" s="123"/>
      <c r="M912" s="123"/>
      <c r="N912" s="123"/>
      <c r="O912" s="123"/>
      <c r="P912" s="123"/>
      <c r="Q912" s="123"/>
      <c r="R912" s="123"/>
      <c r="S912" s="123"/>
      <c r="T912" s="123"/>
      <c r="U912" s="123"/>
      <c r="V912" s="123"/>
      <c r="W912" s="123"/>
      <c r="X912" s="123"/>
      <c r="Y912" s="123"/>
      <c r="Z912" s="123"/>
    </row>
    <row r="913" spans="1:26" ht="13.5" customHeight="1" x14ac:dyDescent="0.25">
      <c r="A913" s="123"/>
      <c r="B913" s="123"/>
      <c r="C913" s="123"/>
      <c r="D913" s="123"/>
      <c r="E913" s="123"/>
      <c r="F913" s="123"/>
      <c r="G913" s="123"/>
      <c r="H913" s="123"/>
      <c r="I913" s="123"/>
      <c r="J913" s="123"/>
      <c r="K913" s="123"/>
      <c r="L913" s="123"/>
      <c r="M913" s="123"/>
      <c r="N913" s="123"/>
      <c r="O913" s="123"/>
      <c r="P913" s="123"/>
      <c r="Q913" s="123"/>
      <c r="R913" s="123"/>
      <c r="S913" s="123"/>
      <c r="T913" s="123"/>
      <c r="U913" s="123"/>
      <c r="V913" s="123"/>
      <c r="W913" s="123"/>
      <c r="X913" s="123"/>
      <c r="Y913" s="123"/>
      <c r="Z913" s="123"/>
    </row>
    <row r="914" spans="1:26" ht="13.5" customHeight="1" x14ac:dyDescent="0.25">
      <c r="A914" s="123"/>
      <c r="B914" s="123"/>
      <c r="C914" s="123"/>
      <c r="D914" s="123"/>
      <c r="E914" s="123"/>
      <c r="F914" s="123"/>
      <c r="G914" s="123"/>
      <c r="H914" s="123"/>
      <c r="I914" s="123"/>
      <c r="J914" s="123"/>
      <c r="K914" s="123"/>
      <c r="L914" s="123"/>
      <c r="M914" s="123"/>
      <c r="N914" s="123"/>
      <c r="O914" s="123"/>
      <c r="P914" s="123"/>
      <c r="Q914" s="123"/>
      <c r="R914" s="123"/>
      <c r="S914" s="123"/>
      <c r="T914" s="123"/>
      <c r="U914" s="123"/>
      <c r="V914" s="123"/>
      <c r="W914" s="123"/>
      <c r="X914" s="123"/>
      <c r="Y914" s="123"/>
      <c r="Z914" s="123"/>
    </row>
    <row r="915" spans="1:26" ht="13.5" customHeight="1" x14ac:dyDescent="0.25">
      <c r="A915" s="123"/>
      <c r="B915" s="123"/>
      <c r="C915" s="123"/>
      <c r="D915" s="123"/>
      <c r="E915" s="123"/>
      <c r="F915" s="123"/>
      <c r="G915" s="123"/>
      <c r="H915" s="123"/>
      <c r="I915" s="123"/>
      <c r="J915" s="123"/>
      <c r="K915" s="123"/>
      <c r="L915" s="123"/>
      <c r="M915" s="123"/>
      <c r="N915" s="123"/>
      <c r="O915" s="123"/>
      <c r="P915" s="123"/>
      <c r="Q915" s="123"/>
      <c r="R915" s="123"/>
      <c r="S915" s="123"/>
      <c r="T915" s="123"/>
      <c r="U915" s="123"/>
      <c r="V915" s="123"/>
      <c r="W915" s="123"/>
      <c r="X915" s="123"/>
      <c r="Y915" s="123"/>
      <c r="Z915" s="123"/>
    </row>
    <row r="916" spans="1:26" ht="13.5" customHeight="1" x14ac:dyDescent="0.25">
      <c r="A916" s="123"/>
      <c r="B916" s="123"/>
      <c r="C916" s="123"/>
      <c r="D916" s="123"/>
      <c r="E916" s="123"/>
      <c r="F916" s="123"/>
      <c r="G916" s="123"/>
      <c r="H916" s="123"/>
      <c r="I916" s="123"/>
      <c r="J916" s="123"/>
      <c r="K916" s="123"/>
      <c r="L916" s="123"/>
      <c r="M916" s="123"/>
      <c r="N916" s="123"/>
      <c r="O916" s="123"/>
      <c r="P916" s="123"/>
      <c r="Q916" s="123"/>
      <c r="R916" s="123"/>
      <c r="S916" s="123"/>
      <c r="T916" s="123"/>
      <c r="U916" s="123"/>
      <c r="V916" s="123"/>
      <c r="W916" s="123"/>
      <c r="X916" s="123"/>
      <c r="Y916" s="123"/>
      <c r="Z916" s="123"/>
    </row>
    <row r="917" spans="1:26" ht="13.5" customHeight="1" x14ac:dyDescent="0.25">
      <c r="A917" s="123"/>
      <c r="B917" s="123"/>
      <c r="C917" s="123"/>
      <c r="D917" s="123"/>
      <c r="E917" s="123"/>
      <c r="F917" s="123"/>
      <c r="G917" s="123"/>
      <c r="H917" s="123"/>
      <c r="I917" s="123"/>
      <c r="J917" s="123"/>
      <c r="K917" s="123"/>
      <c r="L917" s="123"/>
      <c r="M917" s="123"/>
      <c r="N917" s="123"/>
      <c r="O917" s="123"/>
      <c r="P917" s="123"/>
      <c r="Q917" s="123"/>
      <c r="R917" s="123"/>
      <c r="S917" s="123"/>
      <c r="T917" s="123"/>
      <c r="U917" s="123"/>
      <c r="V917" s="123"/>
      <c r="W917" s="123"/>
      <c r="X917" s="123"/>
      <c r="Y917" s="123"/>
      <c r="Z917" s="123"/>
    </row>
    <row r="918" spans="1:26" ht="13.5" customHeight="1" x14ac:dyDescent="0.25">
      <c r="A918" s="123"/>
      <c r="B918" s="123"/>
      <c r="C918" s="123"/>
      <c r="D918" s="123"/>
      <c r="E918" s="123"/>
      <c r="F918" s="123"/>
      <c r="G918" s="123"/>
      <c r="H918" s="123"/>
      <c r="I918" s="123"/>
      <c r="J918" s="123"/>
      <c r="K918" s="123"/>
      <c r="L918" s="123"/>
      <c r="M918" s="123"/>
      <c r="N918" s="123"/>
      <c r="O918" s="123"/>
      <c r="P918" s="123"/>
      <c r="Q918" s="123"/>
      <c r="R918" s="123"/>
      <c r="S918" s="123"/>
      <c r="T918" s="123"/>
      <c r="U918" s="123"/>
      <c r="V918" s="123"/>
      <c r="W918" s="123"/>
      <c r="X918" s="123"/>
      <c r="Y918" s="123"/>
      <c r="Z918" s="123"/>
    </row>
    <row r="919" spans="1:26" ht="13.5" customHeight="1" x14ac:dyDescent="0.25">
      <c r="A919" s="123"/>
      <c r="B919" s="123"/>
      <c r="C919" s="123"/>
      <c r="D919" s="123"/>
      <c r="E919" s="123"/>
      <c r="F919" s="123"/>
      <c r="G919" s="123"/>
      <c r="H919" s="123"/>
      <c r="I919" s="123"/>
      <c r="J919" s="123"/>
      <c r="K919" s="123"/>
      <c r="L919" s="123"/>
      <c r="M919" s="123"/>
      <c r="N919" s="123"/>
      <c r="O919" s="123"/>
      <c r="P919" s="123"/>
      <c r="Q919" s="123"/>
      <c r="R919" s="123"/>
      <c r="S919" s="123"/>
      <c r="T919" s="123"/>
      <c r="U919" s="123"/>
      <c r="V919" s="123"/>
      <c r="W919" s="123"/>
      <c r="X919" s="123"/>
      <c r="Y919" s="123"/>
      <c r="Z919" s="123"/>
    </row>
    <row r="920" spans="1:26" ht="13.5" customHeight="1" x14ac:dyDescent="0.25">
      <c r="A920" s="123"/>
      <c r="B920" s="123"/>
      <c r="C920" s="123"/>
      <c r="D920" s="123"/>
      <c r="E920" s="123"/>
      <c r="F920" s="123"/>
      <c r="G920" s="123"/>
      <c r="H920" s="123"/>
      <c r="I920" s="123"/>
      <c r="J920" s="123"/>
      <c r="K920" s="123"/>
      <c r="L920" s="123"/>
      <c r="M920" s="123"/>
      <c r="N920" s="123"/>
      <c r="O920" s="123"/>
      <c r="P920" s="123"/>
      <c r="Q920" s="123"/>
      <c r="R920" s="123"/>
      <c r="S920" s="123"/>
      <c r="T920" s="123"/>
      <c r="U920" s="123"/>
      <c r="V920" s="123"/>
      <c r="W920" s="123"/>
      <c r="X920" s="123"/>
      <c r="Y920" s="123"/>
      <c r="Z920" s="123"/>
    </row>
    <row r="921" spans="1:26" ht="13.5" customHeight="1" x14ac:dyDescent="0.25">
      <c r="A921" s="123"/>
      <c r="B921" s="123"/>
      <c r="C921" s="123"/>
      <c r="D921" s="123"/>
      <c r="E921" s="123"/>
      <c r="F921" s="123"/>
      <c r="G921" s="123"/>
      <c r="H921" s="123"/>
      <c r="I921" s="123"/>
      <c r="J921" s="123"/>
      <c r="K921" s="123"/>
      <c r="L921" s="123"/>
      <c r="M921" s="123"/>
      <c r="N921" s="123"/>
      <c r="O921" s="123"/>
      <c r="P921" s="123"/>
      <c r="Q921" s="123"/>
      <c r="R921" s="123"/>
      <c r="S921" s="123"/>
      <c r="T921" s="123"/>
      <c r="U921" s="123"/>
      <c r="V921" s="123"/>
      <c r="W921" s="123"/>
      <c r="X921" s="123"/>
      <c r="Y921" s="123"/>
      <c r="Z921" s="123"/>
    </row>
    <row r="922" spans="1:26" ht="13.5" customHeight="1" x14ac:dyDescent="0.25">
      <c r="A922" s="123"/>
      <c r="B922" s="123"/>
      <c r="C922" s="123"/>
      <c r="D922" s="123"/>
      <c r="E922" s="123"/>
      <c r="F922" s="123"/>
      <c r="G922" s="123"/>
      <c r="H922" s="123"/>
      <c r="I922" s="123"/>
      <c r="J922" s="123"/>
      <c r="K922" s="123"/>
      <c r="L922" s="123"/>
      <c r="M922" s="123"/>
      <c r="N922" s="123"/>
      <c r="O922" s="123"/>
      <c r="P922" s="123"/>
      <c r="Q922" s="123"/>
      <c r="R922" s="123"/>
      <c r="S922" s="123"/>
      <c r="T922" s="123"/>
      <c r="U922" s="123"/>
      <c r="V922" s="123"/>
      <c r="W922" s="123"/>
      <c r="X922" s="123"/>
      <c r="Y922" s="123"/>
      <c r="Z922" s="123"/>
    </row>
    <row r="923" spans="1:26" ht="13.5" customHeight="1" x14ac:dyDescent="0.25">
      <c r="A923" s="123"/>
      <c r="B923" s="123"/>
      <c r="C923" s="123"/>
      <c r="D923" s="123"/>
      <c r="E923" s="123"/>
      <c r="F923" s="123"/>
      <c r="G923" s="123"/>
      <c r="H923" s="123"/>
      <c r="I923" s="123"/>
      <c r="J923" s="123"/>
      <c r="K923" s="123"/>
      <c r="L923" s="123"/>
      <c r="M923" s="123"/>
      <c r="N923" s="123"/>
      <c r="O923" s="123"/>
      <c r="P923" s="123"/>
      <c r="Q923" s="123"/>
      <c r="R923" s="123"/>
      <c r="S923" s="123"/>
      <c r="T923" s="123"/>
      <c r="U923" s="123"/>
      <c r="V923" s="123"/>
      <c r="W923" s="123"/>
      <c r="X923" s="123"/>
      <c r="Y923" s="123"/>
      <c r="Z923" s="123"/>
    </row>
    <row r="924" spans="1:26" ht="13.5" customHeight="1" x14ac:dyDescent="0.25">
      <c r="A924" s="123"/>
      <c r="B924" s="123"/>
      <c r="C924" s="123"/>
      <c r="D924" s="123"/>
      <c r="E924" s="123"/>
      <c r="F924" s="123"/>
      <c r="G924" s="123"/>
      <c r="H924" s="123"/>
      <c r="I924" s="123"/>
      <c r="J924" s="123"/>
      <c r="K924" s="123"/>
      <c r="L924" s="123"/>
      <c r="M924" s="123"/>
      <c r="N924" s="123"/>
      <c r="O924" s="123"/>
      <c r="P924" s="123"/>
      <c r="Q924" s="123"/>
      <c r="R924" s="123"/>
      <c r="S924" s="123"/>
      <c r="T924" s="123"/>
      <c r="U924" s="123"/>
      <c r="V924" s="123"/>
      <c r="W924" s="123"/>
      <c r="X924" s="123"/>
      <c r="Y924" s="123"/>
      <c r="Z924" s="123"/>
    </row>
    <row r="925" spans="1:26" ht="13.5" customHeight="1" x14ac:dyDescent="0.25">
      <c r="A925" s="123"/>
      <c r="B925" s="123"/>
      <c r="C925" s="123"/>
      <c r="D925" s="123"/>
      <c r="E925" s="123"/>
      <c r="F925" s="123"/>
      <c r="G925" s="123"/>
      <c r="H925" s="123"/>
      <c r="I925" s="123"/>
      <c r="J925" s="123"/>
      <c r="K925" s="123"/>
      <c r="L925" s="123"/>
      <c r="M925" s="123"/>
      <c r="N925" s="123"/>
      <c r="O925" s="123"/>
      <c r="P925" s="123"/>
      <c r="Q925" s="123"/>
      <c r="R925" s="123"/>
      <c r="S925" s="123"/>
      <c r="T925" s="123"/>
      <c r="U925" s="123"/>
      <c r="V925" s="123"/>
      <c r="W925" s="123"/>
      <c r="X925" s="123"/>
      <c r="Y925" s="123"/>
      <c r="Z925" s="123"/>
    </row>
    <row r="926" spans="1:26" ht="13.5" customHeight="1" x14ac:dyDescent="0.25">
      <c r="A926" s="123"/>
      <c r="B926" s="123"/>
      <c r="C926" s="123"/>
      <c r="D926" s="123"/>
      <c r="E926" s="123"/>
      <c r="F926" s="123"/>
      <c r="G926" s="123"/>
      <c r="H926" s="123"/>
      <c r="I926" s="123"/>
      <c r="J926" s="123"/>
      <c r="K926" s="123"/>
      <c r="L926" s="123"/>
      <c r="M926" s="123"/>
      <c r="N926" s="123"/>
      <c r="O926" s="123"/>
      <c r="P926" s="123"/>
      <c r="Q926" s="123"/>
      <c r="R926" s="123"/>
      <c r="S926" s="123"/>
      <c r="T926" s="123"/>
      <c r="U926" s="123"/>
      <c r="V926" s="123"/>
      <c r="W926" s="123"/>
      <c r="X926" s="123"/>
      <c r="Y926" s="123"/>
      <c r="Z926" s="123"/>
    </row>
    <row r="927" spans="1:26" ht="13.5" customHeight="1" x14ac:dyDescent="0.25">
      <c r="A927" s="123"/>
      <c r="B927" s="123"/>
      <c r="C927" s="123"/>
      <c r="D927" s="123"/>
      <c r="E927" s="123"/>
      <c r="F927" s="123"/>
      <c r="G927" s="123"/>
      <c r="H927" s="123"/>
      <c r="I927" s="123"/>
      <c r="J927" s="123"/>
      <c r="K927" s="123"/>
      <c r="L927" s="123"/>
      <c r="M927" s="123"/>
      <c r="N927" s="123"/>
      <c r="O927" s="123"/>
      <c r="P927" s="123"/>
      <c r="Q927" s="123"/>
      <c r="R927" s="123"/>
      <c r="S927" s="123"/>
      <c r="T927" s="123"/>
      <c r="U927" s="123"/>
      <c r="V927" s="123"/>
      <c r="W927" s="123"/>
      <c r="X927" s="123"/>
      <c r="Y927" s="123"/>
      <c r="Z927" s="123"/>
    </row>
    <row r="928" spans="1:26" ht="13.5" customHeight="1" x14ac:dyDescent="0.25">
      <c r="A928" s="123"/>
      <c r="B928" s="123"/>
      <c r="C928" s="123"/>
      <c r="D928" s="123"/>
      <c r="E928" s="123"/>
      <c r="F928" s="123"/>
      <c r="G928" s="123"/>
      <c r="H928" s="123"/>
      <c r="I928" s="123"/>
      <c r="J928" s="123"/>
      <c r="K928" s="123"/>
      <c r="L928" s="123"/>
      <c r="M928" s="123"/>
      <c r="N928" s="123"/>
      <c r="O928" s="123"/>
      <c r="P928" s="123"/>
      <c r="Q928" s="123"/>
      <c r="R928" s="123"/>
      <c r="S928" s="123"/>
      <c r="T928" s="123"/>
      <c r="U928" s="123"/>
      <c r="V928" s="123"/>
      <c r="W928" s="123"/>
      <c r="X928" s="123"/>
      <c r="Y928" s="123"/>
      <c r="Z928" s="123"/>
    </row>
    <row r="929" spans="1:26" ht="13.5" customHeight="1" x14ac:dyDescent="0.25">
      <c r="A929" s="123"/>
      <c r="B929" s="123"/>
      <c r="C929" s="123"/>
      <c r="D929" s="123"/>
      <c r="E929" s="123"/>
      <c r="F929" s="123"/>
      <c r="G929" s="123"/>
      <c r="H929" s="123"/>
      <c r="I929" s="123"/>
      <c r="J929" s="123"/>
      <c r="K929" s="123"/>
      <c r="L929" s="123"/>
      <c r="M929" s="123"/>
      <c r="N929" s="123"/>
      <c r="O929" s="123"/>
      <c r="P929" s="123"/>
      <c r="Q929" s="123"/>
      <c r="R929" s="123"/>
      <c r="S929" s="123"/>
      <c r="T929" s="123"/>
      <c r="U929" s="123"/>
      <c r="V929" s="123"/>
      <c r="W929" s="123"/>
      <c r="X929" s="123"/>
      <c r="Y929" s="123"/>
      <c r="Z929" s="123"/>
    </row>
    <row r="930" spans="1:26" ht="13.5" customHeight="1" x14ac:dyDescent="0.25">
      <c r="A930" s="123"/>
      <c r="B930" s="123"/>
      <c r="C930" s="123"/>
      <c r="D930" s="123"/>
      <c r="E930" s="123"/>
      <c r="F930" s="123"/>
      <c r="G930" s="123"/>
      <c r="H930" s="123"/>
      <c r="I930" s="123"/>
      <c r="J930" s="123"/>
      <c r="K930" s="123"/>
      <c r="L930" s="123"/>
      <c r="M930" s="123"/>
      <c r="N930" s="123"/>
      <c r="O930" s="123"/>
      <c r="P930" s="123"/>
      <c r="Q930" s="123"/>
      <c r="R930" s="123"/>
      <c r="S930" s="123"/>
      <c r="T930" s="123"/>
      <c r="U930" s="123"/>
      <c r="V930" s="123"/>
      <c r="W930" s="123"/>
      <c r="X930" s="123"/>
      <c r="Y930" s="123"/>
      <c r="Z930" s="123"/>
    </row>
    <row r="931" spans="1:26" ht="13.5" customHeight="1" x14ac:dyDescent="0.25">
      <c r="A931" s="123"/>
      <c r="B931" s="123"/>
      <c r="C931" s="123"/>
      <c r="D931" s="123"/>
      <c r="E931" s="123"/>
      <c r="F931" s="123"/>
      <c r="G931" s="123"/>
      <c r="H931" s="123"/>
      <c r="I931" s="123"/>
      <c r="J931" s="123"/>
      <c r="K931" s="123"/>
      <c r="L931" s="123"/>
      <c r="M931" s="123"/>
      <c r="N931" s="123"/>
      <c r="O931" s="123"/>
      <c r="P931" s="123"/>
      <c r="Q931" s="123"/>
      <c r="R931" s="123"/>
      <c r="S931" s="123"/>
      <c r="T931" s="123"/>
      <c r="U931" s="123"/>
      <c r="V931" s="123"/>
      <c r="W931" s="123"/>
      <c r="X931" s="123"/>
      <c r="Y931" s="123"/>
      <c r="Z931" s="123"/>
    </row>
    <row r="932" spans="1:26" ht="13.5" customHeight="1" x14ac:dyDescent="0.25">
      <c r="A932" s="123"/>
      <c r="B932" s="123"/>
      <c r="C932" s="123"/>
      <c r="D932" s="123"/>
      <c r="E932" s="123"/>
      <c r="F932" s="123"/>
      <c r="G932" s="123"/>
      <c r="H932" s="123"/>
      <c r="I932" s="123"/>
      <c r="J932" s="123"/>
      <c r="K932" s="123"/>
      <c r="L932" s="123"/>
      <c r="M932" s="123"/>
      <c r="N932" s="123"/>
      <c r="O932" s="123"/>
      <c r="P932" s="123"/>
      <c r="Q932" s="123"/>
      <c r="R932" s="123"/>
      <c r="S932" s="123"/>
      <c r="T932" s="123"/>
      <c r="U932" s="123"/>
      <c r="V932" s="123"/>
      <c r="W932" s="123"/>
      <c r="X932" s="123"/>
      <c r="Y932" s="123"/>
      <c r="Z932" s="123"/>
    </row>
    <row r="933" spans="1:26" ht="13.5" customHeight="1" x14ac:dyDescent="0.25">
      <c r="A933" s="123"/>
      <c r="B933" s="123"/>
      <c r="C933" s="123"/>
      <c r="D933" s="123"/>
      <c r="E933" s="123"/>
      <c r="F933" s="123"/>
      <c r="G933" s="123"/>
      <c r="H933" s="123"/>
      <c r="I933" s="123"/>
      <c r="J933" s="123"/>
      <c r="K933" s="123"/>
      <c r="L933" s="123"/>
      <c r="M933" s="123"/>
      <c r="N933" s="123"/>
      <c r="O933" s="123"/>
      <c r="P933" s="123"/>
      <c r="Q933" s="123"/>
      <c r="R933" s="123"/>
      <c r="S933" s="123"/>
      <c r="T933" s="123"/>
      <c r="U933" s="123"/>
      <c r="V933" s="123"/>
      <c r="W933" s="123"/>
      <c r="X933" s="123"/>
      <c r="Y933" s="123"/>
      <c r="Z933" s="123"/>
    </row>
    <row r="934" spans="1:26" ht="13.5" customHeight="1" x14ac:dyDescent="0.25">
      <c r="A934" s="123"/>
      <c r="B934" s="123"/>
      <c r="C934" s="123"/>
      <c r="D934" s="123"/>
      <c r="E934" s="123"/>
      <c r="F934" s="123"/>
      <c r="G934" s="123"/>
      <c r="H934" s="123"/>
      <c r="I934" s="123"/>
      <c r="J934" s="123"/>
      <c r="K934" s="123"/>
      <c r="L934" s="123"/>
      <c r="M934" s="123"/>
      <c r="N934" s="123"/>
      <c r="O934" s="123"/>
      <c r="P934" s="123"/>
      <c r="Q934" s="123"/>
      <c r="R934" s="123"/>
      <c r="S934" s="123"/>
      <c r="T934" s="123"/>
      <c r="U934" s="123"/>
      <c r="V934" s="123"/>
      <c r="W934" s="123"/>
      <c r="X934" s="123"/>
      <c r="Y934" s="123"/>
      <c r="Z934" s="123"/>
    </row>
    <row r="935" spans="1:26" ht="13.5" customHeight="1" x14ac:dyDescent="0.25">
      <c r="A935" s="123"/>
      <c r="B935" s="123"/>
      <c r="C935" s="123"/>
      <c r="D935" s="123"/>
      <c r="E935" s="123"/>
      <c r="F935" s="123"/>
      <c r="G935" s="123"/>
      <c r="H935" s="123"/>
      <c r="I935" s="123"/>
      <c r="J935" s="123"/>
      <c r="K935" s="123"/>
      <c r="L935" s="123"/>
      <c r="M935" s="123"/>
      <c r="N935" s="123"/>
      <c r="O935" s="123"/>
      <c r="P935" s="123"/>
      <c r="Q935" s="123"/>
      <c r="R935" s="123"/>
      <c r="S935" s="123"/>
      <c r="T935" s="123"/>
      <c r="U935" s="123"/>
      <c r="V935" s="123"/>
      <c r="W935" s="123"/>
      <c r="X935" s="123"/>
      <c r="Y935" s="123"/>
      <c r="Z935" s="123"/>
    </row>
    <row r="936" spans="1:26" ht="13.5" customHeight="1" x14ac:dyDescent="0.25">
      <c r="A936" s="123"/>
      <c r="B936" s="123"/>
      <c r="C936" s="123"/>
      <c r="D936" s="123"/>
      <c r="E936" s="123"/>
      <c r="F936" s="123"/>
      <c r="G936" s="123"/>
      <c r="H936" s="123"/>
      <c r="I936" s="123"/>
      <c r="J936" s="123"/>
      <c r="K936" s="123"/>
      <c r="L936" s="123"/>
      <c r="M936" s="123"/>
      <c r="N936" s="123"/>
      <c r="O936" s="123"/>
      <c r="P936" s="123"/>
      <c r="Q936" s="123"/>
      <c r="R936" s="123"/>
      <c r="S936" s="123"/>
      <c r="T936" s="123"/>
      <c r="U936" s="123"/>
      <c r="V936" s="123"/>
      <c r="W936" s="123"/>
      <c r="X936" s="123"/>
      <c r="Y936" s="123"/>
      <c r="Z936" s="123"/>
    </row>
    <row r="937" spans="1:26" ht="13.5" customHeight="1" x14ac:dyDescent="0.25">
      <c r="A937" s="123"/>
      <c r="B937" s="123"/>
      <c r="C937" s="123"/>
      <c r="D937" s="123"/>
      <c r="E937" s="123"/>
      <c r="F937" s="123"/>
      <c r="G937" s="123"/>
      <c r="H937" s="123"/>
      <c r="I937" s="123"/>
      <c r="J937" s="123"/>
      <c r="K937" s="123"/>
      <c r="L937" s="123"/>
      <c r="M937" s="123"/>
      <c r="N937" s="123"/>
      <c r="O937" s="123"/>
      <c r="P937" s="123"/>
      <c r="Q937" s="123"/>
      <c r="R937" s="123"/>
      <c r="S937" s="123"/>
      <c r="T937" s="123"/>
      <c r="U937" s="123"/>
      <c r="V937" s="123"/>
      <c r="W937" s="123"/>
      <c r="X937" s="123"/>
      <c r="Y937" s="123"/>
      <c r="Z937" s="123"/>
    </row>
    <row r="938" spans="1:26" ht="13.5" customHeight="1" x14ac:dyDescent="0.25">
      <c r="A938" s="123"/>
      <c r="B938" s="123"/>
      <c r="C938" s="123"/>
      <c r="D938" s="123"/>
      <c r="E938" s="123"/>
      <c r="F938" s="123"/>
      <c r="G938" s="123"/>
      <c r="H938" s="123"/>
      <c r="I938" s="123"/>
      <c r="J938" s="123"/>
      <c r="K938" s="123"/>
      <c r="L938" s="123"/>
      <c r="M938" s="123"/>
      <c r="N938" s="123"/>
      <c r="O938" s="123"/>
      <c r="P938" s="123"/>
      <c r="Q938" s="123"/>
      <c r="R938" s="123"/>
      <c r="S938" s="123"/>
      <c r="T938" s="123"/>
      <c r="U938" s="123"/>
      <c r="V938" s="123"/>
      <c r="W938" s="123"/>
      <c r="X938" s="123"/>
      <c r="Y938" s="123"/>
      <c r="Z938" s="123"/>
    </row>
    <row r="939" spans="1:26" ht="13.5" customHeight="1" x14ac:dyDescent="0.25">
      <c r="A939" s="123"/>
      <c r="B939" s="123"/>
      <c r="C939" s="123"/>
      <c r="D939" s="123"/>
      <c r="E939" s="123"/>
      <c r="F939" s="123"/>
      <c r="G939" s="123"/>
      <c r="H939" s="123"/>
      <c r="I939" s="123"/>
      <c r="J939" s="123"/>
      <c r="K939" s="123"/>
      <c r="L939" s="123"/>
      <c r="M939" s="123"/>
      <c r="N939" s="123"/>
      <c r="O939" s="123"/>
      <c r="P939" s="123"/>
      <c r="Q939" s="123"/>
      <c r="R939" s="123"/>
      <c r="S939" s="123"/>
      <c r="T939" s="123"/>
      <c r="U939" s="123"/>
      <c r="V939" s="123"/>
      <c r="W939" s="123"/>
      <c r="X939" s="123"/>
      <c r="Y939" s="123"/>
      <c r="Z939" s="123"/>
    </row>
    <row r="940" spans="1:26" ht="13.5" customHeight="1" x14ac:dyDescent="0.25">
      <c r="A940" s="123"/>
      <c r="B940" s="123"/>
      <c r="C940" s="123"/>
      <c r="D940" s="123"/>
      <c r="E940" s="123"/>
      <c r="F940" s="123"/>
      <c r="G940" s="123"/>
      <c r="H940" s="123"/>
      <c r="I940" s="123"/>
      <c r="J940" s="123"/>
      <c r="K940" s="123"/>
      <c r="L940" s="123"/>
      <c r="M940" s="123"/>
      <c r="N940" s="123"/>
      <c r="O940" s="123"/>
      <c r="P940" s="123"/>
      <c r="Q940" s="123"/>
      <c r="R940" s="123"/>
      <c r="S940" s="123"/>
      <c r="T940" s="123"/>
      <c r="U940" s="123"/>
      <c r="V940" s="123"/>
      <c r="W940" s="123"/>
      <c r="X940" s="123"/>
      <c r="Y940" s="123"/>
      <c r="Z940" s="123"/>
    </row>
    <row r="941" spans="1:26" ht="13.5" customHeight="1" x14ac:dyDescent="0.25">
      <c r="A941" s="123"/>
      <c r="B941" s="123"/>
      <c r="C941" s="123"/>
      <c r="D941" s="123"/>
      <c r="E941" s="123"/>
      <c r="F941" s="123"/>
      <c r="G941" s="123"/>
      <c r="H941" s="123"/>
      <c r="I941" s="123"/>
      <c r="J941" s="123"/>
      <c r="K941" s="123"/>
      <c r="L941" s="123"/>
      <c r="M941" s="123"/>
      <c r="N941" s="123"/>
      <c r="O941" s="123"/>
      <c r="P941" s="123"/>
      <c r="Q941" s="123"/>
      <c r="R941" s="123"/>
      <c r="S941" s="123"/>
      <c r="T941" s="123"/>
      <c r="U941" s="123"/>
      <c r="V941" s="123"/>
      <c r="W941" s="123"/>
      <c r="X941" s="123"/>
      <c r="Y941" s="123"/>
      <c r="Z941" s="123"/>
    </row>
    <row r="942" spans="1:26" ht="13.5" customHeight="1" x14ac:dyDescent="0.25">
      <c r="A942" s="123"/>
      <c r="B942" s="123"/>
      <c r="C942" s="123"/>
      <c r="D942" s="123"/>
      <c r="E942" s="123"/>
      <c r="F942" s="123"/>
      <c r="G942" s="123"/>
      <c r="H942" s="123"/>
      <c r="I942" s="123"/>
      <c r="J942" s="123"/>
      <c r="K942" s="123"/>
      <c r="L942" s="123"/>
      <c r="M942" s="123"/>
      <c r="N942" s="123"/>
      <c r="O942" s="123"/>
      <c r="P942" s="123"/>
      <c r="Q942" s="123"/>
      <c r="R942" s="123"/>
      <c r="S942" s="123"/>
      <c r="T942" s="123"/>
      <c r="U942" s="123"/>
      <c r="V942" s="123"/>
      <c r="W942" s="123"/>
      <c r="X942" s="123"/>
      <c r="Y942" s="123"/>
      <c r="Z942" s="123"/>
    </row>
    <row r="943" spans="1:26" ht="13.5" customHeight="1" x14ac:dyDescent="0.25">
      <c r="A943" s="123"/>
      <c r="B943" s="123"/>
      <c r="C943" s="123"/>
      <c r="D943" s="123"/>
      <c r="E943" s="123"/>
      <c r="F943" s="123"/>
      <c r="G943" s="123"/>
      <c r="H943" s="123"/>
      <c r="I943" s="123"/>
      <c r="J943" s="123"/>
      <c r="K943" s="123"/>
      <c r="L943" s="123"/>
      <c r="M943" s="123"/>
      <c r="N943" s="123"/>
      <c r="O943" s="123"/>
      <c r="P943" s="123"/>
      <c r="Q943" s="123"/>
      <c r="R943" s="123"/>
      <c r="S943" s="123"/>
      <c r="T943" s="123"/>
      <c r="U943" s="123"/>
      <c r="V943" s="123"/>
      <c r="W943" s="123"/>
      <c r="X943" s="123"/>
      <c r="Y943" s="123"/>
      <c r="Z943" s="123"/>
    </row>
    <row r="944" spans="1:26" ht="13.5" customHeight="1" x14ac:dyDescent="0.25">
      <c r="A944" s="123"/>
      <c r="B944" s="123"/>
      <c r="C944" s="123"/>
      <c r="D944" s="123"/>
      <c r="E944" s="123"/>
      <c r="F944" s="123"/>
      <c r="G944" s="123"/>
      <c r="H944" s="123"/>
      <c r="I944" s="123"/>
      <c r="J944" s="123"/>
      <c r="K944" s="123"/>
      <c r="L944" s="123"/>
      <c r="M944" s="123"/>
      <c r="N944" s="123"/>
      <c r="O944" s="123"/>
      <c r="P944" s="123"/>
      <c r="Q944" s="123"/>
      <c r="R944" s="123"/>
      <c r="S944" s="123"/>
      <c r="T944" s="123"/>
      <c r="U944" s="123"/>
      <c r="V944" s="123"/>
      <c r="W944" s="123"/>
      <c r="X944" s="123"/>
      <c r="Y944" s="123"/>
      <c r="Z944" s="123"/>
    </row>
    <row r="945" spans="1:26" ht="13.5" customHeight="1" x14ac:dyDescent="0.25">
      <c r="A945" s="123"/>
      <c r="B945" s="123"/>
      <c r="C945" s="123"/>
      <c r="D945" s="123"/>
      <c r="E945" s="123"/>
      <c r="F945" s="123"/>
      <c r="G945" s="123"/>
      <c r="H945" s="123"/>
      <c r="I945" s="123"/>
      <c r="J945" s="123"/>
      <c r="K945" s="123"/>
      <c r="L945" s="123"/>
      <c r="M945" s="123"/>
      <c r="N945" s="123"/>
      <c r="O945" s="123"/>
      <c r="P945" s="123"/>
      <c r="Q945" s="123"/>
      <c r="R945" s="123"/>
      <c r="S945" s="123"/>
      <c r="T945" s="123"/>
      <c r="U945" s="123"/>
      <c r="V945" s="123"/>
      <c r="W945" s="123"/>
      <c r="X945" s="123"/>
      <c r="Y945" s="123"/>
      <c r="Z945" s="123"/>
    </row>
    <row r="946" spans="1:26" ht="13.5" customHeight="1" x14ac:dyDescent="0.25">
      <c r="A946" s="123"/>
      <c r="B946" s="123"/>
      <c r="C946" s="123"/>
      <c r="D946" s="123"/>
      <c r="E946" s="123"/>
      <c r="F946" s="123"/>
      <c r="G946" s="123"/>
      <c r="H946" s="123"/>
      <c r="I946" s="123"/>
      <c r="J946" s="123"/>
      <c r="K946" s="123"/>
      <c r="L946" s="123"/>
      <c r="M946" s="123"/>
      <c r="N946" s="123"/>
      <c r="O946" s="123"/>
      <c r="P946" s="123"/>
      <c r="Q946" s="123"/>
      <c r="R946" s="123"/>
      <c r="S946" s="123"/>
      <c r="T946" s="123"/>
      <c r="U946" s="123"/>
      <c r="V946" s="123"/>
      <c r="W946" s="123"/>
      <c r="X946" s="123"/>
      <c r="Y946" s="123"/>
      <c r="Z946" s="123"/>
    </row>
    <row r="947" spans="1:26" ht="13.5" customHeight="1" x14ac:dyDescent="0.25">
      <c r="A947" s="123"/>
      <c r="B947" s="123"/>
      <c r="C947" s="123"/>
      <c r="D947" s="123"/>
      <c r="E947" s="123"/>
      <c r="F947" s="123"/>
      <c r="G947" s="123"/>
      <c r="H947" s="123"/>
      <c r="I947" s="123"/>
      <c r="J947" s="123"/>
      <c r="K947" s="123"/>
      <c r="L947" s="123"/>
      <c r="M947" s="123"/>
      <c r="N947" s="123"/>
      <c r="O947" s="123"/>
      <c r="P947" s="123"/>
      <c r="Q947" s="123"/>
      <c r="R947" s="123"/>
      <c r="S947" s="123"/>
      <c r="T947" s="123"/>
      <c r="U947" s="123"/>
      <c r="V947" s="123"/>
      <c r="W947" s="123"/>
      <c r="X947" s="123"/>
      <c r="Y947" s="123"/>
      <c r="Z947" s="123"/>
    </row>
    <row r="948" spans="1:26" ht="13.5" customHeight="1" x14ac:dyDescent="0.25">
      <c r="A948" s="123"/>
      <c r="B948" s="123"/>
      <c r="C948" s="123"/>
      <c r="D948" s="123"/>
      <c r="E948" s="123"/>
      <c r="F948" s="123"/>
      <c r="G948" s="123"/>
      <c r="H948" s="123"/>
      <c r="I948" s="123"/>
      <c r="J948" s="123"/>
      <c r="K948" s="123"/>
      <c r="L948" s="123"/>
      <c r="M948" s="123"/>
      <c r="N948" s="123"/>
      <c r="O948" s="123"/>
      <c r="P948" s="123"/>
      <c r="Q948" s="123"/>
      <c r="R948" s="123"/>
      <c r="S948" s="123"/>
      <c r="T948" s="123"/>
      <c r="U948" s="123"/>
      <c r="V948" s="123"/>
      <c r="W948" s="123"/>
      <c r="X948" s="123"/>
      <c r="Y948" s="123"/>
      <c r="Z948" s="123"/>
    </row>
    <row r="949" spans="1:26" ht="13.5" customHeight="1" x14ac:dyDescent="0.25">
      <c r="A949" s="123"/>
      <c r="B949" s="123"/>
      <c r="C949" s="123"/>
      <c r="D949" s="123"/>
      <c r="E949" s="123"/>
      <c r="F949" s="123"/>
      <c r="G949" s="123"/>
      <c r="H949" s="123"/>
      <c r="I949" s="123"/>
      <c r="J949" s="123"/>
      <c r="K949" s="123"/>
      <c r="L949" s="123"/>
      <c r="M949" s="123"/>
      <c r="N949" s="123"/>
      <c r="O949" s="123"/>
      <c r="P949" s="123"/>
      <c r="Q949" s="123"/>
      <c r="R949" s="123"/>
      <c r="S949" s="123"/>
      <c r="T949" s="123"/>
      <c r="U949" s="123"/>
      <c r="V949" s="123"/>
      <c r="W949" s="123"/>
      <c r="X949" s="123"/>
      <c r="Y949" s="123"/>
      <c r="Z949" s="123"/>
    </row>
    <row r="950" spans="1:26" ht="13.5" customHeight="1" x14ac:dyDescent="0.25">
      <c r="A950" s="123"/>
      <c r="B950" s="123"/>
      <c r="C950" s="123"/>
      <c r="D950" s="123"/>
      <c r="E950" s="123"/>
      <c r="F950" s="123"/>
      <c r="G950" s="123"/>
      <c r="H950" s="123"/>
      <c r="I950" s="123"/>
      <c r="J950" s="123"/>
      <c r="K950" s="123"/>
      <c r="L950" s="123"/>
      <c r="M950" s="123"/>
      <c r="N950" s="123"/>
      <c r="O950" s="123"/>
      <c r="P950" s="123"/>
      <c r="Q950" s="123"/>
      <c r="R950" s="123"/>
      <c r="S950" s="123"/>
      <c r="T950" s="123"/>
      <c r="U950" s="123"/>
      <c r="V950" s="123"/>
      <c r="W950" s="123"/>
      <c r="X950" s="123"/>
      <c r="Y950" s="123"/>
      <c r="Z950" s="123"/>
    </row>
    <row r="951" spans="1:26" ht="13.5" customHeight="1" x14ac:dyDescent="0.25">
      <c r="A951" s="123"/>
      <c r="B951" s="123"/>
      <c r="C951" s="123"/>
      <c r="D951" s="123"/>
      <c r="E951" s="123"/>
      <c r="F951" s="123"/>
      <c r="G951" s="123"/>
      <c r="H951" s="123"/>
      <c r="I951" s="123"/>
      <c r="J951" s="123"/>
      <c r="K951" s="123"/>
      <c r="L951" s="123"/>
      <c r="M951" s="123"/>
      <c r="N951" s="123"/>
      <c r="O951" s="123"/>
      <c r="P951" s="123"/>
      <c r="Q951" s="123"/>
      <c r="R951" s="123"/>
      <c r="S951" s="123"/>
      <c r="T951" s="123"/>
      <c r="U951" s="123"/>
      <c r="V951" s="123"/>
      <c r="W951" s="123"/>
      <c r="X951" s="123"/>
      <c r="Y951" s="123"/>
      <c r="Z951" s="123"/>
    </row>
    <row r="952" spans="1:26" ht="13.5" customHeight="1" x14ac:dyDescent="0.25">
      <c r="A952" s="123"/>
      <c r="B952" s="123"/>
      <c r="C952" s="123"/>
      <c r="D952" s="123"/>
      <c r="E952" s="123"/>
      <c r="F952" s="123"/>
      <c r="G952" s="123"/>
      <c r="H952" s="123"/>
      <c r="I952" s="123"/>
      <c r="J952" s="123"/>
      <c r="K952" s="123"/>
      <c r="L952" s="123"/>
      <c r="M952" s="123"/>
      <c r="N952" s="123"/>
      <c r="O952" s="123"/>
      <c r="P952" s="123"/>
      <c r="Q952" s="123"/>
      <c r="R952" s="123"/>
      <c r="S952" s="123"/>
      <c r="T952" s="123"/>
      <c r="U952" s="123"/>
      <c r="V952" s="123"/>
      <c r="W952" s="123"/>
      <c r="X952" s="123"/>
      <c r="Y952" s="123"/>
      <c r="Z952" s="123"/>
    </row>
    <row r="953" spans="1:26" ht="13.5" customHeight="1" x14ac:dyDescent="0.25">
      <c r="A953" s="123"/>
      <c r="B953" s="123"/>
      <c r="C953" s="123"/>
      <c r="D953" s="123"/>
      <c r="E953" s="123"/>
      <c r="F953" s="123"/>
      <c r="G953" s="123"/>
      <c r="H953" s="123"/>
      <c r="I953" s="123"/>
      <c r="J953" s="123"/>
      <c r="K953" s="123"/>
      <c r="L953" s="123"/>
      <c r="M953" s="123"/>
      <c r="N953" s="123"/>
      <c r="O953" s="123"/>
      <c r="P953" s="123"/>
      <c r="Q953" s="123"/>
      <c r="R953" s="123"/>
      <c r="S953" s="123"/>
      <c r="T953" s="123"/>
      <c r="U953" s="123"/>
      <c r="V953" s="123"/>
      <c r="W953" s="123"/>
      <c r="X953" s="123"/>
      <c r="Y953" s="123"/>
      <c r="Z953" s="123"/>
    </row>
    <row r="954" spans="1:26" ht="13.5" customHeight="1" x14ac:dyDescent="0.25">
      <c r="A954" s="123"/>
      <c r="B954" s="123"/>
      <c r="C954" s="123"/>
      <c r="D954" s="123"/>
      <c r="E954" s="123"/>
      <c r="F954" s="123"/>
      <c r="G954" s="123"/>
      <c r="H954" s="123"/>
      <c r="I954" s="123"/>
      <c r="J954" s="123"/>
      <c r="K954" s="123"/>
      <c r="L954" s="123"/>
      <c r="M954" s="123"/>
      <c r="N954" s="123"/>
      <c r="O954" s="123"/>
      <c r="P954" s="123"/>
      <c r="Q954" s="123"/>
      <c r="R954" s="123"/>
      <c r="S954" s="123"/>
      <c r="T954" s="123"/>
      <c r="U954" s="123"/>
      <c r="V954" s="123"/>
      <c r="W954" s="123"/>
      <c r="X954" s="123"/>
      <c r="Y954" s="123"/>
      <c r="Z954" s="123"/>
    </row>
    <row r="955" spans="1:26" ht="13.5" customHeight="1" x14ac:dyDescent="0.25">
      <c r="A955" s="123"/>
      <c r="B955" s="123"/>
      <c r="C955" s="123"/>
      <c r="D955" s="123"/>
      <c r="E955" s="123"/>
      <c r="F955" s="123"/>
      <c r="G955" s="123"/>
      <c r="H955" s="123"/>
      <c r="I955" s="123"/>
      <c r="J955" s="123"/>
      <c r="K955" s="123"/>
      <c r="L955" s="123"/>
      <c r="M955" s="123"/>
      <c r="N955" s="123"/>
      <c r="O955" s="123"/>
      <c r="P955" s="123"/>
      <c r="Q955" s="123"/>
      <c r="R955" s="123"/>
      <c r="S955" s="123"/>
      <c r="T955" s="123"/>
      <c r="U955" s="123"/>
      <c r="V955" s="123"/>
      <c r="W955" s="123"/>
      <c r="X955" s="123"/>
      <c r="Y955" s="123"/>
      <c r="Z955" s="123"/>
    </row>
    <row r="956" spans="1:26" ht="13.5" customHeight="1" x14ac:dyDescent="0.25">
      <c r="A956" s="123"/>
      <c r="B956" s="123"/>
      <c r="C956" s="123"/>
      <c r="D956" s="123"/>
      <c r="E956" s="123"/>
      <c r="F956" s="123"/>
      <c r="G956" s="123"/>
      <c r="H956" s="123"/>
      <c r="I956" s="123"/>
      <c r="J956" s="123"/>
      <c r="K956" s="123"/>
      <c r="L956" s="123"/>
      <c r="M956" s="123"/>
      <c r="N956" s="123"/>
      <c r="O956" s="123"/>
      <c r="P956" s="123"/>
      <c r="Q956" s="123"/>
      <c r="R956" s="123"/>
      <c r="S956" s="123"/>
      <c r="T956" s="123"/>
      <c r="U956" s="123"/>
      <c r="V956" s="123"/>
      <c r="W956" s="123"/>
      <c r="X956" s="123"/>
      <c r="Y956" s="123"/>
      <c r="Z956" s="123"/>
    </row>
    <row r="957" spans="1:26" ht="13.5" customHeight="1" x14ac:dyDescent="0.25">
      <c r="A957" s="123"/>
      <c r="B957" s="123"/>
      <c r="C957" s="123"/>
      <c r="D957" s="123"/>
      <c r="E957" s="123"/>
      <c r="F957" s="123"/>
      <c r="G957" s="123"/>
      <c r="H957" s="123"/>
      <c r="I957" s="123"/>
      <c r="J957" s="123"/>
      <c r="K957" s="123"/>
      <c r="L957" s="123"/>
      <c r="M957" s="123"/>
      <c r="N957" s="123"/>
      <c r="O957" s="123"/>
      <c r="P957" s="123"/>
      <c r="Q957" s="123"/>
      <c r="R957" s="123"/>
      <c r="S957" s="123"/>
      <c r="T957" s="123"/>
      <c r="U957" s="123"/>
      <c r="V957" s="123"/>
      <c r="W957" s="123"/>
      <c r="X957" s="123"/>
      <c r="Y957" s="123"/>
      <c r="Z957" s="123"/>
    </row>
    <row r="958" spans="1:26" ht="13.5" customHeight="1" x14ac:dyDescent="0.25">
      <c r="A958" s="123"/>
      <c r="B958" s="123"/>
      <c r="C958" s="123"/>
      <c r="D958" s="123"/>
      <c r="E958" s="123"/>
      <c r="F958" s="123"/>
      <c r="G958" s="123"/>
      <c r="H958" s="123"/>
      <c r="I958" s="123"/>
      <c r="J958" s="123"/>
      <c r="K958" s="123"/>
      <c r="L958" s="123"/>
      <c r="M958" s="123"/>
      <c r="N958" s="123"/>
      <c r="O958" s="123"/>
      <c r="P958" s="123"/>
      <c r="Q958" s="123"/>
      <c r="R958" s="123"/>
      <c r="S958" s="123"/>
      <c r="T958" s="123"/>
      <c r="U958" s="123"/>
      <c r="V958" s="123"/>
      <c r="W958" s="123"/>
      <c r="X958" s="123"/>
      <c r="Y958" s="123"/>
      <c r="Z958" s="123"/>
    </row>
    <row r="959" spans="1:26" ht="13.5" customHeight="1" x14ac:dyDescent="0.25">
      <c r="A959" s="123"/>
      <c r="B959" s="123"/>
      <c r="C959" s="123"/>
      <c r="D959" s="123"/>
      <c r="E959" s="123"/>
      <c r="F959" s="123"/>
      <c r="G959" s="123"/>
      <c r="H959" s="123"/>
      <c r="I959" s="123"/>
      <c r="J959" s="123"/>
      <c r="K959" s="123"/>
      <c r="L959" s="123"/>
      <c r="M959" s="123"/>
      <c r="N959" s="123"/>
      <c r="O959" s="123"/>
      <c r="P959" s="123"/>
      <c r="Q959" s="123"/>
      <c r="R959" s="123"/>
      <c r="S959" s="123"/>
      <c r="T959" s="123"/>
      <c r="U959" s="123"/>
      <c r="V959" s="123"/>
      <c r="W959" s="123"/>
      <c r="X959" s="123"/>
      <c r="Y959" s="123"/>
      <c r="Z959" s="123"/>
    </row>
    <row r="960" spans="1:26" ht="13.5" customHeight="1" x14ac:dyDescent="0.25">
      <c r="A960" s="123"/>
      <c r="B960" s="123"/>
      <c r="C960" s="123"/>
      <c r="D960" s="123"/>
      <c r="E960" s="123"/>
      <c r="F960" s="123"/>
      <c r="G960" s="123"/>
      <c r="H960" s="123"/>
      <c r="I960" s="123"/>
      <c r="J960" s="123"/>
      <c r="K960" s="123"/>
      <c r="L960" s="123"/>
      <c r="M960" s="123"/>
      <c r="N960" s="123"/>
      <c r="O960" s="123"/>
      <c r="P960" s="123"/>
      <c r="Q960" s="123"/>
      <c r="R960" s="123"/>
      <c r="S960" s="123"/>
      <c r="T960" s="123"/>
      <c r="U960" s="123"/>
      <c r="V960" s="123"/>
      <c r="W960" s="123"/>
      <c r="X960" s="123"/>
      <c r="Y960" s="123"/>
      <c r="Z960" s="123"/>
    </row>
    <row r="961" spans="1:26" ht="13.5" customHeight="1" x14ac:dyDescent="0.25">
      <c r="A961" s="123"/>
      <c r="B961" s="123"/>
      <c r="C961" s="123"/>
      <c r="D961" s="123"/>
      <c r="E961" s="123"/>
      <c r="F961" s="123"/>
      <c r="G961" s="123"/>
      <c r="H961" s="123"/>
      <c r="I961" s="123"/>
      <c r="J961" s="123"/>
      <c r="K961" s="123"/>
      <c r="L961" s="123"/>
      <c r="M961" s="123"/>
      <c r="N961" s="123"/>
      <c r="O961" s="123"/>
      <c r="P961" s="123"/>
      <c r="Q961" s="123"/>
      <c r="R961" s="123"/>
      <c r="S961" s="123"/>
      <c r="T961" s="123"/>
      <c r="U961" s="123"/>
      <c r="V961" s="123"/>
      <c r="W961" s="123"/>
      <c r="X961" s="123"/>
      <c r="Y961" s="123"/>
      <c r="Z961" s="123"/>
    </row>
    <row r="962" spans="1:26" ht="13.5" customHeight="1" x14ac:dyDescent="0.25">
      <c r="A962" s="123"/>
      <c r="B962" s="123"/>
      <c r="C962" s="123"/>
      <c r="D962" s="123"/>
      <c r="E962" s="123"/>
      <c r="F962" s="123"/>
      <c r="G962" s="123"/>
      <c r="H962" s="123"/>
      <c r="I962" s="123"/>
      <c r="J962" s="123"/>
      <c r="K962" s="123"/>
      <c r="L962" s="123"/>
      <c r="M962" s="123"/>
      <c r="N962" s="123"/>
      <c r="O962" s="123"/>
      <c r="P962" s="123"/>
      <c r="Q962" s="123"/>
      <c r="R962" s="123"/>
      <c r="S962" s="123"/>
      <c r="T962" s="123"/>
      <c r="U962" s="123"/>
      <c r="V962" s="123"/>
      <c r="W962" s="123"/>
      <c r="X962" s="123"/>
      <c r="Y962" s="123"/>
      <c r="Z962" s="123"/>
    </row>
    <row r="963" spans="1:26" ht="13.5" customHeight="1" x14ac:dyDescent="0.25">
      <c r="A963" s="123"/>
      <c r="B963" s="123"/>
      <c r="C963" s="123"/>
      <c r="D963" s="123"/>
      <c r="E963" s="123"/>
      <c r="F963" s="123"/>
      <c r="G963" s="123"/>
      <c r="H963" s="123"/>
      <c r="I963" s="123"/>
      <c r="J963" s="123"/>
      <c r="K963" s="123"/>
      <c r="L963" s="123"/>
      <c r="M963" s="123"/>
      <c r="N963" s="123"/>
      <c r="O963" s="123"/>
      <c r="P963" s="123"/>
      <c r="Q963" s="123"/>
      <c r="R963" s="123"/>
      <c r="S963" s="123"/>
      <c r="T963" s="123"/>
      <c r="U963" s="123"/>
      <c r="V963" s="123"/>
      <c r="W963" s="123"/>
      <c r="X963" s="123"/>
      <c r="Y963" s="123"/>
      <c r="Z963" s="123"/>
    </row>
    <row r="964" spans="1:26" ht="13.5" customHeight="1" x14ac:dyDescent="0.25">
      <c r="A964" s="123"/>
      <c r="B964" s="123"/>
      <c r="C964" s="123"/>
      <c r="D964" s="123"/>
      <c r="E964" s="123"/>
      <c r="F964" s="123"/>
      <c r="G964" s="123"/>
      <c r="H964" s="123"/>
      <c r="I964" s="123"/>
      <c r="J964" s="123"/>
      <c r="K964" s="123"/>
      <c r="L964" s="123"/>
      <c r="M964" s="123"/>
      <c r="N964" s="123"/>
      <c r="O964" s="123"/>
      <c r="P964" s="123"/>
      <c r="Q964" s="123"/>
      <c r="R964" s="123"/>
      <c r="S964" s="123"/>
      <c r="T964" s="123"/>
      <c r="U964" s="123"/>
      <c r="V964" s="123"/>
      <c r="W964" s="123"/>
      <c r="X964" s="123"/>
      <c r="Y964" s="123"/>
      <c r="Z964" s="123"/>
    </row>
    <row r="965" spans="1:26" ht="13.5" customHeight="1" x14ac:dyDescent="0.25">
      <c r="A965" s="123"/>
      <c r="B965" s="123"/>
      <c r="C965" s="123"/>
      <c r="D965" s="123"/>
      <c r="E965" s="123"/>
      <c r="F965" s="123"/>
      <c r="G965" s="123"/>
      <c r="H965" s="123"/>
      <c r="I965" s="123"/>
      <c r="J965" s="123"/>
      <c r="K965" s="123"/>
      <c r="L965" s="123"/>
      <c r="M965" s="123"/>
      <c r="N965" s="123"/>
      <c r="O965" s="123"/>
      <c r="P965" s="123"/>
      <c r="Q965" s="123"/>
      <c r="R965" s="123"/>
      <c r="S965" s="123"/>
      <c r="T965" s="123"/>
      <c r="U965" s="123"/>
      <c r="V965" s="123"/>
      <c r="W965" s="123"/>
      <c r="X965" s="123"/>
      <c r="Y965" s="123"/>
      <c r="Z965" s="123"/>
    </row>
    <row r="966" spans="1:26" ht="13.5" customHeight="1" x14ac:dyDescent="0.25">
      <c r="A966" s="123"/>
      <c r="B966" s="123"/>
      <c r="C966" s="123"/>
      <c r="D966" s="123"/>
      <c r="E966" s="123"/>
      <c r="F966" s="123"/>
      <c r="G966" s="123"/>
      <c r="H966" s="123"/>
      <c r="I966" s="123"/>
      <c r="J966" s="123"/>
      <c r="K966" s="123"/>
      <c r="L966" s="123"/>
      <c r="M966" s="123"/>
      <c r="N966" s="123"/>
      <c r="O966" s="123"/>
      <c r="P966" s="123"/>
      <c r="Q966" s="123"/>
      <c r="R966" s="123"/>
      <c r="S966" s="123"/>
      <c r="T966" s="123"/>
      <c r="U966" s="123"/>
      <c r="V966" s="123"/>
      <c r="W966" s="123"/>
      <c r="X966" s="123"/>
      <c r="Y966" s="123"/>
      <c r="Z966" s="123"/>
    </row>
    <row r="967" spans="1:26" ht="13.5" customHeight="1" x14ac:dyDescent="0.25">
      <c r="A967" s="123"/>
      <c r="B967" s="123"/>
      <c r="C967" s="123"/>
      <c r="D967" s="123"/>
      <c r="E967" s="123"/>
      <c r="F967" s="123"/>
      <c r="G967" s="123"/>
      <c r="H967" s="123"/>
      <c r="I967" s="123"/>
      <c r="J967" s="123"/>
      <c r="K967" s="123"/>
      <c r="L967" s="123"/>
      <c r="M967" s="123"/>
      <c r="N967" s="123"/>
      <c r="O967" s="123"/>
      <c r="P967" s="123"/>
      <c r="Q967" s="123"/>
      <c r="R967" s="123"/>
      <c r="S967" s="123"/>
      <c r="T967" s="123"/>
      <c r="U967" s="123"/>
      <c r="V967" s="123"/>
      <c r="W967" s="123"/>
      <c r="X967" s="123"/>
      <c r="Y967" s="123"/>
      <c r="Z967" s="123"/>
    </row>
    <row r="968" spans="1:26" ht="13.5" customHeight="1" x14ac:dyDescent="0.25">
      <c r="A968" s="123"/>
      <c r="B968" s="123"/>
      <c r="C968" s="123"/>
      <c r="D968" s="123"/>
      <c r="E968" s="123"/>
      <c r="F968" s="123"/>
      <c r="G968" s="123"/>
      <c r="H968" s="123"/>
      <c r="I968" s="123"/>
      <c r="J968" s="123"/>
      <c r="K968" s="123"/>
      <c r="L968" s="123"/>
      <c r="M968" s="123"/>
      <c r="N968" s="123"/>
      <c r="O968" s="123"/>
      <c r="P968" s="123"/>
      <c r="Q968" s="123"/>
      <c r="R968" s="123"/>
      <c r="S968" s="123"/>
      <c r="T968" s="123"/>
      <c r="U968" s="123"/>
      <c r="V968" s="123"/>
      <c r="W968" s="123"/>
      <c r="X968" s="123"/>
      <c r="Y968" s="123"/>
      <c r="Z968" s="123"/>
    </row>
    <row r="969" spans="1:26" ht="13.5" customHeight="1" x14ac:dyDescent="0.25">
      <c r="A969" s="123"/>
      <c r="B969" s="123"/>
      <c r="C969" s="123"/>
      <c r="D969" s="123"/>
      <c r="E969" s="123"/>
      <c r="F969" s="123"/>
      <c r="G969" s="123"/>
      <c r="H969" s="123"/>
      <c r="I969" s="123"/>
      <c r="J969" s="123"/>
      <c r="K969" s="123"/>
      <c r="L969" s="123"/>
      <c r="M969" s="123"/>
      <c r="N969" s="123"/>
      <c r="O969" s="123"/>
      <c r="P969" s="123"/>
      <c r="Q969" s="123"/>
      <c r="R969" s="123"/>
      <c r="S969" s="123"/>
      <c r="T969" s="123"/>
      <c r="U969" s="123"/>
      <c r="V969" s="123"/>
      <c r="W969" s="123"/>
      <c r="X969" s="123"/>
      <c r="Y969" s="123"/>
      <c r="Z969" s="123"/>
    </row>
    <row r="970" spans="1:26" ht="13.5" customHeight="1" x14ac:dyDescent="0.25">
      <c r="A970" s="123"/>
      <c r="B970" s="123"/>
      <c r="C970" s="123"/>
      <c r="D970" s="123"/>
      <c r="E970" s="123"/>
      <c r="F970" s="123"/>
      <c r="G970" s="123"/>
      <c r="H970" s="123"/>
      <c r="I970" s="123"/>
      <c r="J970" s="123"/>
      <c r="K970" s="123"/>
      <c r="L970" s="123"/>
      <c r="M970" s="123"/>
      <c r="N970" s="123"/>
      <c r="O970" s="123"/>
      <c r="P970" s="123"/>
      <c r="Q970" s="123"/>
      <c r="R970" s="123"/>
      <c r="S970" s="123"/>
      <c r="T970" s="123"/>
      <c r="U970" s="123"/>
      <c r="V970" s="123"/>
      <c r="W970" s="123"/>
      <c r="X970" s="123"/>
      <c r="Y970" s="123"/>
      <c r="Z970" s="123"/>
    </row>
    <row r="971" spans="1:26" ht="13.5" customHeight="1" x14ac:dyDescent="0.25">
      <c r="A971" s="123"/>
      <c r="B971" s="123"/>
      <c r="C971" s="123"/>
      <c r="D971" s="123"/>
      <c r="E971" s="123"/>
      <c r="F971" s="123"/>
      <c r="G971" s="123"/>
      <c r="H971" s="123"/>
      <c r="I971" s="123"/>
      <c r="J971" s="123"/>
      <c r="K971" s="123"/>
      <c r="L971" s="123"/>
      <c r="M971" s="123"/>
      <c r="N971" s="123"/>
      <c r="O971" s="123"/>
      <c r="P971" s="123"/>
      <c r="Q971" s="123"/>
      <c r="R971" s="123"/>
      <c r="S971" s="123"/>
      <c r="T971" s="123"/>
      <c r="U971" s="123"/>
      <c r="V971" s="123"/>
      <c r="W971" s="123"/>
      <c r="X971" s="123"/>
      <c r="Y971" s="123"/>
      <c r="Z971" s="123"/>
    </row>
    <row r="972" spans="1:26" ht="13.5" customHeight="1" x14ac:dyDescent="0.25">
      <c r="A972" s="123"/>
      <c r="B972" s="123"/>
      <c r="C972" s="123"/>
      <c r="D972" s="123"/>
      <c r="E972" s="123"/>
      <c r="F972" s="123"/>
      <c r="G972" s="123"/>
      <c r="H972" s="123"/>
      <c r="I972" s="123"/>
      <c r="J972" s="123"/>
      <c r="K972" s="123"/>
      <c r="L972" s="123"/>
      <c r="M972" s="123"/>
      <c r="N972" s="123"/>
      <c r="O972" s="123"/>
      <c r="P972" s="123"/>
      <c r="Q972" s="123"/>
      <c r="R972" s="123"/>
      <c r="S972" s="123"/>
      <c r="T972" s="123"/>
      <c r="U972" s="123"/>
      <c r="V972" s="123"/>
      <c r="W972" s="123"/>
      <c r="X972" s="123"/>
      <c r="Y972" s="123"/>
      <c r="Z972" s="123"/>
    </row>
    <row r="973" spans="1:26" ht="13.5" customHeight="1" x14ac:dyDescent="0.25">
      <c r="A973" s="123"/>
      <c r="B973" s="123"/>
      <c r="C973" s="123"/>
      <c r="D973" s="123"/>
      <c r="E973" s="123"/>
      <c r="F973" s="123"/>
      <c r="G973" s="123"/>
      <c r="H973" s="123"/>
      <c r="I973" s="123"/>
      <c r="J973" s="123"/>
      <c r="K973" s="123"/>
      <c r="L973" s="123"/>
      <c r="M973" s="123"/>
      <c r="N973" s="123"/>
      <c r="O973" s="123"/>
      <c r="P973" s="123"/>
      <c r="Q973" s="123"/>
      <c r="R973" s="123"/>
      <c r="S973" s="123"/>
      <c r="T973" s="123"/>
      <c r="U973" s="123"/>
      <c r="V973" s="123"/>
      <c r="W973" s="123"/>
      <c r="X973" s="123"/>
      <c r="Y973" s="123"/>
      <c r="Z973" s="123"/>
    </row>
    <row r="974" spans="1:26" ht="13.5" customHeight="1" x14ac:dyDescent="0.25">
      <c r="A974" s="123"/>
      <c r="B974" s="123"/>
      <c r="C974" s="123"/>
      <c r="D974" s="123"/>
      <c r="E974" s="123"/>
      <c r="F974" s="123"/>
      <c r="G974" s="123"/>
      <c r="H974" s="123"/>
      <c r="I974" s="123"/>
      <c r="J974" s="123"/>
      <c r="K974" s="123"/>
      <c r="L974" s="123"/>
      <c r="M974" s="123"/>
      <c r="N974" s="123"/>
      <c r="O974" s="123"/>
      <c r="P974" s="123"/>
      <c r="Q974" s="123"/>
      <c r="R974" s="123"/>
      <c r="S974" s="123"/>
      <c r="T974" s="123"/>
      <c r="U974" s="123"/>
      <c r="V974" s="123"/>
      <c r="W974" s="123"/>
      <c r="X974" s="123"/>
      <c r="Y974" s="123"/>
      <c r="Z974" s="123"/>
    </row>
    <row r="975" spans="1:26" ht="13.5" customHeight="1" x14ac:dyDescent="0.25">
      <c r="A975" s="123"/>
      <c r="B975" s="123"/>
      <c r="C975" s="123"/>
      <c r="D975" s="123"/>
      <c r="E975" s="123"/>
      <c r="F975" s="123"/>
      <c r="G975" s="123"/>
      <c r="H975" s="123"/>
      <c r="I975" s="123"/>
      <c r="J975" s="123"/>
      <c r="K975" s="123"/>
      <c r="L975" s="123"/>
      <c r="M975" s="123"/>
      <c r="N975" s="123"/>
      <c r="O975" s="123"/>
      <c r="P975" s="123"/>
      <c r="Q975" s="123"/>
      <c r="R975" s="123"/>
      <c r="S975" s="123"/>
      <c r="T975" s="123"/>
      <c r="U975" s="123"/>
      <c r="V975" s="123"/>
      <c r="W975" s="123"/>
      <c r="X975" s="123"/>
      <c r="Y975" s="123"/>
      <c r="Z975" s="123"/>
    </row>
    <row r="976" spans="1:26" ht="13.5" customHeight="1" x14ac:dyDescent="0.25">
      <c r="A976" s="123"/>
      <c r="B976" s="123"/>
      <c r="C976" s="123"/>
      <c r="D976" s="123"/>
      <c r="E976" s="123"/>
      <c r="F976" s="123"/>
      <c r="G976" s="123"/>
      <c r="H976" s="123"/>
      <c r="I976" s="123"/>
      <c r="J976" s="123"/>
      <c r="K976" s="123"/>
      <c r="L976" s="123"/>
      <c r="M976" s="123"/>
      <c r="N976" s="123"/>
      <c r="O976" s="123"/>
      <c r="P976" s="123"/>
      <c r="Q976" s="123"/>
      <c r="R976" s="123"/>
      <c r="S976" s="123"/>
      <c r="T976" s="123"/>
      <c r="U976" s="123"/>
      <c r="V976" s="123"/>
      <c r="W976" s="123"/>
      <c r="X976" s="123"/>
      <c r="Y976" s="123"/>
      <c r="Z976" s="123"/>
    </row>
    <row r="977" spans="1:26" ht="13.5" customHeight="1" x14ac:dyDescent="0.25">
      <c r="A977" s="123"/>
      <c r="B977" s="123"/>
      <c r="C977" s="123"/>
      <c r="D977" s="123"/>
      <c r="E977" s="123"/>
      <c r="F977" s="123"/>
      <c r="G977" s="123"/>
      <c r="H977" s="123"/>
      <c r="I977" s="123"/>
      <c r="J977" s="123"/>
      <c r="K977" s="123"/>
      <c r="L977" s="123"/>
      <c r="M977" s="123"/>
      <c r="N977" s="123"/>
      <c r="O977" s="123"/>
      <c r="P977" s="123"/>
      <c r="Q977" s="123"/>
      <c r="R977" s="123"/>
      <c r="S977" s="123"/>
      <c r="T977" s="123"/>
      <c r="U977" s="123"/>
      <c r="V977" s="123"/>
      <c r="W977" s="123"/>
      <c r="X977" s="123"/>
      <c r="Y977" s="123"/>
      <c r="Z977" s="123"/>
    </row>
    <row r="978" spans="1:26" ht="13.5" customHeight="1" x14ac:dyDescent="0.25">
      <c r="A978" s="123"/>
      <c r="B978" s="123"/>
      <c r="C978" s="123"/>
      <c r="D978" s="123"/>
      <c r="E978" s="123"/>
      <c r="F978" s="123"/>
      <c r="G978" s="123"/>
      <c r="H978" s="123"/>
      <c r="I978" s="123"/>
      <c r="J978" s="123"/>
      <c r="K978" s="123"/>
      <c r="L978" s="123"/>
      <c r="M978" s="123"/>
      <c r="N978" s="123"/>
      <c r="O978" s="123"/>
      <c r="P978" s="123"/>
      <c r="Q978" s="123"/>
      <c r="R978" s="123"/>
      <c r="S978" s="123"/>
      <c r="T978" s="123"/>
      <c r="U978" s="123"/>
      <c r="V978" s="123"/>
      <c r="W978" s="123"/>
      <c r="X978" s="123"/>
      <c r="Y978" s="123"/>
      <c r="Z978" s="123"/>
    </row>
    <row r="979" spans="1:26" ht="13.5" customHeight="1" x14ac:dyDescent="0.25">
      <c r="A979" s="123"/>
      <c r="B979" s="123"/>
      <c r="C979" s="123"/>
      <c r="D979" s="123"/>
      <c r="E979" s="123"/>
      <c r="F979" s="123"/>
      <c r="G979" s="123"/>
      <c r="H979" s="123"/>
      <c r="I979" s="123"/>
      <c r="J979" s="123"/>
      <c r="K979" s="123"/>
      <c r="L979" s="123"/>
      <c r="M979" s="123"/>
      <c r="N979" s="123"/>
      <c r="O979" s="123"/>
      <c r="P979" s="123"/>
      <c r="Q979" s="123"/>
      <c r="R979" s="123"/>
      <c r="S979" s="123"/>
      <c r="T979" s="123"/>
      <c r="U979" s="123"/>
      <c r="V979" s="123"/>
      <c r="W979" s="123"/>
      <c r="X979" s="123"/>
      <c r="Y979" s="123"/>
      <c r="Z979" s="123"/>
    </row>
    <row r="980" spans="1:26" ht="13.5" customHeight="1" x14ac:dyDescent="0.25">
      <c r="A980" s="123"/>
      <c r="B980" s="123"/>
      <c r="C980" s="123"/>
      <c r="D980" s="123"/>
      <c r="E980" s="123"/>
      <c r="F980" s="123"/>
      <c r="G980" s="123"/>
      <c r="H980" s="123"/>
      <c r="I980" s="123"/>
      <c r="J980" s="123"/>
      <c r="K980" s="123"/>
      <c r="L980" s="123"/>
      <c r="M980" s="123"/>
      <c r="N980" s="123"/>
      <c r="O980" s="123"/>
      <c r="P980" s="123"/>
      <c r="Q980" s="123"/>
      <c r="R980" s="123"/>
      <c r="S980" s="123"/>
      <c r="T980" s="123"/>
      <c r="U980" s="123"/>
      <c r="V980" s="123"/>
      <c r="W980" s="123"/>
      <c r="X980" s="123"/>
      <c r="Y980" s="123"/>
      <c r="Z980" s="123"/>
    </row>
    <row r="981" spans="1:26" ht="13.5" customHeight="1" x14ac:dyDescent="0.25">
      <c r="A981" s="123"/>
      <c r="B981" s="123"/>
      <c r="C981" s="123"/>
      <c r="D981" s="123"/>
      <c r="E981" s="123"/>
      <c r="F981" s="123"/>
      <c r="G981" s="123"/>
      <c r="H981" s="123"/>
      <c r="I981" s="123"/>
      <c r="J981" s="123"/>
      <c r="K981" s="123"/>
      <c r="L981" s="123"/>
      <c r="M981" s="123"/>
      <c r="N981" s="123"/>
      <c r="O981" s="123"/>
      <c r="P981" s="123"/>
      <c r="Q981" s="123"/>
      <c r="R981" s="123"/>
      <c r="S981" s="123"/>
      <c r="T981" s="123"/>
      <c r="U981" s="123"/>
      <c r="V981" s="123"/>
      <c r="W981" s="123"/>
      <c r="X981" s="123"/>
      <c r="Y981" s="123"/>
      <c r="Z981" s="123"/>
    </row>
    <row r="982" spans="1:26" ht="13.5" customHeight="1" x14ac:dyDescent="0.25">
      <c r="A982" s="123"/>
      <c r="B982" s="123"/>
      <c r="C982" s="123"/>
      <c r="D982" s="123"/>
      <c r="E982" s="123"/>
      <c r="F982" s="123"/>
      <c r="G982" s="123"/>
      <c r="H982" s="123"/>
      <c r="I982" s="123"/>
      <c r="J982" s="123"/>
      <c r="K982" s="123"/>
      <c r="L982" s="123"/>
      <c r="M982" s="123"/>
      <c r="N982" s="123"/>
      <c r="O982" s="123"/>
      <c r="P982" s="123"/>
      <c r="Q982" s="123"/>
      <c r="R982" s="123"/>
      <c r="S982" s="123"/>
      <c r="T982" s="123"/>
      <c r="U982" s="123"/>
      <c r="V982" s="123"/>
      <c r="W982" s="123"/>
      <c r="X982" s="123"/>
      <c r="Y982" s="123"/>
      <c r="Z982" s="123"/>
    </row>
    <row r="983" spans="1:26" ht="13.5" customHeight="1" x14ac:dyDescent="0.25">
      <c r="A983" s="123"/>
      <c r="B983" s="123"/>
      <c r="C983" s="123"/>
      <c r="D983" s="123"/>
      <c r="E983" s="123"/>
      <c r="F983" s="123"/>
      <c r="G983" s="123"/>
      <c r="H983" s="123"/>
      <c r="I983" s="123"/>
      <c r="J983" s="123"/>
      <c r="K983" s="123"/>
      <c r="L983" s="123"/>
      <c r="M983" s="123"/>
      <c r="N983" s="123"/>
      <c r="O983" s="123"/>
      <c r="P983" s="123"/>
      <c r="Q983" s="123"/>
      <c r="R983" s="123"/>
      <c r="S983" s="123"/>
      <c r="T983" s="123"/>
      <c r="U983" s="123"/>
      <c r="V983" s="123"/>
      <c r="W983" s="123"/>
      <c r="X983" s="123"/>
      <c r="Y983" s="123"/>
      <c r="Z983" s="123"/>
    </row>
    <row r="984" spans="1:26" ht="13.5" customHeight="1" x14ac:dyDescent="0.25">
      <c r="A984" s="123"/>
      <c r="B984" s="123"/>
      <c r="C984" s="123"/>
      <c r="D984" s="123"/>
      <c r="E984" s="123"/>
      <c r="F984" s="123"/>
      <c r="G984" s="123"/>
      <c r="H984" s="123"/>
      <c r="I984" s="123"/>
      <c r="J984" s="123"/>
      <c r="K984" s="123"/>
      <c r="L984" s="123"/>
      <c r="M984" s="123"/>
      <c r="N984" s="123"/>
      <c r="O984" s="123"/>
      <c r="P984" s="123"/>
      <c r="Q984" s="123"/>
      <c r="R984" s="123"/>
      <c r="S984" s="123"/>
      <c r="T984" s="123"/>
      <c r="U984" s="123"/>
      <c r="V984" s="123"/>
      <c r="W984" s="123"/>
      <c r="X984" s="123"/>
      <c r="Y984" s="123"/>
      <c r="Z984" s="123"/>
    </row>
    <row r="985" spans="1:26" ht="13.5" customHeight="1" x14ac:dyDescent="0.25">
      <c r="A985" s="123"/>
      <c r="B985" s="123"/>
      <c r="C985" s="123"/>
      <c r="D985" s="123"/>
      <c r="E985" s="123"/>
      <c r="F985" s="123"/>
      <c r="G985" s="123"/>
      <c r="H985" s="123"/>
      <c r="I985" s="123"/>
      <c r="J985" s="123"/>
      <c r="K985" s="123"/>
      <c r="L985" s="123"/>
      <c r="M985" s="123"/>
      <c r="N985" s="123"/>
      <c r="O985" s="123"/>
      <c r="P985" s="123"/>
      <c r="Q985" s="123"/>
      <c r="R985" s="123"/>
      <c r="S985" s="123"/>
      <c r="T985" s="123"/>
      <c r="U985" s="123"/>
      <c r="V985" s="123"/>
      <c r="W985" s="123"/>
      <c r="X985" s="123"/>
      <c r="Y985" s="123"/>
      <c r="Z985" s="123"/>
    </row>
    <row r="986" spans="1:26" ht="13.5" customHeight="1" x14ac:dyDescent="0.25">
      <c r="A986" s="123"/>
      <c r="B986" s="123"/>
      <c r="C986" s="123"/>
      <c r="D986" s="123"/>
      <c r="E986" s="123"/>
      <c r="F986" s="123"/>
      <c r="G986" s="123"/>
      <c r="H986" s="123"/>
      <c r="I986" s="123"/>
      <c r="J986" s="123"/>
      <c r="K986" s="123"/>
      <c r="L986" s="123"/>
      <c r="M986" s="123"/>
      <c r="N986" s="123"/>
      <c r="O986" s="123"/>
      <c r="P986" s="123"/>
      <c r="Q986" s="123"/>
      <c r="R986" s="123"/>
      <c r="S986" s="123"/>
      <c r="T986" s="123"/>
      <c r="U986" s="123"/>
      <c r="V986" s="123"/>
      <c r="W986" s="123"/>
      <c r="X986" s="123"/>
      <c r="Y986" s="123"/>
      <c r="Z986" s="123"/>
    </row>
    <row r="987" spans="1:26" ht="13.5" customHeight="1" x14ac:dyDescent="0.25">
      <c r="A987" s="123"/>
      <c r="B987" s="123"/>
      <c r="C987" s="123"/>
      <c r="D987" s="123"/>
      <c r="E987" s="123"/>
      <c r="F987" s="123"/>
      <c r="G987" s="123"/>
      <c r="H987" s="123"/>
      <c r="I987" s="123"/>
      <c r="J987" s="123"/>
      <c r="K987" s="123"/>
      <c r="L987" s="123"/>
      <c r="M987" s="123"/>
      <c r="N987" s="123"/>
      <c r="O987" s="123"/>
      <c r="P987" s="123"/>
      <c r="Q987" s="123"/>
      <c r="R987" s="123"/>
      <c r="S987" s="123"/>
      <c r="T987" s="123"/>
      <c r="U987" s="123"/>
      <c r="V987" s="123"/>
      <c r="W987" s="123"/>
      <c r="X987" s="123"/>
      <c r="Y987" s="123"/>
      <c r="Z987" s="123"/>
    </row>
    <row r="988" spans="1:26" ht="13.5" customHeight="1" x14ac:dyDescent="0.25">
      <c r="A988" s="123"/>
      <c r="B988" s="123"/>
      <c r="C988" s="123"/>
      <c r="D988" s="123"/>
      <c r="E988" s="123"/>
      <c r="F988" s="123"/>
      <c r="G988" s="123"/>
      <c r="H988" s="123"/>
      <c r="I988" s="123"/>
      <c r="J988" s="123"/>
      <c r="K988" s="123"/>
      <c r="L988" s="123"/>
      <c r="M988" s="123"/>
      <c r="N988" s="123"/>
      <c r="O988" s="123"/>
      <c r="P988" s="123"/>
      <c r="Q988" s="123"/>
      <c r="R988" s="123"/>
      <c r="S988" s="123"/>
      <c r="T988" s="123"/>
      <c r="U988" s="123"/>
      <c r="V988" s="123"/>
      <c r="W988" s="123"/>
      <c r="X988" s="123"/>
      <c r="Y988" s="123"/>
      <c r="Z988" s="123"/>
    </row>
    <row r="989" spans="1:26" ht="13.5" customHeight="1" x14ac:dyDescent="0.25">
      <c r="A989" s="123"/>
      <c r="B989" s="123"/>
      <c r="C989" s="123"/>
      <c r="D989" s="123"/>
      <c r="E989" s="123"/>
      <c r="F989" s="123"/>
      <c r="G989" s="123"/>
      <c r="H989" s="123"/>
      <c r="I989" s="123"/>
      <c r="J989" s="123"/>
      <c r="K989" s="123"/>
      <c r="L989" s="123"/>
      <c r="M989" s="123"/>
      <c r="N989" s="123"/>
      <c r="O989" s="123"/>
      <c r="P989" s="123"/>
      <c r="Q989" s="123"/>
      <c r="R989" s="123"/>
      <c r="S989" s="123"/>
      <c r="T989" s="123"/>
      <c r="U989" s="123"/>
      <c r="V989" s="123"/>
      <c r="W989" s="123"/>
      <c r="X989" s="123"/>
      <c r="Y989" s="123"/>
      <c r="Z989" s="123"/>
    </row>
    <row r="990" spans="1:26" ht="13.5" customHeight="1" x14ac:dyDescent="0.25">
      <c r="A990" s="123"/>
      <c r="B990" s="123"/>
      <c r="C990" s="123"/>
      <c r="D990" s="123"/>
      <c r="E990" s="123"/>
      <c r="F990" s="123"/>
      <c r="G990" s="123"/>
      <c r="H990" s="123"/>
      <c r="I990" s="123"/>
      <c r="J990" s="123"/>
      <c r="K990" s="123"/>
      <c r="L990" s="123"/>
      <c r="M990" s="123"/>
      <c r="N990" s="123"/>
      <c r="O990" s="123"/>
      <c r="P990" s="123"/>
      <c r="Q990" s="123"/>
      <c r="R990" s="123"/>
      <c r="S990" s="123"/>
      <c r="T990" s="123"/>
      <c r="U990" s="123"/>
      <c r="V990" s="123"/>
      <c r="W990" s="123"/>
      <c r="X990" s="123"/>
      <c r="Y990" s="123"/>
      <c r="Z990" s="123"/>
    </row>
    <row r="991" spans="1:26" ht="13.5" customHeight="1" x14ac:dyDescent="0.25">
      <c r="A991" s="123"/>
      <c r="B991" s="123"/>
      <c r="C991" s="123"/>
      <c r="D991" s="123"/>
      <c r="E991" s="123"/>
      <c r="F991" s="123"/>
      <c r="G991" s="123"/>
      <c r="H991" s="123"/>
      <c r="I991" s="123"/>
      <c r="J991" s="123"/>
      <c r="K991" s="123"/>
      <c r="L991" s="123"/>
      <c r="M991" s="123"/>
      <c r="N991" s="123"/>
      <c r="O991" s="123"/>
      <c r="P991" s="123"/>
      <c r="Q991" s="123"/>
      <c r="R991" s="123"/>
      <c r="S991" s="123"/>
      <c r="T991" s="123"/>
      <c r="U991" s="123"/>
      <c r="V991" s="123"/>
      <c r="W991" s="123"/>
      <c r="X991" s="123"/>
      <c r="Y991" s="123"/>
      <c r="Z991" s="123"/>
    </row>
    <row r="992" spans="1:26" ht="13.5" customHeight="1" x14ac:dyDescent="0.25">
      <c r="A992" s="123"/>
      <c r="B992" s="123"/>
      <c r="C992" s="123"/>
      <c r="D992" s="123"/>
      <c r="E992" s="123"/>
      <c r="F992" s="123"/>
      <c r="G992" s="123"/>
      <c r="H992" s="123"/>
      <c r="I992" s="123"/>
      <c r="J992" s="123"/>
      <c r="K992" s="123"/>
      <c r="L992" s="123"/>
      <c r="M992" s="123"/>
      <c r="N992" s="123"/>
      <c r="O992" s="123"/>
      <c r="P992" s="123"/>
      <c r="Q992" s="123"/>
      <c r="R992" s="123"/>
      <c r="S992" s="123"/>
      <c r="T992" s="123"/>
      <c r="U992" s="123"/>
      <c r="V992" s="123"/>
      <c r="W992" s="123"/>
      <c r="X992" s="123"/>
      <c r="Y992" s="123"/>
      <c r="Z992" s="123"/>
    </row>
    <row r="993" spans="1:26" ht="13.5" customHeight="1" x14ac:dyDescent="0.25">
      <c r="A993" s="123"/>
      <c r="B993" s="123"/>
      <c r="C993" s="123"/>
      <c r="D993" s="123"/>
      <c r="E993" s="123"/>
      <c r="F993" s="123"/>
      <c r="G993" s="123"/>
      <c r="H993" s="123"/>
      <c r="I993" s="123"/>
      <c r="J993" s="123"/>
      <c r="K993" s="123"/>
      <c r="L993" s="123"/>
      <c r="M993" s="123"/>
      <c r="N993" s="123"/>
      <c r="O993" s="123"/>
      <c r="P993" s="123"/>
      <c r="Q993" s="123"/>
      <c r="R993" s="123"/>
      <c r="S993" s="123"/>
      <c r="T993" s="123"/>
      <c r="U993" s="123"/>
      <c r="V993" s="123"/>
      <c r="W993" s="123"/>
      <c r="X993" s="123"/>
      <c r="Y993" s="123"/>
      <c r="Z993" s="123"/>
    </row>
    <row r="994" spans="1:26" ht="13.5" customHeight="1" x14ac:dyDescent="0.25">
      <c r="A994" s="123"/>
      <c r="B994" s="123"/>
      <c r="C994" s="123"/>
      <c r="D994" s="123"/>
      <c r="E994" s="123"/>
      <c r="F994" s="123"/>
      <c r="G994" s="123"/>
      <c r="H994" s="123"/>
      <c r="I994" s="123"/>
      <c r="J994" s="123"/>
      <c r="K994" s="123"/>
      <c r="L994" s="123"/>
      <c r="M994" s="123"/>
      <c r="N994" s="123"/>
      <c r="O994" s="123"/>
      <c r="P994" s="123"/>
      <c r="Q994" s="123"/>
      <c r="R994" s="123"/>
      <c r="S994" s="123"/>
      <c r="T994" s="123"/>
      <c r="U994" s="123"/>
      <c r="V994" s="123"/>
      <c r="W994" s="123"/>
      <c r="X994" s="123"/>
      <c r="Y994" s="123"/>
      <c r="Z994" s="123"/>
    </row>
    <row r="995" spans="1:26" ht="13.5" customHeight="1" x14ac:dyDescent="0.25">
      <c r="A995" s="123"/>
      <c r="B995" s="123"/>
      <c r="C995" s="123"/>
      <c r="D995" s="123"/>
      <c r="E995" s="123"/>
      <c r="F995" s="123"/>
      <c r="G995" s="123"/>
      <c r="H995" s="123"/>
      <c r="I995" s="123"/>
      <c r="J995" s="123"/>
      <c r="K995" s="123"/>
      <c r="L995" s="123"/>
      <c r="M995" s="123"/>
      <c r="N995" s="123"/>
      <c r="O995" s="123"/>
      <c r="P995" s="123"/>
      <c r="Q995" s="123"/>
      <c r="R995" s="123"/>
      <c r="S995" s="123"/>
      <c r="T995" s="123"/>
      <c r="U995" s="123"/>
      <c r="V995" s="123"/>
      <c r="W995" s="123"/>
      <c r="X995" s="123"/>
      <c r="Y995" s="123"/>
      <c r="Z995" s="123"/>
    </row>
    <row r="996" spans="1:26" ht="13.5" customHeight="1" x14ac:dyDescent="0.25">
      <c r="A996" s="123"/>
      <c r="B996" s="123"/>
      <c r="C996" s="123"/>
      <c r="D996" s="123"/>
      <c r="E996" s="123"/>
      <c r="F996" s="123"/>
      <c r="G996" s="123"/>
      <c r="H996" s="123"/>
      <c r="I996" s="123"/>
      <c r="J996" s="123"/>
      <c r="K996" s="123"/>
      <c r="L996" s="123"/>
      <c r="M996" s="123"/>
      <c r="N996" s="123"/>
      <c r="O996" s="123"/>
      <c r="P996" s="123"/>
      <c r="Q996" s="123"/>
      <c r="R996" s="123"/>
      <c r="S996" s="123"/>
      <c r="T996" s="123"/>
      <c r="U996" s="123"/>
      <c r="V996" s="123"/>
      <c r="W996" s="123"/>
      <c r="X996" s="123"/>
      <c r="Y996" s="123"/>
      <c r="Z996" s="123"/>
    </row>
    <row r="997" spans="1:26" ht="13.5" customHeight="1" x14ac:dyDescent="0.25">
      <c r="A997" s="123"/>
      <c r="B997" s="123"/>
      <c r="C997" s="123"/>
      <c r="D997" s="123"/>
      <c r="E997" s="123"/>
      <c r="F997" s="123"/>
      <c r="G997" s="123"/>
      <c r="H997" s="123"/>
      <c r="I997" s="123"/>
      <c r="J997" s="123"/>
      <c r="K997" s="123"/>
      <c r="L997" s="123"/>
      <c r="M997" s="123"/>
      <c r="N997" s="123"/>
      <c r="O997" s="123"/>
      <c r="P997" s="123"/>
      <c r="Q997" s="123"/>
      <c r="R997" s="123"/>
      <c r="S997" s="123"/>
      <c r="T997" s="123"/>
      <c r="U997" s="123"/>
      <c r="V997" s="123"/>
      <c r="W997" s="123"/>
      <c r="X997" s="123"/>
      <c r="Y997" s="123"/>
      <c r="Z997" s="123"/>
    </row>
    <row r="998" spans="1:26" ht="13.5" customHeight="1" x14ac:dyDescent="0.25">
      <c r="A998" s="123"/>
      <c r="B998" s="123"/>
      <c r="C998" s="123"/>
      <c r="D998" s="123"/>
      <c r="E998" s="123"/>
      <c r="F998" s="123"/>
      <c r="G998" s="123"/>
      <c r="H998" s="123"/>
      <c r="I998" s="123"/>
      <c r="J998" s="123"/>
      <c r="K998" s="123"/>
      <c r="L998" s="123"/>
      <c r="M998" s="123"/>
      <c r="N998" s="123"/>
      <c r="O998" s="123"/>
      <c r="P998" s="123"/>
      <c r="Q998" s="123"/>
      <c r="R998" s="123"/>
      <c r="S998" s="123"/>
      <c r="T998" s="123"/>
      <c r="U998" s="123"/>
      <c r="V998" s="123"/>
      <c r="W998" s="123"/>
      <c r="X998" s="123"/>
      <c r="Y998" s="123"/>
      <c r="Z998" s="123"/>
    </row>
    <row r="999" spans="1:26" ht="13.5" customHeight="1" x14ac:dyDescent="0.25">
      <c r="A999" s="123"/>
      <c r="B999" s="123"/>
      <c r="C999" s="123"/>
      <c r="D999" s="123"/>
      <c r="E999" s="123"/>
      <c r="F999" s="123"/>
      <c r="G999" s="123"/>
      <c r="H999" s="123"/>
      <c r="I999" s="123"/>
      <c r="J999" s="123"/>
      <c r="K999" s="123"/>
      <c r="L999" s="123"/>
      <c r="M999" s="123"/>
      <c r="N999" s="123"/>
      <c r="O999" s="123"/>
      <c r="P999" s="123"/>
      <c r="Q999" s="123"/>
      <c r="R999" s="123"/>
      <c r="S999" s="123"/>
      <c r="T999" s="123"/>
      <c r="U999" s="123"/>
      <c r="V999" s="123"/>
      <c r="W999" s="123"/>
      <c r="X999" s="123"/>
      <c r="Y999" s="123"/>
      <c r="Z999" s="123"/>
    </row>
    <row r="1000" spans="1:26" ht="13.5" customHeight="1" x14ac:dyDescent="0.25">
      <c r="A1000" s="123"/>
      <c r="B1000" s="123"/>
      <c r="C1000" s="123"/>
      <c r="D1000" s="123"/>
      <c r="E1000" s="123"/>
      <c r="F1000" s="123"/>
      <c r="G1000" s="123"/>
      <c r="H1000" s="123"/>
      <c r="I1000" s="123"/>
      <c r="J1000" s="123"/>
      <c r="K1000" s="123"/>
      <c r="L1000" s="123"/>
      <c r="M1000" s="123"/>
      <c r="N1000" s="123"/>
      <c r="O1000" s="123"/>
      <c r="P1000" s="123"/>
      <c r="Q1000" s="123"/>
      <c r="R1000" s="123"/>
      <c r="S1000" s="123"/>
      <c r="T1000" s="123"/>
      <c r="U1000" s="123"/>
      <c r="V1000" s="123"/>
      <c r="W1000" s="123"/>
      <c r="X1000" s="123"/>
      <c r="Y1000" s="123"/>
      <c r="Z1000" s="12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ANDRES</cp:lastModifiedBy>
  <dcterms:created xsi:type="dcterms:W3CDTF">2020-03-24T23:12:47Z</dcterms:created>
  <dcterms:modified xsi:type="dcterms:W3CDTF">2022-08-23T01:10:22Z</dcterms:modified>
</cp:coreProperties>
</file>