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wdp" ContentType="image/vnd.ms-photo"/>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activeX/activeX8.xml" ContentType="application/vnd.ms-office.activeX+xml"/>
  <Override PartName="/xl/activeX/activeX8.bin" ContentType="application/vnd.ms-office.activeX"/>
  <Override PartName="/xl/activeX/activeX9.xml" ContentType="application/vnd.ms-office.activeX+xml"/>
  <Override PartName="/xl/activeX/activeX9.bin" ContentType="application/vnd.ms-office.activeX"/>
  <Override PartName="/xl/activeX/activeX10.xml" ContentType="application/vnd.ms-office.activeX+xml"/>
  <Override PartName="/xl/activeX/activeX10.bin" ContentType="application/vnd.ms-office.activeX"/>
  <Override PartName="/xl/activeX/activeX11.xml" ContentType="application/vnd.ms-office.activeX+xml"/>
  <Override PartName="/xl/activeX/activeX11.bin" ContentType="application/vnd.ms-office.activeX"/>
  <Override PartName="/xl/activeX/activeX12.xml" ContentType="application/vnd.ms-office.activeX+xml"/>
  <Override PartName="/xl/activeX/activeX12.bin" ContentType="application/vnd.ms-office.activeX"/>
  <Override PartName="/xl/activeX/activeX13.xml" ContentType="application/vnd.ms-office.activeX+xml"/>
  <Override PartName="/xl/activeX/activeX13.bin" ContentType="application/vnd.ms-office.activeX"/>
  <Override PartName="/xl/activeX/activeX14.xml" ContentType="application/vnd.ms-office.activeX+xml"/>
  <Override PartName="/xl/activeX/activeX14.bin" ContentType="application/vnd.ms-office.activeX"/>
  <Override PartName="/xl/activeX/activeX15.xml" ContentType="application/vnd.ms-office.activeX+xml"/>
  <Override PartName="/xl/activeX/activeX15.bin" ContentType="application/vnd.ms-office.activeX"/>
  <Override PartName="/xl/activeX/activeX16.xml" ContentType="application/vnd.ms-office.activeX+xml"/>
  <Override PartName="/xl/activeX/activeX16.bin" ContentType="application/vnd.ms-office.activeX"/>
  <Override PartName="/xl/activeX/activeX17.xml" ContentType="application/vnd.ms-office.activeX+xml"/>
  <Override PartName="/xl/activeX/activeX17.bin" ContentType="application/vnd.ms-office.activeX"/>
  <Override PartName="/xl/activeX/activeX18.xml" ContentType="application/vnd.ms-office.activeX+xml"/>
  <Override PartName="/xl/activeX/activeX18.bin" ContentType="application/vnd.ms-office.activeX"/>
  <Override PartName="/xl/activeX/activeX19.xml" ContentType="application/vnd.ms-office.activeX+xml"/>
  <Override PartName="/xl/activeX/activeX19.bin" ContentType="application/vnd.ms-office.activeX"/>
  <Override PartName="/xl/activeX/activeX20.xml" ContentType="application/vnd.ms-office.activeX+xml"/>
  <Override PartName="/xl/activeX/activeX20.bin" ContentType="application/vnd.ms-office.activeX"/>
  <Override PartName="/xl/activeX/activeX21.xml" ContentType="application/vnd.ms-office.activeX+xml"/>
  <Override PartName="/xl/activeX/activeX21.bin" ContentType="application/vnd.ms-office.activeX"/>
  <Override PartName="/xl/activeX/activeX22.xml" ContentType="application/vnd.ms-office.activeX+xml"/>
  <Override PartName="/xl/activeX/activeX22.bin" ContentType="application/vnd.ms-office.activeX"/>
  <Override PartName="/xl/activeX/activeX23.xml" ContentType="application/vnd.ms-office.activeX+xml"/>
  <Override PartName="/xl/activeX/activeX23.bin" ContentType="application/vnd.ms-office.activeX"/>
  <Override PartName="/xl/activeX/activeX24.xml" ContentType="application/vnd.ms-office.activeX+xml"/>
  <Override PartName="/xl/activeX/activeX24.bin" ContentType="application/vnd.ms-office.activeX"/>
  <Override PartName="/xl/activeX/activeX25.xml" ContentType="application/vnd.ms-office.activeX+xml"/>
  <Override PartName="/xl/activeX/activeX25.bin" ContentType="application/vnd.ms-office.activeX"/>
  <Override PartName="/xl/activeX/activeX26.xml" ContentType="application/vnd.ms-office.activeX+xml"/>
  <Override PartName="/xl/activeX/activeX26.bin" ContentType="application/vnd.ms-office.activeX"/>
  <Override PartName="/xl/activeX/activeX27.xml" ContentType="application/vnd.ms-office.activeX+xml"/>
  <Override PartName="/xl/activeX/activeX27.bin" ContentType="application/vnd.ms-office.activeX"/>
  <Override PartName="/xl/activeX/activeX28.xml" ContentType="application/vnd.ms-office.activeX+xml"/>
  <Override PartName="/xl/activeX/activeX28.bin" ContentType="application/vnd.ms-office.activeX"/>
  <Override PartName="/xl/activeX/activeX29.xml" ContentType="application/vnd.ms-office.activeX+xml"/>
  <Override PartName="/xl/activeX/activeX29.bin" ContentType="application/vnd.ms-office.activeX"/>
  <Override PartName="/xl/activeX/activeX30.xml" ContentType="application/vnd.ms-office.activeX+xml"/>
  <Override PartName="/xl/activeX/activeX30.bin" ContentType="application/vnd.ms-office.activeX"/>
  <Override PartName="/xl/activeX/activeX31.xml" ContentType="application/vnd.ms-office.activeX+xml"/>
  <Override PartName="/xl/activeX/activeX31.bin" ContentType="application/vnd.ms-office.activeX"/>
  <Override PartName="/xl/activeX/activeX32.xml" ContentType="application/vnd.ms-office.activeX+xml"/>
  <Override PartName="/xl/activeX/activeX32.bin" ContentType="application/vnd.ms-office.activeX"/>
  <Override PartName="/xl/activeX/activeX33.xml" ContentType="application/vnd.ms-office.activeX+xml"/>
  <Override PartName="/xl/activeX/activeX33.bin" ContentType="application/vnd.ms-office.activeX"/>
  <Override PartName="/xl/activeX/activeX34.xml" ContentType="application/vnd.ms-office.activeX+xml"/>
  <Override PartName="/xl/activeX/activeX34.bin" ContentType="application/vnd.ms-office.activeX"/>
  <Override PartName="/xl/activeX/activeX35.xml" ContentType="application/vnd.ms-office.activeX+xml"/>
  <Override PartName="/xl/activeX/activeX35.bin" ContentType="application/vnd.ms-office.activeX"/>
  <Override PartName="/xl/activeX/activeX36.xml" ContentType="application/vnd.ms-office.activeX+xml"/>
  <Override PartName="/xl/activeX/activeX36.bin" ContentType="application/vnd.ms-office.activeX"/>
  <Override PartName="/xl/activeX/activeX37.xml" ContentType="application/vnd.ms-office.activeX+xml"/>
  <Override PartName="/xl/activeX/activeX37.bin" ContentType="application/vnd.ms-office.activeX"/>
  <Override PartName="/xl/activeX/activeX38.xml" ContentType="application/vnd.ms-office.activeX+xml"/>
  <Override PartName="/xl/activeX/activeX38.bin" ContentType="application/vnd.ms-office.activeX"/>
  <Override PartName="/xl/activeX/activeX39.xml" ContentType="application/vnd.ms-office.activeX+xml"/>
  <Override PartName="/xl/activeX/activeX39.bin" ContentType="application/vnd.ms-office.activeX"/>
  <Override PartName="/xl/activeX/activeX40.xml" ContentType="application/vnd.ms-office.activeX+xml"/>
  <Override PartName="/xl/activeX/activeX40.bin" ContentType="application/vnd.ms-office.activeX"/>
  <Override PartName="/xl/activeX/activeX41.xml" ContentType="application/vnd.ms-office.activeX+xml"/>
  <Override PartName="/xl/activeX/activeX41.bin" ContentType="application/vnd.ms-office.activeX"/>
  <Override PartName="/xl/activeX/activeX42.xml" ContentType="application/vnd.ms-office.activeX+xml"/>
  <Override PartName="/xl/activeX/activeX42.bin" ContentType="application/vnd.ms-office.activeX"/>
  <Override PartName="/xl/activeX/activeX43.xml" ContentType="application/vnd.ms-office.activeX+xml"/>
  <Override PartName="/xl/activeX/activeX43.bin" ContentType="application/vnd.ms-office.activeX"/>
  <Override PartName="/xl/activeX/activeX44.xml" ContentType="application/vnd.ms-office.activeX+xml"/>
  <Override PartName="/xl/activeX/activeX44.bin" ContentType="application/vnd.ms-office.activeX"/>
  <Override PartName="/xl/activeX/activeX45.xml" ContentType="application/vnd.ms-office.activeX+xml"/>
  <Override PartName="/xl/activeX/activeX45.bin" ContentType="application/vnd.ms-office.activeX"/>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Sandy Poveda Vargas\Desktop\MAPAS DE RIESOGOS\"/>
    </mc:Choice>
  </mc:AlternateContent>
  <workbookProtection workbookAlgorithmName="SHA-512" workbookHashValue="AeBaEadJ6xtyeNxnKu6haUPLMatWMhlD30mAbhBIkNuzgOKR3D9z6xgTS8G3yOnE4IffvHZr373l4U6REbtvpA==" workbookSaltValue="7xJAR96hmw6eY0ZwocuNPg==" workbookSpinCount="100000" lockStructure="1"/>
  <bookViews>
    <workbookView xWindow="0" yWindow="0" windowWidth="20490" windowHeight="7650" tabRatio="763" firstSheet="18" activeTab="21"/>
  </bookViews>
  <sheets>
    <sheet name="INSTRUCTIVO" sheetId="28" r:id="rId1"/>
    <sheet name="CONTEXTO" sheetId="4" r:id="rId2"/>
    <sheet name="Hoja1" sheetId="30" state="hidden" r:id="rId3"/>
    <sheet name="LISTAS CONTEXTO" sheetId="31" state="hidden" r:id="rId4"/>
    <sheet name="PRIORIZACIÓN DE CAUSA" sheetId="24" r:id="rId5"/>
    <sheet name="matriz definicion riesgo" sheetId="5" state="hidden" r:id="rId6"/>
    <sheet name="IDENTIFICACION" sheetId="6" state="hidden" r:id="rId7"/>
    <sheet name="PRIORIZ CAUSA R CORUP TRÁMITES" sheetId="34" r:id="rId8"/>
    <sheet name="DOFA" sheetId="23" r:id="rId9"/>
    <sheet name="IDENTIFICACION DE RIESGOS" sheetId="20" r:id="rId10"/>
    <sheet name="DESCRIPCION" sheetId="22" r:id="rId11"/>
    <sheet name="PROBABILIDAD" sheetId="8" r:id="rId12"/>
    <sheet name=" IMPACTO RIESGOS GESTION" sheetId="13" r:id="rId13"/>
    <sheet name=" IMPACTO RIESGOS CORRUPCION" sheetId="25" r:id="rId14"/>
    <sheet name="VALORACION RIESGOS INHERENTES" sheetId="16" r:id="rId15"/>
    <sheet name="Hoja3" sheetId="36" state="hidden" r:id="rId16"/>
    <sheet name="NOOO" sheetId="21" state="hidden" r:id="rId17"/>
    <sheet name="Hoja2" sheetId="35" state="hidden" r:id="rId18"/>
    <sheet name="CONTROLES Y EVALUACIÓN" sheetId="3" r:id="rId19"/>
    <sheet name="EVALUACIÓN SOLIDEZ CONTROLES" sheetId="26" r:id="rId20"/>
    <sheet name="VALORACIÓN RIESGOS RESIDUAL" sheetId="29" r:id="rId21"/>
    <sheet name="MAPA DE RIESGO ADMON" sheetId="1" r:id="rId22"/>
    <sheet name="NOO" sheetId="33" state="hidden" r:id="rId23"/>
    <sheet name="NO" sheetId="32" state="hidden" r:id="rId24"/>
  </sheets>
  <externalReferences>
    <externalReference r:id="rId25"/>
  </externalReferences>
  <definedNames>
    <definedName name="_xlnm.Print_Titles" localSheetId="10">DESCRIPCION!$1:$9</definedName>
    <definedName name="_xlnm.Print_Titles" localSheetId="9">'IDENTIFICACION DE RIESGOS'!$1:$11</definedName>
  </definedNames>
  <calcPr calcId="181029"/>
</workbook>
</file>

<file path=xl/calcChain.xml><?xml version="1.0" encoding="utf-8"?>
<calcChain xmlns="http://schemas.openxmlformats.org/spreadsheetml/2006/main">
  <c r="I11" i="1" l="1"/>
  <c r="I13" i="1" l="1"/>
  <c r="D19" i="22" l="1"/>
  <c r="D16" i="22"/>
  <c r="D14" i="22" l="1"/>
  <c r="A10" i="22"/>
  <c r="I10" i="1"/>
  <c r="D22" i="1"/>
  <c r="E22" i="22"/>
  <c r="D21" i="1"/>
  <c r="I21" i="1"/>
  <c r="E11" i="26"/>
  <c r="I20" i="1"/>
  <c r="I24" i="1"/>
  <c r="E15" i="1"/>
  <c r="F15" i="1"/>
  <c r="B15" i="24"/>
  <c r="F11" i="23"/>
  <c r="I17" i="1"/>
  <c r="I15" i="1"/>
  <c r="B1" i="1"/>
  <c r="G21" i="1"/>
  <c r="F21" i="1"/>
  <c r="E21" i="1"/>
  <c r="G10" i="1"/>
  <c r="F10" i="1"/>
  <c r="E10" i="1"/>
  <c r="I19" i="1"/>
  <c r="I18" i="1"/>
  <c r="I14" i="1"/>
  <c r="B71" i="16"/>
  <c r="J77" i="16"/>
  <c r="J79" i="16"/>
  <c r="J81" i="16"/>
  <c r="J83" i="16"/>
  <c r="E26" i="26"/>
  <c r="C26" i="26"/>
  <c r="E24" i="26"/>
  <c r="C24" i="26"/>
  <c r="E23" i="26"/>
  <c r="C23" i="26"/>
  <c r="E22" i="26"/>
  <c r="C22" i="26"/>
  <c r="E21" i="26"/>
  <c r="C21" i="26"/>
  <c r="E20" i="26"/>
  <c r="C20" i="26"/>
  <c r="E19" i="26"/>
  <c r="C19" i="26"/>
  <c r="E15" i="26"/>
  <c r="C15" i="26"/>
  <c r="B99" i="3"/>
  <c r="B88" i="3"/>
  <c r="B66" i="3"/>
  <c r="B33" i="3"/>
  <c r="A22" i="22"/>
  <c r="A15" i="8" s="1"/>
  <c r="B11" i="3"/>
  <c r="A13" i="13"/>
  <c r="E16" i="22"/>
  <c r="E17" i="22"/>
  <c r="E18" i="22"/>
  <c r="E20" i="22"/>
  <c r="E21" i="22"/>
  <c r="D25" i="22"/>
  <c r="B30" i="26" s="1"/>
  <c r="B22" i="26"/>
  <c r="B77" i="3"/>
  <c r="D20" i="22"/>
  <c r="D17" i="1" s="1"/>
  <c r="D21" i="22"/>
  <c r="D19" i="1" s="1"/>
  <c r="B110" i="3"/>
  <c r="D17" i="22"/>
  <c r="D18" i="22"/>
  <c r="D15" i="1" s="1"/>
  <c r="D10" i="22"/>
  <c r="F22" i="23"/>
  <c r="F21" i="23"/>
  <c r="F20" i="23"/>
  <c r="F19" i="23"/>
  <c r="F18" i="23"/>
  <c r="F17" i="23"/>
  <c r="F16" i="23"/>
  <c r="F15" i="23"/>
  <c r="F14" i="23"/>
  <c r="F13" i="23"/>
  <c r="F12" i="23"/>
  <c r="B28" i="24"/>
  <c r="B27" i="24"/>
  <c r="B26" i="24"/>
  <c r="B25" i="24"/>
  <c r="B24" i="24"/>
  <c r="B22" i="24"/>
  <c r="B21" i="24"/>
  <c r="B20" i="24"/>
  <c r="B19" i="24"/>
  <c r="B18" i="24"/>
  <c r="B17" i="24"/>
  <c r="B16" i="24"/>
  <c r="B14" i="24"/>
  <c r="B13" i="24"/>
  <c r="B12" i="24"/>
  <c r="B11" i="24"/>
  <c r="B55" i="3"/>
  <c r="C21" i="1"/>
  <c r="B1" i="34"/>
  <c r="E12" i="26"/>
  <c r="A8" i="34"/>
  <c r="A6" i="34"/>
  <c r="S40" i="24"/>
  <c r="R40" i="24"/>
  <c r="R11" i="24"/>
  <c r="S35" i="24"/>
  <c r="S36" i="24"/>
  <c r="S37" i="24"/>
  <c r="S38" i="24"/>
  <c r="S39" i="24"/>
  <c r="R35" i="24"/>
  <c r="R36" i="24"/>
  <c r="R37" i="24"/>
  <c r="R38" i="24"/>
  <c r="R39" i="24"/>
  <c r="J214" i="29"/>
  <c r="J212" i="29"/>
  <c r="J210" i="29"/>
  <c r="J208" i="29"/>
  <c r="J193" i="29"/>
  <c r="J191" i="29"/>
  <c r="J189" i="29"/>
  <c r="J187" i="29"/>
  <c r="J171" i="29"/>
  <c r="J169" i="29"/>
  <c r="J167" i="29"/>
  <c r="J165" i="29"/>
  <c r="J150" i="29"/>
  <c r="J148" i="29"/>
  <c r="J146" i="29"/>
  <c r="J144" i="29"/>
  <c r="J129" i="29"/>
  <c r="J127" i="29"/>
  <c r="J125" i="29"/>
  <c r="J123" i="29"/>
  <c r="J108" i="29"/>
  <c r="J106" i="29"/>
  <c r="J104" i="29"/>
  <c r="J102" i="29"/>
  <c r="J87" i="29"/>
  <c r="J85" i="29"/>
  <c r="J83" i="29"/>
  <c r="J81" i="29"/>
  <c r="J66" i="29"/>
  <c r="J64" i="29"/>
  <c r="J62" i="29"/>
  <c r="J60" i="29"/>
  <c r="J45" i="29"/>
  <c r="J43" i="29"/>
  <c r="J41" i="29"/>
  <c r="J39" i="29"/>
  <c r="K32" i="29" s="1"/>
  <c r="J24" i="29"/>
  <c r="J22" i="29"/>
  <c r="J20" i="29"/>
  <c r="J18" i="29"/>
  <c r="K11" i="29" s="1"/>
  <c r="J204" i="16"/>
  <c r="J202" i="16"/>
  <c r="J200" i="16"/>
  <c r="J198" i="16"/>
  <c r="J184" i="16"/>
  <c r="J182" i="16"/>
  <c r="J180" i="16"/>
  <c r="J178" i="16"/>
  <c r="K172" i="16" s="1"/>
  <c r="K181" i="29" s="1"/>
  <c r="K53" i="29"/>
  <c r="G15" i="1" s="1"/>
  <c r="K95" i="29"/>
  <c r="K137" i="29"/>
  <c r="K180" i="29"/>
  <c r="J163" i="16"/>
  <c r="J161" i="16"/>
  <c r="J159" i="16"/>
  <c r="J157" i="16"/>
  <c r="K151" i="16" s="1"/>
  <c r="K159" i="29" s="1"/>
  <c r="J143" i="16"/>
  <c r="J141" i="16"/>
  <c r="J139" i="16"/>
  <c r="J137" i="16"/>
  <c r="K131" i="16" s="1"/>
  <c r="K138" i="29" s="1"/>
  <c r="J123" i="16"/>
  <c r="J121" i="16"/>
  <c r="J119" i="16"/>
  <c r="J117" i="16"/>
  <c r="J103" i="16"/>
  <c r="J101" i="16"/>
  <c r="J99" i="16"/>
  <c r="J97" i="16"/>
  <c r="K91" i="16" s="1"/>
  <c r="K96" i="29" s="1"/>
  <c r="J63" i="16"/>
  <c r="J61" i="16"/>
  <c r="J59" i="16"/>
  <c r="J57" i="16"/>
  <c r="K51" i="16" s="1"/>
  <c r="K54" i="29" s="1"/>
  <c r="J43" i="16"/>
  <c r="J41" i="16"/>
  <c r="J39" i="16"/>
  <c r="J23" i="16"/>
  <c r="J21" i="16"/>
  <c r="J19" i="16"/>
  <c r="J37" i="16"/>
  <c r="K31" i="16" s="1"/>
  <c r="K33" i="29" s="1"/>
  <c r="J17" i="16"/>
  <c r="S12" i="8"/>
  <c r="T12" i="8" s="1"/>
  <c r="D32" i="16" s="1"/>
  <c r="R12" i="8"/>
  <c r="E48" i="26"/>
  <c r="E47" i="26"/>
  <c r="E46" i="26"/>
  <c r="E44" i="26"/>
  <c r="E43" i="26"/>
  <c r="E42" i="26"/>
  <c r="E40" i="26"/>
  <c r="E39" i="26"/>
  <c r="E38" i="26"/>
  <c r="E36" i="26"/>
  <c r="E35" i="26"/>
  <c r="E34" i="26"/>
  <c r="E32" i="26"/>
  <c r="E31" i="26"/>
  <c r="E30" i="26"/>
  <c r="E28" i="26"/>
  <c r="E27" i="26"/>
  <c r="E17" i="26"/>
  <c r="C48" i="26"/>
  <c r="C47" i="26"/>
  <c r="C46" i="26"/>
  <c r="C44" i="26"/>
  <c r="C43" i="26"/>
  <c r="C42" i="26"/>
  <c r="C40" i="26"/>
  <c r="C39" i="26"/>
  <c r="C38" i="26"/>
  <c r="C36" i="26"/>
  <c r="C35" i="26"/>
  <c r="C34" i="26"/>
  <c r="C32" i="26"/>
  <c r="C31" i="26"/>
  <c r="C30" i="26"/>
  <c r="C28" i="26"/>
  <c r="C27" i="26"/>
  <c r="C17" i="26"/>
  <c r="C12" i="26"/>
  <c r="A9" i="29"/>
  <c r="A8" i="29"/>
  <c r="C1" i="29"/>
  <c r="J31" i="20"/>
  <c r="C11" i="26"/>
  <c r="B32" i="26"/>
  <c r="B31" i="26"/>
  <c r="G336" i="3"/>
  <c r="G335" i="3"/>
  <c r="G334" i="3"/>
  <c r="G333" i="3"/>
  <c r="G337" i="3" s="1"/>
  <c r="H330" i="3" s="1"/>
  <c r="G332" i="3"/>
  <c r="G331" i="3"/>
  <c r="G330" i="3"/>
  <c r="G325" i="3"/>
  <c r="G324" i="3"/>
  <c r="G323" i="3"/>
  <c r="G322" i="3"/>
  <c r="G321" i="3"/>
  <c r="G320" i="3"/>
  <c r="G319" i="3"/>
  <c r="G314" i="3"/>
  <c r="G313" i="3"/>
  <c r="G312" i="3"/>
  <c r="G311" i="3"/>
  <c r="G310" i="3"/>
  <c r="G309" i="3"/>
  <c r="G308" i="3"/>
  <c r="G303" i="3"/>
  <c r="G302" i="3"/>
  <c r="G301" i="3"/>
  <c r="G300" i="3"/>
  <c r="G299" i="3"/>
  <c r="G298" i="3"/>
  <c r="G297" i="3"/>
  <c r="G292" i="3"/>
  <c r="G291" i="3"/>
  <c r="G290" i="3"/>
  <c r="G289" i="3"/>
  <c r="G293" i="3" s="1"/>
  <c r="H286" i="3" s="1"/>
  <c r="G288" i="3"/>
  <c r="G287" i="3"/>
  <c r="G286" i="3"/>
  <c r="G281" i="3"/>
  <c r="G280" i="3"/>
  <c r="G279" i="3"/>
  <c r="G278" i="3"/>
  <c r="G277" i="3"/>
  <c r="G282" i="3" s="1"/>
  <c r="H275" i="3" s="1"/>
  <c r="G276" i="3"/>
  <c r="G275" i="3"/>
  <c r="G270" i="3"/>
  <c r="G269" i="3"/>
  <c r="G268" i="3"/>
  <c r="G267" i="3"/>
  <c r="G266" i="3"/>
  <c r="G265" i="3"/>
  <c r="G271" i="3" s="1"/>
  <c r="H264" i="3" s="1"/>
  <c r="G264" i="3"/>
  <c r="G259" i="3"/>
  <c r="G258" i="3"/>
  <c r="G257" i="3"/>
  <c r="G256" i="3"/>
  <c r="G255" i="3"/>
  <c r="G254" i="3"/>
  <c r="G253" i="3"/>
  <c r="G248" i="3"/>
  <c r="G247" i="3"/>
  <c r="G246" i="3"/>
  <c r="G245" i="3"/>
  <c r="G244" i="3"/>
  <c r="G243" i="3"/>
  <c r="G242" i="3"/>
  <c r="G237" i="3"/>
  <c r="G236" i="3"/>
  <c r="G235" i="3"/>
  <c r="G234" i="3"/>
  <c r="G233" i="3"/>
  <c r="G232" i="3"/>
  <c r="G231" i="3"/>
  <c r="G226" i="3"/>
  <c r="G225" i="3"/>
  <c r="G224" i="3"/>
  <c r="G223" i="3"/>
  <c r="G222" i="3"/>
  <c r="G221" i="3"/>
  <c r="G220" i="3"/>
  <c r="G215" i="3"/>
  <c r="G214" i="3"/>
  <c r="G213" i="3"/>
  <c r="G212" i="3"/>
  <c r="G211" i="3"/>
  <c r="G210" i="3"/>
  <c r="G209" i="3"/>
  <c r="G204" i="3"/>
  <c r="G203" i="3"/>
  <c r="G202" i="3"/>
  <c r="G201" i="3"/>
  <c r="G200" i="3"/>
  <c r="G199" i="3"/>
  <c r="G198" i="3"/>
  <c r="G205" i="3" s="1"/>
  <c r="H198" i="3" s="1"/>
  <c r="G193" i="3"/>
  <c r="G192" i="3"/>
  <c r="G191" i="3"/>
  <c r="G190" i="3"/>
  <c r="G189" i="3"/>
  <c r="G188" i="3"/>
  <c r="G187" i="3"/>
  <c r="G182" i="3"/>
  <c r="G181" i="3"/>
  <c r="G180" i="3"/>
  <c r="G179" i="3"/>
  <c r="G178" i="3"/>
  <c r="G177" i="3"/>
  <c r="G176" i="3"/>
  <c r="G183" i="3" s="1"/>
  <c r="H176" i="3" s="1"/>
  <c r="G171" i="3"/>
  <c r="G170" i="3"/>
  <c r="G169" i="3"/>
  <c r="G168" i="3"/>
  <c r="G167" i="3"/>
  <c r="G166" i="3"/>
  <c r="G165" i="3"/>
  <c r="G172" i="3" s="1"/>
  <c r="H165" i="3" s="1"/>
  <c r="G160" i="3"/>
  <c r="G159" i="3"/>
  <c r="G158" i="3"/>
  <c r="G157" i="3"/>
  <c r="G156" i="3"/>
  <c r="G155" i="3"/>
  <c r="G154" i="3"/>
  <c r="G149" i="3"/>
  <c r="G148" i="3"/>
  <c r="G147" i="3"/>
  <c r="G146" i="3"/>
  <c r="G145" i="3"/>
  <c r="G144" i="3"/>
  <c r="G143" i="3"/>
  <c r="G138" i="3"/>
  <c r="G137" i="3"/>
  <c r="G136" i="3"/>
  <c r="G135" i="3"/>
  <c r="G134" i="3"/>
  <c r="G133" i="3"/>
  <c r="G132" i="3"/>
  <c r="G121" i="3"/>
  <c r="G122" i="3"/>
  <c r="G123" i="3"/>
  <c r="G124" i="3"/>
  <c r="G125" i="3"/>
  <c r="G126" i="3"/>
  <c r="G127" i="3"/>
  <c r="G72" i="3"/>
  <c r="G71" i="3"/>
  <c r="G70" i="3"/>
  <c r="G69" i="3"/>
  <c r="G68" i="3"/>
  <c r="G67" i="3"/>
  <c r="G66" i="3"/>
  <c r="E39" i="22"/>
  <c r="E38" i="22"/>
  <c r="E37" i="22"/>
  <c r="D39" i="22"/>
  <c r="B48" i="26" s="1"/>
  <c r="D38" i="22"/>
  <c r="B47" i="26" s="1"/>
  <c r="D37" i="22"/>
  <c r="B46" i="26" s="1"/>
  <c r="E36" i="22"/>
  <c r="E35" i="22"/>
  <c r="E34" i="22"/>
  <c r="D36" i="22"/>
  <c r="D35" i="22"/>
  <c r="B43" i="26" s="1"/>
  <c r="D34" i="22"/>
  <c r="B42" i="26" s="1"/>
  <c r="E33" i="22"/>
  <c r="E32" i="22"/>
  <c r="E31" i="22"/>
  <c r="D33" i="22"/>
  <c r="B40" i="26" s="1"/>
  <c r="D32" i="22"/>
  <c r="B39" i="26" s="1"/>
  <c r="D31" i="22"/>
  <c r="B38" i="26" s="1"/>
  <c r="E30" i="22"/>
  <c r="E29" i="22"/>
  <c r="E28" i="22"/>
  <c r="D30" i="22"/>
  <c r="B36" i="26" s="1"/>
  <c r="D29" i="22"/>
  <c r="B35" i="26" s="1"/>
  <c r="D28" i="22"/>
  <c r="B34" i="26" s="1"/>
  <c r="E27" i="22"/>
  <c r="E26" i="22"/>
  <c r="E25" i="22"/>
  <c r="D27" i="22"/>
  <c r="D26" i="22"/>
  <c r="B23" i="26"/>
  <c r="E15" i="22"/>
  <c r="E14" i="22"/>
  <c r="E13" i="22"/>
  <c r="D15" i="22"/>
  <c r="D12" i="1" s="1"/>
  <c r="D13" i="22"/>
  <c r="D10" i="1" s="1"/>
  <c r="E12" i="22"/>
  <c r="E11" i="22"/>
  <c r="E10" i="22"/>
  <c r="D12" i="22"/>
  <c r="D11" i="22"/>
  <c r="J13" i="20"/>
  <c r="C10" i="1" s="1"/>
  <c r="J16" i="20"/>
  <c r="C15" i="1"/>
  <c r="J25" i="20"/>
  <c r="J28" i="20"/>
  <c r="C25" i="22" s="1"/>
  <c r="J34" i="20"/>
  <c r="C31" i="22" s="1"/>
  <c r="J37" i="20"/>
  <c r="J40" i="20"/>
  <c r="C37" i="22"/>
  <c r="B16" i="26"/>
  <c r="D11" i="1"/>
  <c r="B44" i="3"/>
  <c r="G260" i="3"/>
  <c r="H253" i="3" s="1"/>
  <c r="B19" i="26"/>
  <c r="B26" i="26"/>
  <c r="C28" i="22"/>
  <c r="B11" i="26"/>
  <c r="B12" i="26"/>
  <c r="B20" i="26"/>
  <c r="B27" i="26"/>
  <c r="C34" i="22"/>
  <c r="B17" i="26"/>
  <c r="B21" i="26"/>
  <c r="B28" i="26"/>
  <c r="B44" i="26"/>
  <c r="G12" i="3"/>
  <c r="C16" i="22"/>
  <c r="C10" i="22"/>
  <c r="B1" i="26"/>
  <c r="B1" i="3"/>
  <c r="C1" i="16"/>
  <c r="B1" i="25"/>
  <c r="E21" i="13"/>
  <c r="E22" i="13"/>
  <c r="C22" i="13"/>
  <c r="C21" i="13"/>
  <c r="B1" i="13"/>
  <c r="A37" i="22"/>
  <c r="A46" i="26" s="1"/>
  <c r="A34" i="22"/>
  <c r="A19" i="8" s="1"/>
  <c r="A31" i="22"/>
  <c r="B151" i="16" s="1"/>
  <c r="A28" i="22"/>
  <c r="B131" i="16" s="1"/>
  <c r="A25" i="22"/>
  <c r="A16" i="8" s="1"/>
  <c r="B1" i="8"/>
  <c r="A16" i="22"/>
  <c r="A36" i="25" s="1"/>
  <c r="A13" i="22"/>
  <c r="B31" i="16" s="1"/>
  <c r="B1" i="22"/>
  <c r="B1" i="20"/>
  <c r="S11" i="24"/>
  <c r="A6" i="23"/>
  <c r="A6" i="3"/>
  <c r="A9" i="16"/>
  <c r="A8" i="16"/>
  <c r="A8" i="13"/>
  <c r="A6" i="13"/>
  <c r="A7" i="8"/>
  <c r="A6" i="8"/>
  <c r="A7" i="22"/>
  <c r="A6" i="22"/>
  <c r="A6" i="20"/>
  <c r="A7" i="20"/>
  <c r="A132" i="3"/>
  <c r="A18" i="8"/>
  <c r="B158" i="29"/>
  <c r="A11" i="8"/>
  <c r="B11" i="29"/>
  <c r="B11" i="16"/>
  <c r="A11" i="26"/>
  <c r="A88" i="3"/>
  <c r="B51" i="16"/>
  <c r="A1" i="23"/>
  <c r="B1" i="24"/>
  <c r="E13" i="13"/>
  <c r="S11" i="8"/>
  <c r="T11" i="8" s="1"/>
  <c r="D12" i="16" s="1"/>
  <c r="A7" i="26"/>
  <c r="A6" i="26"/>
  <c r="A7" i="3"/>
  <c r="A8" i="25"/>
  <c r="A6" i="25"/>
  <c r="R14" i="8"/>
  <c r="S12" i="24"/>
  <c r="S13" i="24"/>
  <c r="S14" i="24"/>
  <c r="S15" i="24"/>
  <c r="S16" i="24"/>
  <c r="S17" i="24"/>
  <c r="S18" i="24"/>
  <c r="S19" i="24"/>
  <c r="S20" i="24"/>
  <c r="S21" i="24"/>
  <c r="S22" i="24"/>
  <c r="S23" i="24"/>
  <c r="S24" i="24"/>
  <c r="S25" i="24"/>
  <c r="S26" i="24"/>
  <c r="S27" i="24"/>
  <c r="S28" i="24"/>
  <c r="S29" i="24"/>
  <c r="S30" i="24"/>
  <c r="S31" i="24"/>
  <c r="S32" i="24"/>
  <c r="S33" i="24"/>
  <c r="S34" i="24"/>
  <c r="R34" i="24"/>
  <c r="R33" i="24"/>
  <c r="R32" i="24"/>
  <c r="G116" i="3"/>
  <c r="G115" i="3"/>
  <c r="G114" i="3"/>
  <c r="G113" i="3"/>
  <c r="G112" i="3"/>
  <c r="G111" i="3"/>
  <c r="G110" i="3"/>
  <c r="G105" i="3"/>
  <c r="G104" i="3"/>
  <c r="G103" i="3"/>
  <c r="G102" i="3"/>
  <c r="G101" i="3"/>
  <c r="G100" i="3"/>
  <c r="G99" i="3"/>
  <c r="G94" i="3"/>
  <c r="G93" i="3"/>
  <c r="G92" i="3"/>
  <c r="G91" i="3"/>
  <c r="G90" i="3"/>
  <c r="G89" i="3"/>
  <c r="G88" i="3"/>
  <c r="G95" i="3" s="1"/>
  <c r="H88" i="3" s="1"/>
  <c r="J88" i="3" s="1"/>
  <c r="G83" i="3"/>
  <c r="G82" i="3"/>
  <c r="G81" i="3"/>
  <c r="G80" i="3"/>
  <c r="G79" i="3"/>
  <c r="G78" i="3"/>
  <c r="G77" i="3"/>
  <c r="G61" i="3"/>
  <c r="G60" i="3"/>
  <c r="G59" i="3"/>
  <c r="G58" i="3"/>
  <c r="G57" i="3"/>
  <c r="G56" i="3"/>
  <c r="G55" i="3"/>
  <c r="G50" i="3"/>
  <c r="G49" i="3"/>
  <c r="G48" i="3"/>
  <c r="G47" i="3"/>
  <c r="G46" i="3"/>
  <c r="G45" i="3"/>
  <c r="G44" i="3"/>
  <c r="G39" i="3"/>
  <c r="G38" i="3"/>
  <c r="G37" i="3"/>
  <c r="G36" i="3"/>
  <c r="G35" i="3"/>
  <c r="G34" i="3"/>
  <c r="G33" i="3"/>
  <c r="G28" i="3"/>
  <c r="G27" i="3"/>
  <c r="G26" i="3"/>
  <c r="G25" i="3"/>
  <c r="G24" i="3"/>
  <c r="G23" i="3"/>
  <c r="G22" i="3"/>
  <c r="G17" i="3"/>
  <c r="G16" i="3"/>
  <c r="G15" i="3"/>
  <c r="G14" i="3"/>
  <c r="G13" i="3"/>
  <c r="G11" i="3"/>
  <c r="B145" i="21"/>
  <c r="B144" i="21"/>
  <c r="B143" i="21"/>
  <c r="B142" i="21"/>
  <c r="B141" i="21"/>
  <c r="B140" i="21"/>
  <c r="B139" i="21"/>
  <c r="B138" i="21"/>
  <c r="B137" i="21"/>
  <c r="B136" i="21"/>
  <c r="B135" i="21"/>
  <c r="B134" i="21"/>
  <c r="B133" i="21"/>
  <c r="B132" i="21"/>
  <c r="B131" i="21"/>
  <c r="B130" i="21"/>
  <c r="B129" i="21"/>
  <c r="B128" i="21"/>
  <c r="B127" i="21"/>
  <c r="B122" i="21"/>
  <c r="B121" i="21"/>
  <c r="B120" i="21"/>
  <c r="B119" i="21"/>
  <c r="B118" i="21"/>
  <c r="B117" i="21"/>
  <c r="B116" i="21"/>
  <c r="B115" i="21"/>
  <c r="B114" i="21"/>
  <c r="B113" i="21"/>
  <c r="B112" i="21"/>
  <c r="B111" i="21"/>
  <c r="B110" i="21"/>
  <c r="B109" i="21"/>
  <c r="B108" i="21"/>
  <c r="B107" i="21"/>
  <c r="B106" i="21"/>
  <c r="B105" i="21"/>
  <c r="B104" i="21"/>
  <c r="B99" i="21"/>
  <c r="B98" i="21"/>
  <c r="B97" i="21"/>
  <c r="B96" i="21"/>
  <c r="B95" i="21"/>
  <c r="B94" i="21"/>
  <c r="B93" i="21"/>
  <c r="B92" i="21"/>
  <c r="B91" i="21"/>
  <c r="B90" i="21"/>
  <c r="B89" i="21"/>
  <c r="B88" i="21"/>
  <c r="B87" i="21"/>
  <c r="B86" i="21"/>
  <c r="B85" i="21"/>
  <c r="B84" i="21"/>
  <c r="B83" i="21"/>
  <c r="B82" i="21"/>
  <c r="B81" i="21"/>
  <c r="B100" i="21" s="1"/>
  <c r="D78" i="25" s="1"/>
  <c r="F59" i="25" s="1"/>
  <c r="B76" i="21"/>
  <c r="B75" i="21"/>
  <c r="B74" i="21"/>
  <c r="B73" i="21"/>
  <c r="B72" i="21"/>
  <c r="B71" i="21"/>
  <c r="B70" i="21"/>
  <c r="B69" i="21"/>
  <c r="B68" i="21"/>
  <c r="B67" i="21"/>
  <c r="B66" i="21"/>
  <c r="B65" i="21"/>
  <c r="B64" i="21"/>
  <c r="B63" i="21"/>
  <c r="B62" i="21"/>
  <c r="B61" i="21"/>
  <c r="B60" i="21"/>
  <c r="B59" i="21"/>
  <c r="B58" i="21"/>
  <c r="B36" i="21"/>
  <c r="B37" i="21"/>
  <c r="B38" i="21"/>
  <c r="B39" i="21"/>
  <c r="B40" i="21"/>
  <c r="B41" i="21"/>
  <c r="B42" i="21"/>
  <c r="B43" i="21"/>
  <c r="B44" i="21"/>
  <c r="B45" i="21"/>
  <c r="B46" i="21"/>
  <c r="B47" i="21"/>
  <c r="B48" i="21"/>
  <c r="B49" i="21"/>
  <c r="B50" i="21"/>
  <c r="B51" i="21"/>
  <c r="B52" i="21"/>
  <c r="B53" i="21"/>
  <c r="B35" i="21"/>
  <c r="E20" i="13"/>
  <c r="C20" i="13"/>
  <c r="E19" i="13"/>
  <c r="C19" i="13"/>
  <c r="E18" i="13"/>
  <c r="C18" i="13"/>
  <c r="E17" i="13"/>
  <c r="C17" i="13"/>
  <c r="E16" i="13"/>
  <c r="C16" i="13"/>
  <c r="E15" i="13"/>
  <c r="C15" i="13"/>
  <c r="E14" i="13"/>
  <c r="C14" i="13"/>
  <c r="C13" i="13"/>
  <c r="S20" i="8"/>
  <c r="T20" i="8" s="1"/>
  <c r="D193" i="16" s="1"/>
  <c r="R20" i="8"/>
  <c r="S19" i="8"/>
  <c r="T19" i="8" s="1"/>
  <c r="D173" i="16" s="1"/>
  <c r="R19" i="8"/>
  <c r="S18" i="8"/>
  <c r="T18" i="8"/>
  <c r="D152" i="16" s="1"/>
  <c r="R18" i="8"/>
  <c r="S17" i="8"/>
  <c r="T17" i="8" s="1"/>
  <c r="D132" i="16" s="1"/>
  <c r="R17" i="8"/>
  <c r="S16" i="8"/>
  <c r="T16" i="8"/>
  <c r="R16" i="8"/>
  <c r="S15" i="8"/>
  <c r="T15" i="8" s="1"/>
  <c r="D92" i="16" s="1"/>
  <c r="R15" i="8"/>
  <c r="S14" i="8"/>
  <c r="T14" i="8" s="1"/>
  <c r="D72" i="16" s="1"/>
  <c r="S13" i="8"/>
  <c r="T13" i="8" s="1"/>
  <c r="D52" i="16" s="1"/>
  <c r="R13" i="8"/>
  <c r="R11" i="8"/>
  <c r="R31" i="24"/>
  <c r="R30" i="24"/>
  <c r="R29" i="24"/>
  <c r="R28" i="24"/>
  <c r="R27" i="24"/>
  <c r="R26" i="24"/>
  <c r="R25" i="24"/>
  <c r="R24" i="24"/>
  <c r="R23" i="24"/>
  <c r="R22" i="24"/>
  <c r="R21" i="24"/>
  <c r="R20" i="24"/>
  <c r="R19" i="24"/>
  <c r="R18" i="24"/>
  <c r="R17" i="24"/>
  <c r="R16" i="24"/>
  <c r="R15" i="24"/>
  <c r="R14" i="24"/>
  <c r="R13" i="24"/>
  <c r="R12" i="24"/>
  <c r="D112" i="16"/>
  <c r="F36" i="25"/>
  <c r="F13" i="25"/>
  <c r="F13" i="26"/>
  <c r="G13" i="26" s="1"/>
  <c r="G16" i="26"/>
  <c r="K55" i="29"/>
  <c r="B123" i="21" l="1"/>
  <c r="D101" i="25" s="1"/>
  <c r="F82" i="25" s="1"/>
  <c r="G84" i="3"/>
  <c r="H77" i="3" s="1"/>
  <c r="B192" i="16"/>
  <c r="S41" i="24"/>
  <c r="S42" i="24" s="1"/>
  <c r="B54" i="21"/>
  <c r="D32" i="25" s="1"/>
  <c r="G62" i="3"/>
  <c r="H55" i="3" s="1"/>
  <c r="B201" i="29"/>
  <c r="G73" i="3"/>
  <c r="H66" i="3" s="1"/>
  <c r="D21" i="26" s="1"/>
  <c r="G139" i="3"/>
  <c r="H132" i="3" s="1"/>
  <c r="J132" i="3" s="1"/>
  <c r="K132" i="3" s="1"/>
  <c r="G150" i="3"/>
  <c r="H143" i="3" s="1"/>
  <c r="J143" i="3" s="1"/>
  <c r="K143" i="3" s="1"/>
  <c r="G161" i="3"/>
  <c r="H154" i="3" s="1"/>
  <c r="G194" i="3"/>
  <c r="H187" i="3" s="1"/>
  <c r="D31" i="26" s="1"/>
  <c r="G216" i="3"/>
  <c r="H209" i="3" s="1"/>
  <c r="G227" i="3"/>
  <c r="H220" i="3" s="1"/>
  <c r="G238" i="3"/>
  <c r="H231" i="3" s="1"/>
  <c r="J231" i="3" s="1"/>
  <c r="G304" i="3"/>
  <c r="H297" i="3" s="1"/>
  <c r="J297" i="3" s="1"/>
  <c r="G315" i="3"/>
  <c r="H308" i="3" s="1"/>
  <c r="D46" i="26" s="1"/>
  <c r="G326" i="3"/>
  <c r="H319" i="3" s="1"/>
  <c r="J319" i="3" s="1"/>
  <c r="K192" i="16"/>
  <c r="K202" i="29" s="1"/>
  <c r="K74" i="29"/>
  <c r="K116" i="29"/>
  <c r="K158" i="29"/>
  <c r="K201" i="29"/>
  <c r="A20" i="8"/>
  <c r="K71" i="16"/>
  <c r="K75" i="29" s="1"/>
  <c r="G128" i="3"/>
  <c r="H121" i="3" s="1"/>
  <c r="J121" i="3" s="1"/>
  <c r="K121" i="3" s="1"/>
  <c r="G249" i="3"/>
  <c r="H242" i="3" s="1"/>
  <c r="K11" i="16"/>
  <c r="K12" i="29" s="1"/>
  <c r="K111" i="16"/>
  <c r="K117" i="29" s="1"/>
  <c r="B77" i="21"/>
  <c r="D55" i="25" s="1"/>
  <c r="B146" i="21"/>
  <c r="D124" i="25" s="1"/>
  <c r="F105" i="25" s="1"/>
  <c r="G18" i="3"/>
  <c r="H11" i="3" s="1"/>
  <c r="D11" i="26" s="1"/>
  <c r="F11" i="26" s="1"/>
  <c r="G11" i="26" s="1"/>
  <c r="G14" i="26" s="1"/>
  <c r="H11" i="26" s="1"/>
  <c r="K13" i="29" s="1"/>
  <c r="G29" i="3"/>
  <c r="H22" i="3" s="1"/>
  <c r="G40" i="3"/>
  <c r="H33" i="3" s="1"/>
  <c r="D15" i="26" s="1"/>
  <c r="G51" i="3"/>
  <c r="H44" i="3" s="1"/>
  <c r="G106" i="3"/>
  <c r="H99" i="3" s="1"/>
  <c r="J99" i="3" s="1"/>
  <c r="G117" i="3"/>
  <c r="H110" i="3" s="1"/>
  <c r="C13" i="22"/>
  <c r="B21" i="1"/>
  <c r="A13" i="8"/>
  <c r="A44" i="3"/>
  <c r="A77" i="3"/>
  <c r="A66" i="3"/>
  <c r="A19" i="26"/>
  <c r="B53" i="29"/>
  <c r="D47" i="26"/>
  <c r="D20" i="26"/>
  <c r="J55" i="3"/>
  <c r="D27" i="26"/>
  <c r="J154" i="3"/>
  <c r="J308" i="3"/>
  <c r="D39" i="26"/>
  <c r="J253" i="3"/>
  <c r="J165" i="3"/>
  <c r="D28" i="26"/>
  <c r="J264" i="3"/>
  <c r="D40" i="26"/>
  <c r="J187" i="3"/>
  <c r="J275" i="3"/>
  <c r="D42" i="26"/>
  <c r="J242" i="3"/>
  <c r="D38" i="26"/>
  <c r="J209" i="3"/>
  <c r="D34" i="26"/>
  <c r="K88" i="3"/>
  <c r="F23" i="26"/>
  <c r="G23" i="26" s="1"/>
  <c r="D43" i="26"/>
  <c r="J286" i="3"/>
  <c r="D22" i="26"/>
  <c r="J77" i="3"/>
  <c r="J220" i="3"/>
  <c r="D35" i="26"/>
  <c r="D48" i="26"/>
  <c r="J330" i="3"/>
  <c r="J198" i="3"/>
  <c r="D32" i="26"/>
  <c r="J176" i="3"/>
  <c r="D30" i="26"/>
  <c r="J33" i="3"/>
  <c r="D24" i="26"/>
  <c r="D17" i="26"/>
  <c r="D36" i="26"/>
  <c r="D12" i="26"/>
  <c r="F12" i="26" s="1"/>
  <c r="G12" i="26" s="1"/>
  <c r="J22" i="3"/>
  <c r="K22" i="3" s="1"/>
  <c r="J44" i="3"/>
  <c r="D19" i="26"/>
  <c r="D26" i="26"/>
  <c r="J110" i="3"/>
  <c r="D23" i="26"/>
  <c r="B15" i="1"/>
  <c r="A34" i="26"/>
  <c r="A42" i="26"/>
  <c r="A26" i="26"/>
  <c r="A30" i="26"/>
  <c r="A99" i="3"/>
  <c r="A38" i="26"/>
  <c r="A55" i="3"/>
  <c r="B111" i="16"/>
  <c r="B15" i="26"/>
  <c r="A12" i="8"/>
  <c r="B137" i="29"/>
  <c r="B32" i="29"/>
  <c r="A17" i="8"/>
  <c r="A13" i="25"/>
  <c r="B180" i="29"/>
  <c r="A110" i="3"/>
  <c r="B172" i="16"/>
  <c r="B10" i="1"/>
  <c r="B74" i="29"/>
  <c r="A15" i="26"/>
  <c r="B24" i="26"/>
  <c r="B91" i="16"/>
  <c r="J11" i="3" l="1"/>
  <c r="K11" i="3" s="1"/>
  <c r="D44" i="26"/>
  <c r="J66" i="3"/>
  <c r="F21" i="26" s="1"/>
  <c r="G21" i="26" s="1"/>
  <c r="F15" i="26"/>
  <c r="G15" i="26" s="1"/>
  <c r="K33" i="3"/>
  <c r="K187" i="3"/>
  <c r="F31" i="26"/>
  <c r="G31" i="26" s="1"/>
  <c r="K308" i="3"/>
  <c r="F46" i="26"/>
  <c r="G46" i="26" s="1"/>
  <c r="K110" i="3"/>
  <c r="F26" i="26"/>
  <c r="G26" i="26" s="1"/>
  <c r="K231" i="3"/>
  <c r="F36" i="26"/>
  <c r="G36" i="26" s="1"/>
  <c r="K154" i="3"/>
  <c r="F27" i="26"/>
  <c r="G27" i="26" s="1"/>
  <c r="K297" i="3"/>
  <c r="F44" i="26"/>
  <c r="G44" i="26" s="1"/>
  <c r="K209" i="3"/>
  <c r="F34" i="26"/>
  <c r="G34" i="26" s="1"/>
  <c r="K264" i="3"/>
  <c r="F40" i="26"/>
  <c r="G40" i="26" s="1"/>
  <c r="F17" i="26"/>
  <c r="G17" i="26" s="1"/>
  <c r="F35" i="26"/>
  <c r="G35" i="26" s="1"/>
  <c r="K220" i="3"/>
  <c r="F19" i="26"/>
  <c r="G19" i="26" s="1"/>
  <c r="K44" i="3"/>
  <c r="F22" i="26"/>
  <c r="G22" i="26" s="1"/>
  <c r="K77" i="3"/>
  <c r="F20" i="26"/>
  <c r="G20" i="26" s="1"/>
  <c r="K55" i="3"/>
  <c r="F48" i="26"/>
  <c r="G48" i="26" s="1"/>
  <c r="K330" i="3"/>
  <c r="K176" i="3"/>
  <c r="F30" i="26"/>
  <c r="G30" i="26" s="1"/>
  <c r="F38" i="26"/>
  <c r="G38" i="26" s="1"/>
  <c r="K242" i="3"/>
  <c r="K165" i="3"/>
  <c r="F28" i="26"/>
  <c r="G28" i="26" s="1"/>
  <c r="K286" i="3"/>
  <c r="F43" i="26"/>
  <c r="G43" i="26" s="1"/>
  <c r="K253" i="3"/>
  <c r="F39" i="26"/>
  <c r="G39" i="26" s="1"/>
  <c r="K99" i="3"/>
  <c r="F24" i="26"/>
  <c r="G24" i="26" s="1"/>
  <c r="K198" i="3"/>
  <c r="F32" i="26"/>
  <c r="G32" i="26" s="1"/>
  <c r="K275" i="3"/>
  <c r="F42" i="26"/>
  <c r="G42" i="26" s="1"/>
  <c r="K319" i="3"/>
  <c r="F47" i="26"/>
  <c r="G47" i="26" s="1"/>
  <c r="K66" i="3" l="1"/>
  <c r="G25" i="26"/>
  <c r="H19" i="26" s="1"/>
  <c r="K76" i="29" s="1"/>
  <c r="G37" i="26"/>
  <c r="H34" i="26" s="1"/>
  <c r="K139" i="29" s="1"/>
  <c r="G29" i="26"/>
  <c r="H26" i="26" s="1"/>
  <c r="K97" i="29" s="1"/>
  <c r="G45" i="26"/>
  <c r="H42" i="26" s="1"/>
  <c r="K182" i="29" s="1"/>
  <c r="G49" i="26"/>
  <c r="H46" i="26" s="1"/>
  <c r="K203" i="29" s="1"/>
  <c r="G41" i="26"/>
  <c r="H38" i="26" s="1"/>
  <c r="K160" i="29" s="1"/>
  <c r="G33" i="26"/>
  <c r="H30" i="26" s="1"/>
  <c r="K118" i="29" s="1"/>
  <c r="G18" i="26"/>
  <c r="H15" i="26" s="1"/>
  <c r="K34" i="29" s="1"/>
</calcChain>
</file>

<file path=xl/sharedStrings.xml><?xml version="1.0" encoding="utf-8"?>
<sst xmlns="http://schemas.openxmlformats.org/spreadsheetml/2006/main" count="2577" uniqueCount="543">
  <si>
    <r>
      <t xml:space="preserve">PROCESO: </t>
    </r>
    <r>
      <rPr>
        <sz val="11"/>
        <color indexed="8"/>
        <rFont val="Arial"/>
        <family val="2"/>
      </rPr>
      <t>GESTION INTEGRAL DE CALIDAD</t>
    </r>
  </si>
  <si>
    <t>Codigo:FOR-13-PRO-GIC-02</t>
  </si>
  <si>
    <t>Versión:</t>
  </si>
  <si>
    <t>FORMATO: CONTEXTO ESTRATEGICO</t>
  </si>
  <si>
    <t xml:space="preserve">Fecha: </t>
  </si>
  <si>
    <t>Pagina:</t>
  </si>
  <si>
    <t xml:space="preserve">CONTEXTO ESTRATEGICO </t>
  </si>
  <si>
    <t>FACTORES EXTERNOS</t>
  </si>
  <si>
    <t>CAUSAS</t>
  </si>
  <si>
    <t>FACTORES INTERNOS</t>
  </si>
  <si>
    <t>FACTORES DEL PROCESO</t>
  </si>
  <si>
    <t>NORMATIVOS: Modificaciones normativas</t>
  </si>
  <si>
    <t>SOCIALES: Orden Público</t>
  </si>
  <si>
    <t xml:space="preserve">POLITICOS </t>
  </si>
  <si>
    <t>FACTORES GEOGRÁFICOS (ubicación, espacio,topografía, clima, recursos naturales, etc.)</t>
  </si>
  <si>
    <r>
      <t xml:space="preserve">PROCESO: </t>
    </r>
    <r>
      <rPr>
        <sz val="12"/>
        <color indexed="8"/>
        <rFont val="Arial"/>
        <family val="2"/>
      </rPr>
      <t>MEJORAMIENTO CONTINUO</t>
    </r>
  </si>
  <si>
    <t>Codigo:</t>
  </si>
  <si>
    <r>
      <t xml:space="preserve">FORMATO: </t>
    </r>
    <r>
      <rPr>
        <sz val="12"/>
        <color indexed="8"/>
        <rFont val="Arial"/>
        <family val="2"/>
      </rPr>
      <t>MAPA DE RIESGOS DE CORRUPCION</t>
    </r>
  </si>
  <si>
    <t>Fecha: DD_____MM_____AA______</t>
  </si>
  <si>
    <t>Matriz definicion del Riesgo de Corrupción</t>
  </si>
  <si>
    <t>descripcion del riesgo</t>
  </si>
  <si>
    <t>Accion y Omision</t>
  </si>
  <si>
    <t>Uso del Poder</t>
  </si>
  <si>
    <t>Desviar la gestión de lo público</t>
  </si>
  <si>
    <t>Beneficio Particular</t>
  </si>
  <si>
    <t>Solicitud y/o recibimiento de dadivas para el favoritismo de una decision</t>
  </si>
  <si>
    <t>si</t>
  </si>
  <si>
    <t>Tráfico de influencias y amiguismo en la celeredidad de respuesta de un tramite</t>
  </si>
  <si>
    <t>Cobro para la realizacion de un tramite o beneficiar una decision</t>
  </si>
  <si>
    <t>Uso indebido de la información que reposa en las bases de datos de la Secretaría</t>
  </si>
  <si>
    <t>Perdida, daño, alteracion o manipulación de documentos en el archivo de gestión y en el archivo  Urbanistico</t>
  </si>
  <si>
    <t xml:space="preserve">Versión: </t>
  </si>
  <si>
    <r>
      <t xml:space="preserve">FORMATO: </t>
    </r>
    <r>
      <rPr>
        <sz val="11"/>
        <color indexed="8"/>
        <rFont val="Arial"/>
        <family val="2"/>
      </rPr>
      <t>MAPA DE RIESGOS ADMINISTRATIVO</t>
    </r>
  </si>
  <si>
    <t>IDENTIFICACION DEL RIESGO</t>
  </si>
  <si>
    <t>Proceso</t>
  </si>
  <si>
    <t>Objetivo del proceso</t>
  </si>
  <si>
    <t>Que Puede Suceder?</t>
  </si>
  <si>
    <t>Cómo Puede Suceder?
(Causas)</t>
  </si>
  <si>
    <t>Cuándo puede Suceder?</t>
  </si>
  <si>
    <t>Consecuencia</t>
  </si>
  <si>
    <t>Descripción del Riesgo</t>
  </si>
  <si>
    <t>FORMATO: PRIORIZACION DE CAUSAS (Amenazas y Debilidades)</t>
  </si>
  <si>
    <t>No.</t>
  </si>
  <si>
    <t>P1</t>
  </si>
  <si>
    <t>P2</t>
  </si>
  <si>
    <t>P3</t>
  </si>
  <si>
    <t>P4</t>
  </si>
  <si>
    <t>P5</t>
  </si>
  <si>
    <t>P6</t>
  </si>
  <si>
    <t>P7</t>
  </si>
  <si>
    <t>P8</t>
  </si>
  <si>
    <t>P9</t>
  </si>
  <si>
    <t>P10</t>
  </si>
  <si>
    <t>P11</t>
  </si>
  <si>
    <t>P12</t>
  </si>
  <si>
    <t>P13</t>
  </si>
  <si>
    <t>P14</t>
  </si>
  <si>
    <t>P15</t>
  </si>
  <si>
    <t>TOTAL</t>
  </si>
  <si>
    <t>PROMEDIO</t>
  </si>
  <si>
    <t>FORMATO: MATRIZ DOFA</t>
  </si>
  <si>
    <t xml:space="preserve">
MATRIZ DOFA
IDENTIFICACION DE FACTORES 
Y
DEFINICION DE ESTRATEGIAS
</t>
  </si>
  <si>
    <t>NEGATIVOS</t>
  </si>
  <si>
    <t>POSITIVOS</t>
  </si>
  <si>
    <t>DEBILIDADES (D)</t>
  </si>
  <si>
    <t>FORTALEZAS (F)</t>
  </si>
  <si>
    <t>OPORTUNIDADES (O)</t>
  </si>
  <si>
    <t>AMENAZAS (A)</t>
  </si>
  <si>
    <t>FORMATO: IDENTIFICACION DE RIESGOS</t>
  </si>
  <si>
    <t>Riesgo</t>
  </si>
  <si>
    <t>Acción u Omisión</t>
  </si>
  <si>
    <t>Uso del poder</t>
  </si>
  <si>
    <t>Desviar la Gestión de lo Público</t>
  </si>
  <si>
    <t>Beneficio Privado</t>
  </si>
  <si>
    <t>Clasificación</t>
  </si>
  <si>
    <r>
      <t>FORMATO: DESCRIPCION DEL RIESGO</t>
    </r>
    <r>
      <rPr>
        <sz val="11"/>
        <color indexed="8"/>
        <rFont val="Arial"/>
        <family val="2"/>
      </rPr>
      <t xml:space="preserve"> </t>
    </r>
  </si>
  <si>
    <t>Descripción</t>
  </si>
  <si>
    <t xml:space="preserve"> Clasificación</t>
  </si>
  <si>
    <t>Causas</t>
  </si>
  <si>
    <t>Consecuencias</t>
  </si>
  <si>
    <t xml:space="preserve">Seleccione </t>
  </si>
  <si>
    <t>FORMATO:DETERMINACION  DE LA PROBABILIDAD</t>
  </si>
  <si>
    <t>PRIORIZACION DE LA PROBABILIDAD
(Califique de 1 a 5 , de acuerdo con la tabla de criterios</t>
  </si>
  <si>
    <t>Nivel</t>
  </si>
  <si>
    <t xml:space="preserve">Codigo:                        </t>
  </si>
  <si>
    <t>FORMATO: DETERMINACION DEL IMPACTO DE RIESGOS DE GESTION</t>
  </si>
  <si>
    <t>Fecha:</t>
  </si>
  <si>
    <t>RIESGO</t>
  </si>
  <si>
    <t>NIVELES</t>
  </si>
  <si>
    <t>Impacto (Consecuencias)</t>
  </si>
  <si>
    <t>Cuantitativo</t>
  </si>
  <si>
    <t>Cualitativo</t>
  </si>
  <si>
    <t>Seleccione</t>
  </si>
  <si>
    <t>FORMATO: DETERMINACION DEL IMPACTO RIESGOS DE CORRUPCION</t>
  </si>
  <si>
    <t>RIESGO DE CORRUPCION</t>
  </si>
  <si>
    <t>SI EL RIESGO DE CORRUPCION SE MATERIALIZA PODRIA…</t>
  </si>
  <si>
    <t>RESPUESTA (MARQUE CON X)</t>
  </si>
  <si>
    <t>NIVEL DE IMPACTO</t>
  </si>
  <si>
    <t>SI</t>
  </si>
  <si>
    <t>NO</t>
  </si>
  <si>
    <t>1 ¿Afectar al grupo de funcionarios del proceso?</t>
  </si>
  <si>
    <t xml:space="preserve">2 ¿Afectar el cumplimiento de metas y objetivos de la dependencia? </t>
  </si>
  <si>
    <t xml:space="preserve">3 ¿Afectar el cumplimiento de misión de la Entidad? </t>
  </si>
  <si>
    <t xml:space="preserve">4 ¿Afectar el cumplimiento de la misión del sector al que pertenece la Entidad? </t>
  </si>
  <si>
    <t xml:space="preserve">5 ¿Generar pérdida de confianza de la Entidad, afectando su reputación? </t>
  </si>
  <si>
    <t xml:space="preserve">6 ¿Generar pérdida de recursos económicos? </t>
  </si>
  <si>
    <t xml:space="preserve">7 ¿Afectar la generación de los productos o la prestación de servicios? </t>
  </si>
  <si>
    <t>8 ¿Dar lugar al detrimento de calidad de vida de la comunidad por la pérdida del bien o servicios o los recursos públicos?</t>
  </si>
  <si>
    <t xml:space="preserve">9 ¿Generar pérdida de información de la Entidad? </t>
  </si>
  <si>
    <t xml:space="preserve">10 ¿Generar intervención de los órganos de control, de la Fiscalía, u otro ente? </t>
  </si>
  <si>
    <t xml:space="preserve">11 ¿Dar lugar a procesos sancionatorios? </t>
  </si>
  <si>
    <t xml:space="preserve">12 ¿Dar lugar a procesos disciplinarios? </t>
  </si>
  <si>
    <t xml:space="preserve">13 ¿Dar lugar a procesos fiscales? </t>
  </si>
  <si>
    <t>14 ¿Dar lugar a procesos penales</t>
  </si>
  <si>
    <t xml:space="preserve">15 ¿Generar pérdida de credibilidad del sector? </t>
  </si>
  <si>
    <t xml:space="preserve">16 ¿Ocasionar lesiones físicas o pérdida de vidas humanas? </t>
  </si>
  <si>
    <t xml:space="preserve">17 ¿Afectar la imagen regional? </t>
  </si>
  <si>
    <t xml:space="preserve">18 ¿Afectar la imagen nacional? </t>
  </si>
  <si>
    <t xml:space="preserve">19 ¿Generar daño ambiental? </t>
  </si>
  <si>
    <t>GRAFICO DE UBICACIÓN EN LA ZONA DE RIESGO</t>
  </si>
  <si>
    <t>RIESGO:</t>
  </si>
  <si>
    <t>ZONA DE RIESGO</t>
  </si>
  <si>
    <t>PROBABILIDAD DE OCURRENCIA</t>
  </si>
  <si>
    <t>EXTREMA</t>
  </si>
  <si>
    <t>Casi Seguro</t>
  </si>
  <si>
    <t>ALTA</t>
  </si>
  <si>
    <t>Probable</t>
  </si>
  <si>
    <t>MODERADA</t>
  </si>
  <si>
    <t>Posible</t>
  </si>
  <si>
    <t>BAJA</t>
  </si>
  <si>
    <t>Rara Vez</t>
  </si>
  <si>
    <t>Insignificante</t>
  </si>
  <si>
    <t>Menor</t>
  </si>
  <si>
    <t>Moderado</t>
  </si>
  <si>
    <t>Mayor</t>
  </si>
  <si>
    <t>Catastrófico</t>
  </si>
  <si>
    <t>IMPACTO</t>
  </si>
  <si>
    <t>DEFINICION RIESGO</t>
  </si>
  <si>
    <t>X</t>
  </si>
  <si>
    <t>NA</t>
  </si>
  <si>
    <t>TIPOLOGIA</t>
  </si>
  <si>
    <t>Estratégico</t>
  </si>
  <si>
    <t>Gerencial</t>
  </si>
  <si>
    <t>Operativo</t>
  </si>
  <si>
    <t>Financiero</t>
  </si>
  <si>
    <t>Tecnológico</t>
  </si>
  <si>
    <t>Cumplimiento</t>
  </si>
  <si>
    <t>Imagen o Reputación</t>
  </si>
  <si>
    <t>Corrupción</t>
  </si>
  <si>
    <t>Seguridad Digital</t>
  </si>
  <si>
    <t>5. CATASTROFICO</t>
  </si>
  <si>
    <t>4. MAYOR</t>
  </si>
  <si>
    <t>3. MODERADO</t>
  </si>
  <si>
    <t>2. MENOR</t>
  </si>
  <si>
    <t>1. INSIGNIFICANTE</t>
  </si>
  <si>
    <t>CATASTROFICO</t>
  </si>
  <si>
    <t xml:space="preserve">* Interrupción de las operaciones de la Entidad por más de cinco (5) días.
* Intervención por parte de un ente de control u otro ente regulador.
* Pérdida de Información crítica para la entidad que no se puede recuperar.
* Incumplimiento en las metas y objetivos institucionales afectando de forma grave la ejecución presupuestal.
* Imagen institucional afectada en el orden nacional o regional por actos o hechos de corrupción </t>
  </si>
  <si>
    <t>* Impacto que afecte la ejecución presupuestal en un valor ≥50%
* Pérdida de cobertura en la prestación de los servicios de la entidad ≥50%.
* Pago de indemnizaciones a terceros por acciones legales que pueden afectar el presupuesto total de la entidad en un valor ≥50%
* Pago de sanciones económicas por incumplimiento en la normatividad aplicable ante un ente regulador, las cuales afectan en un valor ≥50% del presupuesto general de la  entidad.</t>
  </si>
  <si>
    <t>MAYOR</t>
  </si>
  <si>
    <t>* Interrupción de las operaciones de la Entidad por más de dos (2) días.
* Pérdida de información crítica que puede ser recuperada de forma parcial o incompleta.
* Sanción por parte del ente de control u otro ente regulador.
* Incumplimiento en las metas y objetivos institucionales afectando el cumplimiento en las metas de gobierno.
* Imagen institucional afectada en el orden nacional o regional por incumplimientos en la prestación del servicio a los usuarios o ciudadanos.</t>
  </si>
  <si>
    <t>* Impacto que afecte la ejecución presupuestal en un valor ≥20%
* Pérdida de cobertura en la prestación de los servicios de la entidad ≥20%.
* Pago de indemnizaciones a terceros por acciones legales que pueden afectar el presupuesto total de la entidad en un valor ≥20%
* Pago de sanciones económicas por incumplimiento en la normatividad aplicable ante un ente regulador, las cuales afectan en un valor ≥20% del presupuesto general de la entidad.</t>
  </si>
  <si>
    <t>MODERADO</t>
  </si>
  <si>
    <t>* Interrupción de las operaciones de la Entidad por un (1) día.
* Reclamaciones o quejas de los usuarios que podrían implicar una denuncia ante los entes reguladores o una demanda de largo alcance para la entidad.
* Inoportunidad en la información ocasionando retrasos en la atención a los usuarios.
* Reproceso de actividades y aumento de carga operativa.
* Imagen institucional afectada en el orden nacional o regional por retrasos en la prestación del servicio a los usuarios o ciudadanos.
* Investigaciones penales, fiscales o disciplinarias.</t>
  </si>
  <si>
    <t>* Impacto que afecte la ejecución presupuestal en un valor ≥5%
* Pérdida de cobertura en la prestación de los servicios de la entidad ≥10%.
* Pago de indemnizaciones a terceros por acciones legales que pueden afectar el presupuesto total de la entidad en un valor ≥5%
* Pago de sanciones económicas por incumplimiento en la normatividad aplicable ante un ente regulador, las cuales afectan en un valor ≥5% del presupuesto general de la entidad.</t>
  </si>
  <si>
    <t>MENOR</t>
  </si>
  <si>
    <t>* Interrupción de las operaciones de la Entidad por algunas horas.
* Reclamaciones o quejas de los usuarios que implican investigaciones internas disciplinarias.
* Imagen institucional afectada localmente por retrasos en la prestación del servicio a los usuarios o ciudadanos.</t>
  </si>
  <si>
    <t>* Impacto que afecte la ejecución presupuestal en un valor ≥1%
* Pérdida de cobertura en la prestación de los servicios de la entidad ≥5%.
* Pago de indemnizaciones a terceros por acciones legales que pueden afectar el presupuesto total de la entidad en un valor ≥1%
* Pago de sanciones económicas por incumplimiento en la normatividad aplicable ante un ente regulador, las cuales afectan en un valor ≥1%del presupuesto general de la entidad.</t>
  </si>
  <si>
    <t>INSIGNIFICANTE</t>
  </si>
  <si>
    <t>* No hay interrupción de las operaciones de la entidad.
* No se generan sanciones económicas o administrativas.
* No se afecta la imagen institucional de forma significativa</t>
  </si>
  <si>
    <t>* Impacto que afecte la ejecución presupuestal en un valor ≥0,5%
* Pérdida de cobertura en la prestación de los servicios de la entidad ≥1%.
* Pago de indemnizaciones a terceros por acciones legales que pueden afectar el presupuesto total de la entidad en un valor ≥0,5%
* Pago de sanciones económicas por incumplimiento en la normatividad aplicable ante un ente regulador, las cuales afectan en un valor ≥0,5%del presupuesto general de la entidad.</t>
  </si>
  <si>
    <t>RIESGO 1</t>
  </si>
  <si>
    <t>RESPUESTA SI O NO</t>
  </si>
  <si>
    <t>total</t>
  </si>
  <si>
    <t>riesgo 2</t>
  </si>
  <si>
    <t>riesgo 3</t>
  </si>
  <si>
    <t>riesgo 4</t>
  </si>
  <si>
    <t>RESPUESTA CONTROLES</t>
  </si>
  <si>
    <t>RESPONSABLE</t>
  </si>
  <si>
    <t>Seleccionar</t>
  </si>
  <si>
    <t>Asignado</t>
  </si>
  <si>
    <t>No Asignado</t>
  </si>
  <si>
    <t>Adecuado</t>
  </si>
  <si>
    <t>Inadecuado</t>
  </si>
  <si>
    <t>PERIODICIDAD</t>
  </si>
  <si>
    <t>Oportuna</t>
  </si>
  <si>
    <t>Inoportuna</t>
  </si>
  <si>
    <t>PROPOSITO</t>
  </si>
  <si>
    <t>Prevenir</t>
  </si>
  <si>
    <t>Detectar</t>
  </si>
  <si>
    <t>No es un Control</t>
  </si>
  <si>
    <t>COMO SE REALIZA</t>
  </si>
  <si>
    <t>Confiable</t>
  </si>
  <si>
    <t>No confiable</t>
  </si>
  <si>
    <t>OBSERVACIONES</t>
  </si>
  <si>
    <t>Se investigan y se resuelven oportunamente</t>
  </si>
  <si>
    <t>No se investigan y resuelven oportunamente</t>
  </si>
  <si>
    <t>EVIDENCIA</t>
  </si>
  <si>
    <t>Completa</t>
  </si>
  <si>
    <t>Incompleta</t>
  </si>
  <si>
    <t>No existe</t>
  </si>
  <si>
    <t>EJECUCION</t>
  </si>
  <si>
    <t>Fuerte (Siempre se Ejecuta)</t>
  </si>
  <si>
    <t>Moderado (Algunas veces se ejecuta)</t>
  </si>
  <si>
    <t>Débil (No se ejecuta)</t>
  </si>
  <si>
    <t>FORMATO: EVALUACION DE CONTROLES</t>
  </si>
  <si>
    <t>DESCRIPCION DEL CONTROL</t>
  </si>
  <si>
    <t xml:space="preserve">EVALUACION DEL DISEÑO DEL CONTROL </t>
  </si>
  <si>
    <t>EVALUACION A LA EJECUCION</t>
  </si>
  <si>
    <t>Solidez individual de cada
control fuerte:100
moderado:50
debil:0</t>
  </si>
  <si>
    <t>Aplica plan de
acción para
fortalecer el control
Sí / NO</t>
  </si>
  <si>
    <t>CRITERIO DE EVALUACION</t>
  </si>
  <si>
    <t>ASPECTO A EVALUAR EN EL DISEÑO DEL CONTROL</t>
  </si>
  <si>
    <t>OPCIONES DE RESPUESTA</t>
  </si>
  <si>
    <t>PESO EN LA EVALUACION</t>
  </si>
  <si>
    <t>CALIFICACION DEL DISEÑO DEL CONTROL</t>
  </si>
  <si>
    <t>El control se ejecuta de manera consistente por los responsables.
(EJECUCIÓN)</t>
  </si>
  <si>
    <t>1. Responsable</t>
  </si>
  <si>
    <t>¿Existe un responsable asignado a la ejecución del control?</t>
  </si>
  <si>
    <t>¿El responsable tiene la autoridad y adecuada segregación de funciones en la ejecución del control?</t>
  </si>
  <si>
    <t>2. Periodicidad</t>
  </si>
  <si>
    <t>¿La oportunidad en que se ejecuta el control ayuda a prevenir la mitigación del riesgo o a detectar la materialización del riesgo de manera oportuna?</t>
  </si>
  <si>
    <t>3. Propósito</t>
  </si>
  <si>
    <t>¿Las actividades que se desarrollan en el control realmente buscan por si sola prevenir o detectar las causas que pueden dar origen al riesgo, ejemplo Verificar, Validar,Cotejar, Comparar, Revisar, etc.?</t>
  </si>
  <si>
    <t>4. Cómo se realiza la actividad de control</t>
  </si>
  <si>
    <t>¿La fuente de información que se utiliza en el desarrollo del control es información confiable que permita mitigar el riesgo?.</t>
  </si>
  <si>
    <t>5. Qué pasa con las observaciones o desviaciones</t>
  </si>
  <si>
    <t>¿Las observaciones, desviaciones o diferencias identificadas como resultados de la ejecución del control son investigadas y resueltas de manera oportuna?</t>
  </si>
  <si>
    <t>6. Evidencia de la ejecución del control</t>
  </si>
  <si>
    <t>¿Se deja evidencia o rastro de la ejecución del control, que permita a cualquier tercero con la evidencia, llegar a la misma conclusión?.</t>
  </si>
  <si>
    <t>R#-C#</t>
  </si>
  <si>
    <t>CALIFICACION DEL DISEÑO</t>
  </si>
  <si>
    <t>FORMATO: EVALUACION SOLIDEZ  DEL CONJUNTO DE CONTROLES</t>
  </si>
  <si>
    <t>CAUSA</t>
  </si>
  <si>
    <t>CALIFICACION DE LA EJECUCION DEL CONTROL</t>
  </si>
  <si>
    <t>SOLIDEZ INDIVIDUAL DEL CONTROL 
control Fuerte:100
Moderado:50
Débil:0</t>
  </si>
  <si>
    <t>SOLIDEZ DEL CONJUNTO DE CONTROLES</t>
  </si>
  <si>
    <t>FORMATO: MAPA Y PLAN DE TRATAMIENTO DE RIESGOS</t>
  </si>
  <si>
    <t>ENTIDAD</t>
  </si>
  <si>
    <t>MISION</t>
  </si>
  <si>
    <t>PROCESO Y OBJETIVO</t>
  </si>
  <si>
    <t xml:space="preserve">Riesgo </t>
  </si>
  <si>
    <t>Probabilidad</t>
  </si>
  <si>
    <t>Impacto</t>
  </si>
  <si>
    <t>Riesgo Residual</t>
  </si>
  <si>
    <t>Opción de Manejo</t>
  </si>
  <si>
    <t>Actividad de Control</t>
  </si>
  <si>
    <t>Soporte</t>
  </si>
  <si>
    <t>Responsable</t>
  </si>
  <si>
    <t>Tiempo</t>
  </si>
  <si>
    <t>Indicador</t>
  </si>
  <si>
    <t>Improbable</t>
  </si>
  <si>
    <t>DESCRIPCION DEL CONTROL  -  Plan Anual de Auditoría</t>
  </si>
  <si>
    <t>e</t>
  </si>
  <si>
    <t>ACCIÓN DE CONTINGENCIA</t>
  </si>
  <si>
    <t>ALCALDÍA DE IBAGUÉ</t>
  </si>
  <si>
    <t>La Alcaldía de Ibagué como entidad pública del orden territorial, garantiza las condiciones y los recursos económicos y humanos, necesarios para la oportuna prestación de los servicios que promueven el desarrollo social, económico, cultural, ambiental y del territorio, a partir de la implementación de planes y programas que fomentan el adecuado ejercicio de los derechos humanos, la equidad y la justicia, con una Administración transparente y efectiva de los recursos públicos.</t>
  </si>
  <si>
    <t>COMUNICACIÓN ENTRE LOS PROCESOS</t>
  </si>
  <si>
    <t>PROCEDIMIENTOS DEL PROCESO</t>
  </si>
  <si>
    <r>
      <t xml:space="preserve">ESTRATEGIA DO (SUPERVIVENCIA)
</t>
    </r>
    <r>
      <rPr>
        <b/>
        <sz val="11"/>
        <color theme="1"/>
        <rFont val="Arial"/>
        <family val="2"/>
      </rPr>
      <t>consiste en contrarrestar Debilidades por medio de Oportunidades.</t>
    </r>
  </si>
  <si>
    <r>
      <t xml:space="preserve">ESTRATEGIA FO (CRECIMIENTO)
</t>
    </r>
    <r>
      <rPr>
        <b/>
        <sz val="11"/>
        <color theme="1"/>
        <rFont val="Arial"/>
        <family val="2"/>
      </rPr>
      <t>Utilizar fortalezas para optimizar oportunidades.</t>
    </r>
  </si>
  <si>
    <r>
      <t xml:space="preserve">ESTRATEGIA DA (CONTINGENCIA)
</t>
    </r>
    <r>
      <rPr>
        <b/>
        <sz val="11"/>
        <color theme="1"/>
        <rFont val="Arial"/>
        <family val="2"/>
      </rPr>
      <t>Cuando el riesgo se materialice a partir de la combinación de debilidades
con amenazas, para formular acciones de contingencia.</t>
    </r>
  </si>
  <si>
    <r>
      <t xml:space="preserve">ESTRATEGIA FA (SUPERVIVENCIA)
</t>
    </r>
    <r>
      <rPr>
        <b/>
        <sz val="11"/>
        <color theme="1"/>
        <rFont val="Arial"/>
        <family val="2"/>
      </rPr>
      <t>Utilizar fortalezas para contrarrestar amenazas</t>
    </r>
    <r>
      <rPr>
        <b/>
        <sz val="14"/>
        <color theme="1"/>
        <rFont val="Arial"/>
        <family val="2"/>
      </rPr>
      <t xml:space="preserve">
</t>
    </r>
  </si>
  <si>
    <t xml:space="preserve">CAUSAS </t>
  </si>
  <si>
    <t>¿Cómo puede suceder?
(Causas)</t>
  </si>
  <si>
    <t>¿Qué puede suceder?</t>
  </si>
  <si>
    <t>¿Cuándo puede suceder?</t>
  </si>
  <si>
    <t>g</t>
  </si>
  <si>
    <t>h</t>
  </si>
  <si>
    <t>i</t>
  </si>
  <si>
    <t>j</t>
  </si>
  <si>
    <t>f</t>
  </si>
  <si>
    <t>INSTRUCTIVO</t>
  </si>
  <si>
    <t>PROCESO</t>
  </si>
  <si>
    <t>OBJETIVO</t>
  </si>
  <si>
    <t>Son los resultados que se espera lograr para cumplir la misión y visión. Determina el cómo logra la política atrazada y el aporte que se hace a los objetivos institucionales. Se debe iniciar con un verbo fuerte como: establecer, identificar, recopilar, investigar, entre otros. también, deben ser medibles, realistas y objetivos.</t>
  </si>
  <si>
    <t>1. CONTEXTO</t>
  </si>
  <si>
    <t>2. PRIORIZACIÓN DE CAUSAS</t>
  </si>
  <si>
    <t>4. ¿Cómo se realiza la actividad de control?</t>
  </si>
  <si>
    <t>5. ¿Qué pasa con las observaciones o desviaciones?</t>
  </si>
  <si>
    <t>Nombre del estándar organizacional que soporta la operación de la entidad, integrando las competencias constitucionales y legales que la rigen con el conjunto de planes y programas necesarios para el cumplimiento de su misión, visión y objetivos institucionales.</t>
  </si>
  <si>
    <t>LEGALES Y REGLAMENTARIOS</t>
  </si>
  <si>
    <t>SOCIALES Y CULTURALES</t>
  </si>
  <si>
    <t>POLÍTICOS</t>
  </si>
  <si>
    <t>AMBIENTALES</t>
  </si>
  <si>
    <t>ECONÓMICOS Y FINANCIEROS</t>
  </si>
  <si>
    <t>TECNOLÓGICOS</t>
  </si>
  <si>
    <t>FINANCIEROS</t>
  </si>
  <si>
    <t>PROCESOS OPERATIVOS</t>
  </si>
  <si>
    <t>COMMUNICACIÓN INTERNA</t>
  </si>
  <si>
    <t>ESTRATÉGICOS</t>
  </si>
  <si>
    <t>DISEÑO DEL PROCESO</t>
  </si>
  <si>
    <t>INTERACCIÓN CON LOS PROCESOS</t>
  </si>
  <si>
    <t>TRANSVERSALIDAD</t>
  </si>
  <si>
    <t>RESPONSABLES DEL PROCESO</t>
  </si>
  <si>
    <t>NORMATIVIDAD</t>
  </si>
  <si>
    <t>ARTICULACIÓN DE LOS PROCESOS</t>
  </si>
  <si>
    <t>ACTIVOS DE SEGURIDAD DIGITAL DEL PROCESO</t>
  </si>
  <si>
    <t>TECNOLOGÍA (integridad de datos, disponibilidad de datos y sistemas, desarrollo, producción, mantenimiento de sistemas de información)</t>
  </si>
  <si>
    <t>PERSONAL DE LA ENTIDAD (Capacidad del personal, políticas de manejo del talento humano, idoneidad)</t>
  </si>
  <si>
    <t>NIVEL DE SOLIDEZ DEL CONJUNTO DE LOS CONTROLES</t>
  </si>
  <si>
    <r>
      <t xml:space="preserve">El </t>
    </r>
    <r>
      <rPr>
        <b/>
        <sz val="11"/>
        <color theme="1"/>
        <rFont val="Arial"/>
        <family val="2"/>
      </rPr>
      <t>RIESGO</t>
    </r>
    <r>
      <rPr>
        <sz val="11"/>
        <color theme="1"/>
        <rFont val="Arial"/>
        <family val="2"/>
      </rPr>
      <t xml:space="preserve">, al igual que la  </t>
    </r>
    <r>
      <rPr>
        <b/>
        <sz val="11"/>
        <color theme="1"/>
        <rFont val="Arial"/>
        <family val="2"/>
      </rPr>
      <t>CAUSA</t>
    </r>
    <r>
      <rPr>
        <sz val="11"/>
        <color theme="1"/>
        <rFont val="Arial"/>
        <family val="2"/>
      </rPr>
      <t xml:space="preserve">, se diligencian </t>
    </r>
    <r>
      <rPr>
        <b/>
        <sz val="11"/>
        <color theme="1"/>
        <rFont val="Arial"/>
        <family val="2"/>
      </rPr>
      <t>automáticamente</t>
    </r>
    <r>
      <rPr>
        <sz val="11"/>
        <color theme="1"/>
        <rFont val="Arial"/>
        <family val="2"/>
      </rPr>
      <t xml:space="preserve"> gracias a  la información que se ha suministrado en los formatos anteriores, se aclara que cada una de las causas se deben trabajar de manera separada, ya que para cada una de ellas se determina un control específico.                                                                                                                                                                                              </t>
    </r>
    <r>
      <rPr>
        <b/>
        <sz val="11"/>
        <color rgb="FFC00000"/>
        <rFont val="Arial"/>
        <family val="2"/>
      </rPr>
      <t>PASO 1:</t>
    </r>
    <r>
      <rPr>
        <sz val="11"/>
        <color theme="1"/>
        <rFont val="Arial"/>
        <family val="2"/>
      </rPr>
      <t xml:space="preserve"> </t>
    </r>
    <r>
      <rPr>
        <b/>
        <sz val="11"/>
        <color theme="1"/>
        <rFont val="Arial"/>
        <family val="2"/>
      </rPr>
      <t>DESCRIBIR</t>
    </r>
    <r>
      <rPr>
        <sz val="11"/>
        <color theme="1"/>
        <rFont val="Arial"/>
        <family val="2"/>
      </rPr>
      <t xml:space="preserve"> uno o varios </t>
    </r>
    <r>
      <rPr>
        <b/>
        <sz val="11"/>
        <color theme="1"/>
        <rFont val="Arial"/>
        <family val="2"/>
      </rPr>
      <t>controles</t>
    </r>
    <r>
      <rPr>
        <sz val="11"/>
        <color theme="1"/>
        <rFont val="Arial"/>
        <family val="2"/>
      </rPr>
      <t xml:space="preserve"> que tengan características propicias para mitigar la causa y el riesgo. </t>
    </r>
    <r>
      <rPr>
        <b/>
        <sz val="11"/>
        <color theme="1"/>
        <rFont val="Arial"/>
        <family val="2"/>
      </rPr>
      <t>NO OLVIDE QUE:</t>
    </r>
    <r>
      <rPr>
        <sz val="11"/>
        <color theme="1"/>
        <rFont val="Arial"/>
        <family val="2"/>
      </rPr>
      <t xml:space="preserve"> para la adecuada mitigación de los riesgos, no basta con que un control esté bien diseñado, el control debe ejecutarse por los responsables tal como se diseñó. Porque un control que no se ejecute, o un control que se ejecute y esté mal diseñado, no va a contribuir a la mitigación del riesgo.                                                                                                                                                                                                                </t>
    </r>
    <r>
      <rPr>
        <b/>
        <sz val="11"/>
        <color rgb="FFC00000"/>
        <rFont val="Arial"/>
        <family val="2"/>
      </rPr>
      <t>PASO 2:</t>
    </r>
    <r>
      <rPr>
        <sz val="11"/>
        <color theme="1"/>
        <rFont val="Arial"/>
        <family val="2"/>
      </rPr>
      <t xml:space="preserve"> Con base a los </t>
    </r>
    <r>
      <rPr>
        <b/>
        <sz val="11"/>
        <color theme="1"/>
        <rFont val="Arial"/>
        <family val="2"/>
      </rPr>
      <t>criterios de evaluación</t>
    </r>
    <r>
      <rPr>
        <sz val="11"/>
        <color theme="1"/>
        <rFont val="Arial"/>
        <family val="2"/>
      </rPr>
      <t xml:space="preserve"> y el </t>
    </r>
    <r>
      <rPr>
        <b/>
        <sz val="11"/>
        <color theme="1"/>
        <rFont val="Arial"/>
        <family val="2"/>
      </rPr>
      <t>aspecto a evaluar en el diseño del control</t>
    </r>
    <r>
      <rPr>
        <sz val="11"/>
        <color theme="1"/>
        <rFont val="Arial"/>
        <family val="2"/>
      </rPr>
      <t xml:space="preserve">, </t>
    </r>
    <r>
      <rPr>
        <b/>
        <sz val="11"/>
        <color theme="1"/>
        <rFont val="Arial"/>
        <family val="2"/>
      </rPr>
      <t>ELEGIR</t>
    </r>
    <r>
      <rPr>
        <sz val="11"/>
        <color theme="1"/>
        <rFont val="Arial"/>
        <family val="2"/>
      </rPr>
      <t xml:space="preserve"> la respuesta que más se adecue a la situación; tenga en cuenta que cada una de ellas</t>
    </r>
    <r>
      <rPr>
        <b/>
        <sz val="11"/>
        <color theme="1"/>
        <rFont val="Arial"/>
        <family val="2"/>
      </rPr>
      <t xml:space="preserve"> posee una valoración</t>
    </r>
    <r>
      <rPr>
        <sz val="11"/>
        <color theme="1"/>
        <rFont val="Arial"/>
        <family val="2"/>
      </rPr>
      <t xml:space="preserve"> diferente que aportarán al resultado </t>
    </r>
    <r>
      <rPr>
        <b/>
        <sz val="11"/>
        <color theme="1"/>
        <rFont val="Arial"/>
        <family val="2"/>
      </rPr>
      <t>TOTAL DEL PESO EN LA EVALUACIÓN</t>
    </r>
    <r>
      <rPr>
        <sz val="11"/>
        <color theme="1"/>
        <rFont val="Arial"/>
        <family val="2"/>
      </rPr>
      <t xml:space="preserve">. Es decir, la </t>
    </r>
    <r>
      <rPr>
        <b/>
        <sz val="11"/>
        <color theme="1"/>
        <rFont val="Arial"/>
        <family val="2"/>
      </rPr>
      <t>calificación del diseño de control</t>
    </r>
    <r>
      <rPr>
        <sz val="11"/>
        <color theme="1"/>
        <rFont val="Arial"/>
        <family val="2"/>
      </rPr>
      <t>, será de acuerdo al total del peso en la evaluación (si el valor está entre</t>
    </r>
    <r>
      <rPr>
        <b/>
        <sz val="11"/>
        <color theme="1"/>
        <rFont val="Arial"/>
        <family val="2"/>
      </rPr>
      <t xml:space="preserve"> 0 y 85</t>
    </r>
    <r>
      <rPr>
        <sz val="11"/>
        <color theme="1"/>
        <rFont val="Arial"/>
        <family val="2"/>
      </rPr>
      <t xml:space="preserve">, la clasificación es </t>
    </r>
    <r>
      <rPr>
        <b/>
        <sz val="11"/>
        <color theme="1"/>
        <rFont val="Arial"/>
        <family val="2"/>
      </rPr>
      <t>débil</t>
    </r>
    <r>
      <rPr>
        <sz val="11"/>
        <color theme="1"/>
        <rFont val="Arial"/>
        <family val="2"/>
      </rPr>
      <t xml:space="preserve">. Si está entre </t>
    </r>
    <r>
      <rPr>
        <b/>
        <sz val="11"/>
        <color theme="1"/>
        <rFont val="Arial"/>
        <family val="2"/>
      </rPr>
      <t>86 y 95</t>
    </r>
    <r>
      <rPr>
        <sz val="11"/>
        <color theme="1"/>
        <rFont val="Arial"/>
        <family val="2"/>
      </rPr>
      <t xml:space="preserve">, es </t>
    </r>
    <r>
      <rPr>
        <b/>
        <sz val="11"/>
        <color theme="1"/>
        <rFont val="Arial"/>
        <family val="2"/>
      </rPr>
      <t>moderada.</t>
    </r>
    <r>
      <rPr>
        <sz val="11"/>
        <color theme="1"/>
        <rFont val="Arial"/>
        <family val="2"/>
      </rPr>
      <t xml:space="preserve"> Si es mayor a</t>
    </r>
    <r>
      <rPr>
        <b/>
        <sz val="11"/>
        <color theme="1"/>
        <rFont val="Arial"/>
        <family val="2"/>
      </rPr>
      <t xml:space="preserve"> 96</t>
    </r>
    <r>
      <rPr>
        <sz val="11"/>
        <color theme="1"/>
        <rFont val="Arial"/>
        <family val="2"/>
      </rPr>
      <t xml:space="preserve">, es </t>
    </r>
    <r>
      <rPr>
        <b/>
        <sz val="11"/>
        <color theme="1"/>
        <rFont val="Arial"/>
        <family val="2"/>
      </rPr>
      <t>fuerte</t>
    </r>
    <r>
      <rPr>
        <sz val="11"/>
        <color theme="1"/>
        <rFont val="Arial"/>
        <family val="2"/>
      </rPr>
      <t xml:space="preserve">).                                                      </t>
    </r>
    <r>
      <rPr>
        <b/>
        <sz val="11"/>
        <color rgb="FFC00000"/>
        <rFont val="Arial"/>
        <family val="2"/>
      </rPr>
      <t>PASO 3</t>
    </r>
    <r>
      <rPr>
        <sz val="11"/>
        <color theme="1"/>
        <rFont val="Arial"/>
        <family val="2"/>
      </rPr>
      <t xml:space="preserve">: </t>
    </r>
    <r>
      <rPr>
        <b/>
        <sz val="11"/>
        <color theme="1"/>
        <rFont val="Arial"/>
        <family val="2"/>
      </rPr>
      <t>EVALUAR</t>
    </r>
    <r>
      <rPr>
        <sz val="11"/>
        <color theme="1"/>
        <rFont val="Arial"/>
        <family val="2"/>
      </rPr>
      <t xml:space="preserve"> la ejecución del control, seleccionando: </t>
    </r>
    <r>
      <rPr>
        <b/>
        <sz val="11"/>
        <color theme="1"/>
        <rFont val="Arial"/>
        <family val="2"/>
      </rPr>
      <t xml:space="preserve">FUERTE, si siempre se ejecuta. MODERADO, si se ejecuta algunas veces. DÉBIL: Si no se ejecuta. </t>
    </r>
    <r>
      <rPr>
        <sz val="11"/>
        <color theme="1"/>
        <rFont val="Arial"/>
        <family val="2"/>
      </rPr>
      <t xml:space="preserve">La </t>
    </r>
    <r>
      <rPr>
        <b/>
        <sz val="11"/>
        <color theme="1"/>
        <rFont val="Arial"/>
        <family val="2"/>
      </rPr>
      <t xml:space="preserve">solidez individual del control </t>
    </r>
    <r>
      <rPr>
        <sz val="11"/>
        <color theme="1"/>
        <rFont val="Arial"/>
        <family val="2"/>
      </rPr>
      <t xml:space="preserve">se genera de manera </t>
    </r>
    <r>
      <rPr>
        <b/>
        <sz val="11"/>
        <color theme="1"/>
        <rFont val="Arial"/>
        <family val="2"/>
      </rPr>
      <t>automática,</t>
    </r>
    <r>
      <rPr>
        <sz val="11"/>
        <color theme="1"/>
        <rFont val="Arial"/>
        <family val="2"/>
      </rPr>
      <t xml:space="preserve"> de acuerdo al resultado arrojado en la evaluación de la ejecución. TENGA EN CUENTA QUE: al momento de determinar si el control se ejecuta, inicialmente, el responsable del proceso debe llevar a cabo una confirmación, posteriormente se confirma con las actividades de evaluación realizadas por auditoría interna o control interno. Finalmente, </t>
    </r>
    <r>
      <rPr>
        <b/>
        <sz val="11"/>
        <color theme="1"/>
        <rFont val="Arial"/>
        <family val="2"/>
      </rPr>
      <t>podrá</t>
    </r>
    <r>
      <rPr>
        <sz val="11"/>
        <color theme="1"/>
        <rFont val="Arial"/>
        <family val="2"/>
      </rPr>
      <t xml:space="preserve"> </t>
    </r>
    <r>
      <rPr>
        <b/>
        <sz val="11"/>
        <color theme="1"/>
        <rFont val="Arial"/>
        <family val="2"/>
      </rPr>
      <t>conocer</t>
    </r>
    <r>
      <rPr>
        <sz val="11"/>
        <color theme="1"/>
        <rFont val="Arial"/>
        <family val="2"/>
      </rPr>
      <t xml:space="preserve"> </t>
    </r>
    <r>
      <rPr>
        <b/>
        <sz val="11"/>
        <color theme="1"/>
        <rFont val="Arial"/>
        <family val="2"/>
      </rPr>
      <t>si debe APLICAR o NO, un PLAN DE ACCIÓN</t>
    </r>
    <r>
      <rPr>
        <sz val="11"/>
        <color theme="1"/>
        <rFont val="Arial"/>
        <family val="2"/>
      </rPr>
      <t xml:space="preserve"> para fortalecer el control; el resultado dependerá de la clasificación del diseño de control, en donde si se encuentra dentro del nivel </t>
    </r>
    <r>
      <rPr>
        <b/>
        <sz val="11"/>
        <color theme="1"/>
        <rFont val="Arial"/>
        <family val="2"/>
      </rPr>
      <t>FUERTE, la respuesta será SI,</t>
    </r>
    <r>
      <rPr>
        <sz val="11"/>
        <color theme="1"/>
        <rFont val="Arial"/>
        <family val="2"/>
      </rPr>
      <t xml:space="preserve"> si está en </t>
    </r>
    <r>
      <rPr>
        <b/>
        <sz val="11"/>
        <color theme="1"/>
        <rFont val="Arial"/>
        <family val="2"/>
      </rPr>
      <t>los demás niveles, la respuesta será NO</t>
    </r>
    <r>
      <rPr>
        <sz val="11"/>
        <color theme="1"/>
        <rFont val="Arial"/>
        <family val="2"/>
      </rPr>
      <t>.</t>
    </r>
  </si>
  <si>
    <r>
      <t xml:space="preserve">Dado que un riesgo puede tener varias causas, a su vez varios controles y la calificación se realiza al riesgo, es importante evaluar el conjunto de controles asociados al riesgo. </t>
    </r>
    <r>
      <rPr>
        <b/>
        <sz val="11"/>
        <color theme="1"/>
        <rFont val="Arial"/>
        <family val="2"/>
      </rPr>
      <t>TODO EL FORMATO</t>
    </r>
    <r>
      <rPr>
        <sz val="11"/>
        <color theme="1"/>
        <rFont val="Arial"/>
        <family val="2"/>
      </rPr>
      <t xml:space="preserve"> se diligencia de forma </t>
    </r>
    <r>
      <rPr>
        <b/>
        <sz val="11"/>
        <color theme="1"/>
        <rFont val="Arial"/>
        <family val="2"/>
      </rPr>
      <t>automática</t>
    </r>
    <r>
      <rPr>
        <sz val="11"/>
        <color theme="1"/>
        <rFont val="Arial"/>
        <family val="2"/>
      </rPr>
      <t xml:space="preserve"> teniendo como referencia la información suministrada en los formatos anteriores, de ésta manera se determina la</t>
    </r>
    <r>
      <rPr>
        <b/>
        <sz val="11"/>
        <color theme="1"/>
        <rFont val="Arial"/>
        <family val="2"/>
      </rPr>
      <t xml:space="preserve"> solidez del conjunto de controles,</t>
    </r>
    <r>
      <rPr>
        <sz val="11"/>
        <color theme="1"/>
        <rFont val="Arial"/>
        <family val="2"/>
      </rPr>
      <t xml:space="preserve"> en donde si la solidez individual se establece</t>
    </r>
    <r>
      <rPr>
        <b/>
        <sz val="11"/>
        <color theme="1"/>
        <rFont val="Arial"/>
        <family val="2"/>
      </rPr>
      <t xml:space="preserve"> entre 0 y 49, es débil</t>
    </r>
    <r>
      <rPr>
        <sz val="11"/>
        <color theme="1"/>
        <rFont val="Arial"/>
        <family val="2"/>
      </rPr>
      <t xml:space="preserve">. Si está </t>
    </r>
    <r>
      <rPr>
        <b/>
        <sz val="11"/>
        <color theme="1"/>
        <rFont val="Arial"/>
        <family val="2"/>
      </rPr>
      <t>entre 50 y 99, es moderada</t>
    </r>
    <r>
      <rPr>
        <sz val="11"/>
        <color theme="1"/>
        <rFont val="Arial"/>
        <family val="2"/>
      </rPr>
      <t xml:space="preserve">. Si es </t>
    </r>
    <r>
      <rPr>
        <b/>
        <sz val="11"/>
        <color theme="1"/>
        <rFont val="Arial"/>
        <family val="2"/>
      </rPr>
      <t>igual a 100, es fuerte</t>
    </r>
    <r>
      <rPr>
        <sz val="11"/>
        <color theme="1"/>
        <rFont val="Arial"/>
        <family val="2"/>
      </rPr>
      <t>.</t>
    </r>
  </si>
  <si>
    <t>EVITAR EL RIESGO</t>
  </si>
  <si>
    <t>REDUCIR EL RIESGO</t>
  </si>
  <si>
    <t>COMPARTIR EL RIESGO</t>
  </si>
  <si>
    <t>ACEPTAR EL RIESGO</t>
  </si>
  <si>
    <r>
      <t xml:space="preserve">Por </t>
    </r>
    <r>
      <rPr>
        <b/>
        <sz val="11"/>
        <color theme="1"/>
        <rFont val="Arial"/>
        <family val="2"/>
      </rPr>
      <t>IMPACTO</t>
    </r>
    <r>
      <rPr>
        <sz val="11"/>
        <color theme="1"/>
        <rFont val="Arial"/>
        <family val="2"/>
      </rPr>
      <t xml:space="preserve"> se entiende a las </t>
    </r>
    <r>
      <rPr>
        <b/>
        <sz val="11"/>
        <color theme="1"/>
        <rFont val="Arial"/>
        <family val="2"/>
      </rPr>
      <t>consecuencias que puede ocasionar a la organización, la materialización del riesgo.</t>
    </r>
    <r>
      <rPr>
        <sz val="11"/>
        <color theme="1"/>
        <rFont val="Arial"/>
        <family val="2"/>
      </rPr>
      <t xml:space="preserve">                           </t>
    </r>
    <r>
      <rPr>
        <b/>
        <sz val="11"/>
        <color rgb="FFC00000"/>
        <rFont val="Arial"/>
        <family val="2"/>
      </rPr>
      <t>PASO 1:</t>
    </r>
    <r>
      <rPr>
        <b/>
        <sz val="11"/>
        <color theme="1"/>
        <rFont val="Arial"/>
        <family val="2"/>
      </rPr>
      <t xml:space="preserve"> DILIGENCIAR </t>
    </r>
    <r>
      <rPr>
        <sz val="11"/>
        <color theme="1"/>
        <rFont val="Arial"/>
        <family val="2"/>
      </rPr>
      <t xml:space="preserve">La columna de </t>
    </r>
    <r>
      <rPr>
        <b/>
        <sz val="11"/>
        <color theme="1"/>
        <rFont val="Arial"/>
        <family val="2"/>
      </rPr>
      <t xml:space="preserve">RIESGO </t>
    </r>
    <r>
      <rPr>
        <sz val="11"/>
        <color theme="1"/>
        <rFont val="Arial"/>
        <family val="2"/>
      </rPr>
      <t xml:space="preserve">de forma </t>
    </r>
    <r>
      <rPr>
        <b/>
        <sz val="11"/>
        <color theme="1"/>
        <rFont val="Arial"/>
        <family val="2"/>
      </rPr>
      <t>MANUAL</t>
    </r>
    <r>
      <rPr>
        <sz val="11"/>
        <color theme="1"/>
        <rFont val="Arial"/>
        <family val="2"/>
      </rPr>
      <t xml:space="preserve">, ya que </t>
    </r>
    <r>
      <rPr>
        <b/>
        <sz val="11"/>
        <color theme="1"/>
        <rFont val="Arial"/>
        <family val="2"/>
      </rPr>
      <t>SOLO</t>
    </r>
    <r>
      <rPr>
        <sz val="11"/>
        <color theme="1"/>
        <rFont val="Arial"/>
        <family val="2"/>
      </rPr>
      <t xml:space="preserve"> se deben ingresar los</t>
    </r>
    <r>
      <rPr>
        <b/>
        <sz val="11"/>
        <color theme="1"/>
        <rFont val="Arial"/>
        <family val="2"/>
      </rPr>
      <t xml:space="preserve"> RIESGOS DE GESTIÓN,  </t>
    </r>
    <r>
      <rPr>
        <sz val="11"/>
        <color theme="1"/>
        <rFont val="Arial"/>
        <family val="2"/>
      </rPr>
      <t xml:space="preserve">para lo cual, tenga en cuenta los resultados de la clasificanción que se les ha asignadodo en el  formato de identificación del riesgo.                                                                                                                                                                             </t>
    </r>
    <r>
      <rPr>
        <b/>
        <sz val="11"/>
        <color rgb="FFC00000"/>
        <rFont val="Arial"/>
        <family val="2"/>
      </rPr>
      <t>PASO 2:</t>
    </r>
    <r>
      <rPr>
        <sz val="11"/>
        <color theme="1"/>
        <rFont val="Arial"/>
        <family val="2"/>
      </rPr>
      <t xml:space="preserve"> </t>
    </r>
    <r>
      <rPr>
        <b/>
        <sz val="11"/>
        <color theme="1"/>
        <rFont val="Arial"/>
        <family val="2"/>
      </rPr>
      <t>SELECCIONAR el nivel de impacto</t>
    </r>
    <r>
      <rPr>
        <sz val="11"/>
        <color theme="1"/>
        <rFont val="Arial"/>
        <family val="2"/>
      </rPr>
      <t xml:space="preserve"> que cada RIESGO genera a la organización. dentro de estos se establecen </t>
    </r>
    <r>
      <rPr>
        <b/>
        <sz val="11"/>
        <color theme="1"/>
        <rFont val="Arial"/>
        <family val="2"/>
      </rPr>
      <t>cinco</t>
    </r>
    <r>
      <rPr>
        <sz val="11"/>
        <color theme="1"/>
        <rFont val="Arial"/>
        <family val="2"/>
      </rPr>
      <t xml:space="preserve"> diferentes niveles: </t>
    </r>
    <r>
      <rPr>
        <b/>
        <sz val="11"/>
        <color theme="1"/>
        <rFont val="Arial"/>
        <family val="2"/>
      </rPr>
      <t>IMPACTO CATASTRÓFICO (5), IMPACTO MAYOR (4), IMPACTO MODERADO (3), IMPACTO MENOR (2) Y EL IMPACTO INSIGNIFICANTE (1).</t>
    </r>
    <r>
      <rPr>
        <sz val="11"/>
        <color theme="1"/>
        <rFont val="Arial"/>
        <family val="2"/>
      </rPr>
      <t xml:space="preserve"> </t>
    </r>
    <r>
      <rPr>
        <b/>
        <u/>
        <sz val="11"/>
        <color rgb="FFC00000"/>
        <rFont val="Arial"/>
        <family val="2"/>
      </rPr>
      <t>VER EN LA TABLA</t>
    </r>
    <r>
      <rPr>
        <b/>
        <sz val="11"/>
        <color rgb="FFC00000"/>
        <rFont val="Arial"/>
        <family val="2"/>
      </rPr>
      <t xml:space="preserve">.                                                                                                                                                    </t>
    </r>
    <r>
      <rPr>
        <sz val="11"/>
        <rFont val="Arial"/>
        <family val="2"/>
      </rPr>
      <t xml:space="preserve">Según el nivel de impacto se establece los criterios a evaluar, los cuales se diligencian </t>
    </r>
    <r>
      <rPr>
        <b/>
        <sz val="11"/>
        <rFont val="Arial"/>
        <family val="2"/>
      </rPr>
      <t>automáticamente</t>
    </r>
    <r>
      <rPr>
        <sz val="11"/>
        <rFont val="Arial"/>
        <family val="2"/>
      </rPr>
      <t>, en las columnas de</t>
    </r>
    <r>
      <rPr>
        <b/>
        <sz val="11"/>
        <color theme="1"/>
        <rFont val="Arial"/>
        <family val="2"/>
      </rPr>
      <t xml:space="preserve"> IMPACTO</t>
    </r>
    <r>
      <rPr>
        <sz val="11"/>
        <color theme="1"/>
        <rFont val="Arial"/>
        <family val="2"/>
      </rPr>
      <t xml:space="preserve"> </t>
    </r>
    <r>
      <rPr>
        <b/>
        <sz val="11"/>
        <color theme="1"/>
        <rFont val="Arial"/>
        <family val="2"/>
      </rPr>
      <t>CUANTITATIVO e IMPACTO CUALITATIVO.</t>
    </r>
    <r>
      <rPr>
        <sz val="11"/>
        <color theme="1"/>
        <rFont val="Arial"/>
        <family val="2"/>
      </rPr>
      <t xml:space="preserve">  </t>
    </r>
    <r>
      <rPr>
        <b/>
        <u/>
        <sz val="11"/>
        <color theme="1"/>
        <rFont val="Arial"/>
        <family val="2"/>
      </rPr>
      <t>Nota:</t>
    </r>
    <r>
      <rPr>
        <u/>
        <sz val="11"/>
        <color theme="1"/>
        <rFont val="Arial"/>
        <family val="2"/>
      </rPr>
      <t xml:space="preserve"> La calificación del impacto se realiza según las consecuencias  establecidas en el formato de descrpción del riesgo, las cuales se deben asociar y evaluar teniendo en cuenta los criterios de la tabla de impacto ( cualitativo o cuantitativo). </t>
    </r>
    <r>
      <rPr>
        <b/>
        <u/>
        <sz val="11"/>
        <color theme="1"/>
        <rFont val="Arial"/>
        <family val="2"/>
      </rPr>
      <t>Por ejemplo:</t>
    </r>
    <r>
      <rPr>
        <u/>
        <sz val="11"/>
        <color theme="1"/>
        <rFont val="Arial"/>
        <family val="2"/>
      </rPr>
      <t xml:space="preserve"> para el caso nuestro, se asoció al incumplimiento de metas y objetivos institucionales. Al asociar las consecuencias descritas en la pestaña de descripción del riesgo con las establecidas en la de matriz de impacto  de tipo cualitativo. </t>
    </r>
    <r>
      <rPr>
        <sz val="11"/>
        <color theme="1"/>
        <rFont val="Arial"/>
        <family val="2"/>
      </rPr>
      <t xml:space="preserve">  Por otro lado, </t>
    </r>
    <r>
      <rPr>
        <u/>
        <sz val="11"/>
        <color theme="1"/>
        <rFont val="Arial"/>
        <family val="2"/>
      </rPr>
      <t xml:space="preserve"> la imagen institucional afectada ante entes de control del orden local y nacional  ( la valoramos con la tabla de impacto cualitativa solamente, porque la sanción que da el ente de control por no presentar oportunamente el informe es más baja que la tiene establecida la tabla de valoración del impacto cuantitativo). </t>
    </r>
  </si>
  <si>
    <r>
      <t xml:space="preserve">La columna de </t>
    </r>
    <r>
      <rPr>
        <b/>
        <sz val="11"/>
        <color theme="1"/>
        <rFont val="Arial"/>
        <family val="2"/>
      </rPr>
      <t>RIESGO</t>
    </r>
    <r>
      <rPr>
        <sz val="11"/>
        <color theme="1"/>
        <rFont val="Arial"/>
        <family val="2"/>
      </rPr>
      <t xml:space="preserve">, se diligencia de forma </t>
    </r>
    <r>
      <rPr>
        <b/>
        <sz val="11"/>
        <color theme="1"/>
        <rFont val="Arial"/>
        <family val="2"/>
      </rPr>
      <t>MANUAL</t>
    </r>
    <r>
      <rPr>
        <sz val="11"/>
        <color theme="1"/>
        <rFont val="Arial"/>
        <family val="2"/>
      </rPr>
      <t xml:space="preserve">, ya que </t>
    </r>
    <r>
      <rPr>
        <b/>
        <sz val="11"/>
        <color theme="1"/>
        <rFont val="Arial"/>
        <family val="2"/>
      </rPr>
      <t xml:space="preserve">SOLO </t>
    </r>
    <r>
      <rPr>
        <sz val="11"/>
        <color theme="1"/>
        <rFont val="Arial"/>
        <family val="2"/>
      </rPr>
      <t xml:space="preserve"> se deben ingresar los </t>
    </r>
    <r>
      <rPr>
        <b/>
        <sz val="11"/>
        <color theme="1"/>
        <rFont val="Arial"/>
        <family val="2"/>
      </rPr>
      <t>RIESGOS DE CORRUPCIÓN</t>
    </r>
    <r>
      <rPr>
        <sz val="11"/>
        <color theme="1"/>
        <rFont val="Arial"/>
        <family val="2"/>
      </rPr>
      <t xml:space="preserve">  teniendo en cuenta la clasificación concedida en el formato de identificación del riesgo.                                                                                                                                                                                                     </t>
    </r>
    <r>
      <rPr>
        <b/>
        <sz val="11"/>
        <color rgb="FFC00000"/>
        <rFont val="Arial"/>
        <family val="2"/>
      </rPr>
      <t>PASO 1:</t>
    </r>
    <r>
      <rPr>
        <sz val="11"/>
        <color theme="1"/>
        <rFont val="Arial"/>
        <family val="2"/>
      </rPr>
      <t xml:space="preserve">  </t>
    </r>
    <r>
      <rPr>
        <b/>
        <sz val="11"/>
        <color theme="1"/>
        <rFont val="Arial"/>
        <family val="2"/>
      </rPr>
      <t>MARCAR con una X</t>
    </r>
    <r>
      <rPr>
        <sz val="11"/>
        <color theme="1"/>
        <rFont val="Arial"/>
        <family val="2"/>
      </rPr>
      <t xml:space="preserve">, en la columna de la </t>
    </r>
    <r>
      <rPr>
        <b/>
        <sz val="11"/>
        <color theme="1"/>
        <rFont val="Arial"/>
        <family val="2"/>
      </rPr>
      <t>RESPUESTA: SI</t>
    </r>
    <r>
      <rPr>
        <sz val="11"/>
        <color theme="1"/>
        <rFont val="Arial"/>
        <family val="2"/>
      </rPr>
      <t xml:space="preserve">, si considera que el riesgo de corrupción se materializa en las situaciones descritas  en cada una de las preguntas establecidas, si considera que NO, </t>
    </r>
    <r>
      <rPr>
        <b/>
        <sz val="11"/>
        <color theme="1"/>
        <rFont val="Arial"/>
        <family val="2"/>
      </rPr>
      <t>MARQUE con una X</t>
    </r>
    <r>
      <rPr>
        <sz val="11"/>
        <color theme="1"/>
        <rFont val="Arial"/>
        <family val="2"/>
      </rPr>
      <t xml:space="preserve">, en la columna de la </t>
    </r>
    <r>
      <rPr>
        <b/>
        <sz val="11"/>
        <color theme="1"/>
        <rFont val="Arial"/>
        <family val="2"/>
      </rPr>
      <t>RESPUESTA: NO</t>
    </r>
    <r>
      <rPr>
        <sz val="11"/>
        <color theme="1"/>
        <rFont val="Arial"/>
        <family val="2"/>
      </rPr>
      <t xml:space="preserve">. </t>
    </r>
    <r>
      <rPr>
        <sz val="11"/>
        <rFont val="Arial"/>
        <family val="2"/>
      </rPr>
      <t>Nota:</t>
    </r>
    <r>
      <rPr>
        <sz val="11"/>
        <color theme="1"/>
        <rFont val="Arial"/>
        <family val="2"/>
      </rPr>
      <t xml:space="preserve"> solo se debe seleccionar una de las opciones.</t>
    </r>
    <r>
      <rPr>
        <b/>
        <sz val="11"/>
        <color rgb="FFC00000"/>
        <rFont val="Arial"/>
        <family val="2"/>
      </rPr>
      <t xml:space="preserve">                                                                                                      PASO 2:</t>
    </r>
    <r>
      <rPr>
        <sz val="11"/>
        <color theme="1"/>
        <rFont val="Arial"/>
        <family val="2"/>
      </rPr>
      <t xml:space="preserve"> </t>
    </r>
    <r>
      <rPr>
        <b/>
        <sz val="11"/>
        <color theme="1"/>
        <rFont val="Arial"/>
        <family val="2"/>
      </rPr>
      <t>ANALIZAR los resultados</t>
    </r>
    <r>
      <rPr>
        <sz val="11"/>
        <color theme="1"/>
        <rFont val="Arial"/>
        <family val="2"/>
      </rPr>
      <t xml:space="preserve"> obtenidos: responder afirmativamente a más de 19 preguntas, el impacto se considera </t>
    </r>
    <r>
      <rPr>
        <b/>
        <sz val="11"/>
        <color theme="1"/>
        <rFont val="Arial"/>
        <family val="2"/>
      </rPr>
      <t>CATASTRÓFICO.</t>
    </r>
    <r>
      <rPr>
        <sz val="11"/>
        <color theme="1"/>
        <rFont val="Arial"/>
        <family val="2"/>
      </rPr>
      <t xml:space="preserve"> de 6 a 11, </t>
    </r>
    <r>
      <rPr>
        <b/>
        <sz val="11"/>
        <color theme="1"/>
        <rFont val="Arial"/>
        <family val="2"/>
      </rPr>
      <t>MAYOR.</t>
    </r>
    <r>
      <rPr>
        <sz val="11"/>
        <color theme="1"/>
        <rFont val="Arial"/>
        <family val="2"/>
      </rPr>
      <t xml:space="preserve"> de 0 a 5, </t>
    </r>
    <r>
      <rPr>
        <b/>
        <sz val="11"/>
        <color theme="1"/>
        <rFont val="Arial"/>
        <family val="2"/>
      </rPr>
      <t>MODERADO.</t>
    </r>
    <r>
      <rPr>
        <sz val="11"/>
        <color theme="1"/>
        <rFont val="Arial"/>
        <family val="2"/>
      </rPr>
      <t xml:space="preserve"> Igual a 0, </t>
    </r>
    <r>
      <rPr>
        <b/>
        <sz val="11"/>
        <color theme="1"/>
        <rFont val="Arial"/>
        <family val="2"/>
      </rPr>
      <t>MENOR</t>
    </r>
    <r>
      <rPr>
        <sz val="11"/>
        <color theme="1"/>
        <rFont val="Arial"/>
        <family val="2"/>
      </rPr>
      <t xml:space="preserve">. </t>
    </r>
    <r>
      <rPr>
        <b/>
        <sz val="11"/>
        <rFont val="Arial"/>
        <family val="2"/>
      </rPr>
      <t>Tenga en cuenta que:</t>
    </r>
    <r>
      <rPr>
        <sz val="11"/>
        <color theme="1"/>
        <rFont val="Arial"/>
        <family val="2"/>
      </rPr>
      <t xml:space="preserve"> si la respuesta a la pregunta 16 es afirmativa, el riesgo se considera catastrófico. Por cada riesgo identificado se debe diligenciar una tabla de estas. El riesgo moderado, significa que genera medianas consecuencias sobre la entidad. El riesgo mayor, equivale a altas consecuencias. Y el riesgo catastrófico, expresa que las consecuencias son desastrosas. Para los Riesgos de Corrupción, el análisis de impacto se realizará solo con los niveles "moderado", "mayor" y "catastrófico", dado que estos siempre serán significativos.</t>
    </r>
  </si>
  <si>
    <r>
      <t xml:space="preserve">El </t>
    </r>
    <r>
      <rPr>
        <b/>
        <sz val="11"/>
        <color theme="1"/>
        <rFont val="Arial"/>
        <family val="2"/>
      </rPr>
      <t>riesgo, la casilla de riesgo residual y la casilla de la solidez del conjunto de los controles</t>
    </r>
    <r>
      <rPr>
        <sz val="11"/>
        <color theme="1"/>
        <rFont val="Arial"/>
        <family val="2"/>
      </rPr>
      <t xml:space="preserve">, se diligencian de forma </t>
    </r>
    <r>
      <rPr>
        <b/>
        <sz val="11"/>
        <color theme="1"/>
        <rFont val="Arial"/>
        <family val="2"/>
      </rPr>
      <t>automática</t>
    </r>
    <r>
      <rPr>
        <sz val="11"/>
        <color theme="1"/>
        <rFont val="Arial"/>
        <family val="2"/>
      </rPr>
      <t xml:space="preserve"> haciéndo uso de la información en los formatos anteriores.  </t>
    </r>
    <r>
      <rPr>
        <b/>
        <sz val="11"/>
        <color theme="1"/>
        <rFont val="Arial"/>
        <family val="2"/>
      </rPr>
      <t>TENGA EN CUENTA QUE</t>
    </r>
    <r>
      <rPr>
        <sz val="11"/>
        <color theme="1"/>
        <rFont val="Arial"/>
        <family val="2"/>
      </rPr>
      <t xml:space="preserve">: El </t>
    </r>
    <r>
      <rPr>
        <b/>
        <sz val="11"/>
        <color theme="1"/>
        <rFont val="Arial"/>
        <family val="2"/>
      </rPr>
      <t xml:space="preserve">nivel de riesgo residual, </t>
    </r>
    <r>
      <rPr>
        <sz val="11"/>
        <color theme="1"/>
        <rFont val="Arial"/>
        <family val="2"/>
      </rPr>
      <t xml:space="preserve">es el nivel de riesgo que permanece luego de tomar las medidas de tratamiento. Y según el resultado del riesgo en la valoración inherente, la valoración de riesgo residual debe mejorar su ubicación dentro del mapa de color.                                                                                                                                                                                      </t>
    </r>
    <r>
      <rPr>
        <b/>
        <sz val="11"/>
        <color rgb="FFC00000"/>
        <rFont val="Arial"/>
        <family val="2"/>
      </rPr>
      <t>PASO 1:</t>
    </r>
    <r>
      <rPr>
        <sz val="11"/>
        <color theme="1"/>
        <rFont val="Arial"/>
        <family val="2"/>
      </rPr>
      <t xml:space="preserve"> una vez realizado el análisis y evaluación de los controles para la mitigación de los riesgos, procedemos a la elaboración del mapa de</t>
    </r>
    <r>
      <rPr>
        <b/>
        <sz val="11"/>
        <color theme="1"/>
        <rFont val="Arial"/>
        <family val="2"/>
      </rPr>
      <t xml:space="preserve"> RIESGO RESIDUAL, (después de los controles) </t>
    </r>
    <r>
      <rPr>
        <b/>
        <u/>
        <sz val="11"/>
        <color theme="1"/>
        <rFont val="Arial"/>
        <family val="2"/>
      </rPr>
      <t>NOTA:</t>
    </r>
    <r>
      <rPr>
        <u/>
        <sz val="11"/>
        <color theme="1"/>
        <rFont val="Arial"/>
        <family val="2"/>
      </rPr>
      <t xml:space="preserve"> Dado que ningún riesgo con una medida de tratamiento se evita o elimina, el desplazamiento de un riesgo residual, se realizará de acuerdo con la siguiente información:  </t>
    </r>
    <r>
      <rPr>
        <b/>
        <u/>
        <sz val="11"/>
        <color rgb="FFC00000"/>
        <rFont val="Arial"/>
        <family val="2"/>
      </rPr>
      <t>VER EJEMPLO</t>
    </r>
  </si>
  <si>
    <t>CATASTRÓFICO</t>
  </si>
  <si>
    <t>OTROS</t>
  </si>
  <si>
    <r>
      <t xml:space="preserve">El tratamiento de riesgo es la respuesta por la primera línea de defensa para la mitigación  de los difeentes riesgos. </t>
    </r>
    <r>
      <rPr>
        <b/>
        <sz val="11"/>
        <color theme="1"/>
        <rFont val="Arial"/>
        <family val="2"/>
      </rPr>
      <t>TENGA EN CUENTA QUE:</t>
    </r>
    <r>
      <rPr>
        <sz val="11"/>
        <color theme="1"/>
        <rFont val="Arial"/>
        <family val="2"/>
      </rPr>
      <t xml:space="preserve"> A la hora de evaluar las opciones existentes en materia de tratamiento del riesgo, se debe tener en cuenta la importancia del mismo, lo cual incluye el efecto que puede tener sobre la entidad, la probabilidad e impacto y la relación costo-beneficio de las medidas de tratamiento.                                                                                                                                                                                                                                                                                                        El </t>
    </r>
    <r>
      <rPr>
        <b/>
        <sz val="11"/>
        <color theme="1"/>
        <rFont val="Arial"/>
        <family val="2"/>
      </rPr>
      <t xml:space="preserve"> NOMBRE Y OBJETIVO DEL PROCESO</t>
    </r>
    <r>
      <rPr>
        <sz val="11"/>
        <color theme="1"/>
        <rFont val="Arial"/>
        <family val="2"/>
      </rPr>
      <t xml:space="preserve"> en ejecución,  el </t>
    </r>
    <r>
      <rPr>
        <b/>
        <sz val="11"/>
        <color theme="1"/>
        <rFont val="Arial"/>
        <family val="2"/>
      </rPr>
      <t>RIESGO,</t>
    </r>
    <r>
      <rPr>
        <sz val="11"/>
        <color theme="1"/>
        <rFont val="Arial"/>
        <family val="2"/>
      </rPr>
      <t xml:space="preserve"> La </t>
    </r>
    <r>
      <rPr>
        <b/>
        <sz val="11"/>
        <color theme="1"/>
        <rFont val="Arial"/>
        <family val="2"/>
      </rPr>
      <t>CLASE DE RIESGO,</t>
    </r>
    <r>
      <rPr>
        <sz val="11"/>
        <color theme="1"/>
        <rFont val="Arial"/>
        <family val="2"/>
      </rPr>
      <t xml:space="preserve"> las </t>
    </r>
    <r>
      <rPr>
        <b/>
        <sz val="11"/>
        <color theme="1"/>
        <rFont val="Arial"/>
        <family val="2"/>
      </rPr>
      <t xml:space="preserve">CAUSAS </t>
    </r>
    <r>
      <rPr>
        <sz val="11"/>
        <color theme="1"/>
        <rFont val="Arial"/>
        <family val="2"/>
      </rPr>
      <t xml:space="preserve">y la </t>
    </r>
    <r>
      <rPr>
        <b/>
        <sz val="11"/>
        <color theme="1"/>
        <rFont val="Arial"/>
        <family val="2"/>
      </rPr>
      <t xml:space="preserve">PROBABILIDAD </t>
    </r>
    <r>
      <rPr>
        <sz val="11"/>
        <color theme="1"/>
        <rFont val="Arial"/>
        <family val="2"/>
      </rPr>
      <t xml:space="preserve">se determinan </t>
    </r>
    <r>
      <rPr>
        <b/>
        <sz val="11"/>
        <color theme="1"/>
        <rFont val="Arial"/>
        <family val="2"/>
      </rPr>
      <t>automáticamente</t>
    </r>
    <r>
      <rPr>
        <sz val="11"/>
        <color theme="1"/>
        <rFont val="Arial"/>
        <family val="2"/>
      </rPr>
      <t xml:space="preserve"> de acuerdo a la información registrada con anterioridad.</t>
    </r>
    <r>
      <rPr>
        <b/>
        <sz val="11"/>
        <color theme="1"/>
        <rFont val="Arial"/>
        <family val="2"/>
      </rPr>
      <t xml:space="preserve">                                                                                                                                                  </t>
    </r>
    <r>
      <rPr>
        <b/>
        <sz val="11"/>
        <color rgb="FFC00000"/>
        <rFont val="Arial"/>
        <family val="2"/>
      </rPr>
      <t>PASO 1:</t>
    </r>
    <r>
      <rPr>
        <b/>
        <sz val="11"/>
        <color theme="1"/>
        <rFont val="Arial"/>
        <family val="2"/>
      </rPr>
      <t xml:space="preserve"> SELECCIONAR el nivel de impacto</t>
    </r>
    <r>
      <rPr>
        <sz val="11"/>
        <color theme="1"/>
        <rFont val="Arial"/>
        <family val="2"/>
      </rPr>
      <t>, conforme a los datos de los formatos anteriores (</t>
    </r>
    <r>
      <rPr>
        <b/>
        <sz val="11"/>
        <color theme="1"/>
        <rFont val="Arial"/>
        <family val="2"/>
      </rPr>
      <t xml:space="preserve">CATASTRÓFICO, MAYOR, MODERADO, MENOR e INSIGNIFICANTE). </t>
    </r>
    <r>
      <rPr>
        <u/>
        <sz val="11"/>
        <color theme="1"/>
        <rFont val="Arial"/>
        <family val="2"/>
      </rPr>
      <t>Nota:</t>
    </r>
    <r>
      <rPr>
        <b/>
        <u/>
        <sz val="11"/>
        <color theme="1"/>
        <rFont val="Arial"/>
        <family val="2"/>
      </rPr>
      <t xml:space="preserve"> </t>
    </r>
    <r>
      <rPr>
        <u/>
        <sz val="11"/>
        <color theme="1"/>
        <rFont val="Arial"/>
        <family val="2"/>
      </rPr>
      <t>Hay que tener en cuenta que los valores se sustraen de  dos formatos diferentes: nivel de impacto de riesgo de corrupción y el nivel de impacto de riesgo de gestión</t>
    </r>
    <r>
      <rPr>
        <sz val="11"/>
        <color theme="1"/>
        <rFont val="Arial"/>
        <family val="2"/>
      </rPr>
      <t>.</t>
    </r>
    <r>
      <rPr>
        <b/>
        <sz val="11"/>
        <color theme="1"/>
        <rFont val="Arial"/>
        <family val="2"/>
      </rPr>
      <t xml:space="preserve"> El valor del RIESGO RESIDUAL</t>
    </r>
    <r>
      <rPr>
        <sz val="11"/>
        <color theme="1"/>
        <rFont val="Arial"/>
        <family val="2"/>
      </rPr>
      <t>, aparece de forma</t>
    </r>
    <r>
      <rPr>
        <b/>
        <sz val="11"/>
        <color theme="1"/>
        <rFont val="Arial"/>
        <family val="2"/>
      </rPr>
      <t xml:space="preserve"> automática.                                                                                                                                                                                                                   </t>
    </r>
    <r>
      <rPr>
        <b/>
        <sz val="11"/>
        <color rgb="FFC00000"/>
        <rFont val="Arial"/>
        <family val="2"/>
      </rPr>
      <t xml:space="preserve">PASO 2: </t>
    </r>
    <r>
      <rPr>
        <b/>
        <sz val="11"/>
        <color theme="1"/>
        <rFont val="Arial"/>
        <family val="2"/>
      </rPr>
      <t>SELECCIONAR la opción de manejo</t>
    </r>
    <r>
      <rPr>
        <sz val="11"/>
        <color theme="1"/>
        <rFont val="Arial"/>
        <family val="2"/>
      </rPr>
      <t xml:space="preserve"> que más de ajuste a la situación  </t>
    </r>
    <r>
      <rPr>
        <b/>
        <sz val="11"/>
        <color rgb="FFC00000"/>
        <rFont val="Arial"/>
        <family val="2"/>
      </rPr>
      <t xml:space="preserve">VER LA TABLA DE TRATAMIENTO DEL RIESGO  </t>
    </r>
    <r>
      <rPr>
        <sz val="11"/>
        <color theme="1"/>
        <rFont val="Arial"/>
        <family val="2"/>
      </rPr>
      <t xml:space="preserve">                                                 NOTA: En todos los casos para los riesgos de corrupción  la respuesta será: evitar, compartir o reducir el riesgo.                                                                           </t>
    </r>
    <r>
      <rPr>
        <b/>
        <sz val="11"/>
        <color rgb="FFC00000"/>
        <rFont val="Arial"/>
        <family val="2"/>
      </rPr>
      <t>PASO 3:</t>
    </r>
    <r>
      <rPr>
        <sz val="11"/>
        <color theme="1"/>
        <rFont val="Arial"/>
        <family val="2"/>
      </rPr>
      <t xml:space="preserve"> </t>
    </r>
    <r>
      <rPr>
        <b/>
        <sz val="11"/>
        <color theme="1"/>
        <rFont val="Arial"/>
        <family val="2"/>
      </rPr>
      <t xml:space="preserve">CREAR  las respectivas actividades de control para cada causa idenficada en el riesgo. TENGA EN CUENTA QUE: </t>
    </r>
    <r>
      <rPr>
        <sz val="11"/>
        <color theme="1"/>
        <rFont val="Arial"/>
        <family val="2"/>
      </rPr>
      <t xml:space="preserve">Las actividades de control se orientan a prevenir y detectar la materialización de los riesgos. Además, independientemente de la tipología de riesgo a tratar, deben tener una adecuada combinación para prevenir que la situación de riesgo se origine. Ahora, en el caso de que la situación de riesgo se presente, esta debe ser detectada de manera oportuna. </t>
    </r>
    <r>
      <rPr>
        <b/>
        <sz val="11"/>
        <color theme="1"/>
        <rFont val="Arial"/>
        <family val="2"/>
      </rPr>
      <t>NO OLVIDE</t>
    </r>
    <r>
      <rPr>
        <sz val="11"/>
        <color theme="1"/>
        <rFont val="Arial"/>
        <family val="2"/>
      </rPr>
      <t xml:space="preserve"> que para establecer las actividades de control  se debe basar en el Análisis DOFA , haciéndo uso de las estrategias de supervivencia. </t>
    </r>
    <r>
      <rPr>
        <b/>
        <sz val="11"/>
        <color rgb="FFC00000"/>
        <rFont val="Arial"/>
        <family val="2"/>
      </rPr>
      <t>VER LA TABLA DE CLASIFICACIÓN.</t>
    </r>
    <r>
      <rPr>
        <b/>
        <sz val="11"/>
        <color theme="1"/>
        <rFont val="Arial"/>
        <family val="2"/>
      </rPr>
      <t xml:space="preserve">  </t>
    </r>
    <r>
      <rPr>
        <sz val="11"/>
        <color theme="1"/>
        <rFont val="Arial"/>
        <family val="2"/>
      </rPr>
      <t xml:space="preserve">                                                                                                </t>
    </r>
    <r>
      <rPr>
        <b/>
        <sz val="11"/>
        <color rgb="FFC00000"/>
        <rFont val="Arial"/>
        <family val="2"/>
      </rPr>
      <t>PASO 4</t>
    </r>
    <r>
      <rPr>
        <sz val="11"/>
        <color theme="1"/>
        <rFont val="Arial"/>
        <family val="2"/>
      </rPr>
      <t xml:space="preserve">: </t>
    </r>
    <r>
      <rPr>
        <b/>
        <sz val="11"/>
        <color theme="1"/>
        <rFont val="Arial"/>
        <family val="2"/>
      </rPr>
      <t>ESTABLECER</t>
    </r>
    <r>
      <rPr>
        <sz val="11"/>
        <color theme="1"/>
        <rFont val="Arial"/>
        <family val="2"/>
      </rPr>
      <t xml:space="preserve"> </t>
    </r>
    <r>
      <rPr>
        <b/>
        <sz val="11"/>
        <color theme="1"/>
        <rFont val="Arial"/>
        <family val="2"/>
      </rPr>
      <t>un plan de contingencia</t>
    </r>
    <r>
      <rPr>
        <sz val="11"/>
        <color theme="1"/>
        <rFont val="Arial"/>
        <family val="2"/>
      </rPr>
      <t xml:space="preserve"> capaz de responder ante imprevistos. </t>
    </r>
    <r>
      <rPr>
        <b/>
        <sz val="11"/>
        <color theme="1"/>
        <rFont val="Arial"/>
        <family val="2"/>
      </rPr>
      <t>NO OLVIDE</t>
    </r>
    <r>
      <rPr>
        <sz val="11"/>
        <color theme="1"/>
        <rFont val="Arial"/>
        <family val="2"/>
      </rPr>
      <t xml:space="preserve"> que  la misma se debe basar en el Análisis DOFA  - Estrategias de contingencia.                                                                                                                                                                                     </t>
    </r>
    <r>
      <rPr>
        <b/>
        <sz val="11"/>
        <color rgb="FFC00000"/>
        <rFont val="Arial"/>
        <family val="2"/>
      </rPr>
      <t>PASO 5:</t>
    </r>
    <r>
      <rPr>
        <b/>
        <sz val="11"/>
        <color theme="1"/>
        <rFont val="Arial"/>
        <family val="2"/>
      </rPr>
      <t xml:space="preserve"> RELACIONAR el soporte</t>
    </r>
    <r>
      <rPr>
        <sz val="11"/>
        <color theme="1"/>
        <rFont val="Arial"/>
        <family val="2"/>
      </rPr>
      <t xml:space="preserve"> con el que se evidenciará el cumplimiento de cada actividad.                                                                            </t>
    </r>
    <r>
      <rPr>
        <b/>
        <sz val="11"/>
        <color rgb="FFC00000"/>
        <rFont val="Arial"/>
        <family val="2"/>
      </rPr>
      <t>PASO 6:</t>
    </r>
    <r>
      <rPr>
        <b/>
        <sz val="11"/>
        <color theme="1"/>
        <rFont val="Arial"/>
        <family val="2"/>
      </rPr>
      <t xml:space="preserve"> IDENTIFICAR el responsable</t>
    </r>
    <r>
      <rPr>
        <sz val="11"/>
        <color theme="1"/>
        <rFont val="Arial"/>
        <family val="2"/>
      </rPr>
      <t xml:space="preserve"> de adelantar cada una de las actividades de control.                                                                                   </t>
    </r>
    <r>
      <rPr>
        <b/>
        <sz val="11"/>
        <color rgb="FFC00000"/>
        <rFont val="Arial"/>
        <family val="2"/>
      </rPr>
      <t>PASO 7:</t>
    </r>
    <r>
      <rPr>
        <b/>
        <sz val="11"/>
        <color theme="1"/>
        <rFont val="Arial"/>
        <family val="2"/>
      </rPr>
      <t xml:space="preserve"> ESTABLECER un periodo de tiempo</t>
    </r>
    <r>
      <rPr>
        <sz val="11"/>
        <color theme="1"/>
        <rFont val="Arial"/>
        <family val="2"/>
      </rPr>
      <t xml:space="preserve"> específico para cumplir con la actividad.                                                                                         </t>
    </r>
    <r>
      <rPr>
        <b/>
        <sz val="11"/>
        <color rgb="FFC00000"/>
        <rFont val="Arial"/>
        <family val="2"/>
      </rPr>
      <t>PASO 8:</t>
    </r>
    <r>
      <rPr>
        <b/>
        <sz val="11"/>
        <color theme="1"/>
        <rFont val="Arial"/>
        <family val="2"/>
      </rPr>
      <t xml:space="preserve"> APLICAR los indicadores </t>
    </r>
    <r>
      <rPr>
        <sz val="11"/>
        <color theme="1"/>
        <rFont val="Arial"/>
        <family val="2"/>
      </rPr>
      <t xml:space="preserve">clave de riesgo que permitan monitorear el cumplimiento (eficacia) e impacto (efectividad) de las actividades de control, siempre y cuando conduzcan a la </t>
    </r>
    <r>
      <rPr>
        <b/>
        <sz val="11"/>
        <color theme="1"/>
        <rFont val="Arial"/>
        <family val="2"/>
      </rPr>
      <t>TOMA DE DECISIONES.</t>
    </r>
    <r>
      <rPr>
        <sz val="11"/>
        <color theme="1"/>
        <rFont val="Arial"/>
        <family val="2"/>
      </rPr>
      <t xml:space="preserve">                                                                                                               </t>
    </r>
    <r>
      <rPr>
        <b/>
        <sz val="11"/>
        <color theme="1"/>
        <rFont val="Arial"/>
        <family val="2"/>
      </rPr>
      <t>IMPORTANTE:</t>
    </r>
    <r>
      <rPr>
        <sz val="11"/>
        <color theme="1"/>
        <rFont val="Arial"/>
        <family val="2"/>
      </rPr>
      <t xml:space="preserve"> Si el indicador de </t>
    </r>
    <r>
      <rPr>
        <b/>
        <sz val="11"/>
        <color theme="1"/>
        <rFont val="Arial"/>
        <family val="2"/>
      </rPr>
      <t>efectividad da negativo</t>
    </r>
    <r>
      <rPr>
        <sz val="11"/>
        <color theme="1"/>
        <rFont val="Arial"/>
        <family val="2"/>
      </rPr>
      <t xml:space="preserve">, los controles y las acciones han sido </t>
    </r>
    <r>
      <rPr>
        <b/>
        <sz val="11"/>
        <color theme="1"/>
        <rFont val="Arial"/>
        <family val="2"/>
      </rPr>
      <t>efectivas</t>
    </r>
    <r>
      <rPr>
        <sz val="11"/>
        <color theme="1"/>
        <rFont val="Arial"/>
        <family val="2"/>
      </rPr>
      <t xml:space="preserve"> para prevenir la materialización del riesgo. Si el indicador es</t>
    </r>
    <r>
      <rPr>
        <b/>
        <sz val="11"/>
        <color theme="1"/>
        <rFont val="Arial"/>
        <family val="2"/>
      </rPr>
      <t xml:space="preserve"> positivo</t>
    </r>
    <r>
      <rPr>
        <sz val="11"/>
        <color theme="1"/>
        <rFont val="Arial"/>
        <family val="2"/>
      </rPr>
      <t xml:space="preserve"> significa que los controles y las acciones</t>
    </r>
    <r>
      <rPr>
        <b/>
        <sz val="11"/>
        <color theme="1"/>
        <rFont val="Arial"/>
        <family val="2"/>
      </rPr>
      <t xml:space="preserve"> no han sido efectivas y se hace necesario crear nuevos controles.</t>
    </r>
    <r>
      <rPr>
        <sz val="11"/>
        <color theme="1"/>
        <rFont val="Arial"/>
        <family val="2"/>
      </rPr>
      <t xml:space="preserve">
</t>
    </r>
    <r>
      <rPr>
        <b/>
        <sz val="11"/>
        <color theme="1"/>
        <rFont val="Arial"/>
        <family val="2"/>
      </rPr>
      <t>NOTA</t>
    </r>
    <r>
      <rPr>
        <sz val="11"/>
        <color theme="1"/>
        <rFont val="Arial"/>
        <family val="2"/>
      </rPr>
      <t xml:space="preserve">: </t>
    </r>
    <r>
      <rPr>
        <u/>
        <sz val="11"/>
        <color theme="1"/>
        <rFont val="Arial"/>
        <family val="2"/>
      </rPr>
      <t>Por cada RIESGO identificado, se debe aplicar el indicador de EFICACIA, este indicador es común para todos, EXCEPTO para la ACCIÓN DE CONTINGENCIA, pues esta solo SE INCLUYE si el RIESGO SE MATERIALIZA, de lo contrario NO SE INCLUYE.
El indicador de EFECTIVIDAD se emplea solo si el RIESGO SE MATERIALIZA, de lo contrario, NO SE EMPLEA.</t>
    </r>
    <r>
      <rPr>
        <sz val="11"/>
        <color theme="1"/>
        <rFont val="Arial"/>
        <family val="2"/>
      </rPr>
      <t xml:space="preserve">
</t>
    </r>
    <r>
      <rPr>
        <b/>
        <sz val="11"/>
        <color rgb="FFC00000"/>
        <rFont val="Arial"/>
        <family val="2"/>
      </rPr>
      <t>NO MODIFICAR LOS INDICADORES ESTABLECIDOS NI EMPLEAR OTROS QUE NO  SE HAYAN MENCIONADO.</t>
    </r>
    <r>
      <rPr>
        <sz val="11"/>
        <color theme="1"/>
        <rFont val="Arial"/>
        <family val="2"/>
      </rPr>
      <t xml:space="preserve">
</t>
    </r>
  </si>
  <si>
    <r>
      <rPr>
        <b/>
        <sz val="11"/>
        <color theme="1"/>
        <rFont val="Arial"/>
        <family val="2"/>
      </rPr>
      <t>El RIESGO</t>
    </r>
    <r>
      <rPr>
        <sz val="11"/>
        <color theme="1"/>
        <rFont val="Arial"/>
        <family val="2"/>
      </rPr>
      <t xml:space="preserve"> se </t>
    </r>
    <r>
      <rPr>
        <b/>
        <sz val="11"/>
        <color theme="1"/>
        <rFont val="Arial"/>
        <family val="2"/>
      </rPr>
      <t xml:space="preserve">diligencia automáticamente </t>
    </r>
    <r>
      <rPr>
        <sz val="11"/>
        <color theme="1"/>
        <rFont val="Arial"/>
        <family val="2"/>
      </rPr>
      <t xml:space="preserve">según  los datos suministrados en el formato de Identificación de Riesgos.                                                                                                                                              </t>
    </r>
    <r>
      <rPr>
        <b/>
        <sz val="11"/>
        <color rgb="FFC00000"/>
        <rFont val="Arial"/>
        <family val="2"/>
      </rPr>
      <t>PASO 1:</t>
    </r>
    <r>
      <rPr>
        <sz val="11"/>
        <color theme="1"/>
        <rFont val="Arial"/>
        <family val="2"/>
      </rPr>
      <t xml:space="preserve"> </t>
    </r>
    <r>
      <rPr>
        <b/>
        <sz val="11"/>
        <color theme="1"/>
        <rFont val="Arial"/>
        <family val="2"/>
      </rPr>
      <t>DESCRIBIR el riesgo</t>
    </r>
    <r>
      <rPr>
        <sz val="11"/>
        <color theme="1"/>
        <rFont val="Arial"/>
        <family val="2"/>
      </rPr>
      <t xml:space="preserve"> de acuerdo a sus características y clasificación. </t>
    </r>
    <r>
      <rPr>
        <b/>
        <sz val="11"/>
        <color theme="1"/>
        <rFont val="Arial"/>
        <family val="2"/>
      </rPr>
      <t>TENGA EN CUENTA QUE:</t>
    </r>
    <r>
      <rPr>
        <sz val="11"/>
        <color theme="1"/>
        <rFont val="Arial"/>
        <family val="2"/>
      </rPr>
      <t xml:space="preserve"> el </t>
    </r>
    <r>
      <rPr>
        <b/>
        <sz val="11"/>
        <color theme="1"/>
        <rFont val="Arial"/>
        <family val="2"/>
      </rPr>
      <t>Riesgo de Corrupción</t>
    </r>
    <r>
      <rPr>
        <sz val="11"/>
        <color theme="1"/>
        <rFont val="Arial"/>
        <family val="2"/>
      </rPr>
      <t xml:space="preserve"> contiene situaciones como las debilidades en la etapa de la planeación del contrato, la excesiva discrecionalidad, las presiones indebidas... es importante concurrir TODOS  los componentes de su definición. En el </t>
    </r>
    <r>
      <rPr>
        <b/>
        <sz val="11"/>
        <color theme="1"/>
        <rFont val="Arial"/>
        <family val="2"/>
      </rPr>
      <t>Riesgo de Gestión</t>
    </r>
    <r>
      <rPr>
        <sz val="11"/>
        <color theme="1"/>
        <rFont val="Arial"/>
        <family val="2"/>
      </rPr>
      <t xml:space="preserve"> se narran la combinación de factores como insuficiente capacitación del personal de contratos, cambios en la regulación contractual, inadecuadas políticas de operación...la descripción de este tipo de riesgo busca consolidar los pasos vistos en la metodología de gestión del riesgo y facilita su análisis. En el </t>
    </r>
    <r>
      <rPr>
        <b/>
        <sz val="11"/>
        <color theme="1"/>
        <rFont val="Arial"/>
        <family val="2"/>
      </rPr>
      <t>Riesgo de Seguridad Digital</t>
    </r>
    <r>
      <rPr>
        <sz val="11"/>
        <color theme="1"/>
        <rFont val="Arial"/>
        <family val="2"/>
      </rPr>
      <t xml:space="preserve">, se dictaminan la falta de políticas de control de acceso, contraseñas sin protección, mecanismos de autentificación débiles... No olvide que este riesgo se basa en la afectación de tres criterios en un activo o grupo de activos dentro del proceso: </t>
    </r>
    <r>
      <rPr>
        <b/>
        <sz val="11"/>
        <color theme="1"/>
        <rFont val="Arial"/>
        <family val="2"/>
      </rPr>
      <t xml:space="preserve">confidencialidad, integridad y disponibilidad, </t>
    </r>
    <r>
      <rPr>
        <sz val="11"/>
        <color theme="1"/>
        <rFont val="Arial"/>
        <family val="2"/>
      </rPr>
      <t xml:space="preserve">y para cada uno de ellos se seleccionan amenazas y vulnerabilidades que puedan causar que dicho riesgo se materialice.                                                                                                                                                                                         </t>
    </r>
    <r>
      <rPr>
        <b/>
        <sz val="11"/>
        <color theme="1"/>
        <rFont val="Arial"/>
        <family val="2"/>
      </rPr>
      <t>La CLASIFICACIÓN</t>
    </r>
    <r>
      <rPr>
        <sz val="11"/>
        <color theme="1"/>
        <rFont val="Arial"/>
        <family val="2"/>
      </rPr>
      <t xml:space="preserve"> del </t>
    </r>
    <r>
      <rPr>
        <b/>
        <sz val="11"/>
        <color theme="1"/>
        <rFont val="Arial"/>
        <family val="2"/>
      </rPr>
      <t xml:space="preserve">Riesgo </t>
    </r>
    <r>
      <rPr>
        <sz val="11"/>
        <color theme="1"/>
        <rFont val="Arial"/>
        <family val="2"/>
      </rPr>
      <t>se realiza de forma</t>
    </r>
    <r>
      <rPr>
        <b/>
        <sz val="11"/>
        <color theme="1"/>
        <rFont val="Arial"/>
        <family val="2"/>
      </rPr>
      <t xml:space="preserve"> automática,</t>
    </r>
    <r>
      <rPr>
        <sz val="11"/>
        <color theme="1"/>
        <rFont val="Arial"/>
        <family val="2"/>
      </rPr>
      <t xml:space="preserve"> según el dictamen del formato de identificación de riesgos. </t>
    </r>
    <r>
      <rPr>
        <b/>
        <sz val="11"/>
        <color theme="1"/>
        <rFont val="Arial"/>
        <family val="2"/>
      </rPr>
      <t>Las causas y consecuencias</t>
    </r>
    <r>
      <rPr>
        <sz val="11"/>
        <color theme="1"/>
        <rFont val="Arial"/>
        <family val="2"/>
      </rPr>
      <t xml:space="preserve"> también se diligencian</t>
    </r>
    <r>
      <rPr>
        <b/>
        <sz val="11"/>
        <color theme="1"/>
        <rFont val="Arial"/>
        <family val="2"/>
      </rPr>
      <t xml:space="preserve"> automáticamente. </t>
    </r>
    <r>
      <rPr>
        <sz val="11"/>
        <color theme="1"/>
        <rFont val="Arial"/>
        <family val="2"/>
      </rPr>
      <t xml:space="preserve">información que es sumistrada por el formato de identificación de riesgos. </t>
    </r>
    <r>
      <rPr>
        <u/>
        <sz val="11"/>
        <color theme="1"/>
        <rFont val="Arial"/>
        <family val="2"/>
      </rPr>
      <t>Nota: si se anexan celdas a las ya establecidas en el formato, deberá diligenciar algunos procesos de manualmente.</t>
    </r>
  </si>
  <si>
    <r>
      <t xml:space="preserve">La probabilidad se entiende como la </t>
    </r>
    <r>
      <rPr>
        <b/>
        <sz val="11"/>
        <color theme="1"/>
        <rFont val="Arial"/>
        <family val="2"/>
      </rPr>
      <t>posibilidad de ocurrencia del riesgo</t>
    </r>
    <r>
      <rPr>
        <sz val="11"/>
        <color theme="1"/>
        <rFont val="Arial"/>
        <family val="2"/>
      </rPr>
      <t xml:space="preserve">, esta puede ser medida con criterios de frecuencia o factibilidad. La columna de </t>
    </r>
    <r>
      <rPr>
        <b/>
        <sz val="11"/>
        <color theme="1"/>
        <rFont val="Arial"/>
        <family val="2"/>
      </rPr>
      <t>RIESGO</t>
    </r>
    <r>
      <rPr>
        <sz val="11"/>
        <color theme="1"/>
        <rFont val="Arial"/>
        <family val="2"/>
      </rPr>
      <t xml:space="preserve">, se diligencia </t>
    </r>
    <r>
      <rPr>
        <b/>
        <sz val="11"/>
        <color theme="1"/>
        <rFont val="Arial"/>
        <family val="2"/>
      </rPr>
      <t xml:space="preserve">automáticamente </t>
    </r>
    <r>
      <rPr>
        <sz val="11"/>
        <color theme="1"/>
        <rFont val="Arial"/>
        <family val="2"/>
      </rPr>
      <t xml:space="preserve">gracias a la información introducida en los formatos anteriores.                              </t>
    </r>
    <r>
      <rPr>
        <b/>
        <sz val="11"/>
        <color rgb="FFC00000"/>
        <rFont val="Arial"/>
        <family val="2"/>
      </rPr>
      <t xml:space="preserve">PASO 1: </t>
    </r>
    <r>
      <rPr>
        <b/>
        <sz val="11"/>
        <color theme="1"/>
        <rFont val="Arial"/>
        <family val="2"/>
      </rPr>
      <t>CALIFICAR</t>
    </r>
    <r>
      <rPr>
        <sz val="11"/>
        <color theme="1"/>
        <rFont val="Arial"/>
        <family val="2"/>
      </rPr>
      <t xml:space="preserve"> del 1 a 5 (siendo 1: la menos importante y 5: la mas importante), dentro de las columnas de priorización de probabilidades (P1, P2, ... P15) perteneciente a cada RIESGO. Tenga en cuenta que solo se debe ingresar una calificación por miembro, o sea, si hay 5 participantes en el equipo se diligencia de P1 a P5, y así sucesivamente. Una vez terminado esto, se evidencia el puntaje total (por ejemplo: suma de las columnas E11 hasta la S11. Y así sucesivamente ) , y el promedio de las mismas (puntaje total/número de prioridades, es decir, el número de miembros del equipo que participaron). De acuerdo al valor del promedio, </t>
    </r>
    <r>
      <rPr>
        <b/>
        <sz val="11"/>
        <color theme="1"/>
        <rFont val="Arial"/>
        <family val="2"/>
      </rPr>
      <t>el resultado de la probabilidad</t>
    </r>
    <r>
      <rPr>
        <sz val="11"/>
        <color theme="1"/>
        <rFont val="Arial"/>
        <family val="2"/>
      </rPr>
      <t xml:space="preserve"> se ubicará en uno de los siguientes niveles: </t>
    </r>
    <r>
      <rPr>
        <b/>
        <sz val="11"/>
        <color theme="1"/>
        <rFont val="Arial"/>
        <family val="2"/>
      </rPr>
      <t xml:space="preserve"> Rara vez (1), Improbable (2), Posible (3), Probable (4) y Casi seguro (5)</t>
    </r>
    <r>
      <rPr>
        <sz val="11"/>
        <color theme="1"/>
        <rFont val="Arial"/>
        <family val="2"/>
      </rPr>
      <t xml:space="preserve">. </t>
    </r>
  </si>
  <si>
    <t>¿SE PRIORIZA LA CAUSA PARA EL ANÁLISIS DOFA?</t>
  </si>
  <si>
    <r>
      <t xml:space="preserve">La identificación del riesgo se lleva a cabo con base en las causas proyectadas en el Análisis DOFA (Amenazas y Debilidades), las cuales pueden </t>
    </r>
    <r>
      <rPr>
        <b/>
        <sz val="11"/>
        <color theme="1"/>
        <rFont val="Arial"/>
        <family val="2"/>
      </rPr>
      <t>afectar</t>
    </r>
    <r>
      <rPr>
        <sz val="11"/>
        <color theme="1"/>
        <rFont val="Arial"/>
        <family val="2"/>
      </rPr>
      <t xml:space="preserve"> el logro de </t>
    </r>
    <r>
      <rPr>
        <b/>
        <sz val="11"/>
        <color theme="1"/>
        <rFont val="Arial"/>
        <family val="2"/>
      </rPr>
      <t>los objetivos organizacionales.</t>
    </r>
    <r>
      <rPr>
        <sz val="11"/>
        <color theme="1"/>
        <rFont val="Arial"/>
        <family val="2"/>
      </rPr>
      <t xml:space="preserve"> Es decir, los riesgos serán aquellos que estén asociados a eventos o situaciones que entorpezcan el normal desarrollo de los objetivos del proceso o los estratégicos.                                                                                                          </t>
    </r>
    <r>
      <rPr>
        <b/>
        <sz val="11"/>
        <color rgb="FFC00000"/>
        <rFont val="Arial"/>
        <family val="2"/>
      </rPr>
      <t>PASO 1:</t>
    </r>
    <r>
      <rPr>
        <sz val="11"/>
        <color theme="1"/>
        <rFont val="Arial"/>
        <family val="2"/>
      </rPr>
      <t xml:space="preserve"> </t>
    </r>
    <r>
      <rPr>
        <b/>
        <sz val="11"/>
        <color theme="1"/>
        <rFont val="Arial"/>
        <family val="2"/>
      </rPr>
      <t>CONTESTAR</t>
    </r>
    <r>
      <rPr>
        <sz val="11"/>
        <color theme="1"/>
        <rFont val="Arial"/>
        <family val="2"/>
      </rPr>
      <t xml:space="preserve"> las preguntas claves para la identificación del riesgo:                                                                                                        </t>
    </r>
    <r>
      <rPr>
        <b/>
        <sz val="11"/>
        <color theme="1"/>
        <rFont val="Arial"/>
        <family val="2"/>
      </rPr>
      <t>¿QUÉ PUEDE SUCEDER?</t>
    </r>
    <r>
      <rPr>
        <sz val="11"/>
        <color theme="1"/>
        <rFont val="Arial"/>
        <family val="2"/>
      </rPr>
      <t xml:space="preserve"> aquí se determina la afectación del cumplimiento del objetivo estratégico o del proceso según sea el caso.         </t>
    </r>
    <r>
      <rPr>
        <b/>
        <sz val="11"/>
        <color theme="1"/>
        <rFont val="Arial"/>
        <family val="2"/>
      </rPr>
      <t>¿CÓMO PUEDE SUCEDER?</t>
    </r>
    <r>
      <rPr>
        <sz val="11"/>
        <color theme="1"/>
        <rFont val="Arial"/>
        <family val="2"/>
      </rPr>
      <t xml:space="preserve"> en donde se identifican las causas que se relacionen con la afectación del cumplimiento, las cuales nacen a partir de los factores determinados en el formato de contexto. </t>
    </r>
    <r>
      <rPr>
        <b/>
        <sz val="11"/>
        <color theme="1"/>
        <rFont val="Arial"/>
        <family val="2"/>
      </rPr>
      <t>TENGA EN CUENTA QUE:</t>
    </r>
    <r>
      <rPr>
        <sz val="11"/>
        <color theme="1"/>
        <rFont val="Arial"/>
        <family val="2"/>
      </rPr>
      <t xml:space="preserve"> hay tres tipos de factores (externos, internos e internos del proceso) y que cada uno de ellos cuenta con una subclasificación: (legales y reglamentarios, políticos, sociales y culturales, ambientales, económicos y financieros y tecnológicos), (financieros, personal de la entidad, procesos operativos,  tecnología, comunicación interna, estratégicos y factores geográficos) y  (diseño del proceso, interacción con los procesos, transversalidad, responsables del proceso, comunicación entre los procesos, normatividad, articulación de los procesos y procedimientos del proceso y activos de seguridad digital del proceso), respectivamente. Al momento de ubicar las causas, mantenga la coherencia y relación con la respuesta de la columna anterior.                                                                                                                                                                                                      </t>
    </r>
    <r>
      <rPr>
        <b/>
        <sz val="11"/>
        <color theme="1"/>
        <rFont val="Arial"/>
        <family val="2"/>
      </rPr>
      <t>¿CUÁNDO PUEDE SUCEDER?</t>
    </r>
    <r>
      <rPr>
        <sz val="11"/>
        <color theme="1"/>
        <rFont val="Arial"/>
        <family val="2"/>
      </rPr>
      <t xml:space="preserve"> determinar un periodo probable de materialización, el cual vaya de acuerdo con el desarrollo del proceso.          </t>
    </r>
    <r>
      <rPr>
        <b/>
        <sz val="11"/>
        <color theme="1"/>
        <rFont val="Arial"/>
        <family val="2"/>
      </rPr>
      <t>¿QUÉ CONSECUENCIAS TENDRÍA SU MATERIALIZACIÓN?</t>
    </r>
    <r>
      <rPr>
        <sz val="11"/>
        <color theme="1"/>
        <rFont val="Arial"/>
        <family val="2"/>
      </rPr>
      <t xml:space="preserve"> Postule los posibles efectos que puede acarrear la materialización del riesgo.                                                                                                                                                                                                                </t>
    </r>
    <r>
      <rPr>
        <b/>
        <sz val="11"/>
        <color rgb="FFC00000"/>
        <rFont val="Arial"/>
        <family val="2"/>
      </rPr>
      <t>PASO 2:</t>
    </r>
    <r>
      <rPr>
        <sz val="11"/>
        <color theme="1"/>
        <rFont val="Arial"/>
        <family val="2"/>
      </rPr>
      <t xml:space="preserve"> </t>
    </r>
    <r>
      <rPr>
        <b/>
        <sz val="11"/>
        <color theme="1"/>
        <rFont val="Arial"/>
        <family val="2"/>
      </rPr>
      <t>DESCRIBIR</t>
    </r>
    <r>
      <rPr>
        <sz val="11"/>
        <color theme="1"/>
        <rFont val="Arial"/>
        <family val="2"/>
      </rPr>
      <t xml:space="preserve"> </t>
    </r>
    <r>
      <rPr>
        <b/>
        <sz val="11"/>
        <color theme="1"/>
        <rFont val="Arial"/>
        <family val="2"/>
      </rPr>
      <t>el riesgo</t>
    </r>
    <r>
      <rPr>
        <sz val="11"/>
        <color theme="1"/>
        <rFont val="Arial"/>
        <family val="2"/>
      </rPr>
      <t xml:space="preserve"> teniendo en cuenta las respuestas de las preguntas anteriores. Es importante centrarse en los riesgos más significativos para la entidad, y que esten relacionados con los objetivos de los procesos y los institucionales.                                                                                                                                               </t>
    </r>
    <r>
      <rPr>
        <b/>
        <sz val="11"/>
        <color theme="1"/>
        <rFont val="Arial"/>
        <family val="2"/>
      </rPr>
      <t xml:space="preserve">TÉCNICAS PARA LA REDACCIÓN DEL RIESGO: evitar iniciar con palabras negativas </t>
    </r>
    <r>
      <rPr>
        <sz val="11"/>
        <color theme="1"/>
        <rFont val="Arial"/>
        <family val="2"/>
      </rPr>
      <t xml:space="preserve">como: "no", "que no"..., o con palabras que denoten un factor de riesgo (causa) tales como: "ausencia de", "falta de", "poco", "escaso", "insuficiente" "deficiente", "debilidades en..."  Además, </t>
    </r>
    <r>
      <rPr>
        <b/>
        <sz val="11"/>
        <color theme="1"/>
        <rFont val="Arial"/>
        <family val="2"/>
      </rPr>
      <t xml:space="preserve">la descripción debe generar </t>
    </r>
    <r>
      <rPr>
        <sz val="11"/>
        <color theme="1"/>
        <rFont val="Arial"/>
        <family val="2"/>
      </rPr>
      <t xml:space="preserve">en el lector o escucha, </t>
    </r>
    <r>
      <rPr>
        <b/>
        <sz val="11"/>
        <color theme="1"/>
        <rFont val="Arial"/>
        <family val="2"/>
      </rPr>
      <t>la imagen del evento</t>
    </r>
    <r>
      <rPr>
        <sz val="11"/>
        <color theme="1"/>
        <rFont val="Arial"/>
        <family val="2"/>
      </rPr>
      <t xml:space="preserve"> como si ya estuviera sucediendo. </t>
    </r>
    <r>
      <rPr>
        <b/>
        <sz val="11"/>
        <color theme="1"/>
        <rFont val="Arial"/>
        <family val="2"/>
      </rPr>
      <t>IMPORTANTE: pregúntese si el riesgo identificado está relacionado directamente con las características del objetivo del proceso. Si la respuesta es "no" este puede ser considerado como una causa o consecuencia.</t>
    </r>
    <r>
      <rPr>
        <sz val="11"/>
        <color theme="1"/>
        <rFont val="Arial"/>
        <family val="2"/>
      </rPr>
      <t xml:space="preserve">                                                                              </t>
    </r>
    <r>
      <rPr>
        <b/>
        <sz val="11"/>
        <color rgb="FFC00000"/>
        <rFont val="Arial"/>
        <family val="2"/>
      </rPr>
      <t>PASO 3:</t>
    </r>
    <r>
      <rPr>
        <sz val="11"/>
        <color theme="1"/>
        <rFont val="Arial"/>
        <family val="2"/>
      </rPr>
      <t xml:space="preserve"> </t>
    </r>
    <r>
      <rPr>
        <b/>
        <sz val="11"/>
        <color theme="1"/>
        <rFont val="Arial"/>
        <family val="2"/>
      </rPr>
      <t>CLASIFICAR</t>
    </r>
    <r>
      <rPr>
        <sz val="11"/>
        <color theme="1"/>
        <rFont val="Arial"/>
        <family val="2"/>
      </rPr>
      <t xml:space="preserve"> el riesgo según sus características, por ejemplo: Riesgo de Corrupción (posibilidad de recibir o solicitar cualquier dávida o beneficio a nombre propio o de terceros con el fin de celebrar un contrato. Es necesario que en la descripción del riesgo concurran los componentes de su definición, así: ACCIÓN U OMISIÓN + USO DEL PODER + DESVIACIÓN DE LA GESTIÓN DE LO PÚBLICO + BENEFICIO PRIVADO). Además, se pueden encontrar otros tipos de riesgos como: Riesgo de Gestión (es la posibilidad de que suceda algún evento que tendrá un impacto sobre el cumplimiento de los objetivos. Se expresa en términos de probabilidad y consecuencias), Riesgo de Seguridad Digital (combinación de amenazas y vulnerabilidades en el entorno digital. Puede debilitar el logro de objetivos socioeconómicos, así como afectar otros intereses nacionales), Riesgo Inherente (es aquel al que se enfrenta una entidad en ausencia de acciones de la dirección para modificar su probabilidad o impacto), Riesgo Residual (nivel de riesgo que permanece luego de tomar sus correspondientes medidas de tratamiento), entre otros.                                                                                                                                 </t>
    </r>
    <r>
      <rPr>
        <b/>
        <sz val="11"/>
        <color rgb="FFC00000"/>
        <rFont val="Arial"/>
        <family val="2"/>
      </rPr>
      <t/>
    </r>
  </si>
  <si>
    <t>1 ¿Los servidores del área de radicación efectúan registros manuales o electrónicos?</t>
  </si>
  <si>
    <t xml:space="preserve">3 ¿Los servidores del área evidencian niveles de vida por encima del promedio del salario? </t>
  </si>
  <si>
    <t xml:space="preserve">4 ¿El sistema de turnos es asignado electrónicamente o manualmente con criterios de discrecionalidad del servidor? </t>
  </si>
  <si>
    <t xml:space="preserve">5 ¿Existe una caja menor o cuentas corrientes para recibir dineros correspondientes a trámites? </t>
  </si>
  <si>
    <t xml:space="preserve">2. ¿Los servidores del área de radicación manejan dinero de los usuarios o información privilegiada que pueda afectar la dinámica del mercado? </t>
  </si>
  <si>
    <t>6. ¿Existe exceso de procedimientos y participación de varios funcionarios que interviene en la relación con el ciudadano?</t>
  </si>
  <si>
    <t>7. ¿Existe registros detallados de los documentos aportados y controles para evitar su pérdida?</t>
  </si>
  <si>
    <t>8. ¿Existen mecanismos de verificación de legalidad de los requisitos acreditados por los ciudadanos?</t>
  </si>
  <si>
    <t>9. ¿Se evidencia relaciones de amistad entre los servidores y tramitadores u oficinas especializadas en la gestión de trámites?</t>
  </si>
  <si>
    <t>10. ¿Los niveles salariales de los funcionarios que atienden los trámites, se ajustan a la complejidad de su función?</t>
  </si>
  <si>
    <t>11. ¿Existen controles de la gestión de trámites a diario?</t>
  </si>
  <si>
    <t>12. ¿Existe autonomía profesional para el análisis de requisitos y no existe manipulación de decisiones por encima de la decisión técnica?</t>
  </si>
  <si>
    <t>13. ¿Existen fases de análisis de los requisitos con excesiva reserva que impida la transparencia en el proceso?</t>
  </si>
  <si>
    <t>14. ¿Existen parámetros técnicos que frenen el proceso de discrecionalidad?</t>
  </si>
  <si>
    <t>15. ¿Existen bancos de conceptos técnico-jurídicos que frenen la interpretación subjetiva de las normas o reglamentos?</t>
  </si>
  <si>
    <t>16. ¿Existen actores de presión en el tema regulado por el trámite que puedan incidir en las decisiones institucionales?</t>
  </si>
  <si>
    <t>17. ¿Existen servidores que tengan nexos con la temática que regulan?</t>
  </si>
  <si>
    <t>18. ¿La complejidad de los procedimientos del trámite desborda la capacidad de comprensión del usuario?</t>
  </si>
  <si>
    <t>19. ¿Existen espacios o puntos de encuentro entre el servidor y el usuario donde se pueda presentar?</t>
  </si>
  <si>
    <t>20. ¿Todas las fases de ejecución de un trámite están soportadas con el uso de herramientas tecnológicas que previenen las acciones presenciales?</t>
  </si>
  <si>
    <t>4. ANÁLISIS DOFA</t>
  </si>
  <si>
    <t>5. IDENTIFICACIÓN DE RIESGOS</t>
  </si>
  <si>
    <t>6. DESCRIPCIÓN DEL RIESGO</t>
  </si>
  <si>
    <t>7. DETERMINACIÓN DE LA PROBABILIDAD</t>
  </si>
  <si>
    <t>8. IMPACTO RIESGOS DE GESTIÓN</t>
  </si>
  <si>
    <t xml:space="preserve">9. IMPACTO RIESGOS DE CORRUPCCIÓN </t>
  </si>
  <si>
    <t>10. VALORACIÓN DE RIESGO  INHERENTES (antes de controles)</t>
  </si>
  <si>
    <t>12. EVALUACIÓN DE LA SOLIDEZ DEL CONJUNTO DE CONTROLES</t>
  </si>
  <si>
    <t>13. VALORACIÓN DE RIESGO RESIDUAL (después de controles)</t>
  </si>
  <si>
    <t>14. MAPA Y PLAN DE TRATAMIENTO DE RIESGOS</t>
  </si>
  <si>
    <r>
      <t xml:space="preserve">Los objetivos estratégicos y del proceso se desarrollan a través de actividades, pero no todas tienen la misma importancia, por tanto se debe establecer cuáles de ellas contribuyen mayormente al logro de los objetivos y estas son las actividades críticas o factores claves de éxito; estos factores se deben tener en cuenta al identificar las causas que originan la materialización de los riesgos. Por ende, en base a los </t>
    </r>
    <r>
      <rPr>
        <b/>
        <sz val="11"/>
        <color theme="1"/>
        <rFont val="Arial"/>
        <family val="2"/>
      </rPr>
      <t>resultados de probabilidad de factibilidad y frecuencia</t>
    </r>
    <r>
      <rPr>
        <sz val="11"/>
        <color theme="1"/>
        <rFont val="Arial"/>
        <family val="2"/>
      </rPr>
      <t xml:space="preserve"> perteneciente a cada causa evaluada en el formato de Priorización de Causas (Amenazas y Debilidades).                                                                                                                                                                                                            </t>
    </r>
    <r>
      <rPr>
        <b/>
        <sz val="11"/>
        <color rgb="FFC00000"/>
        <rFont val="Arial"/>
        <family val="2"/>
      </rPr>
      <t>PASO 1:</t>
    </r>
    <r>
      <rPr>
        <sz val="11"/>
        <color theme="1"/>
        <rFont val="Arial"/>
        <family val="2"/>
      </rPr>
      <t xml:space="preserve"> </t>
    </r>
    <r>
      <rPr>
        <b/>
        <sz val="11"/>
        <color theme="1"/>
        <rFont val="Arial"/>
        <family val="2"/>
      </rPr>
      <t>UBICAR</t>
    </r>
    <r>
      <rPr>
        <sz val="11"/>
        <color theme="1"/>
        <rFont val="Arial"/>
        <family val="2"/>
      </rPr>
      <t xml:space="preserve"> las causas que según su puntaje fueron </t>
    </r>
    <r>
      <rPr>
        <b/>
        <sz val="11"/>
        <color rgb="FF00B050"/>
        <rFont val="Arial"/>
        <family val="2"/>
      </rPr>
      <t>PRIORIZADAS,</t>
    </r>
    <r>
      <rPr>
        <sz val="11"/>
        <color theme="1"/>
        <rFont val="Arial"/>
        <family val="2"/>
      </rPr>
      <t xml:space="preserve"> dentro de la </t>
    </r>
    <r>
      <rPr>
        <b/>
        <sz val="11"/>
        <color theme="1"/>
        <rFont val="Arial"/>
        <family val="2"/>
      </rPr>
      <t xml:space="preserve">Matriz DOFA. </t>
    </r>
    <r>
      <rPr>
        <sz val="11"/>
        <color theme="1"/>
        <rFont val="Arial"/>
        <family val="2"/>
      </rPr>
      <t xml:space="preserve"> Estas deben ingresarse en la sección que corresponda a sus características. </t>
    </r>
    <r>
      <rPr>
        <b/>
        <sz val="11"/>
        <color theme="1"/>
        <rFont val="Arial"/>
        <family val="2"/>
      </rPr>
      <t>TENGA EN CUENTA QUE:</t>
    </r>
    <r>
      <rPr>
        <sz val="11"/>
        <color theme="1"/>
        <rFont val="Arial"/>
        <family val="2"/>
      </rPr>
      <t xml:space="preserve"> Las causas que provengan del formato de priorización de causas, es decir, del </t>
    </r>
    <r>
      <rPr>
        <b/>
        <sz val="11"/>
        <color theme="1"/>
        <rFont val="Arial"/>
        <family val="2"/>
      </rPr>
      <t>FACTOR INTERNO</t>
    </r>
    <r>
      <rPr>
        <sz val="11"/>
        <color theme="1"/>
        <rFont val="Arial"/>
        <family val="2"/>
      </rPr>
      <t xml:space="preserve"> y del </t>
    </r>
    <r>
      <rPr>
        <b/>
        <sz val="11"/>
        <color theme="1"/>
        <rFont val="Arial"/>
        <family val="2"/>
      </rPr>
      <t>FACTOR INTERNO DEL PROCESO</t>
    </r>
    <r>
      <rPr>
        <sz val="11"/>
        <color theme="1"/>
        <rFont val="Arial"/>
        <family val="2"/>
      </rPr>
      <t xml:space="preserve">, se diligencian en la misma columna de </t>
    </r>
    <r>
      <rPr>
        <b/>
        <sz val="11"/>
        <color theme="1"/>
        <rFont val="Arial"/>
        <family val="2"/>
      </rPr>
      <t>DEBILIDADES</t>
    </r>
    <r>
      <rPr>
        <sz val="11"/>
        <color theme="1"/>
        <rFont val="Arial"/>
        <family val="2"/>
      </rPr>
      <t>. Las demás causas del</t>
    </r>
    <r>
      <rPr>
        <b/>
        <sz val="11"/>
        <color theme="1"/>
        <rFont val="Arial"/>
        <family val="2"/>
      </rPr>
      <t xml:space="preserve"> FACTOR EXTERNO</t>
    </r>
    <r>
      <rPr>
        <sz val="11"/>
        <color theme="1"/>
        <rFont val="Arial"/>
        <family val="2"/>
      </rPr>
      <t xml:space="preserve">, se diligencian en la columna de </t>
    </r>
    <r>
      <rPr>
        <b/>
        <sz val="11"/>
        <color theme="1"/>
        <rFont val="Arial"/>
        <family val="2"/>
      </rPr>
      <t>AMENAZAS</t>
    </r>
    <r>
      <rPr>
        <sz val="11"/>
        <color theme="1"/>
        <rFont val="Arial"/>
        <family val="2"/>
      </rPr>
      <t xml:space="preserve">. Además, la selección de las mismas se da de acuerdo al criterio que haya establecido el Comité de Riesgos.                                                                                                                      </t>
    </r>
    <r>
      <rPr>
        <b/>
        <sz val="11"/>
        <color rgb="FFC00000"/>
        <rFont val="Arial"/>
        <family val="2"/>
      </rPr>
      <t>PASO 2:</t>
    </r>
    <r>
      <rPr>
        <sz val="11"/>
        <color theme="1"/>
        <rFont val="Arial"/>
        <family val="2"/>
      </rPr>
      <t xml:space="preserve"> </t>
    </r>
    <r>
      <rPr>
        <b/>
        <sz val="11"/>
        <color theme="1"/>
        <rFont val="Arial"/>
        <family val="2"/>
      </rPr>
      <t>DEFINIR</t>
    </r>
    <r>
      <rPr>
        <sz val="11"/>
        <color theme="1"/>
        <rFont val="Arial"/>
        <family val="2"/>
      </rPr>
      <t xml:space="preserve"> las causas de: </t>
    </r>
    <r>
      <rPr>
        <b/>
        <sz val="11"/>
        <color theme="1"/>
        <rFont val="Arial"/>
        <family val="2"/>
      </rPr>
      <t xml:space="preserve">el factor interno - contorno </t>
    </r>
    <r>
      <rPr>
        <sz val="11"/>
        <color theme="1"/>
        <rFont val="Arial"/>
        <family val="2"/>
      </rPr>
      <t xml:space="preserve">son los aspectos relacionados con la organización, allí se encuentran las </t>
    </r>
    <r>
      <rPr>
        <b/>
        <sz val="11"/>
        <color theme="1"/>
        <rFont val="Arial"/>
        <family val="2"/>
      </rPr>
      <t>DEBILIDADES (D) y FORTALEZAS (F)</t>
    </r>
    <r>
      <rPr>
        <sz val="11"/>
        <color theme="1"/>
        <rFont val="Arial"/>
        <family val="2"/>
      </rPr>
      <t xml:space="preserve">, las cuales expresan los aspectos negativos y positivos de la empresa. Tenga en cuenta que para los riesgos de seguridad digital no es necesario realizar DOFA a nivel de activos, se toma la realizada para el proceso.  </t>
    </r>
    <r>
      <rPr>
        <b/>
        <sz val="11"/>
        <color theme="1"/>
        <rFont val="Arial"/>
        <family val="2"/>
      </rPr>
      <t>El factor externo - entorno</t>
    </r>
    <r>
      <rPr>
        <sz val="11"/>
        <color theme="1"/>
        <rFont val="Arial"/>
        <family val="2"/>
      </rPr>
      <t xml:space="preserve"> contiene las </t>
    </r>
    <r>
      <rPr>
        <b/>
        <sz val="11"/>
        <color theme="1"/>
        <rFont val="Arial"/>
        <family val="2"/>
      </rPr>
      <t>OPORTUNIDADES (O) y AMENAZAS (A)</t>
    </r>
    <r>
      <rPr>
        <sz val="11"/>
        <color theme="1"/>
        <rFont val="Arial"/>
        <family val="2"/>
      </rPr>
      <t xml:space="preserve"> que se pueden identificar en el ambiente que rodea a la organización, y que ejerce una influencia directa o indirecta con el cumplimiento de los objetivos, ya sea aportando u obstaculizando el alcance de los mismos.                              </t>
    </r>
    <r>
      <rPr>
        <b/>
        <sz val="11"/>
        <color rgb="FFC00000"/>
        <rFont val="Arial"/>
        <family val="2"/>
      </rPr>
      <t>PASO 3:</t>
    </r>
    <r>
      <rPr>
        <sz val="11"/>
        <color theme="1"/>
        <rFont val="Arial"/>
        <family val="2"/>
      </rPr>
      <t xml:space="preserve"> </t>
    </r>
    <r>
      <rPr>
        <b/>
        <sz val="11"/>
        <color theme="1"/>
        <rFont val="Arial"/>
        <family val="2"/>
      </rPr>
      <t>DEFINIR LAS ESTRATEGIAS</t>
    </r>
    <r>
      <rPr>
        <sz val="11"/>
        <color theme="1"/>
        <rFont val="Arial"/>
        <family val="2"/>
      </rPr>
      <t xml:space="preserve"> necesarias para aprovechar las ventajas detectadas, las cuales deben tener la capacidad de hacer frente a las problemáticas ya sean a nivel interno o externo de la organización: </t>
    </r>
    <r>
      <rPr>
        <b/>
        <sz val="11"/>
        <color theme="1"/>
        <rFont val="Arial"/>
        <family val="2"/>
      </rPr>
      <t>ESTRATEGIA (DO) - supervivencia</t>
    </r>
    <r>
      <rPr>
        <sz val="11"/>
        <color theme="1"/>
        <rFont val="Arial"/>
        <family val="2"/>
      </rPr>
      <t xml:space="preserve">, que consiste en contrarrestar Debilidades por medio de las Oportunidades. </t>
    </r>
    <r>
      <rPr>
        <b/>
        <sz val="11"/>
        <color theme="1"/>
        <rFont val="Arial"/>
        <family val="2"/>
      </rPr>
      <t>ESTRATEGIA (FO) - crecimiento</t>
    </r>
    <r>
      <rPr>
        <sz val="11"/>
        <color theme="1"/>
        <rFont val="Arial"/>
        <family val="2"/>
      </rPr>
      <t xml:space="preserve">, en donde se busca emplear las Fortalezas para optimizar las Oportunidades. </t>
    </r>
    <r>
      <rPr>
        <b/>
        <sz val="11"/>
        <color theme="1"/>
        <rFont val="Arial"/>
        <family val="2"/>
      </rPr>
      <t>ESTRATEGIA (DA) - contingencia,</t>
    </r>
    <r>
      <rPr>
        <sz val="11"/>
        <color theme="1"/>
        <rFont val="Arial"/>
        <family val="2"/>
      </rPr>
      <t xml:space="preserve"> por medio de la cual se establecen planes de reserva/contigencia para hacer frente a la materialización de los riesgos. </t>
    </r>
    <r>
      <rPr>
        <b/>
        <sz val="11"/>
        <color theme="1"/>
        <rFont val="Arial"/>
        <family val="2"/>
      </rPr>
      <t>ESTRATEGIA (FA) - supervivencia</t>
    </r>
    <r>
      <rPr>
        <sz val="11"/>
        <color theme="1"/>
        <rFont val="Arial"/>
        <family val="2"/>
      </rPr>
      <t xml:space="preserve"> que se usa para contrarrestar las Amenazas a través de las Fortalezas. IMPORTANTE: Las estrategias DO y FA podrán ser utilizadas más adelante como acciones de control para el tratamiento de riesgos, por cuanto están atacando las causas (debilidades y amenazas), y las estrategias DA, pueden servir para la formulación de acciones de contingencia para reestablecer la normatividad de manera inmediata al momento qque el riesgo se materialice.</t>
    </r>
  </si>
  <si>
    <t>x</t>
  </si>
  <si>
    <t>ZONA RESIDUAL</t>
  </si>
  <si>
    <t>ZONA INHERENTE</t>
  </si>
  <si>
    <t>ZONA</t>
  </si>
  <si>
    <t xml:space="preserve"> IMPACTO</t>
  </si>
  <si>
    <t>Rara vez</t>
  </si>
  <si>
    <t>Casi seguro</t>
  </si>
  <si>
    <t>22. ¿Hay fallas en la cultura de la probidad (honradez)?</t>
  </si>
  <si>
    <t>23. ¿Los sistemas de información carecen de controles?</t>
  </si>
  <si>
    <t>24. ¿Se evidencia falsificación en los documentos?</t>
  </si>
  <si>
    <t xml:space="preserve">21. ¿Falta información clara? </t>
  </si>
  <si>
    <t>25. ¿Hay debilidad en los canales de acceso a la publicidad de las condiciones del trámite?</t>
  </si>
  <si>
    <t>26. ¿El proceso de radicación presencial es complejo?</t>
  </si>
  <si>
    <t>27. ¿ Se evidencia debilidad en los controles existentes en los procesos y procedimientos?</t>
  </si>
  <si>
    <t>28. ¿Falta comportamientos de integridad de lo público del servidor que revisa?</t>
  </si>
  <si>
    <t>29. ¿Falta controles administrativos en el proceso de revisión?</t>
  </si>
  <si>
    <t>30. ¿Se evidencia falsificación o manipulación en la información?</t>
  </si>
  <si>
    <t>31. ¿Falta control en el proceso financiero de pagos?</t>
  </si>
  <si>
    <t>32. ¿Falta comportamientos de integridad de lo público del servidor que decide la solicitud?</t>
  </si>
  <si>
    <t>33. ¿Se presentan fallas en el sistema de gestión documental para comunicar o notificar?</t>
  </si>
  <si>
    <t>34. ¿Se presentan fallas en los canales de información?</t>
  </si>
  <si>
    <t>Otras causas generadoras</t>
  </si>
  <si>
    <t>Posibles causas de hechos de corrupción en actividades asociadas al trámite</t>
  </si>
  <si>
    <t>Riesgo de corrupción asociado al trámite</t>
  </si>
  <si>
    <r>
      <t>RESPUESTA 
(</t>
    </r>
    <r>
      <rPr>
        <b/>
        <i/>
        <sz val="10"/>
        <color theme="1"/>
        <rFont val="Arial"/>
        <family val="2"/>
      </rPr>
      <t>seleccione con</t>
    </r>
    <r>
      <rPr>
        <b/>
        <sz val="10"/>
        <color theme="1"/>
        <rFont val="Arial"/>
        <family val="2"/>
      </rPr>
      <t xml:space="preserve"> X)</t>
    </r>
  </si>
  <si>
    <r>
      <rPr>
        <b/>
        <sz val="11"/>
        <color theme="1"/>
        <rFont val="Arial"/>
        <family val="2"/>
      </rPr>
      <t>El RIESGO</t>
    </r>
    <r>
      <rPr>
        <sz val="11"/>
        <color theme="1"/>
        <rFont val="Arial"/>
        <family val="2"/>
      </rPr>
      <t xml:space="preserve">, se diligencia de forma </t>
    </r>
    <r>
      <rPr>
        <b/>
        <sz val="11"/>
        <color theme="1"/>
        <rFont val="Arial"/>
        <family val="2"/>
      </rPr>
      <t>automática</t>
    </r>
    <r>
      <rPr>
        <sz val="11"/>
        <color theme="1"/>
        <rFont val="Arial"/>
        <family val="2"/>
      </rPr>
      <t xml:space="preserve"> haciéndo uso de la información de los formatos anteriores, para que de esta forma se pueda </t>
    </r>
    <r>
      <rPr>
        <b/>
        <sz val="11"/>
        <color theme="1"/>
        <rFont val="Arial"/>
        <family val="2"/>
      </rPr>
      <t>realizar una comparación con los demás riesgos</t>
    </r>
    <r>
      <rPr>
        <sz val="11"/>
        <color theme="1"/>
        <rFont val="Arial"/>
        <family val="2"/>
      </rPr>
      <t>, y determinar</t>
    </r>
    <r>
      <rPr>
        <b/>
        <sz val="11"/>
        <color theme="1"/>
        <rFont val="Arial"/>
        <family val="2"/>
      </rPr>
      <t xml:space="preserve"> la importancia que recae en cada uno</t>
    </r>
    <r>
      <rPr>
        <sz val="11"/>
        <color theme="1"/>
        <rFont val="Arial"/>
        <family val="2"/>
      </rPr>
      <t xml:space="preserve"> de ellos. </t>
    </r>
    <r>
      <rPr>
        <u/>
        <sz val="11"/>
        <rFont val="Arial"/>
        <family val="2"/>
      </rPr>
      <t>Nota:</t>
    </r>
    <r>
      <rPr>
        <u/>
        <sz val="11"/>
        <color theme="1"/>
        <rFont val="Arial"/>
        <family val="2"/>
      </rPr>
      <t xml:space="preserve"> para los Riesgos de Corrupción, el análisis de impacto se realizará solo con los niveles "moderado", "mayor" y "catastrófico", dado que estos siempre serán significativos; tampoco aplican los niveles de impacto insignificante y menor, los cuales SÍ APLICAN para los demás riesgos.</t>
    </r>
    <r>
      <rPr>
        <sz val="11"/>
        <color theme="1"/>
        <rFont val="Arial"/>
        <family val="2"/>
      </rPr>
      <t xml:space="preserve">                                                                                                                                                                                            </t>
    </r>
    <r>
      <rPr>
        <b/>
        <sz val="11"/>
        <color rgb="FFC00000"/>
        <rFont val="Arial"/>
        <family val="2"/>
      </rPr>
      <t>PASO 1:</t>
    </r>
    <r>
      <rPr>
        <sz val="11"/>
        <color theme="1"/>
        <rFont val="Arial"/>
        <family val="2"/>
      </rPr>
      <t xml:space="preserve"> </t>
    </r>
    <r>
      <rPr>
        <b/>
        <sz val="11"/>
        <color theme="1"/>
        <rFont val="Arial"/>
        <family val="2"/>
      </rPr>
      <t>UBICAR en el eje X (IMPACTO)</t>
    </r>
    <r>
      <rPr>
        <sz val="11"/>
        <color theme="1"/>
        <rFont val="Arial"/>
        <family val="2"/>
      </rPr>
      <t xml:space="preserve"> los resultados de los formatos de: </t>
    </r>
    <r>
      <rPr>
        <b/>
        <sz val="11"/>
        <color theme="1"/>
        <rFont val="Arial"/>
        <family val="2"/>
      </rPr>
      <t>Impacto de Riesgos de Gestión e Impacto de Riesgos de Corrupción.</t>
    </r>
    <r>
      <rPr>
        <sz val="11"/>
        <color theme="1"/>
        <rFont val="Arial"/>
        <family val="2"/>
      </rPr>
      <t xml:space="preserve"> </t>
    </r>
    <r>
      <rPr>
        <b/>
        <sz val="11"/>
        <color theme="1"/>
        <rFont val="Arial"/>
        <family val="2"/>
      </rPr>
      <t>SELECCIONAR</t>
    </r>
    <r>
      <rPr>
        <sz val="11"/>
        <color theme="1"/>
        <rFont val="Arial"/>
        <family val="2"/>
      </rPr>
      <t xml:space="preserve"> de la lista desplegable ubicada en la casilla de impacto el resultado obtenido. </t>
    </r>
    <r>
      <rPr>
        <b/>
        <sz val="11"/>
        <color rgb="FFC00000"/>
        <rFont val="Arial"/>
        <family val="2"/>
      </rPr>
      <t>VER EJEMPLO</t>
    </r>
    <r>
      <rPr>
        <sz val="11"/>
        <color theme="1"/>
        <rFont val="Arial"/>
        <family val="2"/>
      </rPr>
      <t xml:space="preserve">                                                                                                                                                                                                  </t>
    </r>
    <r>
      <rPr>
        <b/>
        <sz val="11"/>
        <color rgb="FFC00000"/>
        <rFont val="Arial"/>
        <family val="2"/>
      </rPr>
      <t>PASO 3:</t>
    </r>
    <r>
      <rPr>
        <sz val="11"/>
        <color theme="1"/>
        <rFont val="Arial"/>
        <family val="2"/>
      </rPr>
      <t xml:space="preserve"> </t>
    </r>
    <r>
      <rPr>
        <b/>
        <sz val="11"/>
        <color theme="1"/>
        <rFont val="Arial"/>
        <family val="2"/>
      </rPr>
      <t>UBICAR en el eje Y (PROBABILIDAD)</t>
    </r>
    <r>
      <rPr>
        <sz val="11"/>
        <color theme="1"/>
        <rFont val="Arial"/>
        <family val="2"/>
      </rPr>
      <t xml:space="preserve"> el resultado que aparece en la </t>
    </r>
    <r>
      <rPr>
        <b/>
        <sz val="11"/>
        <color theme="1"/>
        <rFont val="Arial"/>
        <family val="2"/>
      </rPr>
      <t xml:space="preserve">casilla de  probabilidad de ocurrencia.                    </t>
    </r>
    <r>
      <rPr>
        <b/>
        <sz val="11"/>
        <color rgb="FFC00000"/>
        <rFont val="Arial"/>
        <family val="2"/>
      </rPr>
      <t>PASO 4:</t>
    </r>
    <r>
      <rPr>
        <b/>
        <sz val="11"/>
        <color theme="1"/>
        <rFont val="Arial"/>
        <family val="2"/>
      </rPr>
      <t xml:space="preserve"> HALLAR en el mapa de calor</t>
    </r>
    <r>
      <rPr>
        <sz val="11"/>
        <color theme="1"/>
        <rFont val="Arial"/>
        <family val="2"/>
      </rPr>
      <t xml:space="preserve">, el punto de intersección </t>
    </r>
    <r>
      <rPr>
        <b/>
        <sz val="11"/>
        <color theme="1"/>
        <rFont val="Arial"/>
        <family val="2"/>
      </rPr>
      <t xml:space="preserve"> (R1)</t>
    </r>
    <r>
      <rPr>
        <sz val="11"/>
        <color theme="1"/>
        <rFont val="Arial"/>
        <family val="2"/>
      </rPr>
      <t xml:space="preserve">  obtenido de la  probabilidad de ocurrencia y el impacto de cada riesgo.                                                                                                                                                                                                                 </t>
    </r>
    <r>
      <rPr>
        <b/>
        <sz val="11"/>
        <color rgb="FFC00000"/>
        <rFont val="Arial"/>
        <family val="2"/>
      </rPr>
      <t>PASO 5:</t>
    </r>
    <r>
      <rPr>
        <b/>
        <sz val="11"/>
        <color theme="1"/>
        <rFont val="Arial"/>
        <family val="2"/>
      </rPr>
      <t xml:space="preserve"> DETERMINAR el NIVEL DE RIESGO INHERENTE,  según el punto de intersección (R1):                                                                                                         La casilla de nivel  se diligencia automáticamente.
</t>
    </r>
  </si>
  <si>
    <r>
      <rPr>
        <b/>
        <sz val="11"/>
        <color theme="1"/>
        <rFont val="Arial"/>
        <family val="2"/>
      </rPr>
      <t>Identificación del riesgo:</t>
    </r>
    <r>
      <rPr>
        <sz val="11"/>
        <color theme="1"/>
        <rFont val="Arial"/>
        <family val="2"/>
      </rPr>
      <t xml:space="preserve"> son los factores o</t>
    </r>
    <r>
      <rPr>
        <b/>
        <sz val="11"/>
        <color theme="1"/>
        <rFont val="Arial"/>
        <family val="2"/>
      </rPr>
      <t xml:space="preserve"> fuentes de riesgo</t>
    </r>
    <r>
      <rPr>
        <sz val="11"/>
        <color theme="1"/>
        <rFont val="Arial"/>
        <family val="2"/>
      </rPr>
      <t xml:space="preserve"> que se han de tomar en consideración para la administración del riesgo. Para lo cual, se establece tres diferentes contextos: </t>
    </r>
    <r>
      <rPr>
        <b/>
        <sz val="11"/>
        <color theme="1"/>
        <rFont val="Arial"/>
        <family val="2"/>
      </rPr>
      <t xml:space="preserve">FACTOR EXTERNO, FACTOR INTERNO Y FACTOR INTERNO DEL PROCESO  </t>
    </r>
    <r>
      <rPr>
        <sz val="11"/>
        <color theme="1"/>
        <rFont val="Arial"/>
        <family val="2"/>
      </rPr>
      <t xml:space="preserve">                            </t>
    </r>
    <r>
      <rPr>
        <b/>
        <sz val="11"/>
        <color rgb="FFC00000"/>
        <rFont val="Arial"/>
        <family val="2"/>
      </rPr>
      <t>PASO 1:</t>
    </r>
    <r>
      <rPr>
        <sz val="11"/>
        <color theme="1"/>
        <rFont val="Arial"/>
        <family val="2"/>
      </rPr>
      <t xml:space="preserve"> </t>
    </r>
    <r>
      <rPr>
        <b/>
        <sz val="11"/>
        <color theme="1"/>
        <rFont val="Arial"/>
        <family val="2"/>
      </rPr>
      <t>DEFINIR</t>
    </r>
    <r>
      <rPr>
        <sz val="11"/>
        <color theme="1"/>
        <rFont val="Arial"/>
        <family val="2"/>
      </rPr>
      <t xml:space="preserve">  </t>
    </r>
    <r>
      <rPr>
        <b/>
        <sz val="11"/>
        <color theme="1"/>
        <rFont val="Arial"/>
        <family val="2"/>
      </rPr>
      <t xml:space="preserve"> los</t>
    </r>
    <r>
      <rPr>
        <sz val="11"/>
        <color theme="1"/>
        <rFont val="Arial"/>
        <family val="2"/>
      </rPr>
      <t xml:space="preserve">  </t>
    </r>
    <r>
      <rPr>
        <b/>
        <sz val="11"/>
        <color theme="1"/>
        <rFont val="Arial"/>
        <family val="2"/>
      </rPr>
      <t xml:space="preserve">factores externos que afectan el entorno del proceso  </t>
    </r>
    <r>
      <rPr>
        <sz val="11"/>
        <color theme="1"/>
        <rFont val="Arial"/>
        <family val="2"/>
      </rPr>
      <t>(legales y reglamentarios, políticos, sociales y culturales, ambientales, económicos y financieros, tecnológicos, otros).</t>
    </r>
    <r>
      <rPr>
        <b/>
        <sz val="11"/>
        <color theme="1"/>
        <rFont val="Arial"/>
        <family val="2"/>
      </rPr>
      <t xml:space="preserve">                                                                                                                                         </t>
    </r>
    <r>
      <rPr>
        <b/>
        <sz val="11"/>
        <color rgb="FFC00000"/>
        <rFont val="Arial"/>
        <family val="2"/>
      </rPr>
      <t xml:space="preserve">PASO 2:  </t>
    </r>
    <r>
      <rPr>
        <b/>
        <sz val="11"/>
        <color theme="1"/>
        <rFont val="Arial"/>
        <family val="2"/>
      </rPr>
      <t>ASOCIAR</t>
    </r>
    <r>
      <rPr>
        <b/>
        <sz val="11"/>
        <color rgb="FFC00000"/>
        <rFont val="Arial"/>
        <family val="2"/>
      </rPr>
      <t xml:space="preserve"> </t>
    </r>
    <r>
      <rPr>
        <sz val="11"/>
        <color theme="1"/>
        <rFont val="Arial"/>
        <family val="2"/>
      </rPr>
      <t>a cada factor</t>
    </r>
    <r>
      <rPr>
        <sz val="11"/>
        <color rgb="FFC00000"/>
        <rFont val="Arial"/>
        <family val="2"/>
      </rPr>
      <t xml:space="preserve"> </t>
    </r>
    <r>
      <rPr>
        <sz val="11"/>
        <rFont val="Arial"/>
        <family val="2"/>
      </rPr>
      <t xml:space="preserve">externo </t>
    </r>
    <r>
      <rPr>
        <b/>
        <sz val="11"/>
        <color theme="1"/>
        <rFont val="Arial"/>
        <family val="2"/>
      </rPr>
      <t>las causas</t>
    </r>
    <r>
      <rPr>
        <sz val="11"/>
        <color theme="1"/>
        <rFont val="Arial"/>
        <family val="2"/>
      </rPr>
      <t xml:space="preserve"> generadoras de riesgos que puedan afectar el cumplimiento del objetivo del proceso           </t>
    </r>
    <r>
      <rPr>
        <b/>
        <sz val="11"/>
        <color rgb="FFC00000"/>
        <rFont val="Arial"/>
        <family val="2"/>
      </rPr>
      <t>PASO 3:</t>
    </r>
    <r>
      <rPr>
        <b/>
        <sz val="11"/>
        <color theme="1"/>
        <rFont val="Arial"/>
        <family val="2"/>
      </rPr>
      <t xml:space="preserve"> DEFINIR los factores internos que afectan el ambiente  del proceso </t>
    </r>
    <r>
      <rPr>
        <sz val="11"/>
        <color theme="1"/>
        <rFont val="Arial"/>
        <family val="2"/>
      </rPr>
      <t xml:space="preserve">(financieros, personal de la entidad, procesos operativos,  tecnología, comunicación interna, estratégicos, factores geográficos, otros).                                                                                                                 </t>
    </r>
    <r>
      <rPr>
        <b/>
        <sz val="11"/>
        <color rgb="FFC00000"/>
        <rFont val="Arial"/>
        <family val="2"/>
      </rPr>
      <t>PASO 4</t>
    </r>
    <r>
      <rPr>
        <sz val="11"/>
        <color theme="1"/>
        <rFont val="Arial"/>
        <family val="2"/>
      </rPr>
      <t xml:space="preserve">: </t>
    </r>
    <r>
      <rPr>
        <b/>
        <sz val="11"/>
        <color theme="1"/>
        <rFont val="Arial"/>
        <family val="2"/>
      </rPr>
      <t xml:space="preserve"> ASOCIAR </t>
    </r>
    <r>
      <rPr>
        <sz val="11"/>
        <color theme="1"/>
        <rFont val="Arial"/>
        <family val="2"/>
      </rPr>
      <t>a cada factor interno</t>
    </r>
    <r>
      <rPr>
        <b/>
        <sz val="11"/>
        <color theme="1"/>
        <rFont val="Arial"/>
        <family val="2"/>
      </rPr>
      <t xml:space="preserve"> las causas</t>
    </r>
    <r>
      <rPr>
        <sz val="11"/>
        <color theme="1"/>
        <rFont val="Arial"/>
        <family val="2"/>
      </rPr>
      <t xml:space="preserve"> generadoras de riesgos que puedan afectar el cumplimiento del objetivo del proceso             </t>
    </r>
    <r>
      <rPr>
        <b/>
        <sz val="11"/>
        <color rgb="FFC00000"/>
        <rFont val="Arial"/>
        <family val="2"/>
      </rPr>
      <t>PASO 5:</t>
    </r>
    <r>
      <rPr>
        <b/>
        <sz val="11"/>
        <color theme="1"/>
        <rFont val="Arial"/>
        <family val="2"/>
      </rPr>
      <t xml:space="preserve"> DEFINIR los factores internos del proceso que afectan el ambiente  del proceso </t>
    </r>
    <r>
      <rPr>
        <sz val="11"/>
        <color theme="1"/>
        <rFont val="Arial"/>
        <family val="2"/>
      </rPr>
      <t>(diseño del proceso, interacción con los procesos, transversalidad, responsables del proceso, comunicación entre los procesos, normatividad, articulación de los procesos y procedimientos del proceso, activos de seguridad digital del proceso, otros)</t>
    </r>
    <r>
      <rPr>
        <b/>
        <sz val="11"/>
        <color theme="1"/>
        <rFont val="Arial"/>
        <family val="2"/>
      </rPr>
      <t xml:space="preserve">.  
</t>
    </r>
    <r>
      <rPr>
        <b/>
        <sz val="11"/>
        <color rgb="FFC00000"/>
        <rFont val="Arial"/>
        <family val="2"/>
      </rPr>
      <t>PASO 6:</t>
    </r>
    <r>
      <rPr>
        <b/>
        <sz val="11"/>
        <color theme="1"/>
        <rFont val="Arial"/>
        <family val="2"/>
      </rPr>
      <t xml:space="preserve"> </t>
    </r>
    <r>
      <rPr>
        <sz val="11"/>
        <color theme="1"/>
        <rFont val="Arial"/>
        <family val="2"/>
      </rPr>
      <t xml:space="preserve">Una vez se establece lo anterior, se prosigue a DETERMINAR las causas que solas o en combinación de otras, pueden producir la materialización de un riesgo, las cuales deben coincidir con el contexto seleccionado para cada una de ellas.                                                                   Nota: para redactar el riesgo, se aconseja evitar iniciar con palabras negativas (no, que no...) o con palabras que denoten un factor de riesgo (ausencia de, falta de, poco, escaso, insuficiente, deficiente, debilidades...)  </t>
    </r>
    <r>
      <rPr>
        <b/>
        <sz val="11"/>
        <color theme="1"/>
        <rFont val="Arial"/>
        <family val="2"/>
      </rPr>
      <t xml:space="preserve">                                                                                                                            </t>
    </r>
    <r>
      <rPr>
        <sz val="11"/>
        <color theme="1"/>
        <rFont val="Arial"/>
        <family val="2"/>
      </rPr>
      <t xml:space="preserve">                                                             </t>
    </r>
  </si>
  <si>
    <t>TENGA EN CUENTA QUE CUALQUIER MODIFICACIÓN EN LOS FORMATOS,  AFECTARÁ ALGUNAS FÓRMULAS Y/O VÍNCULOS ESTABLECIDOS ENTRE ELLOS, LOS CUALES TIENEN LA FINALIDAD DE FACILITAR EL DILIGENCIONAMIENTO DE LA INFORMACIÓN.
CONTRASEÑA DE DESBLOQUEO: 1040</t>
  </si>
  <si>
    <t>SUMA TOTAL</t>
  </si>
  <si>
    <r>
      <t xml:space="preserve">Las causas identificadas en el establecimienton del contexto, sirven de base para determinar las causas raíz o causas subyacentes,   generadoras de los riesgos, para ello es indispensable priorizarlas. Por consiguiente, es necesario conformar un equipo de trabajo con funcionarios que conozcan el proceso, los cuales acompañarán al comité de riesgos designado para priorizarlas, siguiendo la metodología establecida en el anexo No.5 de la Guia para la admnistración del riesgo y el diseño de controles en entidades públicas  versión 4, publicada en el mes de  octubre de 2018 por   el DAFP.                                                                                                                                                                                                                                          
</t>
    </r>
    <r>
      <rPr>
        <b/>
        <sz val="11"/>
        <color rgb="FFC00000"/>
        <rFont val="Arial"/>
        <family val="2"/>
      </rPr>
      <t>PASO 1:</t>
    </r>
    <r>
      <rPr>
        <sz val="11"/>
        <color theme="1"/>
        <rFont val="Arial"/>
        <family val="2"/>
      </rPr>
      <t xml:space="preserve"> </t>
    </r>
    <r>
      <rPr>
        <b/>
        <sz val="11"/>
        <color theme="1"/>
        <rFont val="Arial"/>
        <family val="2"/>
      </rPr>
      <t>Diligenciar</t>
    </r>
    <r>
      <rPr>
        <sz val="11"/>
        <color theme="1"/>
        <rFont val="Arial"/>
        <family val="2"/>
      </rPr>
      <t xml:space="preserve"> las causas dentro de la columna B, las cuales, se encuentran en el formato anterior del contexto. Dicha actividad se puede hacer a través de dos formas: la primera es copiar la causa del contexto y pegarla en la columna asignada dentro del formato de priorización de causa. La segunda opción, es situarse en la celda en donde desea llevar la información y digitar </t>
    </r>
    <r>
      <rPr>
        <b/>
        <sz val="11"/>
        <color theme="1"/>
        <rFont val="Arial"/>
        <family val="2"/>
      </rPr>
      <t>=</t>
    </r>
    <r>
      <rPr>
        <sz val="11"/>
        <color theme="1"/>
        <rFont val="Arial"/>
        <family val="2"/>
      </rPr>
      <t xml:space="preserve"> irse al formato anterior y dar </t>
    </r>
    <r>
      <rPr>
        <b/>
        <sz val="11"/>
        <color theme="1"/>
        <rFont val="Arial"/>
        <family val="2"/>
      </rPr>
      <t>click sobre la celda que desea copiar</t>
    </r>
    <r>
      <rPr>
        <sz val="11"/>
        <color theme="1"/>
        <rFont val="Arial"/>
        <family val="2"/>
      </rPr>
      <t xml:space="preserve">, y luego oprime </t>
    </r>
    <r>
      <rPr>
        <b/>
        <sz val="11"/>
        <color theme="1"/>
        <rFont val="Arial"/>
        <family val="2"/>
      </rPr>
      <t>ENTER</t>
    </r>
    <r>
      <rPr>
        <sz val="11"/>
        <color theme="1"/>
        <rFont val="Arial"/>
        <family val="2"/>
      </rPr>
      <t xml:space="preserve">.    </t>
    </r>
    <r>
      <rPr>
        <b/>
        <i/>
        <sz val="11"/>
        <color rgb="FFC00000"/>
        <rFont val="Arial"/>
        <family val="2"/>
      </rPr>
      <t>ejemplo: =CONTEXTO!B12</t>
    </r>
    <r>
      <rPr>
        <sz val="11"/>
        <color theme="1"/>
        <rFont val="Arial"/>
        <family val="2"/>
      </rPr>
      <t xml:space="preserve">
</t>
    </r>
    <r>
      <rPr>
        <b/>
        <sz val="11"/>
        <color rgb="FFC00000"/>
        <rFont val="Arial"/>
        <family val="2"/>
      </rPr>
      <t>PASO 2:</t>
    </r>
    <r>
      <rPr>
        <sz val="11"/>
        <color theme="1"/>
        <rFont val="Arial"/>
        <family val="2"/>
      </rPr>
      <t xml:space="preserve"> </t>
    </r>
    <r>
      <rPr>
        <b/>
        <sz val="11"/>
        <color theme="1"/>
        <rFont val="Arial"/>
        <family val="2"/>
      </rPr>
      <t>Calificar cada causa del 1 a 5</t>
    </r>
    <r>
      <rPr>
        <sz val="11"/>
        <color theme="1"/>
        <rFont val="Arial"/>
        <family val="2"/>
      </rPr>
      <t xml:space="preserve"> (siendo 1: la menos importante y 5: la mas importante), dicho puntaje se diligencia dentro de las columnas de </t>
    </r>
    <r>
      <rPr>
        <b/>
        <sz val="11"/>
        <color theme="1"/>
        <rFont val="Arial"/>
        <family val="2"/>
      </rPr>
      <t>priorización de probabilidades</t>
    </r>
    <r>
      <rPr>
        <sz val="11"/>
        <color theme="1"/>
        <rFont val="Arial"/>
        <family val="2"/>
      </rPr>
      <t xml:space="preserve"> (P1, P2, ... P15) perteneciente a cada causa. Tenga en cuenta que solo se debe ingresar una calificación por miembro, o sea, si hay 5 participantes en el equipo se diligencia de P1 a P5, y así sucesivamente.                                                      </t>
    </r>
    <r>
      <rPr>
        <b/>
        <sz val="11"/>
        <color rgb="FFC00000"/>
        <rFont val="Arial"/>
        <family val="2"/>
      </rPr>
      <t>PASO 3:</t>
    </r>
    <r>
      <rPr>
        <sz val="11"/>
        <color theme="1"/>
        <rFont val="Arial"/>
        <family val="2"/>
      </rPr>
      <t xml:space="preserve"> Para determinar la probabilidad de factibilidad y frecuencia, se debe </t>
    </r>
    <r>
      <rPr>
        <b/>
        <sz val="11"/>
        <color theme="1"/>
        <rFont val="Arial"/>
        <family val="2"/>
      </rPr>
      <t>establecer un valor mínimo</t>
    </r>
    <r>
      <rPr>
        <sz val="11"/>
        <color theme="1"/>
        <rFont val="Arial"/>
        <family val="2"/>
      </rPr>
      <t xml:space="preserve"> que permita saber si la causa se puede </t>
    </r>
    <r>
      <rPr>
        <b/>
        <sz val="11"/>
        <color theme="1"/>
        <rFont val="Arial"/>
        <family val="2"/>
      </rPr>
      <t xml:space="preserve">seleccionar en la columna del check list </t>
    </r>
    <r>
      <rPr>
        <sz val="11"/>
        <color theme="1"/>
        <rFont val="Arial"/>
        <family val="2"/>
      </rPr>
      <t xml:space="preserve">como </t>
    </r>
    <r>
      <rPr>
        <b/>
        <sz val="11"/>
        <color theme="1"/>
        <rFont val="Arial"/>
        <family val="2"/>
      </rPr>
      <t>prioridad del análisis DOFA</t>
    </r>
    <r>
      <rPr>
        <sz val="11"/>
        <color theme="1"/>
        <rFont val="Arial"/>
        <family val="2"/>
      </rPr>
      <t xml:space="preserve">, ya que la misma se puede considerar como la originaria de la materialización de un riesgo. </t>
    </r>
    <r>
      <rPr>
        <b/>
        <sz val="11"/>
        <color theme="1"/>
        <rFont val="Arial"/>
        <family val="2"/>
      </rPr>
      <t>Tenga en cuenta que las causas seleccionadas pueden ser susceptibles a cada uno de los encargados del proceso, por ende, el valor mínimo a considerar puede variar.</t>
    </r>
    <r>
      <rPr>
        <sz val="11"/>
        <color theme="1"/>
        <rFont val="Arial"/>
        <family val="2"/>
      </rPr>
      <t xml:space="preserve">
</t>
    </r>
    <r>
      <rPr>
        <b/>
        <sz val="11"/>
        <color rgb="FFC00000"/>
        <rFont val="Arial"/>
        <family val="2"/>
      </rPr>
      <t>NO OLVIDE QUE,</t>
    </r>
    <r>
      <rPr>
        <sz val="11"/>
        <color theme="1"/>
        <rFont val="Arial"/>
        <family val="2"/>
      </rPr>
      <t xml:space="preserve"> </t>
    </r>
    <r>
      <rPr>
        <b/>
        <sz val="11"/>
        <color theme="1"/>
        <rFont val="Arial"/>
        <family val="2"/>
      </rPr>
      <t xml:space="preserve">si necesita añadir más filas puede hacerlo, pero no olvide modificar la celda de PROMEDIO, la cual está al final del formato. Ya que para hallar este valor se necesita dividir el total de la suma sobre el numero total de causas. Si sus causas son mayores o inferiores a 30, debe modificar la fórmula. </t>
    </r>
  </si>
  <si>
    <t>11. CONTROLES Y EVALUACIÓN</t>
  </si>
  <si>
    <t>FORMATO: PRIORIZACIÓN DE CAUSAS DE  RIESGOS DE CORRUPCIÓN ASOCIADOS A TRÁMITES</t>
  </si>
  <si>
    <t>3. PRIORIZACIÓN DE CAUSAS DE  RIESGOS DE CORRUPCIÓN  ASOCIADOS A TRÁMITES</t>
  </si>
  <si>
    <r>
      <t xml:space="preserve">Este formato </t>
    </r>
    <r>
      <rPr>
        <b/>
        <sz val="11"/>
        <color theme="1"/>
        <rFont val="Arial"/>
        <family val="2"/>
      </rPr>
      <t xml:space="preserve">solo aplica para </t>
    </r>
    <r>
      <rPr>
        <sz val="11"/>
        <color theme="1"/>
        <rFont val="Arial"/>
        <family val="2"/>
      </rPr>
      <t xml:space="preserve">identificar y priorizar causas de riesgos de corrupción  asociados a los  trámites. 
</t>
    </r>
    <r>
      <rPr>
        <b/>
        <sz val="11"/>
        <color rgb="FFC00000"/>
        <rFont val="Arial"/>
        <family val="2"/>
      </rPr>
      <t>PASO 1:</t>
    </r>
    <r>
      <rPr>
        <sz val="11"/>
        <color theme="1"/>
        <rFont val="Arial"/>
        <family val="2"/>
      </rPr>
      <t xml:space="preserve"> Identificar  si en el proceso se encuentran trámites que solicita  el ciudadano y de estos cuales son propensos a riesgos de corrupción. 
</t>
    </r>
    <r>
      <rPr>
        <b/>
        <sz val="11"/>
        <color rgb="FFC00000"/>
        <rFont val="Arial"/>
        <family val="2"/>
      </rPr>
      <t>PASO 2:</t>
    </r>
    <r>
      <rPr>
        <sz val="11"/>
        <color theme="1"/>
        <rFont val="Arial"/>
        <family val="2"/>
      </rPr>
      <t xml:space="preserve"> Identificar los puntos sensibles o vulnerables dentro del procedimiento de los trámites, con ayuda del </t>
    </r>
    <r>
      <rPr>
        <i/>
        <sz val="11"/>
        <color theme="1"/>
        <rFont val="Arial"/>
        <family val="2"/>
      </rPr>
      <t>Triángulo de la Corrupción</t>
    </r>
    <r>
      <rPr>
        <sz val="11"/>
        <color theme="1"/>
        <rFont val="Arial"/>
        <family val="2"/>
      </rPr>
      <t xml:space="preserve"> que propone el instructivo del protocolo para trámites.
</t>
    </r>
    <r>
      <rPr>
        <b/>
        <sz val="11"/>
        <color rgb="FFC00000"/>
        <rFont val="Arial"/>
        <family val="2"/>
      </rPr>
      <t>PASO 3:</t>
    </r>
    <r>
      <rPr>
        <sz val="11"/>
        <color theme="1"/>
        <rFont val="Arial"/>
        <family val="2"/>
      </rPr>
      <t xml:space="preserve"> Analizar las debilidades que pueden ser causas de hechos de corrupción en las actividades asociadas al trámite en la entidad, así como las amenazas del entorno (factor externo).
</t>
    </r>
    <r>
      <rPr>
        <b/>
        <sz val="11"/>
        <color rgb="FFC00000"/>
        <rFont val="Arial"/>
        <family val="2"/>
      </rPr>
      <t>TENGA EN CUENTA QUE:</t>
    </r>
    <r>
      <rPr>
        <sz val="11"/>
        <color theme="1"/>
        <rFont val="Arial"/>
        <family val="2"/>
      </rPr>
      <t xml:space="preserve"> </t>
    </r>
    <r>
      <rPr>
        <b/>
        <sz val="11"/>
        <color theme="1"/>
        <rFont val="Arial"/>
        <family val="2"/>
      </rPr>
      <t>Aquellas preguntas que sean seleccionadas, se pueden considerar como posibles causas generadoras de riesgos de corrupción. Las cuales, se deben incluir dentro de la DOFA como debilidad o amenaza, según sea el caso.</t>
    </r>
  </si>
  <si>
    <t xml:space="preserve">Cambios de Gobierno </t>
  </si>
  <si>
    <t xml:space="preserve">Constantes cambios normativos </t>
  </si>
  <si>
    <t>Constante innovación tecnológica.</t>
  </si>
  <si>
    <t xml:space="preserve">Fallas en aplicativos para cargue o reporte de información a plataformas (SECOP) y/o entes de control. </t>
  </si>
  <si>
    <t>Pandemias: Falta de preparación y experiencia en la forma de afrontar las pandemias.</t>
  </si>
  <si>
    <t xml:space="preserve">Designación de rubro presupuestal   para el funcionamiento de la oficina de contratación. </t>
  </si>
  <si>
    <t xml:space="preserve">Falta de Etica y valores  y de aplicación del código de integridad y buen gobierno. </t>
  </si>
  <si>
    <t xml:space="preserve">Desconocimiento del estatuto contractual y sus decretos reglamentarios </t>
  </si>
  <si>
    <t xml:space="preserve">Dificultad en la unificación de criterios para la realización de los procesos contractuales </t>
  </si>
  <si>
    <t>Falta de articulación entre las Secretarías ejecutoras, Secretaría de Planeación  y oficina de Contratación</t>
  </si>
  <si>
    <t xml:space="preserve">Equipos tecnológicos obsoletos, Sistemas de Información no integrados. </t>
  </si>
  <si>
    <t xml:space="preserve">Dificultad de trabajar en equipo </t>
  </si>
  <si>
    <t>Unidades administrativas ubicadas en diferentes sitios de la ciudad (Ibagué).</t>
  </si>
  <si>
    <t xml:space="preserve">Dificultad en la comunicación con los  lideres de los demás procesos </t>
  </si>
  <si>
    <t xml:space="preserve">Desactualización de la caracterización del proceso. </t>
  </si>
  <si>
    <t>Demoras en la recepción de la información contractual por parte de las secretarias ejecutoras.</t>
  </si>
  <si>
    <t xml:space="preserve">Desconocimiento de la caracterización, manuales, procedimientos, instructivos, guías, formatos y demas documentos propios del proceso por parte del personal nuevo. </t>
  </si>
  <si>
    <t>Falta de compromiso de los líderes de los procesos en la implementación de mejora, asociadas a los planes de mejoramiento</t>
  </si>
  <si>
    <t>Contratar bienes y servicios no relacionados con la emergencia y justificándose en ella.</t>
  </si>
  <si>
    <t>Falta de claridad en la justificación previa de la necesidad para adquisición del bien o servicio contratado.</t>
  </si>
  <si>
    <t xml:space="preserve">Adjudicación de contratos a proveedores que presentan falta de idoneidad, por ausencia de la capacidad financiera, o la experiencia necesaria; para la
ejecución del objeto contractual de forma eficiente y adecuada
</t>
  </si>
  <si>
    <t>Sobrecostos en los contratos de bienes o servicios independiente de posibles distorsiones del mercado</t>
  </si>
  <si>
    <t xml:space="preserve">Omisión en el envío de actos administrativos de declaratoria de urgencia manifiesta y reporte de los  contratos celebrados, para el control jurisdiccional y  la contraloría municipal </t>
  </si>
  <si>
    <t xml:space="preserve">Omisión en el envio de actos administrativos de declaratoria de urgencia manifiesta y contratos celebrados, para el control jurisidiccional y  la contraloria municipal </t>
  </si>
  <si>
    <t>1) El otorgamiento de certificaciones a la alcaldía de Ibagué bajo las normas ISO 9001, OHSAS 18000, ISO 14001.</t>
  </si>
  <si>
    <r>
      <rPr>
        <b/>
        <sz val="11"/>
        <rFont val="Arial"/>
        <family val="2"/>
      </rPr>
      <t>2) S</t>
    </r>
    <r>
      <rPr>
        <sz val="11"/>
        <rFont val="Arial"/>
        <family val="2"/>
      </rPr>
      <t xml:space="preserve">istemas de información desarrollados e implementados en la entidad que facilitan la unificación de la información (SOFTCON-PISAMI). </t>
    </r>
  </si>
  <si>
    <r>
      <rPr>
        <b/>
        <sz val="11"/>
        <rFont val="Arial"/>
        <family val="2"/>
      </rPr>
      <t xml:space="preserve">3) </t>
    </r>
    <r>
      <rPr>
        <sz val="11"/>
        <rFont val="Arial"/>
        <family val="2"/>
      </rPr>
      <t xml:space="preserve">Capacitación permanente en temas atinentes al proceso. </t>
    </r>
  </si>
  <si>
    <r>
      <rPr>
        <b/>
        <sz val="11"/>
        <rFont val="Arial"/>
        <family val="2"/>
      </rPr>
      <t xml:space="preserve">4) </t>
    </r>
    <r>
      <rPr>
        <sz val="11"/>
        <rFont val="Arial"/>
        <family val="2"/>
      </rPr>
      <t>Empoderamiento por parte del líder del proceso.</t>
    </r>
  </si>
  <si>
    <r>
      <rPr>
        <b/>
        <sz val="11"/>
        <rFont val="Arial"/>
        <family val="2"/>
      </rPr>
      <t>5)</t>
    </r>
    <r>
      <rPr>
        <sz val="11"/>
        <rFont val="Arial"/>
        <family val="2"/>
      </rPr>
      <t xml:space="preserve"> El proceso  tiene su manual, caracterización, instructivos, procedimientos y formatos documentados.</t>
    </r>
  </si>
  <si>
    <r>
      <rPr>
        <b/>
        <sz val="11"/>
        <rFont val="Arial"/>
        <family val="2"/>
      </rPr>
      <t>6)</t>
    </r>
    <r>
      <rPr>
        <sz val="11"/>
        <rFont val="Arial"/>
        <family val="2"/>
      </rPr>
      <t xml:space="preserve"> Apoyo técnico por parte de la secretaría de las TICS para garantizar la cobertura de internet y el buen funcionamiento tecnológico de la oficina (Publicaciones de procesos contractuales en diferentes plataformas).</t>
    </r>
  </si>
  <si>
    <r>
      <rPr>
        <b/>
        <sz val="11"/>
        <rFont val="Arial"/>
        <family val="2"/>
      </rPr>
      <t xml:space="preserve">7) </t>
    </r>
    <r>
      <rPr>
        <sz val="11"/>
        <rFont val="Arial"/>
        <family val="2"/>
      </rPr>
      <t>Reorganización administrativa de la Alcaldía, que brindo talento humano de planta para el apoyo de las actividades del proceso.</t>
    </r>
  </si>
  <si>
    <t xml:space="preserve">8) La política de administración del riesgo esta alineada con el manual para la identificación y cobertura del riesgo en los procesos de contratación. </t>
  </si>
  <si>
    <t>9) Utilización de las guías e instructivos establecidos por Colombia Compra Eficiente.</t>
  </si>
  <si>
    <t/>
  </si>
  <si>
    <t xml:space="preserve">Omisión en el envío de actos administrativos de declaratoria de urgencia manifiesta y reporte de los contratos celebrados, para el control jurisdiccional y  la contraloría municipal </t>
  </si>
  <si>
    <r>
      <rPr>
        <b/>
        <sz val="11"/>
        <rFont val="Arial"/>
        <family val="2"/>
      </rPr>
      <t>1)</t>
    </r>
    <r>
      <rPr>
        <sz val="11"/>
        <rFont val="Arial"/>
        <family val="2"/>
      </rPr>
      <t xml:space="preserve"> Acceso a la información publicada en paginas web de entidades del orden nacional </t>
    </r>
  </si>
  <si>
    <t>F1O6   Fortalecer todo lo referente al SIGAMI, con el fin de tener continuidad en el proceso.</t>
  </si>
  <si>
    <r>
      <rPr>
        <b/>
        <sz val="11"/>
        <rFont val="Arial"/>
        <family val="2"/>
      </rPr>
      <t xml:space="preserve">2) </t>
    </r>
    <r>
      <rPr>
        <sz val="11"/>
        <rFont val="Arial"/>
        <family val="2"/>
      </rPr>
      <t>Acceso a la herramienta tecnológica SECOP (Colombia compra eficiente) que facilita los procesos de contratación estatal.</t>
    </r>
  </si>
  <si>
    <t>O5D1 Poder realizar una contratación acorde a la  necesidad de la oficina, según la planeación realizada para fortalecer la parte administrativa.</t>
  </si>
  <si>
    <t>F3O3 Capacitar al talento humano adscrito a la oficina de contratación, con el fin de conocer la documentación propia del proceso  para fortalecimiento del mismo.</t>
  </si>
  <si>
    <t>3) Capacitaciones con entidades publicas expertas en el área de contratación</t>
  </si>
  <si>
    <t>O6D11D7 Fortalecer las actividades relacionadas con el SIGAMI en el proceso gestión contractual mediante reuniones periódicas para evaluar el la implementación de los sistemas en el proceso y así aportar a la mejora continua de la administración.</t>
  </si>
  <si>
    <t>F6O2 Trabajar conjuntamente con Colombia Compra y  la secretaria de las TICS, para el manejo adecuado de las plataformas.</t>
  </si>
  <si>
    <t>4) Adquisición de un sistema de información, donde permita trabajar en conjunto y tiempo real los procesos a sacar.</t>
  </si>
  <si>
    <t>5) Contar con recursos propios de la oficina de contratación.</t>
  </si>
  <si>
    <t xml:space="preserve">6) Que todos los lideres del proceso se comprometan en un 100%, para que continúe y se cumpla el proceso de certificación </t>
  </si>
  <si>
    <t xml:space="preserve">O3D12 Realizar capacitaciones para la unificación de criterios en los procesos contractuales, con el personal adscrito a la oficina de contratación. </t>
  </si>
  <si>
    <t>7) compromiso de las secretarias ejecutoras al momento de adquirir lo necesario para la emergencia.</t>
  </si>
  <si>
    <t>O3D12 Realizar capacitaciones de los temas contractuales en los términos de emergencia y socializar con comunicaciones internas las actualizaciones normativas</t>
  </si>
  <si>
    <t>8) Normatividad y Directrices para la implementación  de MIPG</t>
  </si>
  <si>
    <t>9) Recurso tecnológico necesario para remitir información en línea. (Internet, Correo Electrónico Institucional, Scanner, Computadores)</t>
  </si>
  <si>
    <t>08 D3 Socialización del código  de Integridad y Buen Gobierno</t>
  </si>
  <si>
    <t xml:space="preserve">O1 D15 Verificar que los proponentes sean empresas formalmente constituidas, y que estén registrados en la Cámara de Comercio </t>
  </si>
  <si>
    <t>07 O1 D16 Uso de las plataformas, herramientas y demás instrumentos de la Agencia Nacional de Contratación por parte de las Secretarias Ejecutoras, de tal manera que se garanticen precios del mercado justos y razonables</t>
  </si>
  <si>
    <t>O9 D17 Remitir por correo electrónico a los Entes de Control los documentos requeridos para facilitar el control fiscal</t>
  </si>
  <si>
    <t>A1D2D4, Evaluar la continuidad del personal de contrato, para garantizar la no interrupción en los procesos en que ha avanzado la oficina.</t>
  </si>
  <si>
    <t>A1F1 Realizar seguimientos periódicos para mantener los estándares de calidad certificados en los diferentes procesos que adelanta la administración Municipal.</t>
  </si>
  <si>
    <t>A2D10D11, Realizar reuniones de comité jurídico de manera periódica, para realizar las vigencias de las normas y analizar los cambios que se van presentando en esta materia. posteriormente fortalecer y actualizar todo el cambio normativo socializando con las secretarias de la administración.</t>
  </si>
  <si>
    <t>A2F3 Institucionalizar los comités jurídicos y fomentar la participación en este proceso por parte de todas las secretarias ejecutoras.</t>
  </si>
  <si>
    <t>A3D7D11 citar a reuniones extraordinaria con los lideres de los procesos y sus equipos de trabajo, para verificar las dificultades en el manejo del secop y demás actividades relacionadas con el proceso .</t>
  </si>
  <si>
    <t>Posibilidad  en la demora  de los procesos contractuales para la adquisición de los bienes y servicios requeridos por la entidad.</t>
  </si>
  <si>
    <t>EN CADA ETAPA DEL PROCESO CONTRACTUAL</t>
  </si>
  <si>
    <t>Posibilidad de recibir o solicitar cualquier dádiva a nombre propio o de terceros con el fin de beneficiar a un proponente que no cumple con los requisitos contractuales</t>
  </si>
  <si>
    <t>Que se beneficie a un proponente que no cumple con la totalidad de los requisitos contractuales</t>
  </si>
  <si>
    <t>perdida de imagen y credibilidad institucional</t>
  </si>
  <si>
    <t>Contratar bienes, obras y servicios no relacionados ni vinculados con la emergencia y/o justificándose en ella.</t>
  </si>
  <si>
    <t>Adjudicación de contratos a proveedores sin idoneidad, o sin adecuada capacidad financiera o experiencia necesaria en detrimento de la ejecución del contrato</t>
  </si>
  <si>
    <t>Sobrecostos en los contratos de bienes, obras o servicios independiente de posibles distorsiones del mercado</t>
  </si>
  <si>
    <t>Apertura de procesos y sanciones disciplinarios, penales, fiscales o administrativos</t>
  </si>
  <si>
    <t>Mala Imagen Institucional</t>
  </si>
  <si>
    <t>Pérdida de credibilidad</t>
  </si>
  <si>
    <t>Detrimento del erario</t>
  </si>
  <si>
    <t>Posibilidad de Incumplimiento en el envío oportuno del Acto Administrativo de declaratoria de Emergencia al Tribunal de lo Contencioso Administrativo  y los reportes de los contratos a la Contraloría Municipal y/o otros entes control</t>
  </si>
  <si>
    <t xml:space="preserve">La jefe de oficina cada vez que  requiere la secretaria administrativa, envia a sus empleados de planta a las capacitaciones realizadas por talento humano con el fin de conocer el codigo de integridad etica y buen gobierno de la administracion municipal para luego ser socializado con el personal de contratro de la oficina, dejando como evidencia las planillas de asistencia y actas. 
De no socializarse el codigo de integridad etica y gobierno de la administracion municipal el personal pude incurrir en faltas a la etica. </t>
  </si>
  <si>
    <t>La Oficina Jurídica y la oficina de Contratación socializarán a través de circulares, memorandos o correos electrónicos, las actualizaciones normativas  cada vez que se emitan desde el gobierno nacional una vez sean expedidas, sobre las modalidades de contratación en el marco de la emergencia sanitaria para atender las necesidades en materia de mitigación, prevención y control, con el fin de dar a conocer a las secretarías ejecutoras, el marco legal de la contratación pública permitida.  En caso de detectar un incumplimiento a la norma se devuelve el proceso a la Secretaria Ejecutora con las observaciones y correciones pertinentes mediante correo electrónico con el fin de hacer el respectivo seguimiento. La evidencia reposa en el correo electrónico y PISAMI</t>
  </si>
  <si>
    <t xml:space="preserve">La Oficina de Contratación cada vez que las Secretarías ejecutoras radiquen un proceso relacionado con la urgencia manifiesta, hará la revisión de la carpeta del proceso de adquisición de bienes, servicios u obras dentro del marco de la Urgencia Manifiesta para enfrentar el COVID-19, verificando que el objeto contratado guarde relación directa y conexidad con la prevención, mitigación y control de la pandemia y que se encuentre claramente determinada la población objetivo.  
En caso de encontrar que el objeto del proceso no tiene relación con la adecuada atención de la pandemia COVID-19, se devuelve el proceso a la Secretaria Ejecutora con las observaciones y correciones pertinentes mediante correo electrónico con el fin de hacer el respectivo seguimiento. La evidencia reposa en el correo electrónico.
</t>
  </si>
  <si>
    <t>La Oficina de Contratación cada vez que las Secretarías ejecutoras radiquen un proceso relacionado con la urgencia manifiesta, realizará la revisión de los documentos precontractuales con los que se pretende adquirir bienes, obras o servicios para atender la emergencia sanitaria con ocasión de la pandemia por el covid- 19 con el fin de que se garantice por parte de la secretaría ejecutora, la sufiente claridad en la justiticación de la necesidad que se pretende satisfacer mediante la utilización de la urgencia manfiesta. 
 En caso de evidenciarse falta de claridad en la justificacion previa, se procederá a hacer las respectivas correciones y observaciones a través de correo electrónico con el fin de hacer el respectivo seguimiento. 
La evidencia reposa en el correo electrónico.</t>
  </si>
  <si>
    <t xml:space="preserve"> La secretaria ejecutora cada vez que pretende adelantar la adquisición de un bien, obra o servicio para atender la emergencia sanitaria con ocasión de la pandemia por el covid- 19, revisa los documentos relacionados con la idoneidad y capacidad técnica, organizacional y financiera del proveedor o contratista, con el que se pretende adquirir bienes, obras o servicios para atender la emergencia sanitaria con ocasión de la pandemia por el covid- 19 con el fin de garantizar que el futuro proveedor cuenta con  la capacidad financiera y experiencia necesaria  para asegurar la debida ejecucion del contrato.                                                             La oficina de contratación revisará la carpeta del proceso, verificando que esten los requisitos necesarios para la contratación, de no ser asi, se procederá a hacer las respectivas  observaciones a través de correo electrónico con el fin de hacer el respectivo seguimiento. La evidencia reposa en el correo electrónico institucional.</t>
  </si>
  <si>
    <t xml:space="preserve">La secretaria ejecutora cada vez que pretende adelantar la adquisición de un bien, obra o servicio para atender la emergencia sanitaria con ocasión de la pandemia por el covid- 19, deberá agotar todas las gestiones tendientes para garantizar un estudio o revisión de precios de mercado con el fin de evitar sobrecostos y tener unos precios referencia que recojan las condiciones de mercado al momento de adelantar los procesos. 
En caso de evidenciarse sobrecosto, la secretaria ejecutora,  procederá a hacer las respectivas observaciones a los proponentes.
Las Evidencias reposarán en cada secretaría las cuales deben anexarse al proceso contractual. </t>
  </si>
  <si>
    <t>La Oficina Jurídica remitirá mediante oficio,  inmediatamente se produzca el acto administrativo de declaratoria de urgencia manifiesta al Tribunal Administrativo del Tolima, para el control judicial. La Oficina de Contratación remitirá mediante correo electronico inmediatamente se celebren los contratos en el marco de la urgencia manifiesta, junto con los antecedentes contractuales a la Contraloria Municipal de ibagué , Contraloría General de la República,  para el respectivo control fiscal. Se enviara por medio de correo electronico y de memorando a la oficina de juridica los contratos en el marco de la urgencia manifiesta. En caso de que se omita esta obligación, inmediatamente se detecte el incumplimiento, se remite la documentación al  Ente de Control. La evidencia queda registrada en el correo electrónico.</t>
  </si>
  <si>
    <t>OBJETIVO: CONTRIBUIR ANUALMENTE EN LA GESTION DE ADQUISICION DE BIENES Y SERVICIOS REQUERIDOS EN LA OPERACIÓN DE LOS PROCESOS DE LA ENTIDAD CUMPLIENDO LA NORMATIVIDAD CONTRACTUAL VIGENTE.</t>
  </si>
  <si>
    <t>PROCESO: GESTIÓN CONTRACTUAL</t>
  </si>
  <si>
    <t>PROCESO: GESTION CONTRACTUAL</t>
  </si>
  <si>
    <t>La Jefe de Oficina anualmente con el proposito de unificar los criterios contractuales reune a los abogados relacionados con el proceso, mediante mesas de trabajo  para exponer el paso a paso del proceso contractual , socializando los temas claves del manual de contratación y de los formatos que se deben utilizar. En caso de incumplimiento de las directrices, por parte de los abogados, la Jefe devuelve la carpeta. dejando como evidencia las planillas de asistencia y actas, y control en el libro de las devoluciones</t>
  </si>
  <si>
    <t>La Jefe de oficina cada vez que se requiera publica los formatos actualizados y necesarios para los procesos contractuales,  los comunica mediante circular  a las demas dependencias con el proposito de no generar reprocesos   y demoras en la contratacion, dejando como evidencia los correos institucionales enviados a la secretaria de planeación para la actualizacion de formatos y las circulares emitidas por la oficina para todas las dependencias de la Alcaldia Municipal de Ibague. Si una dependecia presenta demora en los ajustes a las carpetas el abogado directamente se comunica con el enlace de dependencia para que realice las correcciones a que haya lugar. Dejando como evidencia la entrega  en el libro radicador</t>
  </si>
  <si>
    <t xml:space="preserve">La jefe de oficina cada vez que  requiere la secretaria administrativa, envia a sus empleados de planta a las capacitaciones realizadas por talento humano con el fin de conocer el codigo de integridad etica y buen gobierno de la administracion municipal igualmente una vez al año la Oficina socializa con toda la administración un valor institucional, dejando como evidencia las planillas de asistencia y actas. 
</t>
  </si>
  <si>
    <t>Jefe de Oficina</t>
  </si>
  <si>
    <t>Semestral</t>
  </si>
  <si>
    <t>A1 D2 Reporte para Inicio de procesos Disciplinarios, penales, Fiscales, administrativo según corresponda</t>
  </si>
  <si>
    <t>Oficios y Memorando</t>
  </si>
  <si>
    <t>Secretarias ejecutoras</t>
  </si>
  <si>
    <t>Documento Soporte de analisis de precios de mercado en el expediente contractual</t>
  </si>
  <si>
    <t>Memorandos y Oficios</t>
  </si>
  <si>
    <t xml:space="preserve">Indice de cumplimiento = (Actividades ejecutadas /Actividades programadas)*100.    
</t>
  </si>
  <si>
    <t>A3 D11Envío de comunicación a los ordenadores del gasto que hayan tenido dificultad en el desarrollo del proceso para que elaboren y radiquen el acto administrativo por el cual se da de baja el proceso en la plataforma SECOP</t>
  </si>
  <si>
    <t>10)Capacitación para fortalecer el trabajo en equipo y los valores institucionales</t>
  </si>
  <si>
    <t>Acta y planilla de asistencia</t>
  </si>
  <si>
    <t xml:space="preserve">O3D3 Realizar una capacitación semestral  para la unificación de criterios en los procesos contractuales, con el personal adscrito a la oficina de contratación. </t>
  </si>
  <si>
    <t>Dos Actas y dos planillas de asistencia</t>
  </si>
  <si>
    <t>Resolución de urgencia manifiesta</t>
  </si>
  <si>
    <t xml:space="preserve">O7D14 Convocar a mesa de trabajo por medios virtuales a las secretarías ejecutoras, a la oficina de jurídica y  oficina de contratación, para  hacer enfasis que en los procesos debe haber claridad de la necesidad y en la identificación del beneficiario. </t>
  </si>
  <si>
    <t>SECOP II</t>
  </si>
  <si>
    <t xml:space="preserve">1.Personal insuficiente para adelantar las labores de proceso administrativo y contractual. </t>
  </si>
  <si>
    <t>A3F9 Realizar una capacitacion Anual con los delegados de todas la secretarias ejecutoras para fomentar las consulta de los instructivos, manuales y  diferentes procedimientos publicados por el proceso gestión contractual y  por Colombia Compra Eficiente, para  el adecuado manejo de la plataforma SECOP II y agilizar los procesos contractuales.</t>
  </si>
  <si>
    <t>Codigo:FOR-13-PRO-SIG-04</t>
  </si>
  <si>
    <t>Versión: 04</t>
  </si>
  <si>
    <t>Fecha: 2020/06/26</t>
  </si>
  <si>
    <t>Pagina: 1 de 15</t>
  </si>
  <si>
    <t>Pagina:2 de 15</t>
  </si>
  <si>
    <t>Pagina: 3 de 15</t>
  </si>
  <si>
    <t>FOR-13-PRO-SIG-04</t>
  </si>
  <si>
    <t>4 de 15</t>
  </si>
  <si>
    <t>Codigo: FOR-13-PRO-SIG-04</t>
  </si>
  <si>
    <t>Pagina: 5 de 15</t>
  </si>
  <si>
    <t>Pagina: 6 de 15</t>
  </si>
  <si>
    <t>Pagina: 7 de 15</t>
  </si>
  <si>
    <t xml:space="preserve">Codigo:FOR-13-PRO-SIG-04                             </t>
  </si>
  <si>
    <t>Pagina: 8 de 15</t>
  </si>
  <si>
    <t xml:space="preserve">Codigo:  FOR-13-PRO-SIG-04                  </t>
  </si>
  <si>
    <t>Pagina: 9 de 15</t>
  </si>
  <si>
    <t xml:space="preserve">Codigo: FOR-13-PRO-SIG-04           </t>
  </si>
  <si>
    <t>Pagina: 10 de 15</t>
  </si>
  <si>
    <t>Versión:04</t>
  </si>
  <si>
    <t>Pagina: 11 de 15</t>
  </si>
  <si>
    <t>Pagina: 12 de 15</t>
  </si>
  <si>
    <t>Pagina: 13 de 15</t>
  </si>
  <si>
    <t>Pagina: 14 de 15</t>
  </si>
  <si>
    <t>Pagina: 15 de 15</t>
  </si>
  <si>
    <t>Falta de controles en el proceso de selección de los proponentes</t>
  </si>
  <si>
    <t>No aplicación de la normatividad vigente y de las directrices establecidas en el manual de contratación</t>
  </si>
  <si>
    <t>11) Cumplimiento de la normatividade vigente y las direrectrices establecidas en el manual de contratación</t>
  </si>
  <si>
    <t>010 D 02 Denunciar actos de corrupción frente a la instancia que corresponda</t>
  </si>
  <si>
    <t>Secretarias ejecutoras y oficina de contratación</t>
  </si>
  <si>
    <t>PROCESO: GESTION CONTRACTUAL OBJETIVO: CONTRIBUIR ANUALMENTE EN LA GESTION DE ADQUISICION DE BIENES Y SERVICIOS REQUERIDOS EN LA OPERACIÓN DE LOS PROCESOS DE LA ENTIDAD CUMPLIENDO LA NORMATIVIDAD CONTRACTUAL VIGENTE.</t>
  </si>
  <si>
    <t>Semestral (Si se celebran contratos de urgencia manifiesta)</t>
  </si>
  <si>
    <t>CORRUPCION</t>
  </si>
  <si>
    <t xml:space="preserve">D11 O11 Desconocimiento de las obligaciones contractuales del supervisor </t>
  </si>
  <si>
    <t>Que se realicen los pagos al contratista sin el cumplimiento del objeto contractual</t>
  </si>
  <si>
    <t>ETAPA CONTRACTUAL</t>
  </si>
  <si>
    <t>Acciones disciplinarias, fiscales, penales y administrativas para al supervisor del contrato y/o convenio</t>
  </si>
  <si>
    <t>Incumplimiento del objetio contractual</t>
  </si>
  <si>
    <t>Desconocimiento del manual de contratación y manual de supervisión por parte del supervisor</t>
  </si>
  <si>
    <t>Incumplimiento de las obligaciones por parte del contratista</t>
  </si>
  <si>
    <t>detrimento patrimonial</t>
  </si>
  <si>
    <t>O7 D13 Verificar el objeto contractual tenga estrecha relacion entre  la urgencia manifiesta , con lo proferido en la resolución de declaración de la misma</t>
  </si>
  <si>
    <t>El supervisor no hace seguimiento a las obligaciones contratuales</t>
  </si>
  <si>
    <t>12) Cumplimiento de circular No. 00035 del 14/09/2021. Directriz de seguimiento a riesgos contractuales en la etapa de ejecución por parte de los ordenadores del gasto y supervisores de contratos Y/O convenios</t>
  </si>
  <si>
    <t>Supervisor y Ordenador del Gasto</t>
  </si>
  <si>
    <t xml:space="preserve">D2O10 Realizar una capacitación semestral con el equipo de trabajo de la oficina de contratación con el fin de  fortalecer el trabajo en equipo, y los valores institucionales </t>
  </si>
  <si>
    <t xml:space="preserve">posibilidad de que el supervisor certifique el cumplimiento del objeto contractual sin haberse ejecutado. </t>
  </si>
  <si>
    <t>Posibilidad de que se presente direccionamiento de los procesos de contratación a favor de terceros</t>
  </si>
  <si>
    <t>Posibilidad de la Indebida utilización de la figura de urgencia manifiesta en el marco de la ley 80 de 1993 y sus normas concordantes</t>
  </si>
  <si>
    <t>La combinación de Factores como la Falta de etica y valore aplicados al código de integridad y buen gobierno,falta de controles en el proceso de seleccion de los proponentes y la no aplicacion de la normatividad vigente y las directirces establecidas en el manual de contratacion,  pueden ocasionar la posibilidad de recibir o solicitar cualqueir dádiva a nombre propio o de terceros con el fin de beneficiar a un proponente que no cumple con los requisitos contractuales, teniendo como consecuencias la perdida de imagen y credibilidad institucional, sanciones de todos los tipos y perdida de recursos</t>
  </si>
  <si>
    <t>La combinacion de factores como el desconocimiento del estatuto contractual y sus decretos reglamenarios, contratar bienes , obras y servicios no relacionados ni vinculados con la emergencia sanitaria, adjudicacion de contratos a proveedores sin indoneidad o sin aducada capacidad financiera o experiencia necesaria,sobrecostos en los contratos de biens , obras o servicios independiene de posibles distorciones del mercado,   pueden ocasionar la indebida utilización de esta figura , teniendo como consecuencias la apertura de procesos y sanciones disciplinarias, penales, fiscales, administrativas; mala imagen institucional, perdida de credibilidad, comunidad insatisfecha y detrimento del erario</t>
  </si>
  <si>
    <t>La combinacion de factores relacionados con el desconocimiento de manual de contratacion y supervision por parte del supervisor y incumplimineto de las obligaciones por parte del contratista,pueden ocasionar la posibilidad de que el supervisor certifique el cumplimiento de  las obligaciones contractuales del contratista sin la respectiva verificación , generando consecuencias discilinarias, penales, fiscales y administrativas para el supervisor del contrato y/o convenio</t>
  </si>
  <si>
    <t>Investigaciones y sanciones de los entes de control</t>
  </si>
  <si>
    <t>Celebración de contratos con la figura de urgencia manifiesta sin el cumplimiento de los principios de la contratación estatal</t>
  </si>
  <si>
    <t>semestral</t>
  </si>
  <si>
    <t>Informe cuatrimestral  de Muestreo de los contratos suscritos con sus respectivos  estudios previos aprobados y firmados por el ordenador del gasto y supervisor,  con  visto bueno por parte  del equipo estructurador de la secretaria ejecutora</t>
  </si>
  <si>
    <t>Cuatrimestral</t>
  </si>
  <si>
    <t>011 D03 Estudios previos de procesos de selección aprobados y firmados por el ordenador del gasto y supervisor,  con  el visto bueno del equipo estructurador de la secretaria ejecutora (informe cuatrimestral)</t>
  </si>
  <si>
    <t xml:space="preserve">D11O2 Realizar una capacitación semestral con los supervisores de contratos y/o convenios, para el fortalecimiento y la toma de conciencia  de la  responsabilidad que les asiste de vigilar la correcta ejecución del objeto contratado  realizando el seguimiento técnico, administrativo, financiero, contable y jurídico .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</si>
</sst>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0.0"/>
  </numFmts>
  <fonts count="58" x14ac:knownFonts="1">
    <font>
      <sz val="11"/>
      <color theme="1"/>
      <name val="Calibri"/>
      <family val="2"/>
      <scheme val="minor"/>
    </font>
    <font>
      <sz val="11"/>
      <color theme="1"/>
      <name val="Arial"/>
      <family val="2"/>
    </font>
    <font>
      <b/>
      <sz val="12"/>
      <color indexed="8"/>
      <name val="Arial"/>
      <family val="2"/>
    </font>
    <font>
      <sz val="12"/>
      <color indexed="8"/>
      <name val="Arial"/>
      <family val="2"/>
    </font>
    <font>
      <b/>
      <sz val="11"/>
      <color indexed="17"/>
      <name val="Arial"/>
      <family val="2"/>
    </font>
    <font>
      <sz val="11"/>
      <color theme="1"/>
      <name val="Arial"/>
      <family val="2"/>
    </font>
    <font>
      <b/>
      <sz val="11"/>
      <color theme="1"/>
      <name val="Arial"/>
      <family val="2"/>
    </font>
    <font>
      <sz val="10"/>
      <color theme="1"/>
      <name val="Arial"/>
      <family val="2"/>
    </font>
    <font>
      <b/>
      <sz val="12"/>
      <color theme="1"/>
      <name val="Arial"/>
      <family val="2"/>
    </font>
    <font>
      <sz val="12"/>
      <color theme="1"/>
      <name val="Arial"/>
      <family val="2"/>
    </font>
    <font>
      <b/>
      <sz val="11"/>
      <color theme="1"/>
      <name val="Calibri"/>
      <family val="2"/>
      <scheme val="minor"/>
    </font>
    <font>
      <b/>
      <sz val="16"/>
      <color theme="1"/>
      <name val="Calibri"/>
      <family val="2"/>
      <scheme val="minor"/>
    </font>
    <font>
      <sz val="12"/>
      <color theme="1"/>
      <name val="Calibri"/>
      <family val="2"/>
      <scheme val="minor"/>
    </font>
    <font>
      <b/>
      <sz val="10"/>
      <color indexed="8"/>
      <name val="Arial"/>
      <family val="2"/>
    </font>
    <font>
      <sz val="10"/>
      <color theme="1"/>
      <name val="Calibri"/>
      <family val="2"/>
      <scheme val="minor"/>
    </font>
    <font>
      <b/>
      <sz val="10"/>
      <color theme="1"/>
      <name val="Arial"/>
      <family val="2"/>
    </font>
    <font>
      <b/>
      <sz val="11"/>
      <color indexed="8"/>
      <name val="Arial"/>
      <family val="2"/>
    </font>
    <font>
      <sz val="11"/>
      <color indexed="8"/>
      <name val="Arial"/>
      <family val="2"/>
    </font>
    <font>
      <b/>
      <sz val="14"/>
      <color theme="1"/>
      <name val="Arial"/>
      <family val="2"/>
    </font>
    <font>
      <b/>
      <sz val="9"/>
      <color theme="1"/>
      <name val="Arial"/>
      <family val="2"/>
    </font>
    <font>
      <sz val="11"/>
      <color rgb="FFFF0000"/>
      <name val="Arial"/>
      <family val="2"/>
    </font>
    <font>
      <sz val="9"/>
      <color theme="1"/>
      <name val="Arial"/>
      <family val="2"/>
    </font>
    <font>
      <sz val="8"/>
      <color indexed="8"/>
      <name val="Arial"/>
      <family val="2"/>
    </font>
    <font>
      <sz val="10"/>
      <name val="Arial"/>
      <family val="2"/>
    </font>
    <font>
      <b/>
      <sz val="20"/>
      <color theme="1"/>
      <name val="Arial"/>
      <family val="2"/>
    </font>
    <font>
      <b/>
      <sz val="16"/>
      <color theme="1"/>
      <name val="Arial"/>
      <family val="2"/>
    </font>
    <font>
      <u/>
      <sz val="11"/>
      <color theme="1"/>
      <name val="Arial"/>
      <family val="2"/>
    </font>
    <font>
      <b/>
      <sz val="11"/>
      <color rgb="FFC00000"/>
      <name val="Arial"/>
      <family val="2"/>
    </font>
    <font>
      <b/>
      <sz val="11"/>
      <name val="Arial"/>
      <family val="2"/>
    </font>
    <font>
      <b/>
      <sz val="11"/>
      <color rgb="FF00B050"/>
      <name val="Arial"/>
      <family val="2"/>
    </font>
    <font>
      <u/>
      <sz val="11"/>
      <name val="Arial"/>
      <family val="2"/>
    </font>
    <font>
      <b/>
      <u/>
      <sz val="11"/>
      <color theme="1"/>
      <name val="Arial"/>
      <family val="2"/>
    </font>
    <font>
      <sz val="14"/>
      <color theme="1"/>
      <name val="Arial"/>
      <family val="2"/>
    </font>
    <font>
      <b/>
      <sz val="22"/>
      <color theme="1"/>
      <name val="Arial"/>
      <family val="2"/>
    </font>
    <font>
      <b/>
      <sz val="26"/>
      <color theme="1"/>
      <name val="Arial"/>
      <family val="2"/>
    </font>
    <font>
      <b/>
      <sz val="26"/>
      <color rgb="FFFF0000"/>
      <name val="Arial"/>
      <family val="2"/>
    </font>
    <font>
      <b/>
      <sz val="26"/>
      <color theme="1"/>
      <name val="Calibri"/>
      <family val="2"/>
      <scheme val="minor"/>
    </font>
    <font>
      <b/>
      <sz val="26"/>
      <color rgb="FFFF0000"/>
      <name val="Calibri"/>
      <family val="2"/>
      <scheme val="minor"/>
    </font>
    <font>
      <b/>
      <sz val="26"/>
      <color rgb="FF00B050"/>
      <name val="Calibri"/>
      <family val="2"/>
      <scheme val="minor"/>
    </font>
    <font>
      <b/>
      <sz val="22"/>
      <color theme="1"/>
      <name val="Calibri"/>
      <family val="2"/>
      <scheme val="minor"/>
    </font>
    <font>
      <sz val="26"/>
      <color theme="1"/>
      <name val="Arial"/>
      <family val="2"/>
    </font>
    <font>
      <sz val="26"/>
      <color rgb="FFFF0000"/>
      <name val="Arial"/>
      <family val="2"/>
    </font>
    <font>
      <sz val="11"/>
      <name val="Arial"/>
      <family val="2"/>
    </font>
    <font>
      <b/>
      <u/>
      <sz val="11"/>
      <color rgb="FFC00000"/>
      <name val="Arial"/>
      <family val="2"/>
    </font>
    <font>
      <sz val="11"/>
      <color rgb="FFC00000"/>
      <name val="Arial"/>
      <family val="2"/>
    </font>
    <font>
      <b/>
      <sz val="9"/>
      <color theme="1"/>
      <name val="Calibri"/>
      <family val="2"/>
      <scheme val="minor"/>
    </font>
    <font>
      <b/>
      <sz val="18"/>
      <color indexed="8"/>
      <name val="Arial"/>
      <family val="2"/>
    </font>
    <font>
      <b/>
      <i/>
      <sz val="10"/>
      <color theme="1"/>
      <name val="Arial"/>
      <family val="2"/>
    </font>
    <font>
      <i/>
      <sz val="11"/>
      <color theme="1"/>
      <name val="Arial"/>
      <family val="2"/>
    </font>
    <font>
      <b/>
      <i/>
      <sz val="11"/>
      <color rgb="FFC00000"/>
      <name val="Arial"/>
      <family val="2"/>
    </font>
    <font>
      <sz val="12"/>
      <color rgb="FF000000"/>
      <name val="Arial"/>
      <family val="2"/>
    </font>
    <font>
      <sz val="11"/>
      <color theme="1"/>
      <name val="Calibri"/>
      <family val="2"/>
    </font>
    <font>
      <sz val="11"/>
      <color rgb="FF000000"/>
      <name val="Calibri"/>
      <family val="2"/>
    </font>
    <font>
      <sz val="11"/>
      <name val="Calibri"/>
      <family val="2"/>
    </font>
    <font>
      <sz val="12"/>
      <color theme="1"/>
      <name val="Arial"/>
      <family val="2"/>
    </font>
    <font>
      <sz val="11"/>
      <name val="Arial"/>
      <family val="2"/>
    </font>
    <font>
      <sz val="11"/>
      <color rgb="FF000000"/>
      <name val="Arial"/>
      <family val="2"/>
    </font>
    <font>
      <sz val="11"/>
      <color rgb="FF000000"/>
      <name val="Arial"/>
      <family val="2"/>
    </font>
  </fonts>
  <fills count="31">
    <fill>
      <patternFill patternType="none"/>
    </fill>
    <fill>
      <patternFill patternType="gray125"/>
    </fill>
    <fill>
      <patternFill patternType="solid">
        <fgColor theme="6"/>
        <bgColor indexed="64"/>
      </patternFill>
    </fill>
    <fill>
      <patternFill patternType="solid">
        <fgColor theme="0"/>
        <bgColor indexed="64"/>
      </patternFill>
    </fill>
    <fill>
      <patternFill patternType="solid">
        <fgColor rgb="FFFFFF00"/>
        <bgColor indexed="64"/>
      </patternFill>
    </fill>
    <fill>
      <patternFill patternType="solid">
        <fgColor theme="9"/>
        <bgColor indexed="64"/>
      </patternFill>
    </fill>
    <fill>
      <patternFill patternType="solid">
        <fgColor theme="9" tint="0.59999389629810485"/>
        <bgColor indexed="64"/>
      </patternFill>
    </fill>
    <fill>
      <patternFill patternType="solid">
        <fgColor rgb="FF92D050"/>
        <bgColor indexed="64"/>
      </patternFill>
    </fill>
    <fill>
      <patternFill patternType="solid">
        <fgColor rgb="FFFFC000"/>
        <bgColor indexed="64"/>
      </patternFill>
    </fill>
    <fill>
      <patternFill patternType="solid">
        <fgColor theme="9" tint="-0.249977111117893"/>
        <bgColor indexed="64"/>
      </patternFill>
    </fill>
    <fill>
      <patternFill patternType="solid">
        <fgColor theme="5"/>
        <bgColor indexed="64"/>
      </patternFill>
    </fill>
    <fill>
      <patternFill patternType="solid">
        <fgColor rgb="FF00B050"/>
        <bgColor indexed="64"/>
      </patternFill>
    </fill>
    <fill>
      <patternFill patternType="solid">
        <fgColor theme="9" tint="0.39997558519241921"/>
        <bgColor indexed="64"/>
      </patternFill>
    </fill>
    <fill>
      <patternFill patternType="solid">
        <fgColor rgb="FFFF8837"/>
        <bgColor indexed="64"/>
      </patternFill>
    </fill>
    <fill>
      <patternFill patternType="solid">
        <fgColor rgb="FFFF9B57"/>
        <bgColor indexed="64"/>
      </patternFill>
    </fill>
    <fill>
      <patternFill patternType="solid">
        <fgColor rgb="FFFFA365"/>
        <bgColor indexed="64"/>
      </patternFill>
    </fill>
    <fill>
      <patternFill patternType="solid">
        <fgColor theme="2" tint="-9.9978637043366805E-2"/>
        <bgColor indexed="64"/>
      </patternFill>
    </fill>
    <fill>
      <patternFill patternType="solid">
        <fgColor theme="2" tint="-0.249977111117893"/>
        <bgColor indexed="64"/>
      </patternFill>
    </fill>
    <fill>
      <patternFill patternType="solid">
        <fgColor theme="5" tint="-0.249977111117893"/>
        <bgColor indexed="64"/>
      </patternFill>
    </fill>
    <fill>
      <patternFill patternType="solid">
        <fgColor rgb="FF009999"/>
        <bgColor indexed="64"/>
      </patternFill>
    </fill>
    <fill>
      <patternFill patternType="solid">
        <fgColor theme="8" tint="0.39997558519241921"/>
        <bgColor indexed="64"/>
      </patternFill>
    </fill>
    <fill>
      <patternFill patternType="solid">
        <fgColor rgb="FFA568D2"/>
        <bgColor indexed="64"/>
      </patternFill>
    </fill>
    <fill>
      <patternFill patternType="solid">
        <fgColor theme="2" tint="-0.499984740745262"/>
        <bgColor indexed="64"/>
      </patternFill>
    </fill>
    <fill>
      <patternFill patternType="solid">
        <fgColor theme="0" tint="-4.9989318521683403E-2"/>
        <bgColor indexed="64"/>
      </patternFill>
    </fill>
    <fill>
      <patternFill patternType="solid">
        <fgColor rgb="FFFFD2B3"/>
        <bgColor indexed="64"/>
      </patternFill>
    </fill>
    <fill>
      <patternFill patternType="solid">
        <fgColor rgb="FFFFFFFF"/>
        <bgColor rgb="FFFFFFFF"/>
      </patternFill>
    </fill>
    <fill>
      <patternFill patternType="solid">
        <fgColor rgb="FFFFFF00"/>
        <bgColor rgb="FFFFFF00"/>
      </patternFill>
    </fill>
    <fill>
      <patternFill patternType="solid">
        <fgColor rgb="FFB6DDE8"/>
        <bgColor rgb="FFB6DDE8"/>
      </patternFill>
    </fill>
    <fill>
      <patternFill patternType="solid">
        <fgColor rgb="FFE5B8B7"/>
        <bgColor rgb="FFE5B8B7"/>
      </patternFill>
    </fill>
    <fill>
      <patternFill patternType="solid">
        <fgColor theme="0"/>
        <bgColor theme="0"/>
      </patternFill>
    </fill>
    <fill>
      <patternFill patternType="solid">
        <fgColor theme="0"/>
        <bgColor rgb="FFE5B8B7"/>
      </patternFill>
    </fill>
  </fills>
  <borders count="132">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medium">
        <color indexed="64"/>
      </right>
      <top/>
      <bottom/>
      <diagonal/>
    </border>
    <border>
      <left style="thin">
        <color indexed="64"/>
      </left>
      <right style="medium">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right/>
      <top style="medium">
        <color indexed="64"/>
      </top>
      <bottom/>
      <diagonal/>
    </border>
    <border>
      <left style="medium">
        <color indexed="64"/>
      </left>
      <right style="thin">
        <color indexed="64"/>
      </right>
      <top/>
      <bottom/>
      <diagonal/>
    </border>
    <border>
      <left/>
      <right style="medium">
        <color indexed="64"/>
      </right>
      <top style="medium">
        <color indexed="64"/>
      </top>
      <bottom/>
      <diagonal/>
    </border>
    <border>
      <left/>
      <right style="medium">
        <color indexed="64"/>
      </right>
      <top/>
      <bottom/>
      <diagonal/>
    </border>
    <border>
      <left style="thin">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diagonal/>
    </border>
    <border>
      <left style="medium">
        <color indexed="64"/>
      </left>
      <right/>
      <top style="medium">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diagonal/>
    </border>
    <border>
      <left style="medium">
        <color theme="0"/>
      </left>
      <right style="medium">
        <color theme="0"/>
      </right>
      <top style="medium">
        <color theme="0"/>
      </top>
      <bottom style="medium">
        <color theme="0"/>
      </bottom>
      <diagonal/>
    </border>
    <border>
      <left style="medium">
        <color theme="0"/>
      </left>
      <right style="medium">
        <color theme="0"/>
      </right>
      <top style="medium">
        <color theme="0"/>
      </top>
      <bottom style="medium">
        <color indexed="64"/>
      </bottom>
      <diagonal/>
    </border>
    <border>
      <left/>
      <right style="medium">
        <color theme="0"/>
      </right>
      <top style="medium">
        <color theme="0"/>
      </top>
      <bottom style="medium">
        <color theme="0"/>
      </bottom>
      <diagonal/>
    </border>
    <border>
      <left/>
      <right style="medium">
        <color theme="0"/>
      </right>
      <top style="medium">
        <color theme="0"/>
      </top>
      <bottom style="medium">
        <color indexed="64"/>
      </bottom>
      <diagonal/>
    </border>
    <border>
      <left style="medium">
        <color theme="0"/>
      </left>
      <right/>
      <top/>
      <bottom style="medium">
        <color indexed="64"/>
      </bottom>
      <diagonal/>
    </border>
    <border>
      <left/>
      <right style="thin">
        <color indexed="64"/>
      </right>
      <top/>
      <bottom/>
      <diagonal/>
    </border>
    <border>
      <left/>
      <right/>
      <top style="thin">
        <color indexed="64"/>
      </top>
      <bottom/>
      <diagonal/>
    </border>
    <border>
      <left/>
      <right/>
      <top/>
      <bottom style="thin">
        <color indexed="64"/>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top style="medium">
        <color indexed="64"/>
      </top>
      <bottom/>
      <diagonal/>
    </border>
    <border>
      <left/>
      <right style="thin">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theme="0"/>
      </left>
      <right style="medium">
        <color theme="0"/>
      </right>
      <top style="medium">
        <color theme="0"/>
      </top>
      <bottom/>
      <diagonal/>
    </border>
    <border>
      <left style="medium">
        <color theme="0"/>
      </left>
      <right style="medium">
        <color theme="0"/>
      </right>
      <top/>
      <bottom style="medium">
        <color theme="0"/>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style="thin">
        <color indexed="64"/>
      </top>
      <bottom style="thin">
        <color indexed="64"/>
      </bottom>
      <diagonal/>
    </border>
    <border>
      <left/>
      <right/>
      <top style="medium">
        <color indexed="64"/>
      </top>
      <bottom style="thin">
        <color indexed="64"/>
      </bottom>
      <diagonal/>
    </border>
    <border>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diagonal/>
    </border>
    <border>
      <left/>
      <right style="medium">
        <color indexed="64"/>
      </right>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bottom style="thin">
        <color indexed="64"/>
      </bottom>
      <diagonal/>
    </border>
    <border>
      <left style="medium">
        <color indexed="64"/>
      </left>
      <right/>
      <top style="thin">
        <color indexed="64"/>
      </top>
      <bottom/>
      <diagonal/>
    </border>
    <border>
      <left style="thin">
        <color theme="0"/>
      </left>
      <right style="thin">
        <color theme="0"/>
      </right>
      <top style="thin">
        <color theme="0"/>
      </top>
      <bottom style="thin">
        <color theme="0"/>
      </bottom>
      <diagonal/>
    </border>
    <border>
      <left style="thin">
        <color indexed="64"/>
      </left>
      <right style="thin">
        <color theme="0"/>
      </right>
      <top style="thin">
        <color indexed="64"/>
      </top>
      <bottom style="thin">
        <color theme="0"/>
      </bottom>
      <diagonal/>
    </border>
    <border>
      <left style="thin">
        <color indexed="64"/>
      </left>
      <right style="thin">
        <color theme="0"/>
      </right>
      <top style="thin">
        <color indexed="64"/>
      </top>
      <bottom style="thin">
        <color indexed="64"/>
      </bottom>
      <diagonal/>
    </border>
    <border>
      <left style="thin">
        <color indexed="64"/>
      </left>
      <right style="thin">
        <color theme="0"/>
      </right>
      <top style="thin">
        <color theme="0"/>
      </top>
      <bottom style="thin">
        <color indexed="64"/>
      </bottom>
      <diagonal/>
    </border>
    <border>
      <left style="thin">
        <color theme="0"/>
      </left>
      <right style="thin">
        <color theme="0"/>
      </right>
      <top style="thin">
        <color theme="0"/>
      </top>
      <bottom style="thin">
        <color indexed="64"/>
      </bottom>
      <diagonal/>
    </border>
    <border>
      <left style="thin">
        <color theme="0"/>
      </left>
      <right style="thin">
        <color theme="0"/>
      </right>
      <top style="thin">
        <color indexed="64"/>
      </top>
      <bottom style="thin">
        <color indexed="64"/>
      </bottom>
      <diagonal/>
    </border>
    <border>
      <left/>
      <right/>
      <top/>
      <bottom style="thin">
        <color theme="0"/>
      </bottom>
      <diagonal/>
    </border>
    <border>
      <left style="thin">
        <color indexed="64"/>
      </left>
      <right style="thin">
        <color theme="0"/>
      </right>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theme="0"/>
      </left>
      <right/>
      <top/>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thin">
        <color theme="0"/>
      </right>
      <top style="medium">
        <color indexed="64"/>
      </top>
      <bottom style="thin">
        <color theme="1"/>
      </bottom>
      <diagonal/>
    </border>
    <border>
      <left style="thin">
        <color theme="0"/>
      </left>
      <right style="thin">
        <color theme="0"/>
      </right>
      <top style="medium">
        <color indexed="64"/>
      </top>
      <bottom style="thin">
        <color theme="1"/>
      </bottom>
      <diagonal/>
    </border>
    <border>
      <left style="thin">
        <color theme="0"/>
      </left>
      <right style="medium">
        <color indexed="64"/>
      </right>
      <top style="medium">
        <color indexed="64"/>
      </top>
      <bottom style="thin">
        <color theme="1"/>
      </bottom>
      <diagonal/>
    </border>
    <border>
      <left style="medium">
        <color indexed="64"/>
      </left>
      <right style="thin">
        <color theme="0"/>
      </right>
      <top style="thin">
        <color theme="1"/>
      </top>
      <bottom style="medium">
        <color indexed="64"/>
      </bottom>
      <diagonal/>
    </border>
    <border>
      <left style="thin">
        <color theme="0"/>
      </left>
      <right style="thin">
        <color theme="0"/>
      </right>
      <top style="thin">
        <color theme="1"/>
      </top>
      <bottom style="medium">
        <color indexed="64"/>
      </bottom>
      <diagonal/>
    </border>
    <border>
      <left style="thin">
        <color theme="0"/>
      </left>
      <right style="medium">
        <color indexed="64"/>
      </right>
      <top style="thin">
        <color theme="1"/>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theme="0"/>
      </right>
      <top/>
      <bottom style="medium">
        <color theme="0"/>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style="thin">
        <color rgb="FF000000"/>
      </left>
      <right/>
      <top style="thin">
        <color rgb="FF000000"/>
      </top>
      <bottom/>
      <diagonal/>
    </border>
    <border>
      <left/>
      <right style="thin">
        <color rgb="FF000000"/>
      </right>
      <top/>
      <bottom style="thin">
        <color rgb="FF000000"/>
      </bottom>
      <diagonal/>
    </border>
    <border>
      <left/>
      <right/>
      <top style="thin">
        <color rgb="FF000000"/>
      </top>
      <bottom/>
      <diagonal/>
    </border>
    <border>
      <left style="thin">
        <color rgb="FF000000"/>
      </left>
      <right style="thin">
        <color rgb="FF000000"/>
      </right>
      <top/>
      <bottom style="thin">
        <color rgb="FF000000"/>
      </bottom>
      <diagonal/>
    </border>
    <border>
      <left style="thin">
        <color indexed="64"/>
      </left>
      <right style="thin">
        <color indexed="64"/>
      </right>
      <top style="thin">
        <color rgb="FF000000"/>
      </top>
      <bottom/>
      <diagonal/>
    </border>
    <border>
      <left/>
      <right style="medium">
        <color rgb="FF000000"/>
      </right>
      <top style="medium">
        <color rgb="FF000000"/>
      </top>
      <bottom/>
      <diagonal/>
    </border>
    <border>
      <left/>
      <right style="medium">
        <color rgb="FF000000"/>
      </right>
      <top/>
      <bottom/>
      <diagonal/>
    </border>
    <border>
      <left/>
      <right style="medium">
        <color rgb="FF000000"/>
      </right>
      <top/>
      <bottom style="medium">
        <color rgb="FF000000"/>
      </bottom>
      <diagonal/>
    </border>
    <border>
      <left style="medium">
        <color rgb="FF000000"/>
      </left>
      <right style="thin">
        <color rgb="FF000000"/>
      </right>
      <top style="medium">
        <color rgb="FF000000"/>
      </top>
      <bottom/>
      <diagonal/>
    </border>
    <border>
      <left style="medium">
        <color rgb="FF000000"/>
      </left>
      <right style="thin">
        <color rgb="FF000000"/>
      </right>
      <top/>
      <bottom/>
      <diagonal/>
    </border>
    <border>
      <left style="medium">
        <color rgb="FF000000"/>
      </left>
      <right style="thin">
        <color rgb="FF000000"/>
      </right>
      <top/>
      <bottom style="thin">
        <color rgb="FF000000"/>
      </bottom>
      <diagonal/>
    </border>
    <border>
      <left style="medium">
        <color rgb="FF000000"/>
      </left>
      <right style="medium">
        <color rgb="FF000000"/>
      </right>
      <top style="medium">
        <color rgb="FF000000"/>
      </top>
      <bottom/>
      <diagonal/>
    </border>
    <border>
      <left style="medium">
        <color rgb="FF000000"/>
      </left>
      <right style="medium">
        <color rgb="FF000000"/>
      </right>
      <top/>
      <bottom/>
      <diagonal/>
    </border>
    <border>
      <left style="medium">
        <color rgb="FF000000"/>
      </left>
      <right style="medium">
        <color rgb="FF000000"/>
      </right>
      <top/>
      <bottom style="thin">
        <color rgb="FF000000"/>
      </bottom>
      <diagonal/>
    </border>
    <border>
      <left style="thin">
        <color rgb="FF000000"/>
      </left>
      <right style="thin">
        <color rgb="FF000000"/>
      </right>
      <top/>
      <bottom/>
      <diagonal/>
    </border>
    <border>
      <left style="thin">
        <color theme="0"/>
      </left>
      <right style="thin">
        <color theme="0"/>
      </right>
      <top style="thin">
        <color theme="0"/>
      </top>
      <bottom/>
      <diagonal/>
    </border>
    <border>
      <left style="thin">
        <color theme="0"/>
      </left>
      <right style="thin">
        <color theme="0"/>
      </right>
      <top/>
      <bottom style="thin">
        <color indexed="64"/>
      </bottom>
      <diagonal/>
    </border>
    <border>
      <left style="thin">
        <color indexed="64"/>
      </left>
      <right style="thin">
        <color theme="0"/>
      </right>
      <top style="thin">
        <color theme="0"/>
      </top>
      <bottom/>
      <diagonal/>
    </border>
    <border>
      <left style="thin">
        <color theme="0"/>
      </left>
      <right style="thin">
        <color theme="0"/>
      </right>
      <top/>
      <bottom style="thin">
        <color theme="0"/>
      </bottom>
      <diagonal/>
    </border>
    <border>
      <left style="thin">
        <color indexed="64"/>
      </left>
      <right style="thin">
        <color theme="0"/>
      </right>
      <top/>
      <bottom style="thin">
        <color theme="0"/>
      </bottom>
      <diagonal/>
    </border>
    <border>
      <left style="thin">
        <color indexed="64"/>
      </left>
      <right/>
      <top style="thin">
        <color indexed="64"/>
      </top>
      <bottom style="thin">
        <color rgb="FF000000"/>
      </bottom>
      <diagonal/>
    </border>
    <border>
      <left/>
      <right style="thin">
        <color rgb="FF000000"/>
      </right>
      <top style="thin">
        <color indexed="64"/>
      </top>
      <bottom style="thin">
        <color rgb="FF000000"/>
      </bottom>
      <diagonal/>
    </border>
    <border>
      <left style="thin">
        <color indexed="64"/>
      </left>
      <right/>
      <top style="thin">
        <color rgb="FF000000"/>
      </top>
      <bottom style="thin">
        <color rgb="FF000000"/>
      </bottom>
      <diagonal/>
    </border>
    <border>
      <left/>
      <right/>
      <top/>
      <bottom style="thin">
        <color rgb="FF000000"/>
      </bottom>
      <diagonal/>
    </border>
    <border>
      <left style="thin">
        <color indexed="64"/>
      </left>
      <right style="thin">
        <color indexed="64"/>
      </right>
      <top/>
      <bottom style="thin">
        <color rgb="FF000000"/>
      </bottom>
      <diagonal/>
    </border>
    <border>
      <left style="thin">
        <color indexed="64"/>
      </left>
      <right/>
      <top style="thin">
        <color rgb="FF000000"/>
      </top>
      <bottom style="thin">
        <color indexed="64"/>
      </bottom>
      <diagonal/>
    </border>
    <border>
      <left/>
      <right/>
      <top style="thin">
        <color rgb="FF000000"/>
      </top>
      <bottom style="thin">
        <color indexed="64"/>
      </bottom>
      <diagonal/>
    </border>
  </borders>
  <cellStyleXfs count="1">
    <xf numFmtId="0" fontId="0" fillId="0" borderId="0"/>
  </cellStyleXfs>
  <cellXfs count="1064">
    <xf numFmtId="0" fontId="0" fillId="0" borderId="0" xfId="0"/>
    <xf numFmtId="0" fontId="5" fillId="0" borderId="0" xfId="0" applyFont="1"/>
    <xf numFmtId="0" fontId="2" fillId="0" borderId="0" xfId="0" applyFont="1" applyAlignment="1">
      <alignment vertical="center" wrapText="1"/>
    </xf>
    <xf numFmtId="0" fontId="4" fillId="0" borderId="1" xfId="0" applyFont="1" applyBorder="1" applyAlignment="1">
      <alignment vertical="center" wrapText="1"/>
    </xf>
    <xf numFmtId="0" fontId="6" fillId="2" borderId="4" xfId="0" applyFont="1" applyFill="1" applyBorder="1" applyAlignment="1">
      <alignment horizontal="center" vertical="center"/>
    </xf>
    <xf numFmtId="0" fontId="6" fillId="2" borderId="5" xfId="0" applyFont="1" applyFill="1" applyBorder="1" applyAlignment="1">
      <alignment horizontal="center" vertical="center"/>
    </xf>
    <xf numFmtId="0" fontId="0" fillId="0" borderId="7" xfId="0" applyBorder="1"/>
    <xf numFmtId="0" fontId="0" fillId="0" borderId="9" xfId="0" applyBorder="1"/>
    <xf numFmtId="0" fontId="0" fillId="0" borderId="1" xfId="0" applyBorder="1"/>
    <xf numFmtId="0" fontId="0" fillId="0" borderId="3" xfId="0" applyBorder="1"/>
    <xf numFmtId="0" fontId="6" fillId="2" borderId="5" xfId="0" applyFont="1" applyFill="1" applyBorder="1" applyAlignment="1">
      <alignment horizontal="center" vertical="center" wrapText="1"/>
    </xf>
    <xf numFmtId="0" fontId="0" fillId="4" borderId="2" xfId="0" applyFill="1" applyBorder="1" applyAlignment="1">
      <alignment wrapText="1"/>
    </xf>
    <xf numFmtId="0" fontId="0" fillId="4" borderId="8" xfId="0" applyFill="1" applyBorder="1" applyAlignment="1">
      <alignment wrapText="1"/>
    </xf>
    <xf numFmtId="0" fontId="7" fillId="0" borderId="0" xfId="0" applyFont="1" applyAlignment="1">
      <alignment wrapText="1"/>
    </xf>
    <xf numFmtId="0" fontId="0" fillId="0" borderId="11" xfId="0" applyBorder="1"/>
    <xf numFmtId="0" fontId="0" fillId="0" borderId="12" xfId="0" applyBorder="1"/>
    <xf numFmtId="0" fontId="5" fillId="5" borderId="5" xfId="0" applyFont="1" applyFill="1" applyBorder="1" applyAlignment="1">
      <alignment horizontal="center"/>
    </xf>
    <xf numFmtId="0" fontId="8" fillId="5" borderId="10" xfId="0" applyFont="1" applyFill="1" applyBorder="1" applyAlignment="1">
      <alignment horizontal="center" vertical="center"/>
    </xf>
    <xf numFmtId="0" fontId="8" fillId="5" borderId="13" xfId="0" applyFont="1" applyFill="1" applyBorder="1" applyAlignment="1">
      <alignment horizontal="center" vertical="center"/>
    </xf>
    <xf numFmtId="0" fontId="0" fillId="3" borderId="41" xfId="0" applyFill="1" applyBorder="1"/>
    <xf numFmtId="0" fontId="10" fillId="3" borderId="22" xfId="0" applyFont="1" applyFill="1" applyBorder="1" applyAlignment="1">
      <alignment horizontal="center" vertical="center"/>
    </xf>
    <xf numFmtId="0" fontId="0" fillId="3" borderId="40" xfId="0" applyFill="1" applyBorder="1"/>
    <xf numFmtId="0" fontId="8" fillId="5" borderId="25" xfId="0" applyFont="1" applyFill="1" applyBorder="1" applyAlignment="1">
      <alignment horizontal="center" vertical="center"/>
    </xf>
    <xf numFmtId="0" fontId="8" fillId="5" borderId="10" xfId="0" applyFont="1" applyFill="1" applyBorder="1" applyAlignment="1">
      <alignment horizontal="center" vertical="center" wrapText="1"/>
    </xf>
    <xf numFmtId="0" fontId="14" fillId="0" borderId="0" xfId="0" applyFont="1"/>
    <xf numFmtId="0" fontId="7" fillId="0" borderId="0" xfId="0" applyFont="1"/>
    <xf numFmtId="0" fontId="14" fillId="0" borderId="0" xfId="0" applyFont="1" applyAlignment="1">
      <alignment horizontal="center" vertical="center"/>
    </xf>
    <xf numFmtId="0" fontId="5" fillId="0" borderId="1" xfId="0" applyFont="1" applyBorder="1" applyAlignment="1">
      <alignment vertical="center" wrapText="1"/>
    </xf>
    <xf numFmtId="0" fontId="5" fillId="0" borderId="7" xfId="0" applyFont="1" applyBorder="1" applyAlignment="1">
      <alignment vertical="center" wrapText="1"/>
    </xf>
    <xf numFmtId="0" fontId="5" fillId="0" borderId="5" xfId="0" applyFont="1" applyBorder="1" applyAlignment="1">
      <alignment vertical="center" wrapText="1"/>
    </xf>
    <xf numFmtId="0" fontId="7" fillId="0" borderId="7" xfId="0" applyFont="1" applyBorder="1" applyAlignment="1">
      <alignment vertical="center" wrapText="1"/>
    </xf>
    <xf numFmtId="0" fontId="7" fillId="0" borderId="1" xfId="0" applyFont="1" applyBorder="1" applyAlignment="1">
      <alignment vertical="center" wrapText="1"/>
    </xf>
    <xf numFmtId="0" fontId="5" fillId="0" borderId="0" xfId="0" applyFont="1" applyAlignment="1">
      <alignment horizontal="center"/>
    </xf>
    <xf numFmtId="0" fontId="8" fillId="5" borderId="10" xfId="0" applyFont="1" applyFill="1" applyBorder="1" applyAlignment="1">
      <alignment vertical="center"/>
    </xf>
    <xf numFmtId="0" fontId="0" fillId="0" borderId="5" xfId="0" applyBorder="1"/>
    <xf numFmtId="0" fontId="0" fillId="0" borderId="6" xfId="0" applyBorder="1"/>
    <xf numFmtId="0" fontId="12" fillId="0" borderId="0" xfId="0" applyFont="1"/>
    <xf numFmtId="0" fontId="0" fillId="0" borderId="0" xfId="0" applyAlignment="1">
      <alignment wrapText="1"/>
    </xf>
    <xf numFmtId="0" fontId="0" fillId="4" borderId="1" xfId="0" applyFill="1" applyBorder="1"/>
    <xf numFmtId="0" fontId="0" fillId="0" borderId="0" xfId="0" applyAlignment="1">
      <alignment vertical="center" wrapText="1"/>
    </xf>
    <xf numFmtId="0" fontId="10" fillId="0" borderId="0" xfId="0" applyFont="1" applyAlignment="1">
      <alignment horizontal="center" vertical="center" wrapText="1"/>
    </xf>
    <xf numFmtId="0" fontId="0" fillId="0" borderId="0" xfId="0" applyProtection="1">
      <protection locked="0"/>
    </xf>
    <xf numFmtId="164" fontId="0" fillId="0" borderId="0" xfId="0" applyNumberFormat="1" applyProtection="1">
      <protection locked="0"/>
    </xf>
    <xf numFmtId="0" fontId="0" fillId="4" borderId="0" xfId="0" applyFill="1"/>
    <xf numFmtId="0" fontId="0" fillId="0" borderId="0" xfId="0" applyAlignment="1">
      <alignment vertical="center"/>
    </xf>
    <xf numFmtId="0" fontId="5" fillId="0" borderId="17" xfId="0" applyFont="1" applyBorder="1" applyAlignment="1">
      <alignment horizontal="left" vertical="center" wrapText="1"/>
    </xf>
    <xf numFmtId="0" fontId="0" fillId="4" borderId="0" xfId="0" applyFill="1" applyAlignment="1">
      <alignment vertical="center"/>
    </xf>
    <xf numFmtId="0" fontId="14" fillId="0" borderId="0" xfId="0" applyFont="1" applyAlignment="1">
      <alignment wrapText="1"/>
    </xf>
    <xf numFmtId="0" fontId="14" fillId="0" borderId="0" xfId="0" applyFont="1" applyAlignment="1">
      <alignment vertical="top" wrapText="1"/>
    </xf>
    <xf numFmtId="0" fontId="14" fillId="14" borderId="0" xfId="0" applyFont="1" applyFill="1"/>
    <xf numFmtId="0" fontId="5" fillId="0" borderId="36" xfId="0" applyFont="1" applyBorder="1" applyAlignment="1">
      <alignment horizontal="left" vertical="center" wrapText="1"/>
    </xf>
    <xf numFmtId="0" fontId="6" fillId="13" borderId="5" xfId="0" applyFont="1" applyFill="1" applyBorder="1" applyAlignment="1">
      <alignment horizontal="center" vertical="center"/>
    </xf>
    <xf numFmtId="0" fontId="6" fillId="12" borderId="5" xfId="0" applyFont="1" applyFill="1" applyBorder="1" applyAlignment="1">
      <alignment horizontal="center" vertical="center" wrapText="1"/>
    </xf>
    <xf numFmtId="0" fontId="6" fillId="0" borderId="19" xfId="0" applyFont="1" applyBorder="1" applyAlignment="1">
      <alignment vertical="center"/>
    </xf>
    <xf numFmtId="0" fontId="6" fillId="0" borderId="0" xfId="0" applyFont="1" applyAlignment="1">
      <alignment vertical="center"/>
    </xf>
    <xf numFmtId="0" fontId="5" fillId="0" borderId="39" xfId="0" applyFont="1" applyBorder="1"/>
    <xf numFmtId="0" fontId="0" fillId="5" borderId="4" xfId="0" applyFill="1" applyBorder="1" applyAlignment="1">
      <alignment horizontal="center" vertical="center" wrapText="1"/>
    </xf>
    <xf numFmtId="0" fontId="0" fillId="5" borderId="58" xfId="0" applyFill="1" applyBorder="1" applyAlignment="1">
      <alignment horizontal="left" vertical="center" wrapText="1"/>
    </xf>
    <xf numFmtId="0" fontId="5" fillId="5" borderId="5" xfId="0" applyFont="1" applyFill="1" applyBorder="1" applyAlignment="1">
      <alignment horizontal="center" wrapText="1"/>
    </xf>
    <xf numFmtId="0" fontId="5" fillId="5" borderId="6" xfId="0" applyFont="1" applyFill="1" applyBorder="1" applyAlignment="1">
      <alignment horizontal="center"/>
    </xf>
    <xf numFmtId="0" fontId="5" fillId="0" borderId="41" xfId="0" applyFont="1" applyBorder="1"/>
    <xf numFmtId="0" fontId="0" fillId="0" borderId="0" xfId="0" applyAlignment="1">
      <alignment horizontal="center" vertical="center" wrapText="1"/>
    </xf>
    <xf numFmtId="0" fontId="15" fillId="5" borderId="10" xfId="0" applyFont="1" applyFill="1" applyBorder="1" applyAlignment="1">
      <alignment horizontal="center" vertical="center" wrapText="1"/>
    </xf>
    <xf numFmtId="0" fontId="15" fillId="5" borderId="10" xfId="0" applyFont="1" applyFill="1" applyBorder="1" applyAlignment="1">
      <alignment horizontal="center" vertical="center"/>
    </xf>
    <xf numFmtId="0" fontId="2" fillId="0" borderId="0" xfId="0" applyFont="1" applyAlignment="1">
      <alignment horizontal="center" vertical="center" wrapText="1"/>
    </xf>
    <xf numFmtId="0" fontId="5" fillId="0" borderId="1" xfId="0" applyFont="1" applyBorder="1" applyAlignment="1">
      <alignment horizontal="center" vertical="center"/>
    </xf>
    <xf numFmtId="0" fontId="5" fillId="0" borderId="1" xfId="0" applyFont="1" applyBorder="1" applyAlignment="1" applyProtection="1">
      <alignment horizontal="center" vertical="center"/>
      <protection locked="0"/>
    </xf>
    <xf numFmtId="0" fontId="0" fillId="0" borderId="0" xfId="0" applyAlignment="1" applyProtection="1">
      <alignment horizontal="center"/>
      <protection locked="0"/>
    </xf>
    <xf numFmtId="0" fontId="5" fillId="0" borderId="28" xfId="0" applyFont="1" applyBorder="1" applyAlignment="1" applyProtection="1">
      <alignment horizontal="center" vertical="center"/>
      <protection locked="0"/>
    </xf>
    <xf numFmtId="0" fontId="15" fillId="15" borderId="28" xfId="0" applyFont="1" applyFill="1" applyBorder="1" applyAlignment="1" applyProtection="1">
      <alignment horizontal="center" vertical="center" wrapText="1"/>
      <protection locked="0"/>
    </xf>
    <xf numFmtId="0" fontId="19" fillId="15" borderId="28" xfId="0" applyFont="1" applyFill="1" applyBorder="1" applyAlignment="1" applyProtection="1">
      <alignment horizontal="center" vertical="center" wrapText="1"/>
      <protection locked="0"/>
    </xf>
    <xf numFmtId="0" fontId="5" fillId="0" borderId="22" xfId="0" applyFont="1" applyBorder="1"/>
    <xf numFmtId="0" fontId="9" fillId="0" borderId="0" xfId="0" applyFont="1"/>
    <xf numFmtId="1" fontId="6" fillId="15" borderId="11" xfId="0" applyNumberFormat="1" applyFont="1" applyFill="1" applyBorder="1" applyAlignment="1" applyProtection="1">
      <alignment horizontal="center" vertical="center" wrapText="1"/>
      <protection locked="0"/>
    </xf>
    <xf numFmtId="165" fontId="5" fillId="0" borderId="0" xfId="0" applyNumberFormat="1" applyFont="1"/>
    <xf numFmtId="1" fontId="5" fillId="0" borderId="0" xfId="0" applyNumberFormat="1" applyFont="1"/>
    <xf numFmtId="0" fontId="7" fillId="0" borderId="3" xfId="0" applyFont="1" applyBorder="1" applyAlignment="1">
      <alignment horizontal="center" vertical="center"/>
    </xf>
    <xf numFmtId="0" fontId="6" fillId="14" borderId="1" xfId="0" applyFont="1" applyFill="1" applyBorder="1"/>
    <xf numFmtId="0" fontId="5" fillId="3" borderId="39" xfId="0" applyFont="1" applyFill="1" applyBorder="1"/>
    <xf numFmtId="0" fontId="5" fillId="3" borderId="40" xfId="0" applyFont="1" applyFill="1" applyBorder="1"/>
    <xf numFmtId="0" fontId="5" fillId="3" borderId="41" xfId="0" applyFont="1" applyFill="1" applyBorder="1"/>
    <xf numFmtId="0" fontId="5" fillId="3" borderId="24" xfId="0" applyFont="1" applyFill="1" applyBorder="1"/>
    <xf numFmtId="0" fontId="5" fillId="3" borderId="0" xfId="0" applyFont="1" applyFill="1"/>
    <xf numFmtId="0" fontId="15" fillId="5" borderId="25" xfId="0" applyFont="1" applyFill="1" applyBorder="1" applyAlignment="1">
      <alignment horizontal="center" vertical="center" wrapText="1"/>
    </xf>
    <xf numFmtId="0" fontId="15" fillId="0" borderId="0" xfId="0" applyFont="1" applyAlignment="1">
      <alignment horizontal="center"/>
    </xf>
    <xf numFmtId="0" fontId="15" fillId="16" borderId="2" xfId="0" applyFont="1" applyFill="1" applyBorder="1" applyAlignment="1">
      <alignment horizontal="left" vertical="center"/>
    </xf>
    <xf numFmtId="0" fontId="5" fillId="5" borderId="30" xfId="0" applyFont="1" applyFill="1" applyBorder="1" applyAlignment="1">
      <alignment vertical="center"/>
    </xf>
    <xf numFmtId="0" fontId="5" fillId="5" borderId="65" xfId="0" applyFont="1" applyFill="1" applyBorder="1" applyAlignment="1">
      <alignment horizontal="center" vertical="center" wrapText="1"/>
    </xf>
    <xf numFmtId="0" fontId="5" fillId="5" borderId="65" xfId="0" applyFont="1" applyFill="1" applyBorder="1" applyAlignment="1">
      <alignment horizontal="center" vertical="center"/>
    </xf>
    <xf numFmtId="0" fontId="5" fillId="5" borderId="43" xfId="0" applyFont="1" applyFill="1" applyBorder="1" applyAlignment="1">
      <alignment horizontal="center" vertical="center"/>
    </xf>
    <xf numFmtId="0" fontId="5" fillId="5" borderId="7" xfId="0" applyFont="1" applyFill="1" applyBorder="1" applyAlignment="1">
      <alignment horizontal="center" vertical="center"/>
    </xf>
    <xf numFmtId="0" fontId="5" fillId="5" borderId="7" xfId="0" applyFont="1" applyFill="1" applyBorder="1" applyAlignment="1">
      <alignment horizontal="center" vertical="center" wrapText="1"/>
    </xf>
    <xf numFmtId="0" fontId="5" fillId="5" borderId="9" xfId="0" applyFont="1" applyFill="1" applyBorder="1" applyAlignment="1">
      <alignment horizontal="center" vertical="center" wrapText="1"/>
    </xf>
    <xf numFmtId="0" fontId="8" fillId="5" borderId="26" xfId="0" applyFont="1" applyFill="1" applyBorder="1" applyAlignment="1">
      <alignment horizontal="center" vertical="center"/>
    </xf>
    <xf numFmtId="0" fontId="8" fillId="5" borderId="43" xfId="0" applyFont="1" applyFill="1" applyBorder="1" applyAlignment="1">
      <alignment horizontal="center" vertical="center"/>
    </xf>
    <xf numFmtId="0" fontId="6" fillId="15" borderId="3" xfId="0" applyFont="1" applyFill="1" applyBorder="1" applyAlignment="1">
      <alignment horizontal="center" vertical="center"/>
    </xf>
    <xf numFmtId="0" fontId="7" fillId="0" borderId="6" xfId="0" applyFont="1" applyBorder="1" applyAlignment="1">
      <alignment horizontal="center" vertical="center"/>
    </xf>
    <xf numFmtId="0" fontId="8" fillId="15" borderId="5" xfId="0" applyFont="1" applyFill="1" applyBorder="1" applyAlignment="1">
      <alignment horizontal="center"/>
    </xf>
    <xf numFmtId="0" fontId="8" fillId="15" borderId="5" xfId="0" applyFont="1" applyFill="1" applyBorder="1"/>
    <xf numFmtId="0" fontId="2" fillId="16" borderId="81" xfId="0" applyFont="1" applyFill="1" applyBorder="1" applyAlignment="1">
      <alignment vertical="center" wrapText="1"/>
    </xf>
    <xf numFmtId="0" fontId="5" fillId="0" borderId="85" xfId="0" applyFont="1" applyBorder="1"/>
    <xf numFmtId="0" fontId="6" fillId="14" borderId="1" xfId="0" applyFont="1" applyFill="1" applyBorder="1" applyAlignment="1">
      <alignment horizontal="center" vertical="center"/>
    </xf>
    <xf numFmtId="0" fontId="5" fillId="0" borderId="1" xfId="0" applyFont="1" applyBorder="1" applyAlignment="1">
      <alignment horizontal="left" vertical="center" wrapText="1"/>
    </xf>
    <xf numFmtId="0" fontId="5" fillId="0" borderId="1" xfId="0" applyFont="1" applyBorder="1" applyAlignment="1">
      <alignment horizontal="center" vertical="center" wrapText="1"/>
    </xf>
    <xf numFmtId="0" fontId="5" fillId="0" borderId="7" xfId="0" applyFont="1" applyBorder="1" applyAlignment="1">
      <alignment horizontal="left" vertical="center" wrapText="1"/>
    </xf>
    <xf numFmtId="0" fontId="6" fillId="13" borderId="7" xfId="0" applyFont="1" applyFill="1" applyBorder="1" applyAlignment="1">
      <alignment horizontal="center" vertical="center" wrapText="1"/>
    </xf>
    <xf numFmtId="0" fontId="6" fillId="13" borderId="5" xfId="0" applyFont="1" applyFill="1" applyBorder="1" applyAlignment="1">
      <alignment horizontal="center" vertical="center" wrapText="1"/>
    </xf>
    <xf numFmtId="0" fontId="7" fillId="0" borderId="1" xfId="0" applyFont="1" applyBorder="1" applyAlignment="1">
      <alignment horizontal="center" vertical="center" wrapText="1"/>
    </xf>
    <xf numFmtId="0" fontId="7" fillId="0" borderId="5" xfId="0" applyFont="1" applyBorder="1" applyAlignment="1">
      <alignment horizontal="center" vertical="center" wrapText="1"/>
    </xf>
    <xf numFmtId="0" fontId="7" fillId="0" borderId="1" xfId="0" applyFont="1" applyBorder="1" applyAlignment="1">
      <alignment horizontal="left" vertical="center"/>
    </xf>
    <xf numFmtId="0" fontId="5" fillId="0" borderId="1" xfId="0" applyFont="1" applyBorder="1" applyAlignment="1">
      <alignment horizontal="left" vertical="center"/>
    </xf>
    <xf numFmtId="0" fontId="5" fillId="0" borderId="10" xfId="0" applyFont="1" applyBorder="1" applyAlignment="1">
      <alignment horizontal="left" vertical="center"/>
    </xf>
    <xf numFmtId="0" fontId="5" fillId="0" borderId="5" xfId="0" applyFont="1" applyBorder="1" applyAlignment="1">
      <alignment horizontal="left" vertical="center"/>
    </xf>
    <xf numFmtId="0" fontId="5" fillId="0" borderId="3" xfId="0" applyFont="1" applyBorder="1" applyAlignment="1">
      <alignment horizontal="left" vertical="center" wrapText="1"/>
    </xf>
    <xf numFmtId="1" fontId="7" fillId="0" borderId="1" xfId="0" applyNumberFormat="1" applyFont="1" applyBorder="1" applyAlignment="1">
      <alignment horizontal="center" vertical="center"/>
    </xf>
    <xf numFmtId="1" fontId="7" fillId="0" borderId="5" xfId="0" applyNumberFormat="1" applyFont="1" applyBorder="1" applyAlignment="1">
      <alignment horizontal="center" vertical="center"/>
    </xf>
    <xf numFmtId="0" fontId="0" fillId="5" borderId="58" xfId="0" applyFill="1" applyBorder="1" applyAlignment="1">
      <alignment horizontal="center" vertical="center" wrapText="1"/>
    </xf>
    <xf numFmtId="0" fontId="5" fillId="13" borderId="66" xfId="0" applyFont="1" applyFill="1" applyBorder="1" applyAlignment="1">
      <alignment vertical="center" wrapText="1"/>
    </xf>
    <xf numFmtId="0" fontId="5" fillId="13" borderId="4" xfId="0" applyFont="1" applyFill="1" applyBorder="1" applyAlignment="1">
      <alignment vertical="center" wrapText="1"/>
    </xf>
    <xf numFmtId="0" fontId="5" fillId="13" borderId="41" xfId="0" applyFont="1" applyFill="1" applyBorder="1"/>
    <xf numFmtId="0" fontId="5" fillId="13" borderId="24" xfId="0" applyFont="1" applyFill="1" applyBorder="1"/>
    <xf numFmtId="0" fontId="5" fillId="13" borderId="80" xfId="0" applyFont="1" applyFill="1" applyBorder="1" applyAlignment="1">
      <alignment vertical="center" wrapText="1"/>
    </xf>
    <xf numFmtId="0" fontId="5" fillId="13" borderId="5" xfId="0" applyFont="1" applyFill="1" applyBorder="1" applyAlignment="1">
      <alignment vertical="center" wrapText="1"/>
    </xf>
    <xf numFmtId="0" fontId="5" fillId="13" borderId="47" xfId="0" applyFont="1" applyFill="1" applyBorder="1" applyAlignment="1">
      <alignment vertical="center" wrapText="1"/>
    </xf>
    <xf numFmtId="0" fontId="5" fillId="13" borderId="45" xfId="0" applyFont="1" applyFill="1" applyBorder="1" applyAlignment="1">
      <alignment vertical="center" wrapText="1"/>
    </xf>
    <xf numFmtId="0" fontId="5" fillId="0" borderId="28" xfId="0" applyFont="1" applyBorder="1" applyAlignment="1">
      <alignment horizontal="left" vertical="center" wrapText="1"/>
    </xf>
    <xf numFmtId="0" fontId="5" fillId="0" borderId="28" xfId="0" applyFont="1" applyBorder="1" applyAlignment="1">
      <alignment horizontal="center" vertical="center"/>
    </xf>
    <xf numFmtId="0" fontId="5" fillId="5" borderId="5" xfId="0" applyFont="1" applyFill="1" applyBorder="1" applyAlignment="1">
      <alignment horizontal="center" vertical="center"/>
    </xf>
    <xf numFmtId="0" fontId="5" fillId="5" borderId="5" xfId="0" applyFont="1" applyFill="1" applyBorder="1" applyAlignment="1">
      <alignment horizontal="left" vertical="center" wrapText="1"/>
    </xf>
    <xf numFmtId="0" fontId="5" fillId="0" borderId="7" xfId="0" applyFont="1" applyBorder="1" applyAlignment="1">
      <alignment horizontal="center" vertical="center"/>
    </xf>
    <xf numFmtId="0" fontId="5" fillId="5" borderId="5" xfId="0" applyFont="1" applyFill="1" applyBorder="1" applyAlignment="1">
      <alignment horizontal="center" vertical="center" wrapText="1"/>
    </xf>
    <xf numFmtId="0" fontId="5" fillId="5" borderId="48" xfId="0" applyFont="1" applyFill="1" applyBorder="1" applyAlignment="1">
      <alignment horizontal="center"/>
    </xf>
    <xf numFmtId="0" fontId="5" fillId="13" borderId="5" xfId="0" applyFont="1" applyFill="1" applyBorder="1"/>
    <xf numFmtId="0" fontId="5" fillId="13" borderId="6" xfId="0" applyFont="1" applyFill="1" applyBorder="1"/>
    <xf numFmtId="0" fontId="0" fillId="0" borderId="1" xfId="0" applyBorder="1" applyAlignment="1">
      <alignment horizontal="center" vertical="center" wrapText="1"/>
    </xf>
    <xf numFmtId="0" fontId="21" fillId="0" borderId="1" xfId="0" applyFont="1" applyBorder="1" applyAlignment="1">
      <alignment horizontal="left" vertical="center" wrapText="1"/>
    </xf>
    <xf numFmtId="0" fontId="5" fillId="13" borderId="1" xfId="0" applyFont="1" applyFill="1" applyBorder="1" applyAlignment="1">
      <alignment horizontal="center" vertical="center"/>
    </xf>
    <xf numFmtId="1" fontId="5" fillId="13" borderId="10" xfId="0" applyNumberFormat="1" applyFont="1" applyFill="1" applyBorder="1" applyAlignment="1">
      <alignment horizontal="center" vertical="center"/>
    </xf>
    <xf numFmtId="1" fontId="5" fillId="13" borderId="5" xfId="0" applyNumberFormat="1" applyFont="1" applyFill="1" applyBorder="1" applyAlignment="1">
      <alignment horizontal="center" vertical="center"/>
    </xf>
    <xf numFmtId="0" fontId="5" fillId="0" borderId="0" xfId="0" applyFont="1" applyAlignment="1">
      <alignment horizontal="left" vertical="center" wrapText="1"/>
    </xf>
    <xf numFmtId="0" fontId="0" fillId="3" borderId="24" xfId="0" applyFill="1" applyBorder="1"/>
    <xf numFmtId="0" fontId="3" fillId="16" borderId="87" xfId="0" applyFont="1" applyFill="1" applyBorder="1" applyAlignment="1">
      <alignment vertical="center" wrapText="1"/>
    </xf>
    <xf numFmtId="0" fontId="2" fillId="16" borderId="87" xfId="0" applyFont="1" applyFill="1" applyBorder="1" applyAlignment="1">
      <alignment vertical="center" wrapText="1"/>
    </xf>
    <xf numFmtId="0" fontId="2" fillId="16" borderId="87" xfId="0" applyFont="1" applyFill="1" applyBorder="1" applyAlignment="1">
      <alignment horizontal="center" vertical="center" wrapText="1"/>
    </xf>
    <xf numFmtId="0" fontId="6" fillId="3" borderId="0" xfId="0" applyFont="1" applyFill="1" applyAlignment="1">
      <alignment horizontal="center" vertical="center" wrapText="1"/>
    </xf>
    <xf numFmtId="0" fontId="6" fillId="3" borderId="22" xfId="0" applyFont="1" applyFill="1" applyBorder="1" applyAlignment="1">
      <alignment horizontal="center" vertical="center" wrapText="1"/>
    </xf>
    <xf numFmtId="0" fontId="3" fillId="16" borderId="87" xfId="0" quotePrefix="1" applyFont="1" applyFill="1" applyBorder="1" applyAlignment="1">
      <alignment vertical="center" wrapText="1"/>
    </xf>
    <xf numFmtId="0" fontId="2" fillId="16" borderId="88" xfId="0" applyFont="1" applyFill="1" applyBorder="1" applyAlignment="1">
      <alignment vertical="center" wrapText="1"/>
    </xf>
    <xf numFmtId="0" fontId="5" fillId="0" borderId="0" xfId="0" applyFont="1" applyAlignment="1">
      <alignment horizontal="center" vertical="top"/>
    </xf>
    <xf numFmtId="0" fontId="6" fillId="0" borderId="0" xfId="0" applyFont="1"/>
    <xf numFmtId="0" fontId="3" fillId="0" borderId="0" xfId="0" applyFont="1" applyAlignment="1">
      <alignment vertical="center" wrapText="1"/>
    </xf>
    <xf numFmtId="0" fontId="6" fillId="0" borderId="0" xfId="0" applyFont="1" applyAlignment="1">
      <alignment horizontal="center" vertical="center"/>
    </xf>
    <xf numFmtId="0" fontId="19" fillId="13" borderId="5" xfId="0" applyFont="1" applyFill="1" applyBorder="1" applyAlignment="1">
      <alignment horizontal="center" vertical="center" wrapText="1"/>
    </xf>
    <xf numFmtId="0" fontId="8" fillId="5" borderId="7" xfId="0" applyFont="1" applyFill="1" applyBorder="1" applyAlignment="1">
      <alignment horizontal="center" vertical="center"/>
    </xf>
    <xf numFmtId="0" fontId="7" fillId="0" borderId="1" xfId="0" applyFont="1" applyBorder="1" applyAlignment="1">
      <alignment horizontal="left" vertical="center" wrapText="1"/>
    </xf>
    <xf numFmtId="0" fontId="5" fillId="3" borderId="0" xfId="0" applyFont="1" applyFill="1" applyAlignment="1">
      <alignment horizontal="center" vertical="center"/>
    </xf>
    <xf numFmtId="0" fontId="5" fillId="3" borderId="22" xfId="0" applyFont="1" applyFill="1" applyBorder="1" applyAlignment="1">
      <alignment horizontal="center" vertical="center"/>
    </xf>
    <xf numFmtId="0" fontId="6" fillId="3" borderId="0" xfId="0" applyFont="1" applyFill="1" applyAlignment="1">
      <alignment horizontal="center" vertical="center"/>
    </xf>
    <xf numFmtId="0" fontId="6" fillId="3" borderId="22" xfId="0" applyFont="1" applyFill="1" applyBorder="1" applyAlignment="1">
      <alignment horizontal="center" vertical="center"/>
    </xf>
    <xf numFmtId="0" fontId="6" fillId="0" borderId="8" xfId="0" applyFont="1" applyBorder="1" applyAlignment="1">
      <alignment horizontal="left" vertical="center"/>
    </xf>
    <xf numFmtId="0" fontId="6" fillId="0" borderId="4" xfId="0" applyFont="1" applyBorder="1" applyAlignment="1">
      <alignment horizontal="left" vertical="center"/>
    </xf>
    <xf numFmtId="0" fontId="5" fillId="0" borderId="5" xfId="0" applyFont="1" applyBorder="1" applyAlignment="1">
      <alignment horizontal="left" vertical="center" wrapText="1"/>
    </xf>
    <xf numFmtId="0" fontId="5" fillId="0" borderId="6" xfId="0" applyFont="1" applyBorder="1" applyAlignment="1">
      <alignment horizontal="left" vertical="center" wrapText="1"/>
    </xf>
    <xf numFmtId="0" fontId="33" fillId="10" borderId="0" xfId="0" applyFont="1" applyFill="1" applyAlignment="1">
      <alignment horizontal="center" vertical="center"/>
    </xf>
    <xf numFmtId="0" fontId="33" fillId="3" borderId="0" xfId="0" applyFont="1" applyFill="1" applyAlignment="1">
      <alignment horizontal="center" vertical="center"/>
    </xf>
    <xf numFmtId="0" fontId="33" fillId="9" borderId="0" xfId="0" applyFont="1" applyFill="1" applyAlignment="1">
      <alignment horizontal="center" vertical="center"/>
    </xf>
    <xf numFmtId="0" fontId="33" fillId="0" borderId="0" xfId="0" applyFont="1" applyAlignment="1">
      <alignment horizontal="center" vertical="center"/>
    </xf>
    <xf numFmtId="0" fontId="33" fillId="8" borderId="0" xfId="0" applyFont="1" applyFill="1" applyAlignment="1">
      <alignment horizontal="center" vertical="center"/>
    </xf>
    <xf numFmtId="0" fontId="33" fillId="11" borderId="0" xfId="0" applyFont="1" applyFill="1" applyAlignment="1">
      <alignment horizontal="center" vertical="center"/>
    </xf>
    <xf numFmtId="0" fontId="0" fillId="3" borderId="22" xfId="0" applyFill="1" applyBorder="1" applyAlignment="1">
      <alignment horizontal="center" vertical="center"/>
    </xf>
    <xf numFmtId="0" fontId="0" fillId="3" borderId="0" xfId="0" applyFill="1" applyAlignment="1">
      <alignment horizontal="center" vertical="center"/>
    </xf>
    <xf numFmtId="0" fontId="0" fillId="3" borderId="39" xfId="0" applyFill="1" applyBorder="1" applyAlignment="1">
      <alignment horizontal="center" vertical="center"/>
    </xf>
    <xf numFmtId="0" fontId="5" fillId="0" borderId="0" xfId="0" applyFont="1" applyAlignment="1">
      <alignment horizontal="center" vertical="center"/>
    </xf>
    <xf numFmtId="0" fontId="5" fillId="0" borderId="22" xfId="0" applyFont="1" applyBorder="1" applyAlignment="1">
      <alignment horizontal="center" vertical="center"/>
    </xf>
    <xf numFmtId="0" fontId="10" fillId="3" borderId="0" xfId="0" applyFont="1" applyFill="1" applyAlignment="1">
      <alignment horizontal="center" vertical="center"/>
    </xf>
    <xf numFmtId="0" fontId="0" fillId="3" borderId="35" xfId="0" applyFill="1" applyBorder="1" applyAlignment="1">
      <alignment horizontal="center" vertical="center"/>
    </xf>
    <xf numFmtId="0" fontId="5" fillId="3" borderId="39" xfId="0" applyFont="1" applyFill="1" applyBorder="1" applyAlignment="1">
      <alignment horizontal="center" vertical="center"/>
    </xf>
    <xf numFmtId="0" fontId="5" fillId="3" borderId="78" xfId="0" applyFont="1" applyFill="1" applyBorder="1" applyAlignment="1">
      <alignment horizontal="center" vertical="center"/>
    </xf>
    <xf numFmtId="0" fontId="5" fillId="3" borderId="40" xfId="0" applyFont="1" applyFill="1" applyBorder="1" applyAlignment="1">
      <alignment horizontal="center" vertical="center"/>
    </xf>
    <xf numFmtId="0" fontId="5" fillId="3" borderId="41" xfId="0" applyFont="1" applyFill="1" applyBorder="1" applyAlignment="1">
      <alignment horizontal="center" vertical="center"/>
    </xf>
    <xf numFmtId="0" fontId="5" fillId="3" borderId="24" xfId="0" applyFont="1" applyFill="1" applyBorder="1" applyAlignment="1">
      <alignment horizontal="center" vertical="center"/>
    </xf>
    <xf numFmtId="0" fontId="0" fillId="3" borderId="40" xfId="0" applyFill="1" applyBorder="1" applyAlignment="1">
      <alignment horizontal="center" vertical="center"/>
    </xf>
    <xf numFmtId="0" fontId="0" fillId="3" borderId="41" xfId="0" applyFill="1" applyBorder="1" applyAlignment="1">
      <alignment horizontal="center" vertical="center"/>
    </xf>
    <xf numFmtId="0" fontId="0" fillId="3" borderId="24" xfId="0" applyFill="1" applyBorder="1" applyAlignment="1">
      <alignment horizontal="center" vertical="center"/>
    </xf>
    <xf numFmtId="0" fontId="39" fillId="10" borderId="0" xfId="0" applyFont="1" applyFill="1" applyAlignment="1">
      <alignment horizontal="center" vertical="center"/>
    </xf>
    <xf numFmtId="0" fontId="39" fillId="3" borderId="0" xfId="0" applyFont="1" applyFill="1" applyAlignment="1">
      <alignment horizontal="center" vertical="center"/>
    </xf>
    <xf numFmtId="0" fontId="39" fillId="9" borderId="0" xfId="0" applyFont="1" applyFill="1" applyAlignment="1">
      <alignment horizontal="center" vertical="center"/>
    </xf>
    <xf numFmtId="0" fontId="39" fillId="0" borderId="0" xfId="0" applyFont="1" applyAlignment="1">
      <alignment horizontal="center" vertical="center"/>
    </xf>
    <xf numFmtId="0" fontId="39" fillId="8" borderId="0" xfId="0" applyFont="1" applyFill="1" applyAlignment="1">
      <alignment horizontal="center" vertical="center"/>
    </xf>
    <xf numFmtId="0" fontId="39" fillId="11" borderId="0" xfId="0" applyFont="1" applyFill="1" applyAlignment="1">
      <alignment horizontal="center" vertical="center"/>
    </xf>
    <xf numFmtId="0" fontId="40" fillId="3" borderId="0" xfId="0" applyFont="1" applyFill="1" applyAlignment="1">
      <alignment horizontal="center" vertical="center"/>
    </xf>
    <xf numFmtId="0" fontId="5" fillId="16" borderId="87" xfId="0" applyFont="1" applyFill="1" applyBorder="1" applyAlignment="1">
      <alignment horizontal="center" vertical="center"/>
    </xf>
    <xf numFmtId="0" fontId="5" fillId="16" borderId="87" xfId="0" applyFont="1" applyFill="1" applyBorder="1"/>
    <xf numFmtId="0" fontId="0" fillId="16" borderId="87" xfId="0" applyFill="1" applyBorder="1"/>
    <xf numFmtId="0" fontId="8" fillId="16" borderId="88" xfId="0" applyFont="1" applyFill="1" applyBorder="1" applyAlignment="1">
      <alignment horizontal="left" vertical="center"/>
    </xf>
    <xf numFmtId="0" fontId="8" fillId="16" borderId="83" xfId="0" applyFont="1" applyFill="1" applyBorder="1" applyAlignment="1">
      <alignment horizontal="left" vertical="center"/>
    </xf>
    <xf numFmtId="0" fontId="8" fillId="16" borderId="84" xfId="0" applyFont="1" applyFill="1" applyBorder="1" applyAlignment="1">
      <alignment horizontal="left" vertical="center"/>
    </xf>
    <xf numFmtId="0" fontId="5" fillId="0" borderId="0" xfId="0" applyFont="1" applyAlignment="1">
      <alignment vertical="center" wrapText="1"/>
    </xf>
    <xf numFmtId="0" fontId="5" fillId="0" borderId="0" xfId="0" applyFont="1" applyAlignment="1">
      <alignment horizontal="left" vertical="center"/>
    </xf>
    <xf numFmtId="0" fontId="7" fillId="0" borderId="0" xfId="0" applyFont="1" applyAlignment="1">
      <alignment horizontal="left" vertical="center" wrapText="1"/>
    </xf>
    <xf numFmtId="0" fontId="23" fillId="0" borderId="0" xfId="0" applyFont="1" applyAlignment="1">
      <alignment horizontal="left" vertical="center" wrapText="1"/>
    </xf>
    <xf numFmtId="0" fontId="7" fillId="0" borderId="0" xfId="0" applyFont="1" applyAlignment="1">
      <alignment horizontal="left" vertical="center"/>
    </xf>
    <xf numFmtId="0" fontId="23" fillId="0" borderId="0" xfId="0" applyFont="1" applyAlignment="1">
      <alignment horizontal="left" vertical="center"/>
    </xf>
    <xf numFmtId="0" fontId="8" fillId="5" borderId="30" xfId="0" applyFont="1" applyFill="1" applyBorder="1" applyAlignment="1">
      <alignment vertical="center"/>
    </xf>
    <xf numFmtId="0" fontId="8" fillId="5" borderId="65" xfId="0" applyFont="1" applyFill="1" applyBorder="1" applyAlignment="1">
      <alignment horizontal="center" vertical="center"/>
    </xf>
    <xf numFmtId="0" fontId="8" fillId="5" borderId="46" xfId="0" applyFont="1" applyFill="1" applyBorder="1" applyAlignment="1">
      <alignment horizontal="center" vertical="center"/>
    </xf>
    <xf numFmtId="0" fontId="42" fillId="0" borderId="1" xfId="0" applyFont="1" applyBorder="1" applyAlignment="1">
      <alignment horizontal="left" vertical="center" wrapText="1"/>
    </xf>
    <xf numFmtId="0" fontId="42" fillId="0" borderId="5" xfId="0" applyFont="1" applyBorder="1" applyAlignment="1">
      <alignment horizontal="left" vertical="center" wrapText="1"/>
    </xf>
    <xf numFmtId="0" fontId="5" fillId="23" borderId="8" xfId="0" applyFont="1" applyFill="1" applyBorder="1" applyAlignment="1">
      <alignment vertical="center" wrapText="1"/>
    </xf>
    <xf numFmtId="0" fontId="5" fillId="23" borderId="2" xfId="0" applyFont="1" applyFill="1" applyBorder="1" applyAlignment="1">
      <alignment vertical="center" wrapText="1"/>
    </xf>
    <xf numFmtId="0" fontId="5" fillId="23" borderId="4" xfId="0" applyFont="1" applyFill="1" applyBorder="1" applyAlignment="1">
      <alignment vertical="center" wrapText="1"/>
    </xf>
    <xf numFmtId="0" fontId="5" fillId="23" borderId="7" xfId="0" applyFont="1" applyFill="1" applyBorder="1" applyAlignment="1">
      <alignment vertical="center" wrapText="1"/>
    </xf>
    <xf numFmtId="0" fontId="5" fillId="23" borderId="1" xfId="0" applyFont="1" applyFill="1" applyBorder="1" applyAlignment="1">
      <alignment vertical="center" wrapText="1"/>
    </xf>
    <xf numFmtId="0" fontId="5" fillId="23" borderId="5" xfId="0" applyFont="1" applyFill="1" applyBorder="1" applyAlignment="1">
      <alignment vertical="center" wrapText="1"/>
    </xf>
    <xf numFmtId="0" fontId="5" fillId="0" borderId="0" xfId="0" applyFont="1" applyAlignment="1">
      <alignment vertical="top"/>
    </xf>
    <xf numFmtId="0" fontId="5" fillId="0" borderId="0" xfId="0" applyFont="1" applyProtection="1">
      <protection locked="0"/>
    </xf>
    <xf numFmtId="0" fontId="5" fillId="0" borderId="1" xfId="0" applyFont="1" applyBorder="1" applyAlignment="1" applyProtection="1">
      <alignment horizontal="center" vertical="center" wrapText="1"/>
      <protection locked="0"/>
    </xf>
    <xf numFmtId="0" fontId="5" fillId="0" borderId="7" xfId="0" applyFont="1" applyBorder="1" applyAlignment="1" applyProtection="1">
      <alignment horizontal="center" vertical="center"/>
      <protection locked="0"/>
    </xf>
    <xf numFmtId="0" fontId="7" fillId="3" borderId="28" xfId="0" applyFont="1" applyFill="1" applyBorder="1" applyAlignment="1" applyProtection="1">
      <alignment horizontal="center" vertical="center" wrapText="1"/>
      <protection locked="0"/>
    </xf>
    <xf numFmtId="0" fontId="5" fillId="0" borderId="2" xfId="0" applyFont="1" applyBorder="1" applyAlignment="1" applyProtection="1">
      <alignment horizontal="center" vertical="center" wrapText="1"/>
      <protection locked="0"/>
    </xf>
    <xf numFmtId="0" fontId="5" fillId="0" borderId="2" xfId="0" applyFont="1" applyBorder="1" applyAlignment="1" applyProtection="1">
      <alignment horizontal="center" vertical="center"/>
      <protection locked="0"/>
    </xf>
    <xf numFmtId="0" fontId="5" fillId="0" borderId="4" xfId="0" applyFont="1" applyBorder="1" applyAlignment="1" applyProtection="1">
      <alignment horizontal="center" vertical="center"/>
      <protection locked="0"/>
    </xf>
    <xf numFmtId="0" fontId="5" fillId="0" borderId="5" xfId="0" applyFont="1" applyBorder="1" applyAlignment="1" applyProtection="1">
      <alignment horizontal="center" vertical="center" wrapText="1"/>
      <protection locked="0"/>
    </xf>
    <xf numFmtId="0" fontId="5" fillId="0" borderId="1" xfId="0" applyFont="1" applyBorder="1" applyAlignment="1" applyProtection="1">
      <alignment horizontal="center" vertical="top" wrapText="1"/>
      <protection locked="0"/>
    </xf>
    <xf numFmtId="0" fontId="5" fillId="0" borderId="1" xfId="0" applyFont="1" applyBorder="1" applyAlignment="1" applyProtection="1">
      <alignment vertical="top" wrapText="1"/>
      <protection locked="0"/>
    </xf>
    <xf numFmtId="0" fontId="7" fillId="0" borderId="1" xfId="0" applyFont="1" applyBorder="1" applyAlignment="1" applyProtection="1">
      <alignment vertical="center" wrapText="1"/>
      <protection locked="0"/>
    </xf>
    <xf numFmtId="0" fontId="7" fillId="24" borderId="5" xfId="0" applyFont="1" applyFill="1" applyBorder="1" applyAlignment="1" applyProtection="1">
      <alignment horizontal="left" vertical="center" wrapText="1"/>
      <protection locked="0"/>
    </xf>
    <xf numFmtId="0" fontId="7" fillId="0" borderId="5" xfId="0" applyFont="1" applyBorder="1" applyAlignment="1" applyProtection="1">
      <alignment horizontal="center" vertical="center" wrapText="1"/>
      <protection locked="0"/>
    </xf>
    <xf numFmtId="0" fontId="9" fillId="0" borderId="1" xfId="0" applyFont="1" applyBorder="1" applyAlignment="1" applyProtection="1">
      <alignment vertical="center" wrapText="1"/>
      <protection locked="0"/>
    </xf>
    <xf numFmtId="0" fontId="9" fillId="0" borderId="1" xfId="0" applyFont="1" applyBorder="1" applyAlignment="1" applyProtection="1">
      <alignment horizontal="center" vertical="center" wrapText="1"/>
      <protection locked="0"/>
    </xf>
    <xf numFmtId="0" fontId="9" fillId="0" borderId="1" xfId="0" applyFont="1" applyBorder="1" applyAlignment="1" applyProtection="1">
      <alignment horizontal="center" vertical="center"/>
      <protection locked="0"/>
    </xf>
    <xf numFmtId="0" fontId="7" fillId="0" borderId="2" xfId="0" applyFont="1" applyBorder="1" applyAlignment="1" applyProtection="1">
      <alignment horizontal="left" vertical="top"/>
      <protection locked="0"/>
    </xf>
    <xf numFmtId="0" fontId="7" fillId="0" borderId="1" xfId="0" applyFont="1" applyBorder="1" applyAlignment="1" applyProtection="1">
      <alignment horizontal="left" vertical="top"/>
      <protection locked="0"/>
    </xf>
    <xf numFmtId="0" fontId="5" fillId="0" borderId="2" xfId="0" applyFont="1" applyBorder="1" applyProtection="1">
      <protection locked="0"/>
    </xf>
    <xf numFmtId="0" fontId="5" fillId="0" borderId="1" xfId="0" applyFont="1" applyBorder="1" applyProtection="1">
      <protection locked="0"/>
    </xf>
    <xf numFmtId="0" fontId="5" fillId="0" borderId="25" xfId="0" applyFont="1" applyBorder="1" applyProtection="1">
      <protection locked="0"/>
    </xf>
    <xf numFmtId="0" fontId="5" fillId="0" borderId="10" xfId="0" applyFont="1" applyBorder="1" applyProtection="1">
      <protection locked="0"/>
    </xf>
    <xf numFmtId="0" fontId="5" fillId="0" borderId="4" xfId="0" applyFont="1" applyBorder="1" applyProtection="1">
      <protection locked="0"/>
    </xf>
    <xf numFmtId="0" fontId="5" fillId="0" borderId="5" xfId="0" applyFont="1" applyBorder="1" applyProtection="1">
      <protection locked="0"/>
    </xf>
    <xf numFmtId="0" fontId="15" fillId="15" borderId="28" xfId="0" applyFont="1" applyFill="1" applyBorder="1" applyAlignment="1">
      <alignment horizontal="center" vertical="center" wrapText="1"/>
    </xf>
    <xf numFmtId="0" fontId="6" fillId="15" borderId="28" xfId="0" applyFont="1" applyFill="1" applyBorder="1" applyAlignment="1">
      <alignment horizontal="center" vertical="center" wrapText="1"/>
    </xf>
    <xf numFmtId="0" fontId="19" fillId="15" borderId="28" xfId="0" applyFont="1" applyFill="1" applyBorder="1" applyAlignment="1">
      <alignment horizontal="center" vertical="center" wrapText="1"/>
    </xf>
    <xf numFmtId="0" fontId="5" fillId="0" borderId="22" xfId="0" applyFont="1" applyBorder="1" applyAlignment="1">
      <alignment horizontal="left" vertical="center" wrapText="1"/>
    </xf>
    <xf numFmtId="0" fontId="5" fillId="0" borderId="24" xfId="0" applyFont="1" applyBorder="1"/>
    <xf numFmtId="0" fontId="5" fillId="3" borderId="0" xfId="0" applyFont="1" applyFill="1" applyAlignment="1">
      <alignment horizontal="left" vertical="center" wrapText="1"/>
    </xf>
    <xf numFmtId="0" fontId="5" fillId="3" borderId="36" xfId="0" applyFont="1" applyFill="1" applyBorder="1" applyAlignment="1">
      <alignment horizontal="left" vertical="center" wrapText="1"/>
    </xf>
    <xf numFmtId="164" fontId="19" fillId="15" borderId="16" xfId="0" applyNumberFormat="1" applyFont="1" applyFill="1" applyBorder="1" applyAlignment="1">
      <alignment horizontal="center" vertical="center" wrapText="1"/>
    </xf>
    <xf numFmtId="165" fontId="5" fillId="0" borderId="60" xfId="0" applyNumberFormat="1" applyFont="1" applyBorder="1" applyAlignment="1">
      <alignment horizontal="center" vertical="center"/>
    </xf>
    <xf numFmtId="164" fontId="5" fillId="0" borderId="60" xfId="0" applyNumberFormat="1" applyFont="1" applyBorder="1" applyAlignment="1">
      <alignment horizontal="center" vertical="center"/>
    </xf>
    <xf numFmtId="0" fontId="0" fillId="0" borderId="96" xfId="0" applyBorder="1" applyAlignment="1" applyProtection="1">
      <alignment vertical="top"/>
      <protection locked="0"/>
    </xf>
    <xf numFmtId="0" fontId="0" fillId="0" borderId="96" xfId="0" applyBorder="1"/>
    <xf numFmtId="0" fontId="0" fillId="0" borderId="97" xfId="0" applyBorder="1"/>
    <xf numFmtId="0" fontId="45" fillId="15" borderId="54" xfId="0" applyFont="1" applyFill="1" applyBorder="1" applyAlignment="1">
      <alignment horizontal="center" vertical="center" wrapText="1"/>
    </xf>
    <xf numFmtId="0" fontId="0" fillId="0" borderId="95" xfId="0" applyBorder="1" applyAlignment="1" applyProtection="1">
      <alignment horizontal="center" vertical="top"/>
      <protection locked="0"/>
    </xf>
    <xf numFmtId="0" fontId="1" fillId="0" borderId="1" xfId="0" applyFont="1" applyBorder="1" applyAlignment="1">
      <alignment horizontal="center" vertical="center" wrapText="1"/>
    </xf>
    <xf numFmtId="0" fontId="9" fillId="16" borderId="88" xfId="0" applyFont="1" applyFill="1" applyBorder="1" applyAlignment="1">
      <alignment horizontal="left" vertical="center"/>
    </xf>
    <xf numFmtId="1" fontId="5" fillId="13" borderId="1" xfId="0" applyNumberFormat="1" applyFont="1" applyFill="1" applyBorder="1" applyAlignment="1">
      <alignment horizontal="center" vertical="center"/>
    </xf>
    <xf numFmtId="0" fontId="1" fillId="0" borderId="28" xfId="0" applyFont="1" applyBorder="1" applyAlignment="1" applyProtection="1">
      <alignment horizontal="center" vertical="center"/>
      <protection locked="0"/>
    </xf>
    <xf numFmtId="0" fontId="5" fillId="16" borderId="87" xfId="0" applyFont="1" applyFill="1" applyBorder="1" applyAlignment="1">
      <alignment horizontal="left" vertical="center"/>
    </xf>
    <xf numFmtId="0" fontId="6" fillId="14" borderId="3" xfId="0" applyFont="1" applyFill="1" applyBorder="1" applyAlignment="1">
      <alignment horizontal="center" vertical="center"/>
    </xf>
    <xf numFmtId="0" fontId="5" fillId="0" borderId="3" xfId="0" applyFont="1" applyBorder="1" applyAlignment="1" applyProtection="1">
      <alignment horizontal="center" vertical="center" wrapText="1"/>
      <protection locked="0"/>
    </xf>
    <xf numFmtId="0" fontId="5" fillId="0" borderId="6" xfId="0" applyFont="1" applyBorder="1" applyAlignment="1" applyProtection="1">
      <alignment horizontal="center" vertical="center" wrapText="1"/>
      <protection locked="0"/>
    </xf>
    <xf numFmtId="0" fontId="7" fillId="0" borderId="5" xfId="0" applyFont="1" applyBorder="1" applyAlignment="1">
      <alignment vertical="center" wrapText="1"/>
    </xf>
    <xf numFmtId="0" fontId="5" fillId="0" borderId="3" xfId="0" applyFont="1" applyBorder="1" applyAlignment="1" applyProtection="1">
      <alignment horizontal="left" vertical="center" wrapText="1"/>
      <protection locked="0"/>
    </xf>
    <xf numFmtId="0" fontId="0" fillId="0" borderId="0" xfId="0" applyAlignment="1">
      <alignment horizontal="center"/>
    </xf>
    <xf numFmtId="0" fontId="5" fillId="0" borderId="10" xfId="0" applyFont="1" applyBorder="1" applyAlignment="1">
      <alignment horizontal="center" vertical="center"/>
    </xf>
    <xf numFmtId="0" fontId="5" fillId="0" borderId="10" xfId="0" applyFont="1" applyBorder="1" applyAlignment="1">
      <alignment horizontal="left" vertical="center" wrapText="1"/>
    </xf>
    <xf numFmtId="0" fontId="5" fillId="0" borderId="10" xfId="0" applyFont="1" applyBorder="1" applyAlignment="1" applyProtection="1">
      <alignment horizontal="center" vertical="center"/>
      <protection locked="0"/>
    </xf>
    <xf numFmtId="164" fontId="5" fillId="0" borderId="14" xfId="0" applyNumberFormat="1" applyFont="1" applyBorder="1" applyAlignment="1">
      <alignment horizontal="center" vertical="center"/>
    </xf>
    <xf numFmtId="164" fontId="5" fillId="17" borderId="9" xfId="0" applyNumberFormat="1" applyFont="1" applyFill="1" applyBorder="1" applyAlignment="1">
      <alignment vertical="center"/>
    </xf>
    <xf numFmtId="164" fontId="5" fillId="8" borderId="6" xfId="0" applyNumberFormat="1" applyFont="1" applyFill="1" applyBorder="1" applyAlignment="1">
      <alignment vertical="center"/>
    </xf>
    <xf numFmtId="0" fontId="23" fillId="3" borderId="0" xfId="0" applyFont="1" applyFill="1" applyAlignment="1">
      <alignment horizontal="left"/>
    </xf>
    <xf numFmtId="0" fontId="0" fillId="0" borderId="99" xfId="0" applyBorder="1" applyAlignment="1">
      <alignment vertical="top" wrapText="1"/>
    </xf>
    <xf numFmtId="0" fontId="0" fillId="0" borderId="99" xfId="0" applyBorder="1" applyAlignment="1">
      <alignment horizontal="left" vertical="center" wrapText="1"/>
    </xf>
    <xf numFmtId="0" fontId="0" fillId="25" borderId="99" xfId="0" applyFill="1" applyBorder="1" applyAlignment="1">
      <alignment horizontal="center" vertical="center" wrapText="1"/>
    </xf>
    <xf numFmtId="0" fontId="50" fillId="25" borderId="99" xfId="0" applyFont="1" applyFill="1" applyBorder="1" applyAlignment="1">
      <alignment vertical="center" wrapText="1"/>
    </xf>
    <xf numFmtId="0" fontId="0" fillId="0" borderId="99" xfId="0" applyBorder="1" applyAlignment="1">
      <alignment vertical="center" wrapText="1"/>
    </xf>
    <xf numFmtId="0" fontId="0" fillId="0" borderId="99" xfId="0" applyBorder="1" applyAlignment="1">
      <alignment wrapText="1"/>
    </xf>
    <xf numFmtId="0" fontId="0" fillId="26" borderId="99" xfId="0" applyFill="1" applyBorder="1" applyAlignment="1">
      <alignment vertical="top" wrapText="1"/>
    </xf>
    <xf numFmtId="0" fontId="51" fillId="0" borderId="99" xfId="0" applyFont="1" applyBorder="1" applyAlignment="1">
      <alignment horizontal="center" vertical="center"/>
    </xf>
    <xf numFmtId="0" fontId="0" fillId="27" borderId="99" xfId="0" applyFill="1" applyBorder="1" applyAlignment="1">
      <alignment vertical="top" wrapText="1"/>
    </xf>
    <xf numFmtId="0" fontId="0" fillId="27" borderId="100" xfId="0" applyFill="1" applyBorder="1" applyAlignment="1">
      <alignment vertical="top" wrapText="1"/>
    </xf>
    <xf numFmtId="0" fontId="0" fillId="28" borderId="100" xfId="0" applyFill="1" applyBorder="1" applyAlignment="1">
      <alignment vertical="top" wrapText="1"/>
    </xf>
    <xf numFmtId="0" fontId="0" fillId="28" borderId="101" xfId="0" applyFill="1" applyBorder="1" applyAlignment="1">
      <alignment vertical="top" wrapText="1"/>
    </xf>
    <xf numFmtId="0" fontId="51" fillId="0" borderId="102" xfId="0" applyFont="1" applyBorder="1" applyAlignment="1">
      <alignment horizontal="center" vertical="center"/>
    </xf>
    <xf numFmtId="0" fontId="51" fillId="0" borderId="101" xfId="0" applyFont="1" applyBorder="1" applyAlignment="1">
      <alignment wrapText="1"/>
    </xf>
    <xf numFmtId="0" fontId="52" fillId="0" borderId="102" xfId="0" applyFont="1" applyBorder="1"/>
    <xf numFmtId="0" fontId="0" fillId="0" borderId="100" xfId="0" applyBorder="1" applyAlignment="1">
      <alignment vertical="top" wrapText="1"/>
    </xf>
    <xf numFmtId="0" fontId="51" fillId="0" borderId="99" xfId="0" applyFont="1" applyBorder="1"/>
    <xf numFmtId="0" fontId="0" fillId="0" borderId="101" xfId="0" applyBorder="1" applyAlignment="1">
      <alignment vertical="top" wrapText="1"/>
    </xf>
    <xf numFmtId="0" fontId="51" fillId="0" borderId="102" xfId="0" applyFont="1" applyBorder="1"/>
    <xf numFmtId="0" fontId="51" fillId="0" borderId="100" xfId="0" applyFont="1" applyBorder="1" applyAlignment="1">
      <alignment wrapText="1"/>
    </xf>
    <xf numFmtId="0" fontId="42" fillId="29" borderId="104" xfId="0" applyFont="1" applyFill="1" applyBorder="1" applyAlignment="1">
      <alignment horizontal="center" vertical="center" wrapText="1"/>
    </xf>
    <xf numFmtId="0" fontId="42" fillId="29" borderId="100" xfId="0" applyFont="1" applyFill="1" applyBorder="1" applyAlignment="1">
      <alignment horizontal="center" vertical="center" wrapText="1"/>
    </xf>
    <xf numFmtId="0" fontId="54" fillId="0" borderId="99" xfId="0" applyFont="1" applyBorder="1" applyAlignment="1">
      <alignment vertical="center" wrapText="1"/>
    </xf>
    <xf numFmtId="0" fontId="0" fillId="29" borderId="108" xfId="0" applyFill="1" applyBorder="1" applyAlignment="1">
      <alignment horizontal="left" vertical="center" wrapText="1"/>
    </xf>
    <xf numFmtId="0" fontId="0" fillId="29" borderId="102" xfId="0" applyFill="1" applyBorder="1" applyAlignment="1">
      <alignment horizontal="left" vertical="center" wrapText="1"/>
    </xf>
    <xf numFmtId="0" fontId="0" fillId="0" borderId="99" xfId="0" applyBorder="1"/>
    <xf numFmtId="49" fontId="1" fillId="0" borderId="2" xfId="0" applyNumberFormat="1" applyFont="1" applyBorder="1" applyAlignment="1" applyProtection="1">
      <alignment horizontal="center" vertical="center" wrapText="1"/>
      <protection locked="0"/>
    </xf>
    <xf numFmtId="0" fontId="1" fillId="0" borderId="1" xfId="0" applyFont="1" applyBorder="1" applyAlignment="1" applyProtection="1">
      <alignment horizontal="center" vertical="center" wrapText="1"/>
      <protection locked="0"/>
    </xf>
    <xf numFmtId="0" fontId="9" fillId="0" borderId="1" xfId="0" applyFont="1" applyBorder="1" applyAlignment="1" applyProtection="1">
      <alignment horizontal="left" vertical="center"/>
      <protection locked="0"/>
    </xf>
    <xf numFmtId="0" fontId="7" fillId="0" borderId="28" xfId="0" applyFont="1" applyBorder="1" applyAlignment="1" applyProtection="1">
      <alignment vertical="center" wrapText="1"/>
      <protection locked="0"/>
    </xf>
    <xf numFmtId="0" fontId="15" fillId="5" borderId="14" xfId="0" applyFont="1" applyFill="1" applyBorder="1" applyAlignment="1">
      <alignment horizontal="center" vertical="center"/>
    </xf>
    <xf numFmtId="0" fontId="42" fillId="0" borderId="104" xfId="0" applyFont="1" applyBorder="1"/>
    <xf numFmtId="0" fontId="18" fillId="15" borderId="1" xfId="0" applyFont="1" applyFill="1" applyBorder="1" applyAlignment="1">
      <alignment horizontal="center" vertical="center"/>
    </xf>
    <xf numFmtId="0" fontId="24" fillId="15" borderId="1" xfId="0" applyFont="1" applyFill="1" applyBorder="1" applyAlignment="1">
      <alignment horizontal="center" vertical="center" wrapText="1"/>
    </xf>
    <xf numFmtId="0" fontId="18" fillId="15" borderId="56" xfId="0" applyFont="1" applyFill="1" applyBorder="1" applyAlignment="1">
      <alignment horizontal="center" vertical="center"/>
    </xf>
    <xf numFmtId="0" fontId="24" fillId="15" borderId="60" xfId="0" applyFont="1" applyFill="1" applyBorder="1" applyAlignment="1">
      <alignment horizontal="center" vertical="center" wrapText="1"/>
    </xf>
    <xf numFmtId="0" fontId="6" fillId="3" borderId="1" xfId="0" applyFont="1" applyFill="1" applyBorder="1" applyAlignment="1">
      <alignment horizontal="center" vertical="center" wrapText="1"/>
    </xf>
    <xf numFmtId="0" fontId="0" fillId="0" borderId="128" xfId="0" applyBorder="1" applyAlignment="1">
      <alignment horizontal="center" vertical="top" wrapText="1"/>
    </xf>
    <xf numFmtId="0" fontId="0" fillId="0" borderId="37" xfId="0" applyBorder="1" applyAlignment="1">
      <alignment horizontal="center" vertical="top" wrapText="1"/>
    </xf>
    <xf numFmtId="0" fontId="42" fillId="0" borderId="107" xfId="0" applyFont="1" applyBorder="1"/>
    <xf numFmtId="0" fontId="42" fillId="0" borderId="101" xfId="0" applyFont="1" applyBorder="1"/>
    <xf numFmtId="0" fontId="1" fillId="0" borderId="1" xfId="0" applyFont="1" applyBorder="1" applyAlignment="1">
      <alignment horizontal="left" vertical="center" wrapText="1"/>
    </xf>
    <xf numFmtId="0" fontId="1" fillId="0" borderId="36" xfId="0" applyFont="1" applyBorder="1" applyAlignment="1">
      <alignment horizontal="left" vertical="center" wrapText="1"/>
    </xf>
    <xf numFmtId="0" fontId="7" fillId="0" borderId="7" xfId="0" applyFont="1" applyBorder="1" applyAlignment="1">
      <alignment horizontal="center" vertical="center" wrapText="1"/>
    </xf>
    <xf numFmtId="0" fontId="1" fillId="0" borderId="7" xfId="0" applyFont="1" applyBorder="1" applyAlignment="1">
      <alignment vertical="center" wrapText="1"/>
    </xf>
    <xf numFmtId="0" fontId="1" fillId="0" borderId="1" xfId="0" applyFont="1" applyBorder="1" applyAlignment="1">
      <alignment vertical="center" wrapText="1"/>
    </xf>
    <xf numFmtId="0" fontId="1" fillId="0" borderId="5" xfId="0" applyFont="1" applyBorder="1" applyAlignment="1">
      <alignment vertical="center" wrapText="1"/>
    </xf>
    <xf numFmtId="14" fontId="7" fillId="0" borderId="1" xfId="0" applyNumberFormat="1" applyFont="1" applyBorder="1" applyAlignment="1">
      <alignment horizontal="center" vertical="center" wrapText="1"/>
    </xf>
    <xf numFmtId="0" fontId="15" fillId="24" borderId="5" xfId="0" applyFont="1" applyFill="1" applyBorder="1" applyAlignment="1">
      <alignment horizontal="center" vertical="center" wrapText="1"/>
    </xf>
    <xf numFmtId="0" fontId="42" fillId="0" borderId="100" xfId="0" applyFont="1" applyBorder="1"/>
    <xf numFmtId="0" fontId="42" fillId="29" borderId="103" xfId="0" applyFont="1" applyFill="1" applyBorder="1" applyAlignment="1">
      <alignment horizontal="center" vertical="center" wrapText="1"/>
    </xf>
    <xf numFmtId="0" fontId="7" fillId="0" borderId="10" xfId="0" applyFont="1" applyBorder="1" applyAlignment="1" applyProtection="1">
      <alignment horizontal="left" vertical="center" wrapText="1"/>
      <protection locked="0"/>
    </xf>
    <xf numFmtId="0" fontId="7" fillId="0" borderId="1" xfId="0" applyFont="1" applyBorder="1" applyAlignment="1" applyProtection="1">
      <alignment horizontal="center" vertical="center" wrapText="1"/>
      <protection locked="0"/>
    </xf>
    <xf numFmtId="0" fontId="42" fillId="29" borderId="1" xfId="0" applyFont="1" applyFill="1" applyBorder="1" applyAlignment="1">
      <alignment horizontal="center" vertical="center" wrapText="1"/>
    </xf>
    <xf numFmtId="0" fontId="42" fillId="0" borderId="1" xfId="0" applyFont="1" applyBorder="1"/>
    <xf numFmtId="0" fontId="7" fillId="0" borderId="10" xfId="0" applyFont="1" applyBorder="1" applyAlignment="1" applyProtection="1">
      <alignment horizontal="center" vertical="center" wrapText="1"/>
      <protection locked="0"/>
    </xf>
    <xf numFmtId="0" fontId="7" fillId="0" borderId="66" xfId="0" applyFont="1" applyBorder="1" applyAlignment="1" applyProtection="1">
      <alignment horizontal="center" vertical="center" wrapText="1"/>
      <protection locked="0"/>
    </xf>
    <xf numFmtId="0" fontId="7" fillId="0" borderId="10" xfId="0" applyFont="1" applyBorder="1" applyAlignment="1">
      <alignment horizontal="left" vertical="center" wrapText="1"/>
    </xf>
    <xf numFmtId="0" fontId="15" fillId="24" borderId="10" xfId="0" applyFont="1" applyFill="1" applyBorder="1" applyAlignment="1">
      <alignment vertical="center" wrapText="1"/>
    </xf>
    <xf numFmtId="0" fontId="7" fillId="0" borderId="28" xfId="0" applyFont="1" applyBorder="1" applyAlignment="1">
      <alignment horizontal="left" vertical="center" wrapText="1"/>
    </xf>
    <xf numFmtId="0" fontId="9" fillId="0" borderId="109" xfId="0" applyFont="1" applyBorder="1" applyAlignment="1">
      <alignment vertical="top" wrapText="1"/>
    </xf>
    <xf numFmtId="0" fontId="9" fillId="0" borderId="11" xfId="0" applyFont="1" applyBorder="1" applyAlignment="1">
      <alignment vertical="top" wrapText="1"/>
    </xf>
    <xf numFmtId="0" fontId="9" fillId="0" borderId="129" xfId="0" applyFont="1" applyBorder="1" applyAlignment="1">
      <alignment vertical="top" wrapText="1"/>
    </xf>
    <xf numFmtId="0" fontId="7" fillId="0" borderId="60" xfId="0" applyFont="1" applyBorder="1" applyAlignment="1">
      <alignment vertical="center"/>
    </xf>
    <xf numFmtId="0" fontId="7" fillId="0" borderId="69" xfId="0" applyFont="1" applyBorder="1" applyAlignment="1">
      <alignment vertical="center"/>
    </xf>
    <xf numFmtId="0" fontId="7" fillId="24" borderId="1" xfId="0" applyFont="1" applyFill="1" applyBorder="1" applyAlignment="1" applyProtection="1">
      <alignment horizontal="left" vertical="center" wrapText="1"/>
      <protection locked="0"/>
    </xf>
    <xf numFmtId="0" fontId="42" fillId="0" borderId="105" xfId="0" applyFont="1" applyBorder="1" applyAlignment="1">
      <alignment horizontal="center" vertical="center" wrapText="1"/>
    </xf>
    <xf numFmtId="0" fontId="5" fillId="0" borderId="0" xfId="0" applyFont="1" applyAlignment="1">
      <alignment wrapText="1"/>
    </xf>
    <xf numFmtId="0" fontId="42" fillId="29" borderId="105" xfId="0" applyFont="1" applyFill="1" applyBorder="1" applyAlignment="1">
      <alignment horizontal="center" vertical="center" wrapText="1"/>
    </xf>
    <xf numFmtId="0" fontId="42" fillId="0" borderId="1" xfId="0" applyFont="1" applyBorder="1" applyAlignment="1">
      <alignment horizontal="center" vertical="center" wrapText="1"/>
    </xf>
    <xf numFmtId="0" fontId="1" fillId="0" borderId="0" xfId="0" applyFont="1"/>
    <xf numFmtId="0" fontId="7" fillId="0" borderId="66" xfId="0" applyFont="1" applyBorder="1" applyAlignment="1" applyProtection="1">
      <alignment vertical="center" wrapText="1"/>
      <protection locked="0"/>
    </xf>
    <xf numFmtId="0" fontId="9" fillId="0" borderId="10" xfId="0" applyFont="1" applyBorder="1" applyAlignment="1" applyProtection="1">
      <alignment vertical="center" wrapText="1"/>
      <protection locked="0"/>
    </xf>
    <xf numFmtId="0" fontId="9" fillId="0" borderId="11" xfId="0" applyFont="1" applyBorder="1" applyAlignment="1" applyProtection="1">
      <alignment vertical="center" wrapText="1"/>
      <protection locked="0"/>
    </xf>
    <xf numFmtId="0" fontId="15" fillId="0" borderId="0" xfId="0" applyFont="1" applyAlignment="1">
      <alignment horizontal="center" wrapText="1"/>
    </xf>
    <xf numFmtId="0" fontId="5" fillId="0" borderId="4" xfId="0" applyFont="1" applyBorder="1" applyAlignment="1">
      <alignment vertical="center" wrapText="1"/>
    </xf>
    <xf numFmtId="0" fontId="5" fillId="0" borderId="5" xfId="0" applyFont="1" applyBorder="1" applyAlignment="1">
      <alignment vertical="center" wrapText="1"/>
    </xf>
    <xf numFmtId="0" fontId="5" fillId="0" borderId="6" xfId="0" applyFont="1" applyBorder="1" applyAlignment="1">
      <alignment vertical="center" wrapText="1"/>
    </xf>
    <xf numFmtId="0" fontId="6" fillId="18" borderId="8" xfId="0" applyFont="1" applyFill="1" applyBorder="1" applyAlignment="1">
      <alignment horizontal="center" vertical="center"/>
    </xf>
    <xf numFmtId="0" fontId="6" fillId="18" borderId="7" xfId="0" applyFont="1" applyFill="1" applyBorder="1" applyAlignment="1">
      <alignment horizontal="center" vertical="center"/>
    </xf>
    <xf numFmtId="0" fontId="6" fillId="18" borderId="9" xfId="0" applyFont="1" applyFill="1" applyBorder="1" applyAlignment="1">
      <alignment horizontal="center" vertical="center"/>
    </xf>
    <xf numFmtId="0" fontId="5" fillId="0" borderId="4" xfId="0" applyFont="1" applyBorder="1" applyAlignment="1">
      <alignment horizontal="left" vertical="center" wrapText="1"/>
    </xf>
    <xf numFmtId="0" fontId="5" fillId="0" borderId="5" xfId="0" applyFont="1" applyBorder="1" applyAlignment="1">
      <alignment horizontal="left" vertical="center" wrapText="1"/>
    </xf>
    <xf numFmtId="0" fontId="5" fillId="0" borderId="6" xfId="0" applyFont="1" applyBorder="1" applyAlignment="1">
      <alignment horizontal="left" vertical="center" wrapText="1"/>
    </xf>
    <xf numFmtId="0" fontId="6" fillId="22" borderId="86" xfId="0" applyFont="1" applyFill="1" applyBorder="1" applyAlignment="1">
      <alignment horizontal="center" vertical="center"/>
    </xf>
    <xf numFmtId="0" fontId="6" fillId="22" borderId="57" xfId="0" applyFont="1" applyFill="1" applyBorder="1" applyAlignment="1">
      <alignment horizontal="center" vertical="center"/>
    </xf>
    <xf numFmtId="0" fontId="6" fillId="22" borderId="67" xfId="0" applyFont="1" applyFill="1" applyBorder="1" applyAlignment="1">
      <alignment horizontal="center" vertical="center"/>
    </xf>
    <xf numFmtId="0" fontId="5" fillId="0" borderId="80" xfId="0" applyFont="1" applyBorder="1" applyAlignment="1">
      <alignment horizontal="left" vertical="top" wrapText="1"/>
    </xf>
    <xf numFmtId="0" fontId="5" fillId="0" borderId="49" xfId="0" applyFont="1" applyBorder="1" applyAlignment="1">
      <alignment horizontal="left" vertical="top" wrapText="1"/>
    </xf>
    <xf numFmtId="0" fontId="5" fillId="0" borderId="50" xfId="0" applyFont="1" applyBorder="1" applyAlignment="1">
      <alignment horizontal="left" vertical="top" wrapText="1"/>
    </xf>
    <xf numFmtId="0" fontId="1" fillId="0" borderId="4" xfId="0" applyFont="1" applyBorder="1" applyAlignment="1">
      <alignment horizontal="left" vertical="center" wrapText="1"/>
    </xf>
    <xf numFmtId="0" fontId="6" fillId="0" borderId="18" xfId="0" applyFont="1" applyBorder="1" applyAlignment="1">
      <alignment horizontal="center" vertical="center"/>
    </xf>
    <xf numFmtId="0" fontId="6" fillId="0" borderId="0" xfId="0" applyFont="1" applyAlignment="1">
      <alignment horizontal="center" vertical="center"/>
    </xf>
    <xf numFmtId="0" fontId="2" fillId="0" borderId="8" xfId="0" applyFont="1" applyBorder="1" applyAlignment="1">
      <alignment vertical="center" wrapText="1"/>
    </xf>
    <xf numFmtId="0" fontId="2" fillId="0" borderId="2" xfId="0" applyFont="1" applyBorder="1" applyAlignment="1">
      <alignment vertical="center" wrapText="1"/>
    </xf>
    <xf numFmtId="0" fontId="2" fillId="0" borderId="4" xfId="0" applyFont="1" applyBorder="1" applyAlignment="1">
      <alignment vertical="center" wrapText="1"/>
    </xf>
    <xf numFmtId="0" fontId="4" fillId="0" borderId="9" xfId="0" applyFont="1" applyBorder="1" applyAlignment="1">
      <alignment horizontal="center" vertical="center" wrapText="1"/>
    </xf>
    <xf numFmtId="0" fontId="4" fillId="0" borderId="3" xfId="0" applyFont="1" applyBorder="1" applyAlignment="1">
      <alignment horizontal="center" vertical="center" wrapText="1"/>
    </xf>
    <xf numFmtId="0" fontId="4" fillId="0" borderId="6" xfId="0" applyFont="1" applyBorder="1" applyAlignment="1">
      <alignment horizontal="center" vertical="center" wrapText="1"/>
    </xf>
    <xf numFmtId="0" fontId="6" fillId="8" borderId="8" xfId="0" applyFont="1" applyFill="1" applyBorder="1" applyAlignment="1">
      <alignment horizontal="center" vertical="center"/>
    </xf>
    <xf numFmtId="0" fontId="6" fillId="8" borderId="7" xfId="0" applyFont="1" applyFill="1" applyBorder="1" applyAlignment="1">
      <alignment horizontal="center" vertical="center"/>
    </xf>
    <xf numFmtId="0" fontId="6" fillId="8" borderId="9" xfId="0" applyFont="1" applyFill="1" applyBorder="1" applyAlignment="1">
      <alignment horizontal="center" vertical="center"/>
    </xf>
    <xf numFmtId="0" fontId="16" fillId="0" borderId="43" xfId="0" applyFont="1" applyBorder="1" applyAlignment="1">
      <alignment horizontal="center" vertical="center" wrapText="1"/>
    </xf>
    <xf numFmtId="0" fontId="16" fillId="0" borderId="19" xfId="0" applyFont="1" applyBorder="1" applyAlignment="1">
      <alignment horizontal="center" vertical="center" wrapText="1"/>
    </xf>
    <xf numFmtId="0" fontId="16" fillId="0" borderId="44" xfId="0" applyFont="1" applyBorder="1" applyAlignment="1">
      <alignment horizontal="center" vertical="center" wrapText="1"/>
    </xf>
    <xf numFmtId="0" fontId="16" fillId="0" borderId="18" xfId="0" applyFont="1" applyBorder="1" applyAlignment="1">
      <alignment horizontal="center" vertical="center" wrapText="1"/>
    </xf>
    <xf numFmtId="0" fontId="16" fillId="0" borderId="0" xfId="0" applyFont="1" applyAlignment="1">
      <alignment horizontal="center" vertical="center" wrapText="1"/>
    </xf>
    <xf numFmtId="0" fontId="16" fillId="0" borderId="36" xfId="0" applyFont="1" applyBorder="1" applyAlignment="1">
      <alignment horizontal="center" vertical="center" wrapText="1"/>
    </xf>
    <xf numFmtId="0" fontId="16" fillId="0" borderId="23" xfId="0" applyFont="1" applyBorder="1" applyAlignment="1">
      <alignment horizontal="center" vertical="center" wrapText="1"/>
    </xf>
    <xf numFmtId="0" fontId="16" fillId="0" borderId="41" xfId="0" applyFont="1" applyBorder="1" applyAlignment="1">
      <alignment horizontal="center" vertical="center" wrapText="1"/>
    </xf>
    <xf numFmtId="0" fontId="16" fillId="0" borderId="42" xfId="0" applyFont="1" applyBorder="1" applyAlignment="1">
      <alignment horizontal="center" vertical="center" wrapText="1"/>
    </xf>
    <xf numFmtId="0" fontId="5" fillId="0" borderId="7" xfId="0" applyFont="1" applyBorder="1" applyAlignment="1">
      <alignment horizontal="left" vertical="center" wrapText="1"/>
    </xf>
    <xf numFmtId="0" fontId="5" fillId="0" borderId="9" xfId="0" applyFont="1" applyBorder="1" applyAlignment="1">
      <alignment horizontal="left" vertical="center" wrapText="1"/>
    </xf>
    <xf numFmtId="0" fontId="6" fillId="0" borderId="0" xfId="0" applyFont="1" applyAlignment="1">
      <alignment horizontal="center" vertical="center" wrapText="1"/>
    </xf>
    <xf numFmtId="0" fontId="6" fillId="0" borderId="19" xfId="0" applyFont="1" applyBorder="1" applyAlignment="1">
      <alignment horizontal="center" vertical="center"/>
    </xf>
    <xf numFmtId="0" fontId="6" fillId="21" borderId="8" xfId="0" applyFont="1" applyFill="1" applyBorder="1" applyAlignment="1">
      <alignment horizontal="center" vertical="center"/>
    </xf>
    <xf numFmtId="0" fontId="6" fillId="21" borderId="7" xfId="0" applyFont="1" applyFill="1" applyBorder="1" applyAlignment="1">
      <alignment horizontal="center" vertical="center"/>
    </xf>
    <xf numFmtId="0" fontId="6" fillId="21" borderId="9" xfId="0" applyFont="1" applyFill="1" applyBorder="1" applyAlignment="1">
      <alignment horizontal="center" vertical="center"/>
    </xf>
    <xf numFmtId="0" fontId="5" fillId="0" borderId="4" xfId="0" applyFont="1" applyBorder="1" applyAlignment="1">
      <alignment horizontal="left" vertical="top" wrapText="1"/>
    </xf>
    <xf numFmtId="0" fontId="5" fillId="0" borderId="5" xfId="0" applyFont="1" applyBorder="1" applyAlignment="1">
      <alignment horizontal="left" vertical="top" wrapText="1"/>
    </xf>
    <xf numFmtId="0" fontId="5" fillId="0" borderId="6" xfId="0" applyFont="1" applyBorder="1" applyAlignment="1">
      <alignment horizontal="left" vertical="top" wrapText="1"/>
    </xf>
    <xf numFmtId="0" fontId="1" fillId="0" borderId="26" xfId="0" applyFont="1" applyBorder="1" applyAlignment="1">
      <alignment horizontal="left" vertical="top" wrapText="1"/>
    </xf>
    <xf numFmtId="0" fontId="5" fillId="0" borderId="19" xfId="0" applyFont="1" applyBorder="1" applyAlignment="1">
      <alignment horizontal="left" vertical="top" wrapText="1"/>
    </xf>
    <xf numFmtId="0" fontId="5" fillId="0" borderId="21" xfId="0" applyFont="1" applyBorder="1" applyAlignment="1">
      <alignment horizontal="left" vertical="top" wrapText="1"/>
    </xf>
    <xf numFmtId="0" fontId="5" fillId="0" borderId="40" xfId="0" applyFont="1" applyBorder="1" applyAlignment="1">
      <alignment horizontal="left" vertical="top" wrapText="1"/>
    </xf>
    <xf numFmtId="0" fontId="5" fillId="0" borderId="41" xfId="0" applyFont="1" applyBorder="1" applyAlignment="1">
      <alignment horizontal="left" vertical="top" wrapText="1"/>
    </xf>
    <xf numFmtId="0" fontId="5" fillId="0" borderId="24" xfId="0" applyFont="1" applyBorder="1" applyAlignment="1">
      <alignment horizontal="left" vertical="top" wrapText="1"/>
    </xf>
    <xf numFmtId="0" fontId="6" fillId="9" borderId="8" xfId="0" applyFont="1" applyFill="1" applyBorder="1" applyAlignment="1">
      <alignment horizontal="center" vertical="center"/>
    </xf>
    <xf numFmtId="0" fontId="6" fillId="9" borderId="7" xfId="0" applyFont="1" applyFill="1" applyBorder="1" applyAlignment="1">
      <alignment horizontal="center" vertical="center"/>
    </xf>
    <xf numFmtId="0" fontId="6" fillId="9" borderId="9" xfId="0" applyFont="1" applyFill="1" applyBorder="1" applyAlignment="1">
      <alignment horizontal="center" vertical="center"/>
    </xf>
    <xf numFmtId="0" fontId="5" fillId="0" borderId="71" xfId="0" applyFont="1" applyBorder="1" applyAlignment="1">
      <alignment horizontal="left" vertical="top" wrapText="1"/>
    </xf>
    <xf numFmtId="0" fontId="5" fillId="0" borderId="37" xfId="0" applyFont="1" applyBorder="1" applyAlignment="1">
      <alignment horizontal="left" vertical="top" wrapText="1"/>
    </xf>
    <xf numFmtId="0" fontId="5" fillId="0" borderId="63" xfId="0" applyFont="1" applyBorder="1" applyAlignment="1">
      <alignment horizontal="left" vertical="top" wrapText="1"/>
    </xf>
    <xf numFmtId="0" fontId="5" fillId="0" borderId="0" xfId="0" applyFont="1" applyAlignment="1">
      <alignment horizontal="center"/>
    </xf>
    <xf numFmtId="0" fontId="6" fillId="8" borderId="89" xfId="0" applyFont="1" applyFill="1" applyBorder="1" applyAlignment="1">
      <alignment horizontal="center" vertical="center"/>
    </xf>
    <xf numFmtId="0" fontId="6" fillId="8" borderId="90" xfId="0" applyFont="1" applyFill="1" applyBorder="1" applyAlignment="1">
      <alignment horizontal="center" vertical="center"/>
    </xf>
    <xf numFmtId="0" fontId="6" fillId="8" borderId="91" xfId="0" applyFont="1" applyFill="1" applyBorder="1" applyAlignment="1">
      <alignment horizontal="center" vertical="center"/>
    </xf>
    <xf numFmtId="0" fontId="1" fillId="0" borderId="92" xfId="0" applyFont="1" applyBorder="1" applyAlignment="1">
      <alignment horizontal="left" vertical="center" wrapText="1"/>
    </xf>
    <xf numFmtId="0" fontId="1" fillId="0" borderId="93" xfId="0" applyFont="1" applyBorder="1" applyAlignment="1">
      <alignment horizontal="left" vertical="center" wrapText="1"/>
    </xf>
    <xf numFmtId="0" fontId="1" fillId="0" borderId="94" xfId="0" applyFont="1" applyBorder="1" applyAlignment="1">
      <alignment horizontal="left" vertical="center" wrapText="1"/>
    </xf>
    <xf numFmtId="0" fontId="6" fillId="2" borderId="30" xfId="0" applyFont="1" applyFill="1" applyBorder="1" applyAlignment="1">
      <alignment horizontal="center" vertical="center"/>
    </xf>
    <xf numFmtId="0" fontId="6" fillId="2" borderId="65" xfId="0" applyFont="1" applyFill="1" applyBorder="1" applyAlignment="1">
      <alignment horizontal="center" vertical="center"/>
    </xf>
    <xf numFmtId="0" fontId="6" fillId="2" borderId="46" xfId="0" applyFont="1" applyFill="1" applyBorder="1" applyAlignment="1">
      <alignment horizontal="center" vertical="center"/>
    </xf>
    <xf numFmtId="0" fontId="6" fillId="2" borderId="8" xfId="0" applyFont="1" applyFill="1" applyBorder="1" applyAlignment="1">
      <alignment horizontal="center" vertical="center"/>
    </xf>
    <xf numFmtId="0" fontId="6" fillId="2" borderId="7" xfId="0" applyFont="1" applyFill="1" applyBorder="1" applyAlignment="1">
      <alignment horizontal="center" vertical="center"/>
    </xf>
    <xf numFmtId="0" fontId="6" fillId="2" borderId="9" xfId="0" applyFont="1" applyFill="1" applyBorder="1" applyAlignment="1">
      <alignment horizontal="center" vertical="center"/>
    </xf>
    <xf numFmtId="0" fontId="6" fillId="19" borderId="8" xfId="0" applyFont="1" applyFill="1" applyBorder="1" applyAlignment="1">
      <alignment horizontal="center" vertical="center"/>
    </xf>
    <xf numFmtId="0" fontId="6" fillId="19" borderId="7" xfId="0" applyFont="1" applyFill="1" applyBorder="1" applyAlignment="1">
      <alignment horizontal="center" vertical="center"/>
    </xf>
    <xf numFmtId="0" fontId="6" fillId="19" borderId="9" xfId="0" applyFont="1" applyFill="1" applyBorder="1" applyAlignment="1">
      <alignment horizontal="center" vertical="center"/>
    </xf>
    <xf numFmtId="0" fontId="1" fillId="0" borderId="26" xfId="0" applyFont="1" applyBorder="1" applyAlignment="1">
      <alignment horizontal="left" vertical="center" wrapText="1"/>
    </xf>
    <xf numFmtId="0" fontId="5" fillId="0" borderId="19" xfId="0" applyFont="1" applyBorder="1" applyAlignment="1">
      <alignment horizontal="left" vertical="center" wrapText="1"/>
    </xf>
    <xf numFmtId="0" fontId="5" fillId="0" borderId="21" xfId="0" applyFont="1" applyBorder="1" applyAlignment="1">
      <alignment horizontal="left" vertical="center" wrapText="1"/>
    </xf>
    <xf numFmtId="0" fontId="5" fillId="0" borderId="40" xfId="0" applyFont="1" applyBorder="1" applyAlignment="1">
      <alignment horizontal="left" vertical="center" wrapText="1"/>
    </xf>
    <xf numFmtId="0" fontId="5" fillId="0" borderId="41" xfId="0" applyFont="1" applyBorder="1" applyAlignment="1">
      <alignment horizontal="left" vertical="center" wrapText="1"/>
    </xf>
    <xf numFmtId="0" fontId="5" fillId="0" borderId="24" xfId="0" applyFont="1" applyBorder="1" applyAlignment="1">
      <alignment horizontal="left" vertical="center" wrapText="1"/>
    </xf>
    <xf numFmtId="0" fontId="6" fillId="20" borderId="8" xfId="0" applyFont="1" applyFill="1" applyBorder="1" applyAlignment="1">
      <alignment horizontal="center" vertical="center"/>
    </xf>
    <xf numFmtId="0" fontId="6" fillId="20" borderId="7" xfId="0" applyFont="1" applyFill="1" applyBorder="1" applyAlignment="1">
      <alignment horizontal="center" vertical="center"/>
    </xf>
    <xf numFmtId="0" fontId="6" fillId="20" borderId="9" xfId="0" applyFont="1" applyFill="1" applyBorder="1" applyAlignment="1">
      <alignment horizontal="center" vertical="center"/>
    </xf>
    <xf numFmtId="0" fontId="17" fillId="3" borderId="0" xfId="0" applyFont="1" applyFill="1" applyAlignment="1">
      <alignment horizontal="center" vertical="center" wrapText="1"/>
    </xf>
    <xf numFmtId="0" fontId="2" fillId="0" borderId="68" xfId="0" applyFont="1" applyBorder="1" applyAlignment="1">
      <alignment horizontal="center" vertical="center" wrapText="1"/>
    </xf>
    <xf numFmtId="0" fontId="2" fillId="0" borderId="56" xfId="0" applyFont="1" applyBorder="1" applyAlignment="1">
      <alignment horizontal="center" vertical="center" wrapText="1"/>
    </xf>
    <xf numFmtId="0" fontId="2" fillId="0" borderId="69" xfId="0" applyFont="1" applyBorder="1" applyAlignment="1">
      <alignment horizontal="center" vertical="center" wrapText="1"/>
    </xf>
    <xf numFmtId="0" fontId="1" fillId="16" borderId="2" xfId="0" applyFont="1" applyFill="1" applyBorder="1" applyAlignment="1">
      <alignment horizontal="left" vertical="center"/>
    </xf>
    <xf numFmtId="0" fontId="5" fillId="16" borderId="1" xfId="0" applyFont="1" applyFill="1" applyBorder="1" applyAlignment="1">
      <alignment horizontal="left" vertical="center"/>
    </xf>
    <xf numFmtId="0" fontId="5" fillId="16" borderId="3" xfId="0" applyFont="1" applyFill="1" applyBorder="1" applyAlignment="1">
      <alignment horizontal="left" vertical="center"/>
    </xf>
    <xf numFmtId="0" fontId="17" fillId="16" borderId="4" xfId="0" applyFont="1" applyFill="1" applyBorder="1" applyAlignment="1">
      <alignment horizontal="left" vertical="top" wrapText="1"/>
    </xf>
    <xf numFmtId="0" fontId="17" fillId="16" borderId="5" xfId="0" applyFont="1" applyFill="1" applyBorder="1" applyAlignment="1">
      <alignment horizontal="left" vertical="top" wrapText="1"/>
    </xf>
    <xf numFmtId="0" fontId="17" fillId="16" borderId="6" xfId="0" applyFont="1" applyFill="1" applyBorder="1" applyAlignment="1">
      <alignment horizontal="left" vertical="top" wrapText="1"/>
    </xf>
    <xf numFmtId="0" fontId="8" fillId="16" borderId="2" xfId="0" applyFont="1" applyFill="1" applyBorder="1" applyAlignment="1">
      <alignment horizontal="center" vertical="center" wrapText="1"/>
    </xf>
    <xf numFmtId="0" fontId="8" fillId="16" borderId="1" xfId="0" applyFont="1" applyFill="1" applyBorder="1" applyAlignment="1">
      <alignment horizontal="center" vertical="center" wrapText="1"/>
    </xf>
    <xf numFmtId="0" fontId="8" fillId="16" borderId="3" xfId="0" applyFont="1" applyFill="1" applyBorder="1" applyAlignment="1">
      <alignment horizontal="center" vertical="center" wrapText="1"/>
    </xf>
    <xf numFmtId="0" fontId="2" fillId="0" borderId="0" xfId="0" applyFont="1" applyAlignment="1">
      <alignment horizontal="center" vertical="center" wrapText="1"/>
    </xf>
    <xf numFmtId="0" fontId="16" fillId="0" borderId="7" xfId="0" applyFont="1" applyBorder="1" applyAlignment="1">
      <alignment horizontal="center" vertical="center" wrapText="1"/>
    </xf>
    <xf numFmtId="0" fontId="16" fillId="0" borderId="1" xfId="0" applyFont="1" applyBorder="1" applyAlignment="1">
      <alignment horizontal="center" vertical="center" wrapText="1"/>
    </xf>
    <xf numFmtId="0" fontId="6" fillId="17" borderId="4" xfId="0" applyFont="1" applyFill="1" applyBorder="1" applyAlignment="1">
      <alignment horizontal="right" vertical="center"/>
    </xf>
    <xf numFmtId="0" fontId="6" fillId="17" borderId="5" xfId="0" applyFont="1" applyFill="1" applyBorder="1" applyAlignment="1">
      <alignment horizontal="right" vertical="center"/>
    </xf>
    <xf numFmtId="0" fontId="6" fillId="15" borderId="83" xfId="0" applyFont="1" applyFill="1" applyBorder="1" applyAlignment="1">
      <alignment horizontal="center" vertical="center" wrapText="1"/>
    </xf>
    <xf numFmtId="0" fontId="6" fillId="15" borderId="84" xfId="0" applyFont="1" applyFill="1" applyBorder="1" applyAlignment="1">
      <alignment horizontal="center" vertical="center" wrapText="1"/>
    </xf>
    <xf numFmtId="0" fontId="1" fillId="0" borderId="7" xfId="0" applyFont="1" applyBorder="1" applyAlignment="1">
      <alignment horizontal="left" vertical="center" wrapText="1"/>
    </xf>
    <xf numFmtId="0" fontId="1" fillId="0" borderId="9" xfId="0" applyFont="1" applyBorder="1" applyAlignment="1">
      <alignment horizontal="left" vertical="center" wrapText="1"/>
    </xf>
    <xf numFmtId="0" fontId="1" fillId="0" borderId="60" xfId="0" applyFont="1" applyBorder="1" applyAlignment="1">
      <alignment horizontal="left" vertical="center" wrapText="1"/>
    </xf>
    <xf numFmtId="0" fontId="1" fillId="0" borderId="56" xfId="0" applyFont="1" applyBorder="1" applyAlignment="1">
      <alignment horizontal="left" vertical="center" wrapText="1"/>
    </xf>
    <xf numFmtId="0" fontId="1" fillId="0" borderId="69" xfId="0" applyFont="1" applyBorder="1" applyAlignment="1">
      <alignment horizontal="left" vertical="center" wrapText="1"/>
    </xf>
    <xf numFmtId="0" fontId="1" fillId="0" borderId="1" xfId="0" applyFont="1" applyBorder="1" applyAlignment="1">
      <alignment horizontal="left" vertical="center" wrapText="1"/>
    </xf>
    <xf numFmtId="0" fontId="1" fillId="0" borderId="3" xfId="0" applyFont="1" applyBorder="1" applyAlignment="1">
      <alignment horizontal="left" vertical="center" wrapText="1"/>
    </xf>
    <xf numFmtId="0" fontId="6" fillId="17" borderId="26" xfId="0" applyFont="1" applyFill="1" applyBorder="1" applyAlignment="1">
      <alignment horizontal="right" vertical="center"/>
    </xf>
    <xf numFmtId="0" fontId="6" fillId="17" borderId="19" xfId="0" applyFont="1" applyFill="1" applyBorder="1" applyAlignment="1">
      <alignment horizontal="right" vertical="center"/>
    </xf>
    <xf numFmtId="0" fontId="6" fillId="17" borderId="44" xfId="0" applyFont="1" applyFill="1" applyBorder="1" applyAlignment="1">
      <alignment horizontal="right" vertical="center"/>
    </xf>
    <xf numFmtId="0" fontId="0" fillId="0" borderId="19" xfId="0" applyBorder="1" applyAlignment="1">
      <alignment horizontal="center"/>
    </xf>
    <xf numFmtId="0" fontId="0" fillId="0" borderId="0" xfId="0" applyAlignment="1">
      <alignment horizontal="center"/>
    </xf>
    <xf numFmtId="0" fontId="0" fillId="0" borderId="38" xfId="0" applyBorder="1" applyAlignment="1">
      <alignment horizontal="center"/>
    </xf>
    <xf numFmtId="0" fontId="1" fillId="16" borderId="5" xfId="0" applyFont="1" applyFill="1" applyBorder="1" applyAlignment="1">
      <alignment horizontal="left" vertical="center" wrapText="1"/>
    </xf>
    <xf numFmtId="0" fontId="5" fillId="16" borderId="5" xfId="0" applyFont="1" applyFill="1" applyBorder="1" applyAlignment="1">
      <alignment horizontal="left" vertical="center" wrapText="1"/>
    </xf>
    <xf numFmtId="0" fontId="1" fillId="16" borderId="1" xfId="0" applyFont="1" applyFill="1" applyBorder="1" applyAlignment="1">
      <alignment vertical="center"/>
    </xf>
    <xf numFmtId="0" fontId="5" fillId="16" borderId="1" xfId="0" applyFont="1" applyFill="1" applyBorder="1" applyAlignment="1">
      <alignment vertical="center"/>
    </xf>
    <xf numFmtId="0" fontId="16" fillId="0" borderId="38" xfId="0" applyFont="1" applyBorder="1" applyAlignment="1">
      <alignment horizontal="center" vertical="center" wrapText="1"/>
    </xf>
    <xf numFmtId="0" fontId="16" fillId="0" borderId="17" xfId="0" applyFont="1" applyBorder="1" applyAlignment="1">
      <alignment horizontal="center" vertical="center" wrapText="1"/>
    </xf>
    <xf numFmtId="0" fontId="0" fillId="0" borderId="17" xfId="0" applyBorder="1" applyAlignment="1">
      <alignment horizontal="center"/>
    </xf>
    <xf numFmtId="0" fontId="2" fillId="0" borderId="14" xfId="0" applyFont="1" applyBorder="1" applyAlignment="1">
      <alignment horizontal="center" vertical="center" wrapText="1"/>
    </xf>
    <xf numFmtId="0" fontId="2" fillId="0" borderId="15" xfId="0" applyFont="1" applyBorder="1" applyAlignment="1">
      <alignment horizontal="center" vertical="center" wrapText="1"/>
    </xf>
    <xf numFmtId="0" fontId="2" fillId="0" borderId="16" xfId="0" applyFont="1" applyBorder="1" applyAlignment="1">
      <alignment horizontal="center" vertical="center" wrapText="1"/>
    </xf>
    <xf numFmtId="0" fontId="2" fillId="0" borderId="17" xfId="0" applyFont="1" applyBorder="1" applyAlignment="1">
      <alignment horizontal="center" vertical="center" wrapText="1"/>
    </xf>
    <xf numFmtId="0" fontId="2" fillId="0" borderId="1" xfId="0" applyFont="1" applyBorder="1" applyAlignment="1">
      <alignment horizontal="center" vertical="center" wrapText="1"/>
    </xf>
    <xf numFmtId="0" fontId="0" fillId="0" borderId="18" xfId="0" applyBorder="1" applyAlignment="1">
      <alignment horizontal="center"/>
    </xf>
    <xf numFmtId="0" fontId="0" fillId="0" borderId="25" xfId="0" applyBorder="1" applyAlignment="1">
      <alignment horizontal="center"/>
    </xf>
    <xf numFmtId="0" fontId="0" fillId="0" borderId="20" xfId="0" applyBorder="1" applyAlignment="1">
      <alignment horizontal="center"/>
    </xf>
    <xf numFmtId="0" fontId="0" fillId="0" borderId="45" xfId="0" applyBorder="1" applyAlignment="1">
      <alignment horizontal="center"/>
    </xf>
    <xf numFmtId="0" fontId="2" fillId="0" borderId="8" xfId="0" applyFont="1" applyBorder="1" applyAlignment="1">
      <alignment horizontal="center" vertical="center" wrapText="1"/>
    </xf>
    <xf numFmtId="0" fontId="2" fillId="0" borderId="2" xfId="0" applyFont="1" applyBorder="1" applyAlignment="1">
      <alignment horizontal="center" vertical="center" wrapText="1"/>
    </xf>
    <xf numFmtId="0" fontId="2" fillId="0" borderId="4" xfId="0" applyFont="1" applyBorder="1" applyAlignment="1">
      <alignment horizontal="center" vertical="center" wrapText="1"/>
    </xf>
    <xf numFmtId="0" fontId="16" fillId="0" borderId="16" xfId="0" applyFont="1" applyBorder="1" applyAlignment="1">
      <alignment horizontal="center" vertical="center" wrapText="1"/>
    </xf>
    <xf numFmtId="0" fontId="0" fillId="0" borderId="9" xfId="0" applyBorder="1" applyAlignment="1">
      <alignment horizontal="center"/>
    </xf>
    <xf numFmtId="0" fontId="0" fillId="0" borderId="3" xfId="0" applyBorder="1" applyAlignment="1">
      <alignment horizontal="center"/>
    </xf>
    <xf numFmtId="0" fontId="0" fillId="0" borderId="6" xfId="0" applyBorder="1" applyAlignment="1">
      <alignment horizontal="center"/>
    </xf>
    <xf numFmtId="0" fontId="16" fillId="0" borderId="14" xfId="0" applyFont="1" applyBorder="1" applyAlignment="1">
      <alignment horizontal="center" vertical="center" wrapText="1"/>
    </xf>
    <xf numFmtId="0" fontId="16" fillId="0" borderId="37" xfId="0" applyFont="1" applyBorder="1" applyAlignment="1">
      <alignment horizontal="center" vertical="center" wrapText="1"/>
    </xf>
    <xf numFmtId="0" fontId="8" fillId="5" borderId="8" xfId="0" applyFont="1" applyFill="1" applyBorder="1" applyAlignment="1">
      <alignment horizontal="center" vertical="center"/>
    </xf>
    <xf numFmtId="0" fontId="8" fillId="5" borderId="7" xfId="0" applyFont="1" applyFill="1" applyBorder="1" applyAlignment="1">
      <alignment horizontal="center" vertical="center"/>
    </xf>
    <xf numFmtId="0" fontId="8" fillId="5" borderId="9" xfId="0" applyFont="1" applyFill="1" applyBorder="1" applyAlignment="1">
      <alignment horizontal="center" vertical="center"/>
    </xf>
    <xf numFmtId="0" fontId="5" fillId="0" borderId="2" xfId="0" applyFont="1" applyBorder="1" applyAlignment="1" applyProtection="1">
      <alignment horizontal="center" vertical="center" wrapText="1"/>
      <protection locked="0"/>
    </xf>
    <xf numFmtId="0" fontId="5" fillId="0" borderId="4" xfId="0" applyFont="1" applyBorder="1" applyAlignment="1" applyProtection="1">
      <alignment horizontal="center" vertical="center" wrapText="1"/>
      <protection locked="0"/>
    </xf>
    <xf numFmtId="0" fontId="1" fillId="0" borderId="1" xfId="0" applyFont="1" applyBorder="1" applyAlignment="1">
      <alignment horizontal="left" vertical="top" wrapText="1"/>
    </xf>
    <xf numFmtId="0" fontId="5" fillId="0" borderId="1" xfId="0" applyFont="1" applyBorder="1" applyAlignment="1">
      <alignment horizontal="left" vertical="top" wrapText="1"/>
    </xf>
    <xf numFmtId="0" fontId="1" fillId="0" borderId="5" xfId="0" applyFont="1" applyBorder="1" applyAlignment="1">
      <alignment horizontal="left" vertical="center" wrapText="1"/>
    </xf>
    <xf numFmtId="0" fontId="5" fillId="0" borderId="8" xfId="0" applyFont="1" applyBorder="1" applyAlignment="1">
      <alignment horizontal="center"/>
    </xf>
    <xf numFmtId="0" fontId="5" fillId="0" borderId="2" xfId="0" applyFont="1" applyBorder="1" applyAlignment="1">
      <alignment horizontal="center"/>
    </xf>
    <xf numFmtId="0" fontId="5" fillId="0" borderId="4" xfId="0" applyFont="1" applyBorder="1" applyAlignment="1">
      <alignment horizontal="center"/>
    </xf>
    <xf numFmtId="0" fontId="13" fillId="0" borderId="1" xfId="0" applyFont="1" applyBorder="1" applyAlignment="1">
      <alignment horizontal="center" vertical="center" wrapText="1"/>
    </xf>
    <xf numFmtId="0" fontId="13" fillId="0" borderId="5" xfId="0" applyFont="1" applyBorder="1" applyAlignment="1">
      <alignment horizontal="center" vertical="center" wrapText="1"/>
    </xf>
    <xf numFmtId="0" fontId="5" fillId="0" borderId="39" xfId="0" applyFont="1" applyBorder="1" applyAlignment="1">
      <alignment horizontal="center"/>
    </xf>
    <xf numFmtId="0" fontId="6" fillId="17" borderId="8" xfId="0" applyFont="1" applyFill="1" applyBorder="1" applyAlignment="1">
      <alignment horizontal="left" vertical="center"/>
    </xf>
    <xf numFmtId="0" fontId="6" fillId="17" borderId="7" xfId="0" applyFont="1" applyFill="1" applyBorder="1" applyAlignment="1">
      <alignment horizontal="left" vertical="center"/>
    </xf>
    <xf numFmtId="0" fontId="6" fillId="17" borderId="9" xfId="0" applyFont="1" applyFill="1" applyBorder="1" applyAlignment="1">
      <alignment horizontal="left" vertical="center"/>
    </xf>
    <xf numFmtId="0" fontId="6" fillId="17" borderId="2" xfId="0" applyFont="1" applyFill="1" applyBorder="1" applyAlignment="1">
      <alignment horizontal="left" vertical="center"/>
    </xf>
    <xf numFmtId="0" fontId="6" fillId="17" borderId="1" xfId="0" applyFont="1" applyFill="1" applyBorder="1" applyAlignment="1">
      <alignment horizontal="left" vertical="center"/>
    </xf>
    <xf numFmtId="0" fontId="6" fillId="17" borderId="3" xfId="0" applyFont="1" applyFill="1" applyBorder="1" applyAlignment="1">
      <alignment horizontal="left" vertical="center"/>
    </xf>
    <xf numFmtId="0" fontId="21" fillId="17" borderId="2" xfId="0" applyFont="1" applyFill="1" applyBorder="1" applyAlignment="1">
      <alignment horizontal="left" vertical="center" wrapText="1"/>
    </xf>
    <xf numFmtId="0" fontId="21" fillId="17" borderId="1" xfId="0" applyFont="1" applyFill="1" applyBorder="1" applyAlignment="1">
      <alignment horizontal="left" vertical="center" wrapText="1"/>
    </xf>
    <xf numFmtId="0" fontId="21" fillId="17" borderId="3" xfId="0" applyFont="1" applyFill="1" applyBorder="1" applyAlignment="1">
      <alignment horizontal="left" vertical="center" wrapText="1"/>
    </xf>
    <xf numFmtId="0" fontId="21" fillId="17" borderId="4" xfId="0" applyFont="1" applyFill="1" applyBorder="1" applyAlignment="1">
      <alignment horizontal="left" vertical="center" wrapText="1"/>
    </xf>
    <xf numFmtId="0" fontId="21" fillId="17" borderId="5" xfId="0" applyFont="1" applyFill="1" applyBorder="1" applyAlignment="1">
      <alignment horizontal="left" vertical="center" wrapText="1"/>
    </xf>
    <xf numFmtId="0" fontId="21" fillId="17" borderId="6" xfId="0" applyFont="1" applyFill="1" applyBorder="1" applyAlignment="1">
      <alignment horizontal="left" vertical="center" wrapText="1"/>
    </xf>
    <xf numFmtId="0" fontId="21" fillId="3" borderId="41" xfId="0" applyFont="1" applyFill="1" applyBorder="1" applyAlignment="1">
      <alignment horizontal="center" vertical="center" wrapText="1"/>
    </xf>
    <xf numFmtId="0" fontId="6" fillId="14" borderId="8" xfId="0" applyFont="1" applyFill="1" applyBorder="1" applyAlignment="1">
      <alignment horizontal="center" vertical="center" wrapText="1"/>
    </xf>
    <xf numFmtId="0" fontId="6" fillId="14" borderId="2" xfId="0" applyFont="1" applyFill="1" applyBorder="1" applyAlignment="1">
      <alignment horizontal="center" vertical="center" wrapText="1"/>
    </xf>
    <xf numFmtId="0" fontId="8" fillId="14" borderId="7" xfId="0" applyFont="1" applyFill="1" applyBorder="1" applyAlignment="1">
      <alignment horizontal="center" vertical="center"/>
    </xf>
    <xf numFmtId="0" fontId="8" fillId="14" borderId="1" xfId="0" applyFont="1" applyFill="1" applyBorder="1" applyAlignment="1">
      <alignment horizontal="center" vertical="center"/>
    </xf>
    <xf numFmtId="0" fontId="15" fillId="14" borderId="7" xfId="0" applyFont="1" applyFill="1" applyBorder="1" applyAlignment="1">
      <alignment horizontal="center" vertical="center" wrapText="1"/>
    </xf>
    <xf numFmtId="0" fontId="15" fillId="14" borderId="9" xfId="0" applyFont="1" applyFill="1" applyBorder="1" applyAlignment="1">
      <alignment horizontal="center" vertical="center" wrapText="1"/>
    </xf>
    <xf numFmtId="0" fontId="7" fillId="0" borderId="46" xfId="0" applyFont="1" applyBorder="1" applyAlignment="1">
      <alignment horizontal="center" vertical="center" wrapText="1"/>
    </xf>
    <xf numFmtId="0" fontId="7" fillId="0" borderId="12" xfId="0" applyFont="1" applyBorder="1" applyAlignment="1">
      <alignment horizontal="center" vertical="center" wrapText="1"/>
    </xf>
    <xf numFmtId="0" fontId="7" fillId="0" borderId="47" xfId="0" applyFont="1" applyBorder="1" applyAlignment="1">
      <alignment horizontal="center" vertical="center" wrapText="1"/>
    </xf>
    <xf numFmtId="0" fontId="6" fillId="15" borderId="1" xfId="0" applyFont="1" applyFill="1" applyBorder="1" applyAlignment="1">
      <alignment horizontal="left" vertical="center" wrapText="1"/>
    </xf>
    <xf numFmtId="0" fontId="6" fillId="15" borderId="3" xfId="0" applyFont="1" applyFill="1" applyBorder="1" applyAlignment="1">
      <alignment horizontal="left" vertical="center" wrapText="1"/>
    </xf>
    <xf numFmtId="0" fontId="5" fillId="0" borderId="1" xfId="0" applyFont="1" applyBorder="1" applyAlignment="1">
      <alignment horizontal="left" vertical="center" wrapText="1"/>
    </xf>
    <xf numFmtId="0" fontId="42" fillId="29" borderId="127" xfId="0" applyFont="1" applyFill="1" applyBorder="1" applyAlignment="1">
      <alignment horizontal="center" vertical="center" wrapText="1"/>
    </xf>
    <xf numFmtId="0" fontId="42" fillId="29" borderId="100" xfId="0" applyFont="1" applyFill="1" applyBorder="1" applyAlignment="1">
      <alignment horizontal="center" vertical="center" wrapText="1"/>
    </xf>
    <xf numFmtId="0" fontId="1" fillId="0" borderId="60" xfId="0" applyFont="1" applyBorder="1" applyAlignment="1">
      <alignment horizontal="center" wrapText="1"/>
    </xf>
    <xf numFmtId="0" fontId="1" fillId="0" borderId="56" xfId="0" applyFont="1" applyBorder="1" applyAlignment="1">
      <alignment horizontal="center" wrapText="1"/>
    </xf>
    <xf numFmtId="0" fontId="1" fillId="0" borderId="62" xfId="0" applyFont="1" applyBorder="1" applyAlignment="1">
      <alignment horizontal="center" wrapText="1"/>
    </xf>
    <xf numFmtId="0" fontId="42" fillId="29" borderId="1" xfId="0" applyFont="1" applyFill="1" applyBorder="1" applyAlignment="1">
      <alignment horizontal="center" vertical="center" wrapText="1"/>
    </xf>
    <xf numFmtId="0" fontId="42" fillId="0" borderId="1" xfId="0" applyFont="1" applyBorder="1"/>
    <xf numFmtId="0" fontId="42" fillId="29" borderId="104" xfId="0" applyFont="1" applyFill="1" applyBorder="1" applyAlignment="1">
      <alignment horizontal="center" vertical="center" wrapText="1"/>
    </xf>
    <xf numFmtId="0" fontId="42" fillId="0" borderId="104" xfId="0" applyFont="1" applyBorder="1"/>
    <xf numFmtId="0" fontId="42" fillId="0" borderId="100" xfId="0" applyFont="1" applyBorder="1"/>
    <xf numFmtId="0" fontId="42" fillId="0" borderId="103" xfId="0" applyFont="1" applyBorder="1" applyAlignment="1">
      <alignment horizontal="center" vertical="center" wrapText="1"/>
    </xf>
    <xf numFmtId="0" fontId="42" fillId="29" borderId="107" xfId="0" applyFont="1" applyFill="1" applyBorder="1" applyAlignment="1">
      <alignment horizontal="center" vertical="center" wrapText="1"/>
    </xf>
    <xf numFmtId="0" fontId="42" fillId="0" borderId="107" xfId="0" applyFont="1" applyBorder="1"/>
    <xf numFmtId="0" fontId="42" fillId="0" borderId="101" xfId="0" applyFont="1" applyBorder="1"/>
    <xf numFmtId="0" fontId="18" fillId="15" borderId="1" xfId="0" applyFont="1" applyFill="1" applyBorder="1" applyAlignment="1">
      <alignment horizontal="center" vertical="center" wrapText="1"/>
    </xf>
    <xf numFmtId="0" fontId="18" fillId="15" borderId="1" xfId="0" applyFont="1" applyFill="1" applyBorder="1" applyAlignment="1">
      <alignment horizontal="center" vertical="center"/>
    </xf>
    <xf numFmtId="0" fontId="18" fillId="15" borderId="60" xfId="0" applyFont="1" applyFill="1" applyBorder="1" applyAlignment="1">
      <alignment horizontal="center" vertical="center" wrapText="1"/>
    </xf>
    <xf numFmtId="0" fontId="18" fillId="15" borderId="56" xfId="0" applyFont="1" applyFill="1" applyBorder="1" applyAlignment="1">
      <alignment horizontal="center" vertical="center"/>
    </xf>
    <xf numFmtId="0" fontId="18" fillId="15" borderId="62" xfId="0" applyFont="1" applyFill="1" applyBorder="1" applyAlignment="1">
      <alignment horizontal="center" vertical="center"/>
    </xf>
    <xf numFmtId="0" fontId="42" fillId="29" borderId="128" xfId="0" quotePrefix="1" applyFont="1" applyFill="1" applyBorder="1" applyAlignment="1">
      <alignment horizontal="center" vertical="center" wrapText="1"/>
    </xf>
    <xf numFmtId="0" fontId="42" fillId="0" borderId="128" xfId="0" applyFont="1" applyBorder="1"/>
    <xf numFmtId="0" fontId="42" fillId="0" borderId="106" xfId="0" applyFont="1" applyBorder="1"/>
    <xf numFmtId="0" fontId="42" fillId="0" borderId="103" xfId="0" applyFont="1" applyBorder="1" applyAlignment="1">
      <alignment horizontal="center" vertical="center"/>
    </xf>
    <xf numFmtId="0" fontId="1" fillId="0" borderId="62" xfId="0" applyFont="1" applyBorder="1" applyAlignment="1">
      <alignment horizontal="left" vertical="center" wrapText="1"/>
    </xf>
    <xf numFmtId="0" fontId="18" fillId="15" borderId="60" xfId="0" applyFont="1" applyFill="1" applyBorder="1" applyAlignment="1">
      <alignment horizontal="center"/>
    </xf>
    <xf numFmtId="0" fontId="18" fillId="15" borderId="56" xfId="0" applyFont="1" applyFill="1" applyBorder="1" applyAlignment="1">
      <alignment horizontal="center"/>
    </xf>
    <xf numFmtId="0" fontId="18" fillId="15" borderId="62" xfId="0" applyFont="1" applyFill="1" applyBorder="1" applyAlignment="1">
      <alignment horizontal="center"/>
    </xf>
    <xf numFmtId="0" fontId="16" fillId="0" borderId="26" xfId="0" applyFont="1" applyBorder="1" applyAlignment="1">
      <alignment horizontal="center" vertical="center" wrapText="1"/>
    </xf>
    <xf numFmtId="0" fontId="16" fillId="0" borderId="39" xfId="0" applyFont="1" applyBorder="1" applyAlignment="1">
      <alignment horizontal="center" vertical="center" wrapText="1"/>
    </xf>
    <xf numFmtId="0" fontId="16" fillId="0" borderId="70" xfId="0" applyFont="1" applyBorder="1" applyAlignment="1">
      <alignment horizontal="center" vertical="center" wrapText="1"/>
    </xf>
    <xf numFmtId="0" fontId="6" fillId="17" borderId="71" xfId="0" applyFont="1" applyFill="1" applyBorder="1" applyAlignment="1">
      <alignment horizontal="left" vertical="center"/>
    </xf>
    <xf numFmtId="0" fontId="6" fillId="17" borderId="37" xfId="0" applyFont="1" applyFill="1" applyBorder="1" applyAlignment="1">
      <alignment horizontal="left" vertical="center"/>
    </xf>
    <xf numFmtId="0" fontId="6" fillId="17" borderId="63" xfId="0" applyFont="1" applyFill="1" applyBorder="1" applyAlignment="1">
      <alignment horizontal="left" vertical="center"/>
    </xf>
    <xf numFmtId="0" fontId="6" fillId="17" borderId="40" xfId="0" applyFont="1" applyFill="1" applyBorder="1" applyAlignment="1">
      <alignment horizontal="left" vertical="center"/>
    </xf>
    <xf numFmtId="0" fontId="6" fillId="17" borderId="41" xfId="0" applyFont="1" applyFill="1" applyBorder="1" applyAlignment="1">
      <alignment horizontal="left" vertical="center"/>
    </xf>
    <xf numFmtId="0" fontId="6" fillId="17" borderId="24" xfId="0" applyFont="1" applyFill="1" applyBorder="1" applyAlignment="1">
      <alignment horizontal="left" vertical="center"/>
    </xf>
    <xf numFmtId="0" fontId="16" fillId="0" borderId="68" xfId="0" applyFont="1" applyBorder="1" applyAlignment="1">
      <alignment horizontal="center" vertical="center" wrapText="1"/>
    </xf>
    <xf numFmtId="0" fontId="16" fillId="0" borderId="56" xfId="0" applyFont="1" applyBorder="1" applyAlignment="1">
      <alignment horizontal="center" vertical="center" wrapText="1"/>
    </xf>
    <xf numFmtId="0" fontId="16" fillId="0" borderId="69" xfId="0" applyFont="1" applyBorder="1" applyAlignment="1">
      <alignment horizontal="center" vertical="center" wrapText="1"/>
    </xf>
    <xf numFmtId="0" fontId="5" fillId="0" borderId="46" xfId="0" applyFont="1" applyBorder="1" applyAlignment="1">
      <alignment horizontal="center" vertical="center" wrapText="1"/>
    </xf>
    <xf numFmtId="0" fontId="5" fillId="0" borderId="12" xfId="0" applyFont="1" applyBorder="1" applyAlignment="1">
      <alignment horizontal="center" vertical="center" wrapText="1"/>
    </xf>
    <xf numFmtId="0" fontId="5" fillId="0" borderId="29" xfId="0" applyFont="1" applyBorder="1" applyAlignment="1">
      <alignment horizontal="center" vertical="center" wrapText="1"/>
    </xf>
    <xf numFmtId="0" fontId="18" fillId="15" borderId="56" xfId="0" applyFont="1" applyFill="1" applyBorder="1" applyAlignment="1">
      <alignment horizontal="center" vertical="center" wrapText="1"/>
    </xf>
    <xf numFmtId="0" fontId="18" fillId="15" borderId="62" xfId="0" applyFont="1" applyFill="1" applyBorder="1" applyAlignment="1">
      <alignment horizontal="center" vertical="center" wrapText="1"/>
    </xf>
    <xf numFmtId="0" fontId="24" fillId="15" borderId="1" xfId="0" applyFont="1" applyFill="1" applyBorder="1" applyAlignment="1">
      <alignment horizontal="center" vertical="center" wrapText="1"/>
    </xf>
    <xf numFmtId="0" fontId="42" fillId="0" borderId="104" xfId="0" applyFont="1" applyBorder="1" applyAlignment="1">
      <alignment horizontal="center" vertical="center" wrapText="1"/>
    </xf>
    <xf numFmtId="0" fontId="42" fillId="0" borderId="1" xfId="0" applyFont="1" applyBorder="1" applyAlignment="1">
      <alignment horizontal="center" vertical="top" wrapText="1"/>
    </xf>
    <xf numFmtId="0" fontId="42" fillId="29" borderId="60" xfId="0" applyFont="1" applyFill="1" applyBorder="1" applyAlignment="1">
      <alignment horizontal="center" vertical="center" wrapText="1"/>
    </xf>
    <xf numFmtId="0" fontId="42" fillId="29" borderId="62" xfId="0" applyFont="1" applyFill="1" applyBorder="1" applyAlignment="1">
      <alignment horizontal="center" vertical="center" wrapText="1"/>
    </xf>
    <xf numFmtId="0" fontId="42" fillId="29" borderId="130" xfId="0" applyFont="1" applyFill="1" applyBorder="1" applyAlignment="1">
      <alignment horizontal="center" vertical="center" wrapText="1"/>
    </xf>
    <xf numFmtId="0" fontId="42" fillId="29" borderId="131" xfId="0" applyFont="1" applyFill="1" applyBorder="1" applyAlignment="1">
      <alignment horizontal="center" vertical="center" wrapText="1"/>
    </xf>
    <xf numFmtId="0" fontId="23" fillId="3" borderId="37" xfId="0" applyFont="1" applyFill="1" applyBorder="1" applyAlignment="1">
      <alignment horizontal="left"/>
    </xf>
    <xf numFmtId="0" fontId="23" fillId="0" borderId="60" xfId="0" applyFont="1" applyBorder="1" applyAlignment="1" applyProtection="1">
      <alignment horizontal="left" vertical="center" wrapText="1"/>
      <protection locked="0"/>
    </xf>
    <xf numFmtId="0" fontId="23" fillId="0" borderId="62" xfId="0" applyFont="1" applyBorder="1" applyAlignment="1" applyProtection="1">
      <alignment horizontal="left" vertical="center" wrapText="1"/>
      <protection locked="0"/>
    </xf>
    <xf numFmtId="0" fontId="23" fillId="0" borderId="60" xfId="0" applyFont="1" applyBorder="1" applyAlignment="1" applyProtection="1">
      <alignment horizontal="left" vertical="center"/>
      <protection locked="0"/>
    </xf>
    <xf numFmtId="0" fontId="23" fillId="0" borderId="56" xfId="0" applyFont="1" applyBorder="1" applyAlignment="1" applyProtection="1">
      <alignment horizontal="left" vertical="center"/>
      <protection locked="0"/>
    </xf>
    <xf numFmtId="0" fontId="23" fillId="0" borderId="62" xfId="0" applyFont="1" applyBorder="1" applyAlignment="1" applyProtection="1">
      <alignment horizontal="left" vertical="center"/>
      <protection locked="0"/>
    </xf>
    <xf numFmtId="0" fontId="23" fillId="3" borderId="0" xfId="0" applyFont="1" applyFill="1" applyAlignment="1">
      <alignment horizontal="left"/>
    </xf>
    <xf numFmtId="0" fontId="42" fillId="0" borderId="100" xfId="0" applyFont="1" applyBorder="1" applyAlignment="1">
      <alignment wrapText="1"/>
    </xf>
    <xf numFmtId="0" fontId="28" fillId="29" borderId="103" xfId="0" applyFont="1" applyFill="1" applyBorder="1" applyAlignment="1">
      <alignment horizontal="center" vertical="center" wrapText="1"/>
    </xf>
    <xf numFmtId="0" fontId="53" fillId="29" borderId="103" xfId="0" applyFont="1" applyFill="1" applyBorder="1" applyAlignment="1">
      <alignment horizontal="center" wrapText="1"/>
    </xf>
    <xf numFmtId="0" fontId="42" fillId="29" borderId="103" xfId="0" applyFont="1" applyFill="1" applyBorder="1" applyAlignment="1">
      <alignment horizontal="center" vertical="center"/>
    </xf>
    <xf numFmtId="0" fontId="42" fillId="29" borderId="103" xfId="0" applyFont="1" applyFill="1" applyBorder="1" applyAlignment="1">
      <alignment horizontal="center" vertical="center" wrapText="1"/>
    </xf>
    <xf numFmtId="0" fontId="28" fillId="0" borderId="103" xfId="0" applyFont="1" applyBorder="1" applyAlignment="1">
      <alignment horizontal="left" vertical="center" wrapText="1"/>
    </xf>
    <xf numFmtId="0" fontId="42" fillId="0" borderId="100" xfId="0" applyFont="1" applyBorder="1" applyAlignment="1">
      <alignment horizontal="center" vertical="center" wrapText="1"/>
    </xf>
    <xf numFmtId="0" fontId="42" fillId="0" borderId="1" xfId="0" applyFont="1" applyBorder="1" applyAlignment="1">
      <alignment horizontal="center" vertical="center" wrapText="1"/>
    </xf>
    <xf numFmtId="0" fontId="42" fillId="0" borderId="105" xfId="0" applyFont="1" applyBorder="1" applyAlignment="1">
      <alignment horizontal="center" vertical="center" wrapText="1"/>
    </xf>
    <xf numFmtId="0" fontId="42" fillId="0" borderId="101" xfId="0" applyFont="1" applyBorder="1" applyAlignment="1">
      <alignment horizontal="center" vertical="center" wrapText="1"/>
    </xf>
    <xf numFmtId="0" fontId="18" fillId="15" borderId="1" xfId="0" applyFont="1" applyFill="1" applyBorder="1" applyAlignment="1">
      <alignment horizontal="center" vertical="center" textRotation="255"/>
    </xf>
    <xf numFmtId="0" fontId="18" fillId="15" borderId="60" xfId="0" applyFont="1" applyFill="1" applyBorder="1" applyAlignment="1">
      <alignment horizontal="center" wrapText="1"/>
    </xf>
    <xf numFmtId="0" fontId="18" fillId="15" borderId="62" xfId="0" applyFont="1" applyFill="1" applyBorder="1" applyAlignment="1">
      <alignment horizontal="center" wrapText="1"/>
    </xf>
    <xf numFmtId="0" fontId="18" fillId="15" borderId="60" xfId="0" applyFont="1" applyFill="1" applyBorder="1" applyAlignment="1">
      <alignment horizontal="center" vertical="top" wrapText="1"/>
    </xf>
    <xf numFmtId="0" fontId="18" fillId="15" borderId="56" xfId="0" applyFont="1" applyFill="1" applyBorder="1" applyAlignment="1">
      <alignment horizontal="center" vertical="top" wrapText="1"/>
    </xf>
    <xf numFmtId="0" fontId="18" fillId="15" borderId="62" xfId="0" applyFont="1" applyFill="1" applyBorder="1" applyAlignment="1">
      <alignment horizontal="center" vertical="top" wrapText="1"/>
    </xf>
    <xf numFmtId="0" fontId="18" fillId="15" borderId="60" xfId="0" applyFont="1" applyFill="1" applyBorder="1" applyAlignment="1">
      <alignment horizontal="center" vertical="center"/>
    </xf>
    <xf numFmtId="0" fontId="0" fillId="0" borderId="125" xfId="0" applyBorder="1" applyAlignment="1">
      <alignment horizontal="center" vertical="top" wrapText="1"/>
    </xf>
    <xf numFmtId="0" fontId="0" fillId="0" borderId="126" xfId="0" applyBorder="1" applyAlignment="1">
      <alignment horizontal="center" vertical="top" wrapText="1"/>
    </xf>
    <xf numFmtId="0" fontId="7" fillId="0" borderId="10" xfId="0" applyFont="1" applyBorder="1" applyAlignment="1" applyProtection="1">
      <alignment horizontal="center" vertical="center"/>
      <protection locked="0"/>
    </xf>
    <xf numFmtId="0" fontId="7" fillId="0" borderId="11" xfId="0" applyFont="1" applyBorder="1" applyAlignment="1" applyProtection="1">
      <alignment horizontal="center" vertical="center"/>
      <protection locked="0"/>
    </xf>
    <xf numFmtId="0" fontId="7" fillId="0" borderId="28" xfId="0" applyFont="1" applyBorder="1" applyAlignment="1" applyProtection="1">
      <alignment horizontal="center" vertical="center"/>
      <protection locked="0"/>
    </xf>
    <xf numFmtId="0" fontId="5" fillId="0" borderId="3" xfId="0" applyFont="1" applyBorder="1" applyAlignment="1">
      <alignment horizontal="center" vertical="center" wrapText="1"/>
    </xf>
    <xf numFmtId="0" fontId="5" fillId="0" borderId="10" xfId="0" applyFont="1" applyBorder="1" applyAlignment="1" applyProtection="1">
      <alignment horizontal="center" vertical="center"/>
      <protection locked="0"/>
    </xf>
    <xf numFmtId="0" fontId="5" fillId="0" borderId="11" xfId="0" applyFont="1" applyBorder="1" applyAlignment="1" applyProtection="1">
      <alignment horizontal="center" vertical="center"/>
      <protection locked="0"/>
    </xf>
    <xf numFmtId="0" fontId="5" fillId="0" borderId="66" xfId="0" applyFont="1" applyBorder="1" applyAlignment="1" applyProtection="1">
      <alignment horizontal="center" vertical="center"/>
      <protection locked="0"/>
    </xf>
    <xf numFmtId="0" fontId="5" fillId="0" borderId="28" xfId="0" applyFont="1" applyBorder="1" applyAlignment="1" applyProtection="1">
      <alignment horizontal="center" vertical="center"/>
      <protection locked="0"/>
    </xf>
    <xf numFmtId="0" fontId="32" fillId="17" borderId="40" xfId="0" applyFont="1" applyFill="1" applyBorder="1" applyAlignment="1">
      <alignment horizontal="left" vertical="center" wrapText="1"/>
    </xf>
    <xf numFmtId="0" fontId="32" fillId="17" borderId="41" xfId="0" applyFont="1" applyFill="1" applyBorder="1" applyAlignment="1">
      <alignment horizontal="left" vertical="center" wrapText="1"/>
    </xf>
    <xf numFmtId="0" fontId="32" fillId="17" borderId="24" xfId="0" applyFont="1" applyFill="1" applyBorder="1" applyAlignment="1">
      <alignment horizontal="left" vertical="center" wrapText="1"/>
    </xf>
    <xf numFmtId="0" fontId="8" fillId="17" borderId="68" xfId="0" applyFont="1" applyFill="1" applyBorder="1" applyAlignment="1">
      <alignment horizontal="left" vertical="center"/>
    </xf>
    <xf numFmtId="0" fontId="8" fillId="17" borderId="56" xfId="0" applyFont="1" applyFill="1" applyBorder="1" applyAlignment="1">
      <alignment horizontal="left" vertical="center"/>
    </xf>
    <xf numFmtId="0" fontId="8" fillId="17" borderId="69" xfId="0" applyFont="1" applyFill="1" applyBorder="1" applyAlignment="1">
      <alignment horizontal="left" vertical="center"/>
    </xf>
    <xf numFmtId="0" fontId="7" fillId="3" borderId="0" xfId="0" applyFont="1" applyFill="1" applyAlignment="1">
      <alignment horizontal="center" vertical="center" wrapText="1"/>
    </xf>
    <xf numFmtId="0" fontId="2" fillId="0" borderId="39" xfId="0" applyFont="1" applyBorder="1" applyAlignment="1">
      <alignment horizontal="center" vertical="center" wrapText="1"/>
    </xf>
    <xf numFmtId="0" fontId="2" fillId="0" borderId="22" xfId="0" applyFont="1" applyBorder="1" applyAlignment="1">
      <alignment horizontal="center" vertical="center" wrapText="1"/>
    </xf>
    <xf numFmtId="0" fontId="9" fillId="0" borderId="10" xfId="0" applyFont="1" applyBorder="1" applyAlignment="1" applyProtection="1">
      <alignment horizontal="center" vertical="center" wrapText="1"/>
      <protection locked="0"/>
    </xf>
    <xf numFmtId="0" fontId="9" fillId="0" borderId="11" xfId="0" applyFont="1" applyBorder="1" applyAlignment="1" applyProtection="1">
      <alignment horizontal="center" vertical="center" wrapText="1"/>
      <protection locked="0"/>
    </xf>
    <xf numFmtId="0" fontId="9" fillId="0" borderId="28" xfId="0" applyFont="1" applyBorder="1" applyAlignment="1" applyProtection="1">
      <alignment horizontal="center" vertical="center" wrapText="1"/>
      <protection locked="0"/>
    </xf>
    <xf numFmtId="0" fontId="1" fillId="0" borderId="3" xfId="0" applyFont="1" applyBorder="1" applyAlignment="1">
      <alignment horizontal="center" vertical="center" wrapText="1"/>
    </xf>
    <xf numFmtId="0" fontId="19" fillId="0" borderId="1" xfId="0" applyFont="1" applyBorder="1" applyAlignment="1" applyProtection="1">
      <alignment horizontal="center" vertical="center" wrapText="1"/>
      <protection locked="0"/>
    </xf>
    <xf numFmtId="0" fontId="9" fillId="0" borderId="25" xfId="0" applyFont="1" applyBorder="1" applyAlignment="1" applyProtection="1">
      <alignment horizontal="center" vertical="center" wrapText="1"/>
      <protection locked="0"/>
    </xf>
    <xf numFmtId="0" fontId="9" fillId="0" borderId="20" xfId="0" applyFont="1" applyBorder="1" applyAlignment="1" applyProtection="1">
      <alignment horizontal="center" vertical="center" wrapText="1"/>
      <protection locked="0"/>
    </xf>
    <xf numFmtId="0" fontId="9" fillId="0" borderId="27" xfId="0" applyFont="1" applyBorder="1" applyAlignment="1" applyProtection="1">
      <alignment horizontal="center" vertical="center" wrapText="1"/>
      <protection locked="0"/>
    </xf>
    <xf numFmtId="0" fontId="9" fillId="0" borderId="2" xfId="0" applyFont="1" applyBorder="1" applyAlignment="1" applyProtection="1">
      <alignment horizontal="center" vertical="center" wrapText="1"/>
      <protection locked="0"/>
    </xf>
    <xf numFmtId="0" fontId="9" fillId="0" borderId="1" xfId="0" applyFont="1" applyBorder="1" applyAlignment="1" applyProtection="1">
      <alignment horizontal="center" vertical="center" wrapText="1"/>
      <protection locked="0"/>
    </xf>
    <xf numFmtId="0" fontId="5" fillId="0" borderId="9" xfId="0" applyFont="1" applyBorder="1" applyAlignment="1">
      <alignment horizontal="center"/>
    </xf>
    <xf numFmtId="0" fontId="5" fillId="0" borderId="3" xfId="0" applyFont="1" applyBorder="1" applyAlignment="1">
      <alignment horizontal="center"/>
    </xf>
    <xf numFmtId="0" fontId="5" fillId="0" borderId="6" xfId="0" applyFont="1" applyBorder="1" applyAlignment="1">
      <alignment horizontal="center"/>
    </xf>
    <xf numFmtId="0" fontId="12" fillId="30" borderId="109" xfId="0" applyFont="1" applyFill="1" applyBorder="1" applyAlignment="1">
      <alignment horizontal="center" vertical="center" wrapText="1"/>
    </xf>
    <xf numFmtId="0" fontId="12" fillId="30" borderId="11" xfId="0" applyFont="1" applyFill="1" applyBorder="1" applyAlignment="1">
      <alignment horizontal="center" vertical="center" wrapText="1"/>
    </xf>
    <xf numFmtId="0" fontId="12" fillId="30" borderId="28" xfId="0" applyFont="1" applyFill="1" applyBorder="1" applyAlignment="1">
      <alignment horizontal="center" vertical="center" wrapText="1"/>
    </xf>
    <xf numFmtId="0" fontId="5" fillId="0" borderId="25" xfId="0" applyFont="1" applyBorder="1" applyAlignment="1">
      <alignment horizontal="center" vertical="center"/>
    </xf>
    <xf numFmtId="0" fontId="5" fillId="0" borderId="20" xfId="0" applyFont="1" applyBorder="1" applyAlignment="1">
      <alignment horizontal="center" vertical="center"/>
    </xf>
    <xf numFmtId="0" fontId="5" fillId="0" borderId="27" xfId="0" applyFont="1" applyBorder="1" applyAlignment="1">
      <alignment horizontal="center" vertical="center"/>
    </xf>
    <xf numFmtId="0" fontId="5" fillId="0" borderId="10" xfId="0" applyFont="1" applyBorder="1" applyAlignment="1">
      <alignment horizontal="center" vertical="center"/>
    </xf>
    <xf numFmtId="0" fontId="5" fillId="0" borderId="11" xfId="0" applyFont="1" applyBorder="1" applyAlignment="1">
      <alignment horizontal="center" vertical="center"/>
    </xf>
    <xf numFmtId="0" fontId="5" fillId="0" borderId="28" xfId="0" applyFont="1" applyBorder="1" applyAlignment="1">
      <alignment horizontal="center" vertical="center"/>
    </xf>
    <xf numFmtId="0" fontId="5" fillId="0" borderId="60" xfId="0" applyFont="1" applyBorder="1" applyAlignment="1">
      <alignment horizontal="left" vertical="center"/>
    </xf>
    <xf numFmtId="0" fontId="5" fillId="0" borderId="69" xfId="0" applyFont="1" applyBorder="1" applyAlignment="1">
      <alignment horizontal="left" vertical="center"/>
    </xf>
    <xf numFmtId="0" fontId="5" fillId="0" borderId="66" xfId="0" applyFont="1" applyBorder="1" applyAlignment="1">
      <alignment horizontal="center" vertical="center"/>
    </xf>
    <xf numFmtId="0" fontId="5" fillId="0" borderId="45" xfId="0" applyFont="1" applyBorder="1" applyAlignment="1">
      <alignment horizontal="center" vertical="center"/>
    </xf>
    <xf numFmtId="0" fontId="5" fillId="0" borderId="48" xfId="0" applyFont="1" applyBorder="1" applyAlignment="1">
      <alignment horizontal="left" vertical="center"/>
    </xf>
    <xf numFmtId="0" fontId="5" fillId="0" borderId="50" xfId="0" applyFont="1" applyBorder="1" applyAlignment="1">
      <alignment horizontal="left" vertical="center"/>
    </xf>
    <xf numFmtId="0" fontId="5" fillId="0" borderId="10" xfId="0" applyFont="1" applyBorder="1" applyAlignment="1" applyProtection="1">
      <alignment horizontal="left" vertical="center"/>
      <protection locked="0"/>
    </xf>
    <xf numFmtId="0" fontId="5" fillId="0" borderId="11" xfId="0" applyFont="1" applyBorder="1" applyAlignment="1" applyProtection="1">
      <alignment horizontal="left" vertical="center"/>
      <protection locked="0"/>
    </xf>
    <xf numFmtId="0" fontId="5" fillId="0" borderId="28" xfId="0" applyFont="1" applyBorder="1" applyAlignment="1" applyProtection="1">
      <alignment horizontal="left" vertical="center"/>
      <protection locked="0"/>
    </xf>
    <xf numFmtId="0" fontId="5" fillId="0" borderId="66" xfId="0" applyFont="1" applyBorder="1" applyAlignment="1" applyProtection="1">
      <alignment horizontal="left" vertical="center"/>
      <protection locked="0"/>
    </xf>
    <xf numFmtId="0" fontId="7" fillId="0" borderId="25" xfId="0" applyFont="1" applyBorder="1" applyAlignment="1">
      <alignment horizontal="center" vertical="center"/>
    </xf>
    <xf numFmtId="0" fontId="7" fillId="0" borderId="20" xfId="0" applyFont="1" applyBorder="1" applyAlignment="1">
      <alignment horizontal="center" vertical="center"/>
    </xf>
    <xf numFmtId="0" fontId="7" fillId="0" borderId="27" xfId="0" applyFont="1" applyBorder="1" applyAlignment="1">
      <alignment horizontal="center" vertical="center"/>
    </xf>
    <xf numFmtId="0" fontId="7" fillId="0" borderId="10" xfId="0" applyFont="1" applyBorder="1" applyAlignment="1">
      <alignment horizontal="center" vertical="center"/>
    </xf>
    <xf numFmtId="0" fontId="7" fillId="0" borderId="11" xfId="0" applyFont="1" applyBorder="1" applyAlignment="1">
      <alignment horizontal="center" vertical="center"/>
    </xf>
    <xf numFmtId="0" fontId="7" fillId="0" borderId="28" xfId="0" applyFont="1" applyBorder="1" applyAlignment="1">
      <alignment horizontal="center" vertical="center"/>
    </xf>
    <xf numFmtId="0" fontId="7" fillId="0" borderId="60" xfId="0" applyFont="1" applyBorder="1" applyAlignment="1">
      <alignment horizontal="left" vertical="center"/>
    </xf>
    <xf numFmtId="0" fontId="7" fillId="0" borderId="69" xfId="0" applyFont="1" applyBorder="1" applyAlignment="1">
      <alignment horizontal="left" vertical="center"/>
    </xf>
    <xf numFmtId="0" fontId="7" fillId="0" borderId="10" xfId="0" applyFont="1" applyBorder="1" applyAlignment="1" applyProtection="1">
      <alignment horizontal="left" vertical="center"/>
      <protection locked="0"/>
    </xf>
    <xf numFmtId="0" fontId="7" fillId="0" borderId="11" xfId="0" applyFont="1" applyBorder="1" applyAlignment="1" applyProtection="1">
      <alignment horizontal="left" vertical="center"/>
      <protection locked="0"/>
    </xf>
    <xf numFmtId="0" fontId="7" fillId="0" borderId="28" xfId="0" applyFont="1" applyBorder="1" applyAlignment="1" applyProtection="1">
      <alignment horizontal="left" vertical="center"/>
      <protection locked="0"/>
    </xf>
    <xf numFmtId="0" fontId="7" fillId="0" borderId="10" xfId="0" applyFont="1" applyBorder="1" applyAlignment="1" applyProtection="1">
      <alignment horizontal="left" vertical="center" wrapText="1"/>
      <protection locked="0"/>
    </xf>
    <xf numFmtId="0" fontId="7" fillId="0" borderId="11" xfId="0" applyFont="1" applyBorder="1" applyAlignment="1" applyProtection="1">
      <alignment horizontal="left" vertical="center" wrapText="1"/>
      <protection locked="0"/>
    </xf>
    <xf numFmtId="0" fontId="7" fillId="0" borderId="28" xfId="0" applyFont="1" applyBorder="1" applyAlignment="1" applyProtection="1">
      <alignment horizontal="left" vertical="center" wrapText="1"/>
      <protection locked="0"/>
    </xf>
    <xf numFmtId="0" fontId="7" fillId="0" borderId="10" xfId="0" applyFont="1" applyBorder="1" applyAlignment="1">
      <alignment horizontal="center" vertical="center" wrapText="1"/>
    </xf>
    <xf numFmtId="0" fontId="7" fillId="0" borderId="28" xfId="0" applyFont="1" applyBorder="1" applyAlignment="1">
      <alignment horizontal="center" vertical="center" wrapText="1"/>
    </xf>
    <xf numFmtId="0" fontId="7" fillId="0" borderId="25" xfId="0" applyFont="1" applyBorder="1" applyAlignment="1">
      <alignment horizontal="center" vertical="center" wrapText="1"/>
    </xf>
    <xf numFmtId="0" fontId="7" fillId="0" borderId="20" xfId="0" applyFont="1" applyBorder="1" applyAlignment="1">
      <alignment horizontal="center" vertical="center" wrapText="1"/>
    </xf>
    <xf numFmtId="0" fontId="7" fillId="0" borderId="27" xfId="0" applyFont="1" applyBorder="1" applyAlignment="1">
      <alignment horizontal="center" vertical="center" wrapText="1"/>
    </xf>
    <xf numFmtId="0" fontId="7" fillId="0" borderId="10" xfId="0" applyFont="1" applyBorder="1" applyAlignment="1" applyProtection="1">
      <alignment horizontal="center" vertical="center" wrapText="1"/>
      <protection locked="0"/>
    </xf>
    <xf numFmtId="0" fontId="7" fillId="0" borderId="11" xfId="0" applyFont="1" applyBorder="1" applyAlignment="1" applyProtection="1">
      <alignment horizontal="center" vertical="center" wrapText="1"/>
      <protection locked="0"/>
    </xf>
    <xf numFmtId="0" fontId="7" fillId="0" borderId="28" xfId="0" applyFont="1" applyBorder="1" applyAlignment="1" applyProtection="1">
      <alignment horizontal="center" vertical="center" wrapText="1"/>
      <protection locked="0"/>
    </xf>
    <xf numFmtId="0" fontId="7" fillId="3" borderId="36" xfId="0" applyFont="1" applyFill="1" applyBorder="1" applyAlignment="1">
      <alignment horizontal="center" vertical="center" wrapText="1"/>
    </xf>
    <xf numFmtId="0" fontId="7" fillId="0" borderId="60" xfId="0" applyFont="1" applyBorder="1" applyAlignment="1">
      <alignment horizontal="left" vertical="center" wrapText="1"/>
    </xf>
    <xf numFmtId="0" fontId="7" fillId="0" borderId="69" xfId="0" applyFont="1" applyBorder="1" applyAlignment="1">
      <alignment horizontal="left" vertical="center" wrapText="1"/>
    </xf>
    <xf numFmtId="0" fontId="7" fillId="0" borderId="2" xfId="0" applyFont="1" applyBorder="1" applyAlignment="1">
      <alignment horizontal="center" vertical="center" wrapText="1"/>
    </xf>
    <xf numFmtId="0" fontId="7" fillId="0" borderId="1" xfId="0" applyFont="1" applyBorder="1" applyAlignment="1" applyProtection="1">
      <alignment horizontal="left" vertical="center" wrapText="1"/>
      <protection locked="0"/>
    </xf>
    <xf numFmtId="0" fontId="7" fillId="0" borderId="1" xfId="0" applyFont="1" applyBorder="1" applyAlignment="1">
      <alignment horizontal="left" vertical="center" wrapText="1"/>
    </xf>
    <xf numFmtId="0" fontId="7" fillId="0" borderId="3" xfId="0" applyFont="1" applyBorder="1" applyAlignment="1">
      <alignment horizontal="left" vertical="center" wrapText="1"/>
    </xf>
    <xf numFmtId="0" fontId="7" fillId="0" borderId="1" xfId="0" applyFont="1" applyBorder="1" applyAlignment="1">
      <alignment horizontal="center" vertical="center"/>
    </xf>
    <xf numFmtId="0" fontId="6" fillId="17" borderId="68" xfId="0" applyFont="1" applyFill="1" applyBorder="1" applyAlignment="1">
      <alignment horizontal="left" vertical="center"/>
    </xf>
    <xf numFmtId="0" fontId="6" fillId="17" borderId="56" xfId="0" applyFont="1" applyFill="1" applyBorder="1" applyAlignment="1">
      <alignment horizontal="left" vertical="center"/>
    </xf>
    <xf numFmtId="0" fontId="6" fillId="17" borderId="69" xfId="0" applyFont="1" applyFill="1" applyBorder="1" applyAlignment="1">
      <alignment horizontal="left" vertical="center"/>
    </xf>
    <xf numFmtId="0" fontId="7" fillId="17" borderId="80" xfId="0" applyFont="1" applyFill="1" applyBorder="1" applyAlignment="1">
      <alignment vertical="center" wrapText="1"/>
    </xf>
    <xf numFmtId="0" fontId="7" fillId="17" borderId="49" xfId="0" applyFont="1" applyFill="1" applyBorder="1" applyAlignment="1">
      <alignment vertical="center" wrapText="1"/>
    </xf>
    <xf numFmtId="0" fontId="7" fillId="17" borderId="50" xfId="0" applyFont="1" applyFill="1" applyBorder="1" applyAlignment="1">
      <alignment vertical="center" wrapText="1"/>
    </xf>
    <xf numFmtId="0" fontId="7" fillId="0" borderId="11" xfId="0" applyFont="1" applyBorder="1" applyAlignment="1">
      <alignment horizontal="center" vertical="center" wrapText="1"/>
    </xf>
    <xf numFmtId="0" fontId="7" fillId="0" borderId="16" xfId="0" applyFont="1" applyBorder="1" applyAlignment="1">
      <alignment horizontal="left" vertical="center" wrapText="1"/>
    </xf>
    <xf numFmtId="0" fontId="7" fillId="0" borderId="64" xfId="0" applyFont="1" applyBorder="1" applyAlignment="1">
      <alignment horizontal="left" vertical="center" wrapText="1"/>
    </xf>
    <xf numFmtId="0" fontId="7" fillId="17" borderId="80" xfId="0" applyFont="1" applyFill="1" applyBorder="1" applyAlignment="1">
      <alignment horizontal="left" vertical="center" wrapText="1"/>
    </xf>
    <xf numFmtId="0" fontId="7" fillId="17" borderId="49" xfId="0" applyFont="1" applyFill="1" applyBorder="1" applyAlignment="1">
      <alignment horizontal="left" vertical="center" wrapText="1"/>
    </xf>
    <xf numFmtId="0" fontId="7" fillId="17" borderId="50" xfId="0" applyFont="1" applyFill="1" applyBorder="1" applyAlignment="1">
      <alignment horizontal="left" vertical="center" wrapText="1"/>
    </xf>
    <xf numFmtId="0" fontId="7" fillId="0" borderId="71" xfId="0" applyFont="1" applyBorder="1" applyAlignment="1">
      <alignment horizontal="left" vertical="top"/>
    </xf>
    <xf numFmtId="0" fontId="7" fillId="0" borderId="15" xfId="0" applyFont="1" applyBorder="1" applyAlignment="1">
      <alignment horizontal="left" vertical="top"/>
    </xf>
    <xf numFmtId="0" fontId="7" fillId="0" borderId="4" xfId="0" applyFont="1" applyBorder="1" applyAlignment="1">
      <alignment horizontal="left" vertical="top"/>
    </xf>
    <xf numFmtId="0" fontId="7" fillId="0" borderId="5" xfId="0" applyFont="1" applyBorder="1" applyAlignment="1">
      <alignment horizontal="left" vertical="top"/>
    </xf>
    <xf numFmtId="0" fontId="16" fillId="0" borderId="15" xfId="0" applyFont="1" applyBorder="1" applyAlignment="1">
      <alignment horizontal="center" vertical="center" wrapText="1"/>
    </xf>
    <xf numFmtId="0" fontId="8" fillId="15" borderId="26" xfId="0" applyFont="1" applyFill="1" applyBorder="1" applyAlignment="1">
      <alignment horizontal="center" vertical="center"/>
    </xf>
    <xf numFmtId="0" fontId="8" fillId="15" borderId="19" xfId="0" applyFont="1" applyFill="1" applyBorder="1" applyAlignment="1">
      <alignment horizontal="center" vertical="center"/>
    </xf>
    <xf numFmtId="0" fontId="8" fillId="15" borderId="70" xfId="0" applyFont="1" applyFill="1" applyBorder="1" applyAlignment="1">
      <alignment horizontal="center" vertical="center"/>
    </xf>
    <xf numFmtId="0" fontId="8" fillId="15" borderId="38" xfId="0" applyFont="1" applyFill="1" applyBorder="1" applyAlignment="1">
      <alignment horizontal="center" vertical="center"/>
    </xf>
    <xf numFmtId="0" fontId="8" fillId="15" borderId="7" xfId="0" applyFont="1" applyFill="1" applyBorder="1" applyAlignment="1">
      <alignment horizontal="center" vertical="center" wrapText="1"/>
    </xf>
    <xf numFmtId="0" fontId="8" fillId="15" borderId="7" xfId="0" applyFont="1" applyFill="1" applyBorder="1" applyAlignment="1">
      <alignment horizontal="center" vertical="center"/>
    </xf>
    <xf numFmtId="0" fontId="8" fillId="15" borderId="9" xfId="0" applyFont="1" applyFill="1" applyBorder="1" applyAlignment="1">
      <alignment horizontal="center" vertical="center"/>
    </xf>
    <xf numFmtId="0" fontId="7" fillId="0" borderId="71" xfId="0" applyFont="1" applyBorder="1" applyAlignment="1">
      <alignment horizontal="left" vertical="top" wrapText="1"/>
    </xf>
    <xf numFmtId="0" fontId="7" fillId="0" borderId="15" xfId="0" applyFont="1" applyBorder="1" applyAlignment="1">
      <alignment horizontal="left" vertical="top" wrapText="1"/>
    </xf>
    <xf numFmtId="0" fontId="7" fillId="0" borderId="68" xfId="0" applyFont="1" applyBorder="1" applyAlignment="1">
      <alignment horizontal="left" vertical="top" wrapText="1"/>
    </xf>
    <xf numFmtId="0" fontId="7" fillId="0" borderId="62" xfId="0" applyFont="1" applyBorder="1" applyAlignment="1">
      <alignment horizontal="left" vertical="top" wrapText="1"/>
    </xf>
    <xf numFmtId="0" fontId="7" fillId="0" borderId="1" xfId="0" applyFont="1" applyBorder="1" applyAlignment="1">
      <alignment horizontal="left" vertical="top" wrapText="1"/>
    </xf>
    <xf numFmtId="0" fontId="7" fillId="0" borderId="3" xfId="0" applyFont="1" applyBorder="1" applyAlignment="1">
      <alignment horizontal="left" vertical="top" wrapText="1"/>
    </xf>
    <xf numFmtId="0" fontId="7" fillId="0" borderId="5" xfId="0" applyFont="1" applyBorder="1" applyAlignment="1">
      <alignment horizontal="left" vertical="top" wrapText="1"/>
    </xf>
    <xf numFmtId="0" fontId="7" fillId="0" borderId="6" xfId="0" applyFont="1" applyBorder="1" applyAlignment="1">
      <alignment horizontal="left" vertical="top" wrapText="1"/>
    </xf>
    <xf numFmtId="0" fontId="7" fillId="3" borderId="18" xfId="0" applyFont="1" applyFill="1" applyBorder="1" applyAlignment="1">
      <alignment horizontal="center" vertical="center" wrapText="1"/>
    </xf>
    <xf numFmtId="0" fontId="6" fillId="5" borderId="7" xfId="0" applyFont="1" applyFill="1" applyBorder="1" applyAlignment="1">
      <alignment horizontal="center" vertical="center"/>
    </xf>
    <xf numFmtId="0" fontId="6" fillId="5" borderId="9" xfId="0" applyFont="1" applyFill="1" applyBorder="1" applyAlignment="1">
      <alignment horizontal="center" vertical="center"/>
    </xf>
    <xf numFmtId="0" fontId="6" fillId="5" borderId="8" xfId="0" applyFont="1" applyFill="1" applyBorder="1" applyAlignment="1">
      <alignment horizontal="center" vertical="center"/>
    </xf>
    <xf numFmtId="0" fontId="6" fillId="5" borderId="2" xfId="0" applyFont="1" applyFill="1" applyBorder="1" applyAlignment="1">
      <alignment horizontal="center" vertical="center"/>
    </xf>
    <xf numFmtId="0" fontId="6" fillId="5" borderId="1" xfId="0" applyFont="1" applyFill="1" applyBorder="1" applyAlignment="1">
      <alignment horizontal="center" vertical="center" wrapText="1"/>
    </xf>
    <xf numFmtId="0" fontId="6" fillId="5" borderId="3" xfId="0" applyFont="1" applyFill="1" applyBorder="1" applyAlignment="1">
      <alignment horizontal="center" vertical="center" wrapText="1"/>
    </xf>
    <xf numFmtId="0" fontId="5" fillId="0" borderId="70" xfId="0" applyFont="1" applyBorder="1" applyAlignment="1">
      <alignment horizontal="center"/>
    </xf>
    <xf numFmtId="0" fontId="5" fillId="0" borderId="38" xfId="0" applyFont="1" applyBorder="1" applyAlignment="1">
      <alignment horizontal="center"/>
    </xf>
    <xf numFmtId="0" fontId="5" fillId="0" borderId="64" xfId="0" applyFont="1" applyBorder="1" applyAlignment="1">
      <alignment horizontal="center"/>
    </xf>
    <xf numFmtId="0" fontId="5" fillId="0" borderId="26" xfId="0" applyFont="1" applyBorder="1" applyAlignment="1">
      <alignment horizontal="center"/>
    </xf>
    <xf numFmtId="0" fontId="6" fillId="5" borderId="1" xfId="0" applyFont="1" applyFill="1" applyBorder="1" applyAlignment="1">
      <alignment horizontal="center" vertical="center"/>
    </xf>
    <xf numFmtId="0" fontId="7" fillId="17" borderId="2" xfId="0" applyFont="1" applyFill="1" applyBorder="1" applyAlignment="1">
      <alignment horizontal="left" vertical="center" wrapText="1"/>
    </xf>
    <xf numFmtId="0" fontId="7" fillId="17" borderId="1" xfId="0" applyFont="1" applyFill="1" applyBorder="1" applyAlignment="1">
      <alignment horizontal="left" vertical="center" wrapText="1"/>
    </xf>
    <xf numFmtId="0" fontId="7" fillId="17" borderId="3" xfId="0" applyFont="1" applyFill="1" applyBorder="1" applyAlignment="1">
      <alignment horizontal="left" vertical="center" wrapText="1"/>
    </xf>
    <xf numFmtId="0" fontId="7" fillId="17" borderId="4" xfId="0" applyFont="1" applyFill="1" applyBorder="1" applyAlignment="1">
      <alignment horizontal="left" vertical="center" wrapText="1"/>
    </xf>
    <xf numFmtId="0" fontId="7" fillId="17" borderId="5" xfId="0" applyFont="1" applyFill="1" applyBorder="1" applyAlignment="1">
      <alignment horizontal="left" vertical="center" wrapText="1"/>
    </xf>
    <xf numFmtId="0" fontId="7" fillId="17" borderId="6" xfId="0" applyFont="1" applyFill="1" applyBorder="1" applyAlignment="1">
      <alignment horizontal="left" vertical="center" wrapText="1"/>
    </xf>
    <xf numFmtId="0" fontId="5" fillId="0" borderId="68" xfId="0" applyFont="1" applyBorder="1" applyAlignment="1">
      <alignment horizontal="center"/>
    </xf>
    <xf numFmtId="0" fontId="5" fillId="0" borderId="56" xfId="0" applyFont="1" applyBorder="1" applyAlignment="1">
      <alignment horizontal="center"/>
    </xf>
    <xf numFmtId="0" fontId="5" fillId="0" borderId="69" xfId="0" applyFont="1" applyBorder="1" applyAlignment="1">
      <alignment horizontal="center"/>
    </xf>
    <xf numFmtId="0" fontId="8" fillId="14" borderId="8" xfId="0" applyFont="1" applyFill="1" applyBorder="1" applyAlignment="1">
      <alignment horizontal="center" vertical="center"/>
    </xf>
    <xf numFmtId="0" fontId="8" fillId="14" borderId="2" xfId="0" applyFont="1" applyFill="1" applyBorder="1" applyAlignment="1">
      <alignment horizontal="center" vertical="center"/>
    </xf>
    <xf numFmtId="0" fontId="5" fillId="0" borderId="13" xfId="0" applyFont="1" applyBorder="1" applyAlignment="1">
      <alignment horizontal="center" vertical="center"/>
    </xf>
    <xf numFmtId="0" fontId="5" fillId="0" borderId="12" xfId="0" applyFont="1" applyBorder="1" applyAlignment="1">
      <alignment horizontal="center" vertical="center"/>
    </xf>
    <xf numFmtId="0" fontId="5" fillId="0" borderId="47" xfId="0" applyFont="1" applyBorder="1" applyAlignment="1">
      <alignment horizontal="center" vertical="center"/>
    </xf>
    <xf numFmtId="0" fontId="8" fillId="14" borderId="48" xfId="0" applyFont="1" applyFill="1" applyBorder="1" applyAlignment="1">
      <alignment horizontal="center"/>
    </xf>
    <xf numFmtId="0" fontId="8" fillId="14" borderId="58" xfId="0" applyFont="1" applyFill="1" applyBorder="1" applyAlignment="1">
      <alignment horizontal="center"/>
    </xf>
    <xf numFmtId="0" fontId="7" fillId="0" borderId="7" xfId="0" applyFont="1" applyBorder="1" applyAlignment="1">
      <alignment horizontal="left" vertical="center" wrapText="1"/>
    </xf>
    <xf numFmtId="0" fontId="7" fillId="0" borderId="9" xfId="0" applyFont="1" applyBorder="1" applyAlignment="1">
      <alignment horizontal="center" vertical="center" wrapText="1"/>
    </xf>
    <xf numFmtId="0" fontId="7" fillId="0" borderId="3" xfId="0" applyFont="1" applyBorder="1" applyAlignment="1">
      <alignment horizontal="center" vertical="center" wrapText="1"/>
    </xf>
    <xf numFmtId="0" fontId="6" fillId="14" borderId="9" xfId="0" applyFont="1" applyFill="1" applyBorder="1" applyAlignment="1">
      <alignment horizontal="center" vertical="center" wrapText="1"/>
    </xf>
    <xf numFmtId="0" fontId="6" fillId="14" borderId="3" xfId="0" applyFont="1" applyFill="1" applyBorder="1" applyAlignment="1">
      <alignment horizontal="center" vertical="center" wrapText="1"/>
    </xf>
    <xf numFmtId="0" fontId="5" fillId="0" borderId="18" xfId="0" applyFont="1" applyBorder="1" applyAlignment="1">
      <alignment horizontal="center"/>
    </xf>
    <xf numFmtId="0" fontId="5" fillId="0" borderId="36" xfId="0" applyFont="1" applyBorder="1" applyAlignment="1">
      <alignment horizontal="center"/>
    </xf>
    <xf numFmtId="0" fontId="6" fillId="14" borderId="7" xfId="0" applyFont="1" applyFill="1" applyBorder="1" applyAlignment="1">
      <alignment horizontal="center" wrapText="1"/>
    </xf>
    <xf numFmtId="0" fontId="5" fillId="0" borderId="2" xfId="0" applyFont="1" applyBorder="1" applyAlignment="1" applyProtection="1">
      <alignment horizontal="center"/>
      <protection locked="0"/>
    </xf>
    <xf numFmtId="0" fontId="5" fillId="0" borderId="4" xfId="0" applyFont="1" applyBorder="1" applyAlignment="1" applyProtection="1">
      <alignment horizontal="center"/>
      <protection locked="0"/>
    </xf>
    <xf numFmtId="0" fontId="5" fillId="0" borderId="3" xfId="0" applyFont="1" applyBorder="1" applyAlignment="1">
      <alignment horizontal="center" vertical="center"/>
    </xf>
    <xf numFmtId="0" fontId="5" fillId="0" borderId="6" xfId="0" applyFont="1" applyBorder="1" applyAlignment="1">
      <alignment horizontal="center" vertical="center"/>
    </xf>
    <xf numFmtId="0" fontId="34" fillId="7" borderId="72" xfId="0" applyFont="1" applyFill="1" applyBorder="1" applyAlignment="1" applyProtection="1">
      <alignment horizontal="center" vertical="center"/>
      <protection locked="0"/>
    </xf>
    <xf numFmtId="0" fontId="34" fillId="8" borderId="72" xfId="0" applyFont="1" applyFill="1" applyBorder="1" applyAlignment="1" applyProtection="1">
      <alignment horizontal="center" vertical="center" wrapText="1"/>
      <protection locked="0"/>
    </xf>
    <xf numFmtId="0" fontId="34" fillId="8" borderId="72" xfId="0" applyFont="1" applyFill="1" applyBorder="1" applyAlignment="1" applyProtection="1">
      <alignment horizontal="center" vertical="center"/>
      <protection locked="0"/>
    </xf>
    <xf numFmtId="0" fontId="34" fillId="9" borderId="72" xfId="0" applyFont="1" applyFill="1" applyBorder="1" applyAlignment="1" applyProtection="1">
      <alignment horizontal="center" vertical="center" wrapText="1"/>
      <protection locked="0"/>
    </xf>
    <xf numFmtId="0" fontId="34" fillId="9" borderId="72" xfId="0" applyFont="1" applyFill="1" applyBorder="1" applyAlignment="1" applyProtection="1">
      <alignment horizontal="center" vertical="center"/>
      <protection locked="0"/>
    </xf>
    <xf numFmtId="0" fontId="34" fillId="10" borderId="72" xfId="0" applyFont="1" applyFill="1" applyBorder="1" applyAlignment="1" applyProtection="1">
      <alignment horizontal="center" vertical="center"/>
      <protection locked="0"/>
    </xf>
    <xf numFmtId="0" fontId="25" fillId="3" borderId="0" xfId="0" applyFont="1" applyFill="1" applyAlignment="1">
      <alignment horizontal="center" vertical="center"/>
    </xf>
    <xf numFmtId="0" fontId="34" fillId="7" borderId="75" xfId="0" applyFont="1" applyFill="1" applyBorder="1" applyAlignment="1" applyProtection="1">
      <alignment horizontal="center" vertical="center"/>
      <protection locked="0"/>
    </xf>
    <xf numFmtId="0" fontId="34" fillId="7" borderId="74" xfId="0" applyFont="1" applyFill="1" applyBorder="1" applyAlignment="1" applyProtection="1">
      <alignment horizontal="center" vertical="center"/>
      <protection locked="0"/>
    </xf>
    <xf numFmtId="0" fontId="34" fillId="7" borderId="76" xfId="0" applyFont="1" applyFill="1" applyBorder="1" applyAlignment="1" applyProtection="1">
      <alignment horizontal="center" vertical="center"/>
      <protection locked="0"/>
    </xf>
    <xf numFmtId="0" fontId="34" fillId="7" borderId="77" xfId="0" applyFont="1" applyFill="1" applyBorder="1" applyAlignment="1" applyProtection="1">
      <alignment horizontal="center" vertical="center"/>
      <protection locked="0"/>
    </xf>
    <xf numFmtId="0" fontId="35" fillId="8" borderId="76" xfId="0" applyFont="1" applyFill="1" applyBorder="1" applyAlignment="1" applyProtection="1">
      <alignment horizontal="center" vertical="center"/>
      <protection locked="0"/>
    </xf>
    <xf numFmtId="0" fontId="34" fillId="8" borderId="77" xfId="0" applyFont="1" applyFill="1" applyBorder="1" applyAlignment="1" applyProtection="1">
      <alignment horizontal="center" vertical="center"/>
      <protection locked="0"/>
    </xf>
    <xf numFmtId="0" fontId="35" fillId="9" borderId="76" xfId="0" applyFont="1" applyFill="1" applyBorder="1" applyAlignment="1" applyProtection="1">
      <alignment horizontal="center" vertical="center"/>
      <protection locked="0"/>
    </xf>
    <xf numFmtId="0" fontId="35" fillId="9" borderId="77" xfId="0" applyFont="1" applyFill="1" applyBorder="1" applyAlignment="1" applyProtection="1">
      <alignment horizontal="center" vertical="center"/>
      <protection locked="0"/>
    </xf>
    <xf numFmtId="0" fontId="34" fillId="9" borderId="76" xfId="0" applyFont="1" applyFill="1" applyBorder="1" applyAlignment="1" applyProtection="1">
      <alignment horizontal="center" vertical="center"/>
      <protection locked="0"/>
    </xf>
    <xf numFmtId="0" fontId="34" fillId="9" borderId="77" xfId="0" applyFont="1" applyFill="1" applyBorder="1" applyAlignment="1" applyProtection="1">
      <alignment horizontal="center" vertical="center"/>
      <protection locked="0"/>
    </xf>
    <xf numFmtId="0" fontId="34" fillId="10" borderId="72" xfId="0" applyFont="1" applyFill="1" applyBorder="1" applyAlignment="1" applyProtection="1">
      <alignment horizontal="center" vertical="center" wrapText="1"/>
      <protection locked="0"/>
    </xf>
    <xf numFmtId="0" fontId="34" fillId="7" borderId="73" xfId="0" applyFont="1" applyFill="1" applyBorder="1" applyAlignment="1" applyProtection="1">
      <alignment horizontal="center" vertical="center"/>
      <protection locked="0"/>
    </xf>
    <xf numFmtId="0" fontId="6" fillId="3" borderId="0" xfId="0" applyFont="1" applyFill="1" applyAlignment="1">
      <alignment horizontal="center" vertical="center"/>
    </xf>
    <xf numFmtId="0" fontId="6" fillId="3" borderId="22" xfId="0" applyFont="1" applyFill="1" applyBorder="1" applyAlignment="1">
      <alignment horizontal="center" vertical="center"/>
    </xf>
    <xf numFmtId="0" fontId="3" fillId="16" borderId="88" xfId="0" applyFont="1" applyFill="1" applyBorder="1" applyAlignment="1">
      <alignment vertical="center" wrapText="1"/>
    </xf>
    <xf numFmtId="0" fontId="3" fillId="16" borderId="83" xfId="0" applyFont="1" applyFill="1" applyBorder="1" applyAlignment="1">
      <alignment vertical="center" wrapText="1"/>
    </xf>
    <xf numFmtId="0" fontId="3" fillId="16" borderId="84" xfId="0" applyFont="1" applyFill="1" applyBorder="1" applyAlignment="1">
      <alignment vertical="center" wrapText="1"/>
    </xf>
    <xf numFmtId="0" fontId="25" fillId="0" borderId="39" xfId="0" applyFont="1" applyBorder="1" applyAlignment="1">
      <alignment horizontal="center" vertical="center" textRotation="90"/>
    </xf>
    <xf numFmtId="0" fontId="34" fillId="9" borderId="79" xfId="0" applyFont="1" applyFill="1" applyBorder="1" applyAlignment="1" applyProtection="1">
      <alignment horizontal="center" vertical="center"/>
      <protection locked="0"/>
    </xf>
    <xf numFmtId="0" fontId="34" fillId="9" borderId="73" xfId="0" applyFont="1" applyFill="1" applyBorder="1" applyAlignment="1" applyProtection="1">
      <alignment horizontal="center" vertical="center"/>
      <protection locked="0"/>
    </xf>
    <xf numFmtId="0" fontId="34" fillId="8" borderId="75" xfId="0" applyFont="1" applyFill="1" applyBorder="1" applyAlignment="1" applyProtection="1">
      <alignment horizontal="center" vertical="center"/>
      <protection locked="0"/>
    </xf>
    <xf numFmtId="0" fontId="34" fillId="8" borderId="73" xfId="0" applyFont="1" applyFill="1" applyBorder="1" applyAlignment="1" applyProtection="1">
      <alignment horizontal="center" vertical="center"/>
      <protection locked="0"/>
    </xf>
    <xf numFmtId="0" fontId="3" fillId="16" borderId="88" xfId="0" applyFont="1" applyFill="1" applyBorder="1" applyAlignment="1">
      <alignment horizontal="left" vertical="center" wrapText="1"/>
    </xf>
    <xf numFmtId="0" fontId="3" fillId="16" borderId="83" xfId="0" applyFont="1" applyFill="1" applyBorder="1" applyAlignment="1">
      <alignment horizontal="left" vertical="center" wrapText="1"/>
    </xf>
    <xf numFmtId="0" fontId="3" fillId="16" borderId="84" xfId="0" applyFont="1" applyFill="1" applyBorder="1" applyAlignment="1">
      <alignment horizontal="left" vertical="center" wrapText="1"/>
    </xf>
    <xf numFmtId="0" fontId="40" fillId="7" borderId="72" xfId="0" applyFont="1" applyFill="1" applyBorder="1" applyAlignment="1" applyProtection="1">
      <alignment horizontal="center" vertical="center"/>
      <protection locked="0"/>
    </xf>
    <xf numFmtId="0" fontId="40" fillId="8" borderId="72" xfId="0" applyFont="1" applyFill="1" applyBorder="1" applyAlignment="1" applyProtection="1">
      <alignment horizontal="center" vertical="center" wrapText="1"/>
      <protection locked="0"/>
    </xf>
    <xf numFmtId="0" fontId="40" fillId="8" borderId="72" xfId="0" applyFont="1" applyFill="1" applyBorder="1" applyAlignment="1" applyProtection="1">
      <alignment horizontal="center" vertical="center"/>
      <protection locked="0"/>
    </xf>
    <xf numFmtId="0" fontId="40" fillId="9" borderId="72" xfId="0" applyFont="1" applyFill="1" applyBorder="1" applyAlignment="1" applyProtection="1">
      <alignment horizontal="center" vertical="center" wrapText="1"/>
      <protection locked="0"/>
    </xf>
    <xf numFmtId="0" fontId="40" fillId="9" borderId="72" xfId="0" applyFont="1" applyFill="1" applyBorder="1" applyAlignment="1" applyProtection="1">
      <alignment horizontal="center" vertical="center"/>
      <protection locked="0"/>
    </xf>
    <xf numFmtId="0" fontId="40" fillId="10" borderId="72" xfId="0" applyFont="1" applyFill="1" applyBorder="1" applyAlignment="1" applyProtection="1">
      <alignment horizontal="center" vertical="center"/>
      <protection locked="0"/>
    </xf>
    <xf numFmtId="0" fontId="8" fillId="16" borderId="88" xfId="0" applyFont="1" applyFill="1" applyBorder="1" applyAlignment="1">
      <alignment horizontal="left" vertical="center"/>
    </xf>
    <xf numFmtId="0" fontId="8" fillId="16" borderId="83" xfId="0" applyFont="1" applyFill="1" applyBorder="1" applyAlignment="1">
      <alignment horizontal="left" vertical="center"/>
    </xf>
    <xf numFmtId="0" fontId="9" fillId="16" borderId="88" xfId="0" applyFont="1" applyFill="1" applyBorder="1" applyAlignment="1">
      <alignment horizontal="left" vertical="center"/>
    </xf>
    <xf numFmtId="0" fontId="9" fillId="16" borderId="84" xfId="0" applyFont="1" applyFill="1" applyBorder="1" applyAlignment="1">
      <alignment horizontal="left" vertical="center"/>
    </xf>
    <xf numFmtId="0" fontId="8" fillId="16" borderId="84" xfId="0" applyFont="1" applyFill="1" applyBorder="1" applyAlignment="1">
      <alignment horizontal="left" vertical="center"/>
    </xf>
    <xf numFmtId="0" fontId="5" fillId="16" borderId="88" xfId="0" applyFont="1" applyFill="1" applyBorder="1" applyAlignment="1" applyProtection="1">
      <alignment horizontal="left" vertical="center"/>
      <protection locked="0"/>
    </xf>
    <xf numFmtId="0" fontId="5" fillId="16" borderId="84" xfId="0" applyFont="1" applyFill="1" applyBorder="1" applyAlignment="1" applyProtection="1">
      <alignment horizontal="left" vertical="center"/>
      <protection locked="0"/>
    </xf>
    <xf numFmtId="0" fontId="40" fillId="9" borderId="79" xfId="0" applyFont="1" applyFill="1" applyBorder="1" applyAlignment="1" applyProtection="1">
      <alignment horizontal="center" vertical="center"/>
      <protection locked="0"/>
    </xf>
    <xf numFmtId="0" fontId="40" fillId="9" borderId="73" xfId="0" applyFont="1" applyFill="1" applyBorder="1" applyAlignment="1" applyProtection="1">
      <alignment horizontal="center" vertical="center"/>
      <protection locked="0"/>
    </xf>
    <xf numFmtId="0" fontId="40" fillId="8" borderId="75" xfId="0" applyFont="1" applyFill="1" applyBorder="1" applyAlignment="1" applyProtection="1">
      <alignment horizontal="center" vertical="center"/>
      <protection locked="0"/>
    </xf>
    <xf numFmtId="0" fontId="40" fillId="8" borderId="73" xfId="0" applyFont="1" applyFill="1" applyBorder="1" applyAlignment="1" applyProtection="1">
      <alignment horizontal="center" vertical="center"/>
      <protection locked="0"/>
    </xf>
    <xf numFmtId="0" fontId="40" fillId="10" borderId="72" xfId="0" applyFont="1" applyFill="1" applyBorder="1" applyAlignment="1" applyProtection="1">
      <alignment horizontal="center" vertical="center" wrapText="1"/>
      <protection locked="0"/>
    </xf>
    <xf numFmtId="0" fontId="40" fillId="7" borderId="75" xfId="0" applyFont="1" applyFill="1" applyBorder="1" applyAlignment="1" applyProtection="1">
      <alignment horizontal="center" vertical="center"/>
      <protection locked="0"/>
    </xf>
    <xf numFmtId="0" fontId="40" fillId="7" borderId="73" xfId="0" applyFont="1" applyFill="1" applyBorder="1" applyAlignment="1" applyProtection="1">
      <alignment horizontal="center" vertical="center"/>
      <protection locked="0"/>
    </xf>
    <xf numFmtId="0" fontId="40" fillId="7" borderId="74" xfId="0" applyFont="1" applyFill="1" applyBorder="1" applyAlignment="1" applyProtection="1">
      <alignment horizontal="center" vertical="center"/>
      <protection locked="0"/>
    </xf>
    <xf numFmtId="0" fontId="40" fillId="7" borderId="76" xfId="0" applyFont="1" applyFill="1" applyBorder="1" applyAlignment="1" applyProtection="1">
      <alignment horizontal="center" vertical="center"/>
      <protection locked="0"/>
    </xf>
    <xf numFmtId="0" fontId="40" fillId="7" borderId="77" xfId="0" applyFont="1" applyFill="1" applyBorder="1" applyAlignment="1" applyProtection="1">
      <alignment horizontal="center" vertical="center"/>
      <protection locked="0"/>
    </xf>
    <xf numFmtId="0" fontId="41" fillId="8" borderId="76" xfId="0" applyFont="1" applyFill="1" applyBorder="1" applyAlignment="1" applyProtection="1">
      <alignment horizontal="center" vertical="center"/>
      <protection locked="0"/>
    </xf>
    <xf numFmtId="0" fontId="40" fillId="8" borderId="77" xfId="0" applyFont="1" applyFill="1" applyBorder="1" applyAlignment="1" applyProtection="1">
      <alignment horizontal="center" vertical="center"/>
      <protection locked="0"/>
    </xf>
    <xf numFmtId="0" fontId="41" fillId="9" borderId="76" xfId="0" applyFont="1" applyFill="1" applyBorder="1" applyAlignment="1" applyProtection="1">
      <alignment horizontal="center" vertical="center"/>
      <protection locked="0"/>
    </xf>
    <xf numFmtId="0" fontId="41" fillId="9" borderId="77" xfId="0" applyFont="1" applyFill="1" applyBorder="1" applyAlignment="1" applyProtection="1">
      <alignment horizontal="center" vertical="center"/>
      <protection locked="0"/>
    </xf>
    <xf numFmtId="0" fontId="40" fillId="9" borderId="76" xfId="0" applyFont="1" applyFill="1" applyBorder="1" applyAlignment="1" applyProtection="1">
      <alignment horizontal="center" vertical="center"/>
      <protection locked="0"/>
    </xf>
    <xf numFmtId="0" fontId="40" fillId="9" borderId="77" xfId="0" applyFont="1" applyFill="1" applyBorder="1" applyAlignment="1" applyProtection="1">
      <alignment horizontal="center" vertical="center"/>
      <protection locked="0"/>
    </xf>
    <xf numFmtId="0" fontId="36" fillId="8" borderId="31" xfId="0" applyFont="1" applyFill="1" applyBorder="1" applyAlignment="1" applyProtection="1">
      <alignment horizontal="center" vertical="center" wrapText="1"/>
      <protection locked="0"/>
    </xf>
    <xf numFmtId="0" fontId="36" fillId="8" borderId="31" xfId="0" applyFont="1" applyFill="1" applyBorder="1" applyAlignment="1" applyProtection="1">
      <alignment horizontal="center" vertical="center"/>
      <protection locked="0"/>
    </xf>
    <xf numFmtId="0" fontId="36" fillId="9" borderId="51" xfId="0" applyFont="1" applyFill="1" applyBorder="1" applyAlignment="1" applyProtection="1">
      <alignment horizontal="center" vertical="center" wrapText="1"/>
      <protection locked="0"/>
    </xf>
    <xf numFmtId="0" fontId="36" fillId="9" borderId="52" xfId="0" applyFont="1" applyFill="1" applyBorder="1" applyAlignment="1" applyProtection="1">
      <alignment horizontal="center" vertical="center"/>
      <protection locked="0"/>
    </xf>
    <xf numFmtId="0" fontId="36" fillId="10" borderId="31" xfId="0" applyFont="1" applyFill="1" applyBorder="1" applyAlignment="1" applyProtection="1">
      <alignment horizontal="center" vertical="center"/>
      <protection locked="0"/>
    </xf>
    <xf numFmtId="0" fontId="11" fillId="3" borderId="0" xfId="0" applyFont="1" applyFill="1" applyAlignment="1">
      <alignment horizontal="center" vertical="center"/>
    </xf>
    <xf numFmtId="0" fontId="10" fillId="3" borderId="0" xfId="0" applyFont="1" applyFill="1" applyAlignment="1">
      <alignment horizontal="center" vertical="center"/>
    </xf>
    <xf numFmtId="0" fontId="10" fillId="3" borderId="22" xfId="0" applyFont="1" applyFill="1" applyBorder="1" applyAlignment="1">
      <alignment horizontal="center" vertical="center"/>
    </xf>
    <xf numFmtId="0" fontId="11" fillId="0" borderId="39" xfId="0" applyFont="1" applyBorder="1" applyAlignment="1">
      <alignment horizontal="center" vertical="center" textRotation="90"/>
    </xf>
    <xf numFmtId="0" fontId="36" fillId="9" borderId="33" xfId="0" applyFont="1" applyFill="1" applyBorder="1" applyAlignment="1" applyProtection="1">
      <alignment horizontal="center" vertical="center"/>
      <protection locked="0"/>
    </xf>
    <xf numFmtId="0" fontId="36" fillId="9" borderId="31" xfId="0" applyFont="1" applyFill="1" applyBorder="1" applyAlignment="1" applyProtection="1">
      <alignment horizontal="center" vertical="center"/>
      <protection locked="0"/>
    </xf>
    <xf numFmtId="0" fontId="36" fillId="8" borderId="33" xfId="0" applyFont="1" applyFill="1" applyBorder="1" applyAlignment="1" applyProtection="1">
      <alignment horizontal="center" vertical="center"/>
      <protection locked="0"/>
    </xf>
    <xf numFmtId="0" fontId="36" fillId="10" borderId="51" xfId="0" applyFont="1" applyFill="1" applyBorder="1" applyAlignment="1" applyProtection="1">
      <alignment horizontal="center" vertical="center" wrapText="1"/>
      <protection locked="0"/>
    </xf>
    <xf numFmtId="0" fontId="36" fillId="10" borderId="52" xfId="0" applyFont="1" applyFill="1" applyBorder="1" applyAlignment="1" applyProtection="1">
      <alignment horizontal="center" vertical="center" wrapText="1"/>
      <protection locked="0"/>
    </xf>
    <xf numFmtId="0" fontId="36" fillId="7" borderId="33" xfId="0" applyFont="1" applyFill="1" applyBorder="1" applyAlignment="1" applyProtection="1">
      <alignment horizontal="center" vertical="center"/>
      <protection locked="0"/>
    </xf>
    <xf numFmtId="0" fontId="36" fillId="9" borderId="31" xfId="0" applyFont="1" applyFill="1" applyBorder="1" applyAlignment="1" applyProtection="1">
      <alignment horizontal="center" vertical="center" wrapText="1"/>
      <protection locked="0"/>
    </xf>
    <xf numFmtId="0" fontId="36" fillId="7" borderId="34" xfId="0" applyFont="1" applyFill="1" applyBorder="1" applyAlignment="1" applyProtection="1">
      <alignment horizontal="center" vertical="center"/>
      <protection locked="0"/>
    </xf>
    <xf numFmtId="0" fontId="36" fillId="7" borderId="31" xfId="0" applyFont="1" applyFill="1" applyBorder="1" applyAlignment="1" applyProtection="1">
      <alignment horizontal="center" vertical="center"/>
      <protection locked="0"/>
    </xf>
    <xf numFmtId="0" fontId="36" fillId="7" borderId="32" xfId="0" applyFont="1" applyFill="1" applyBorder="1" applyAlignment="1" applyProtection="1">
      <alignment horizontal="center" vertical="center"/>
      <protection locked="0"/>
    </xf>
    <xf numFmtId="0" fontId="36" fillId="8" borderId="32" xfId="0" applyFont="1" applyFill="1" applyBorder="1" applyAlignment="1" applyProtection="1">
      <alignment horizontal="center" vertical="center"/>
      <protection locked="0"/>
    </xf>
    <xf numFmtId="0" fontId="36" fillId="9" borderId="32" xfId="0" applyFont="1" applyFill="1" applyBorder="1" applyAlignment="1" applyProtection="1">
      <alignment horizontal="center" vertical="center"/>
      <protection locked="0"/>
    </xf>
    <xf numFmtId="0" fontId="37" fillId="8" borderId="31" xfId="0" applyFont="1" applyFill="1" applyBorder="1" applyAlignment="1" applyProtection="1">
      <alignment horizontal="center" vertical="center"/>
      <protection locked="0"/>
    </xf>
    <xf numFmtId="0" fontId="38" fillId="9" borderId="31" xfId="0" applyFont="1" applyFill="1" applyBorder="1" applyAlignment="1" applyProtection="1">
      <alignment horizontal="center" vertical="center"/>
      <protection locked="0"/>
    </xf>
    <xf numFmtId="0" fontId="38" fillId="9" borderId="32" xfId="0" applyFont="1" applyFill="1" applyBorder="1" applyAlignment="1" applyProtection="1">
      <alignment horizontal="center" vertical="center"/>
      <protection locked="0"/>
    </xf>
    <xf numFmtId="0" fontId="4" fillId="0" borderId="7" xfId="0" applyFont="1" applyBorder="1" applyAlignment="1">
      <alignment horizontal="center" vertical="center" wrapText="1"/>
    </xf>
    <xf numFmtId="0" fontId="4" fillId="0" borderId="1" xfId="0" applyFont="1" applyBorder="1" applyAlignment="1">
      <alignment horizontal="center" vertical="center" wrapText="1"/>
    </xf>
    <xf numFmtId="0" fontId="2" fillId="0" borderId="7" xfId="0" applyFont="1" applyBorder="1" applyAlignment="1">
      <alignment horizontal="center" vertical="center" wrapText="1"/>
    </xf>
    <xf numFmtId="0" fontId="22" fillId="3" borderId="18" xfId="0" applyFont="1" applyFill="1" applyBorder="1" applyAlignment="1">
      <alignment horizontal="center" vertical="center" wrapText="1"/>
    </xf>
    <xf numFmtId="0" fontId="22" fillId="3" borderId="0" xfId="0" applyFont="1" applyFill="1" applyAlignment="1">
      <alignment horizontal="center" vertical="center" wrapText="1"/>
    </xf>
    <xf numFmtId="0" fontId="5" fillId="16" borderId="2" xfId="0" applyFont="1" applyFill="1" applyBorder="1" applyAlignment="1">
      <alignment horizontal="left" vertical="center"/>
    </xf>
    <xf numFmtId="0" fontId="17" fillId="16" borderId="4" xfId="0" applyFont="1" applyFill="1" applyBorder="1" applyAlignment="1">
      <alignment horizontal="left" vertical="center" wrapText="1"/>
    </xf>
    <xf numFmtId="0" fontId="17" fillId="16" borderId="5" xfId="0" applyFont="1" applyFill="1" applyBorder="1" applyAlignment="1">
      <alignment horizontal="left" vertical="center" wrapText="1"/>
    </xf>
    <xf numFmtId="0" fontId="17" fillId="16" borderId="6" xfId="0" applyFont="1" applyFill="1" applyBorder="1" applyAlignment="1">
      <alignment horizontal="left" vertical="center" wrapText="1"/>
    </xf>
    <xf numFmtId="0" fontId="6" fillId="16" borderId="2" xfId="0" applyFont="1" applyFill="1" applyBorder="1" applyAlignment="1">
      <alignment horizontal="center" vertical="center"/>
    </xf>
    <xf numFmtId="0" fontId="6" fillId="16" borderId="1" xfId="0" applyFont="1" applyFill="1" applyBorder="1" applyAlignment="1">
      <alignment horizontal="center" vertical="center"/>
    </xf>
    <xf numFmtId="0" fontId="6" fillId="16" borderId="3" xfId="0" applyFont="1" applyFill="1" applyBorder="1" applyAlignment="1">
      <alignment horizontal="center" vertical="center"/>
    </xf>
    <xf numFmtId="0" fontId="3" fillId="16" borderId="82" xfId="0" applyFont="1" applyFill="1" applyBorder="1" applyAlignment="1">
      <alignment horizontal="left" vertical="center" wrapText="1"/>
    </xf>
    <xf numFmtId="0" fontId="5" fillId="3" borderId="0" xfId="0" applyFont="1" applyFill="1" applyAlignment="1">
      <alignment horizontal="center" vertical="center"/>
    </xf>
    <xf numFmtId="0" fontId="5" fillId="3" borderId="22" xfId="0" applyFont="1" applyFill="1" applyBorder="1" applyAlignment="1">
      <alignment horizontal="center" vertical="center"/>
    </xf>
    <xf numFmtId="0" fontId="34" fillId="10" borderId="120" xfId="0" applyFont="1" applyFill="1" applyBorder="1" applyAlignment="1" applyProtection="1">
      <alignment horizontal="center" vertical="center" wrapText="1"/>
      <protection locked="0"/>
    </xf>
    <xf numFmtId="0" fontId="34" fillId="10" borderId="123" xfId="0" applyFont="1" applyFill="1" applyBorder="1" applyAlignment="1" applyProtection="1">
      <alignment horizontal="center" vertical="center" wrapText="1"/>
      <protection locked="0"/>
    </xf>
    <xf numFmtId="0" fontId="34" fillId="10" borderId="120" xfId="0" applyFont="1" applyFill="1" applyBorder="1" applyAlignment="1" applyProtection="1">
      <alignment horizontal="center" vertical="center"/>
      <protection locked="0"/>
    </xf>
    <xf numFmtId="0" fontId="34" fillId="10" borderId="123" xfId="0" applyFont="1" applyFill="1" applyBorder="1" applyAlignment="1" applyProtection="1">
      <alignment horizontal="center" vertical="center"/>
      <protection locked="0"/>
    </xf>
    <xf numFmtId="0" fontId="34" fillId="7" borderId="122" xfId="0" applyFont="1" applyFill="1" applyBorder="1" applyAlignment="1" applyProtection="1">
      <alignment horizontal="center" vertical="center"/>
      <protection locked="0"/>
    </xf>
    <xf numFmtId="0" fontId="34" fillId="7" borderId="124" xfId="0" applyFont="1" applyFill="1" applyBorder="1" applyAlignment="1" applyProtection="1">
      <alignment horizontal="center" vertical="center"/>
      <protection locked="0"/>
    </xf>
    <xf numFmtId="0" fontId="34" fillId="7" borderId="120" xfId="0" applyFont="1" applyFill="1" applyBorder="1" applyAlignment="1" applyProtection="1">
      <alignment horizontal="center" vertical="center"/>
      <protection locked="0"/>
    </xf>
    <xf numFmtId="0" fontId="34" fillId="7" borderId="123" xfId="0" applyFont="1" applyFill="1" applyBorder="1" applyAlignment="1" applyProtection="1">
      <alignment horizontal="center" vertical="center"/>
      <protection locked="0"/>
    </xf>
    <xf numFmtId="0" fontId="34" fillId="8" borderId="120" xfId="0" applyFont="1" applyFill="1" applyBorder="1" applyAlignment="1" applyProtection="1">
      <alignment horizontal="center" vertical="center" wrapText="1"/>
      <protection locked="0"/>
    </xf>
    <xf numFmtId="0" fontId="34" fillId="8" borderId="123" xfId="0" applyFont="1" applyFill="1" applyBorder="1" applyAlignment="1" applyProtection="1">
      <alignment horizontal="center" vertical="center" wrapText="1"/>
      <protection locked="0"/>
    </xf>
    <xf numFmtId="0" fontId="34" fillId="9" borderId="120" xfId="0" applyFont="1" applyFill="1" applyBorder="1" applyAlignment="1" applyProtection="1">
      <alignment horizontal="center" vertical="center" wrapText="1"/>
      <protection locked="0"/>
    </xf>
    <xf numFmtId="0" fontId="34" fillId="9" borderId="123" xfId="0" applyFont="1" applyFill="1" applyBorder="1" applyAlignment="1" applyProtection="1">
      <alignment horizontal="center" vertical="center" wrapText="1"/>
      <protection locked="0"/>
    </xf>
    <xf numFmtId="0" fontId="34" fillId="9" borderId="120" xfId="0" applyFont="1" applyFill="1" applyBorder="1" applyAlignment="1" applyProtection="1">
      <alignment horizontal="center" vertical="center"/>
      <protection locked="0"/>
    </xf>
    <xf numFmtId="0" fontId="34" fillId="9" borderId="123" xfId="0" applyFont="1" applyFill="1" applyBorder="1" applyAlignment="1" applyProtection="1">
      <alignment horizontal="center" vertical="center"/>
      <protection locked="0"/>
    </xf>
    <xf numFmtId="0" fontId="34" fillId="9" borderId="122" xfId="0" applyFont="1" applyFill="1" applyBorder="1" applyAlignment="1" applyProtection="1">
      <alignment horizontal="center" vertical="center"/>
      <protection locked="0"/>
    </xf>
    <xf numFmtId="0" fontId="34" fillId="9" borderId="124" xfId="0" applyFont="1" applyFill="1" applyBorder="1" applyAlignment="1" applyProtection="1">
      <alignment horizontal="center" vertical="center"/>
      <protection locked="0"/>
    </xf>
    <xf numFmtId="0" fontId="34" fillId="9" borderId="121" xfId="0" applyFont="1" applyFill="1" applyBorder="1" applyAlignment="1" applyProtection="1">
      <alignment horizontal="center" vertical="center"/>
      <protection locked="0"/>
    </xf>
    <xf numFmtId="0" fontId="35" fillId="9" borderId="120" xfId="0" applyFont="1" applyFill="1" applyBorder="1" applyAlignment="1" applyProtection="1">
      <alignment horizontal="center" vertical="center"/>
      <protection locked="0"/>
    </xf>
    <xf numFmtId="0" fontId="35" fillId="9" borderId="121" xfId="0" applyFont="1" applyFill="1" applyBorder="1" applyAlignment="1" applyProtection="1">
      <alignment horizontal="center" vertical="center"/>
      <protection locked="0"/>
    </xf>
    <xf numFmtId="0" fontId="35" fillId="8" borderId="120" xfId="0" applyFont="1" applyFill="1" applyBorder="1" applyAlignment="1" applyProtection="1">
      <alignment horizontal="center" vertical="center"/>
      <protection locked="0"/>
    </xf>
    <xf numFmtId="0" fontId="35" fillId="8" borderId="121" xfId="0" applyFont="1" applyFill="1" applyBorder="1" applyAlignment="1" applyProtection="1">
      <alignment horizontal="center" vertical="center"/>
      <protection locked="0"/>
    </xf>
    <xf numFmtId="0" fontId="34" fillId="7" borderId="121" xfId="0" applyFont="1" applyFill="1" applyBorder="1" applyAlignment="1" applyProtection="1">
      <alignment horizontal="center" vertical="center"/>
      <protection locked="0"/>
    </xf>
    <xf numFmtId="0" fontId="34" fillId="7" borderId="79" xfId="0" applyFont="1" applyFill="1" applyBorder="1" applyAlignment="1" applyProtection="1">
      <alignment horizontal="center" vertical="center"/>
      <protection locked="0"/>
    </xf>
    <xf numFmtId="0" fontId="34" fillId="8" borderId="120" xfId="0" applyFont="1" applyFill="1" applyBorder="1" applyAlignment="1" applyProtection="1">
      <alignment horizontal="center" vertical="center"/>
      <protection locked="0"/>
    </xf>
    <xf numFmtId="0" fontId="34" fillId="8" borderId="123" xfId="0" applyFont="1" applyFill="1" applyBorder="1" applyAlignment="1" applyProtection="1">
      <alignment horizontal="center" vertical="center"/>
      <protection locked="0"/>
    </xf>
    <xf numFmtId="0" fontId="34" fillId="8" borderId="122" xfId="0" applyFont="1" applyFill="1" applyBorder="1" applyAlignment="1" applyProtection="1">
      <alignment horizontal="center" vertical="center"/>
      <protection locked="0"/>
    </xf>
    <xf numFmtId="0" fontId="34" fillId="8" borderId="124" xfId="0" applyFont="1" applyFill="1" applyBorder="1" applyAlignment="1" applyProtection="1">
      <alignment horizontal="center" vertical="center"/>
      <protection locked="0"/>
    </xf>
    <xf numFmtId="0" fontId="15" fillId="13" borderId="46" xfId="0" applyFont="1" applyFill="1" applyBorder="1" applyAlignment="1">
      <alignment horizontal="center" vertical="center" wrapText="1"/>
    </xf>
    <xf numFmtId="0" fontId="15" fillId="13" borderId="47" xfId="0" applyFont="1" applyFill="1" applyBorder="1" applyAlignment="1">
      <alignment horizontal="center" vertical="center" wrapText="1"/>
    </xf>
    <xf numFmtId="0" fontId="5" fillId="0" borderId="30" xfId="0" applyFont="1" applyBorder="1" applyAlignment="1">
      <alignment horizontal="center" vertical="center" wrapText="1"/>
    </xf>
    <xf numFmtId="0" fontId="5" fillId="0" borderId="20" xfId="0" applyFont="1" applyBorder="1" applyAlignment="1">
      <alignment horizontal="center" vertical="center" wrapText="1"/>
    </xf>
    <xf numFmtId="0" fontId="5" fillId="0" borderId="27" xfId="0" applyFont="1" applyBorder="1" applyAlignment="1">
      <alignment horizontal="center" vertical="center" wrapText="1"/>
    </xf>
    <xf numFmtId="0" fontId="5" fillId="0" borderId="65" xfId="0" applyFont="1" applyBorder="1" applyAlignment="1">
      <alignment horizontal="left" vertical="center" wrapText="1"/>
    </xf>
    <xf numFmtId="0" fontId="5" fillId="0" borderId="11" xfId="0" applyFont="1" applyBorder="1" applyAlignment="1">
      <alignment horizontal="left" vertical="center" wrapText="1"/>
    </xf>
    <xf numFmtId="0" fontId="5" fillId="0" borderId="65" xfId="0" applyFont="1" applyBorder="1" applyAlignment="1">
      <alignment horizontal="center" vertical="center" wrapText="1"/>
    </xf>
    <xf numFmtId="0" fontId="5" fillId="0" borderId="11" xfId="0" applyFont="1" applyBorder="1" applyAlignment="1">
      <alignment horizontal="center" vertical="center" wrapText="1"/>
    </xf>
    <xf numFmtId="0" fontId="5" fillId="0" borderId="28" xfId="0" applyFont="1" applyBorder="1" applyAlignment="1">
      <alignment horizontal="center" vertical="center" wrapText="1"/>
    </xf>
    <xf numFmtId="0" fontId="5" fillId="0" borderId="65" xfId="0" applyFont="1" applyBorder="1" applyAlignment="1" applyProtection="1">
      <alignment horizontal="center" vertical="center" wrapText="1"/>
      <protection locked="0"/>
    </xf>
    <xf numFmtId="0" fontId="5" fillId="0" borderId="11" xfId="0" applyFont="1" applyBorder="1" applyAlignment="1" applyProtection="1">
      <alignment horizontal="center" vertical="center" wrapText="1"/>
      <protection locked="0"/>
    </xf>
    <xf numFmtId="0" fontId="5" fillId="0" borderId="28" xfId="0" applyFont="1" applyBorder="1" applyAlignment="1" applyProtection="1">
      <alignment horizontal="center" vertical="center" wrapText="1"/>
      <protection locked="0"/>
    </xf>
    <xf numFmtId="0" fontId="18" fillId="0" borderId="46" xfId="0" applyFont="1" applyBorder="1" applyAlignment="1">
      <alignment horizontal="center" vertical="center"/>
    </xf>
    <xf numFmtId="0" fontId="18" fillId="0" borderId="12" xfId="0" applyFont="1" applyBorder="1" applyAlignment="1">
      <alignment horizontal="center" vertical="center"/>
    </xf>
    <xf numFmtId="0" fontId="18" fillId="0" borderId="29" xfId="0" applyFont="1" applyBorder="1" applyAlignment="1">
      <alignment horizontal="center" vertical="center"/>
    </xf>
    <xf numFmtId="0" fontId="6" fillId="13" borderId="30" xfId="0" applyFont="1" applyFill="1" applyBorder="1" applyAlignment="1">
      <alignment horizontal="center" vertical="center"/>
    </xf>
    <xf numFmtId="0" fontId="6" fillId="13" borderId="45" xfId="0" applyFont="1" applyFill="1" applyBorder="1" applyAlignment="1">
      <alignment horizontal="center" vertical="center"/>
    </xf>
    <xf numFmtId="0" fontId="6" fillId="13" borderId="65" xfId="0" applyFont="1" applyFill="1" applyBorder="1" applyAlignment="1">
      <alignment horizontal="center" vertical="center"/>
    </xf>
    <xf numFmtId="0" fontId="6" fillId="13" borderId="66" xfId="0" applyFont="1" applyFill="1" applyBorder="1" applyAlignment="1">
      <alignment horizontal="center" vertical="center"/>
    </xf>
    <xf numFmtId="0" fontId="6" fillId="13" borderId="65" xfId="0" applyFont="1" applyFill="1" applyBorder="1" applyAlignment="1">
      <alignment horizontal="center" vertical="center" wrapText="1"/>
    </xf>
    <xf numFmtId="0" fontId="6" fillId="13" borderId="66" xfId="0" applyFont="1" applyFill="1" applyBorder="1" applyAlignment="1">
      <alignment horizontal="center" vertical="center" wrapText="1"/>
    </xf>
    <xf numFmtId="0" fontId="6" fillId="13" borderId="59" xfId="0" applyFont="1" applyFill="1" applyBorder="1" applyAlignment="1">
      <alignment horizontal="center" vertical="center"/>
    </xf>
    <xf numFmtId="0" fontId="6" fillId="13" borderId="57" xfId="0" applyFont="1" applyFill="1" applyBorder="1" applyAlignment="1">
      <alignment horizontal="center" vertical="center"/>
    </xf>
    <xf numFmtId="0" fontId="6" fillId="13" borderId="61" xfId="0" applyFont="1" applyFill="1" applyBorder="1" applyAlignment="1">
      <alignment horizontal="center" vertical="center"/>
    </xf>
    <xf numFmtId="0" fontId="10" fillId="12" borderId="65" xfId="0" applyFont="1" applyFill="1" applyBorder="1" applyAlignment="1">
      <alignment horizontal="center" vertical="center" wrapText="1"/>
    </xf>
    <xf numFmtId="0" fontId="10" fillId="12" borderId="66" xfId="0" applyFont="1" applyFill="1" applyBorder="1" applyAlignment="1">
      <alignment horizontal="center" vertical="center" wrapText="1"/>
    </xf>
    <xf numFmtId="0" fontId="5" fillId="0" borderId="1" xfId="0" applyFont="1" applyBorder="1" applyAlignment="1">
      <alignment horizontal="center" vertical="center" wrapText="1"/>
    </xf>
    <xf numFmtId="0" fontId="18" fillId="0" borderId="3" xfId="0" applyFont="1" applyBorder="1" applyAlignment="1">
      <alignment horizontal="center" vertical="center"/>
    </xf>
    <xf numFmtId="0" fontId="6" fillId="13" borderId="7" xfId="0" applyFont="1" applyFill="1" applyBorder="1" applyAlignment="1">
      <alignment horizontal="center" vertical="center"/>
    </xf>
    <xf numFmtId="0" fontId="10" fillId="12" borderId="7" xfId="0" applyFont="1" applyFill="1" applyBorder="1" applyAlignment="1">
      <alignment horizontal="center" vertical="center" wrapText="1"/>
    </xf>
    <xf numFmtId="0" fontId="10" fillId="12" borderId="5" xfId="0" applyFont="1" applyFill="1" applyBorder="1" applyAlignment="1">
      <alignment horizontal="center" vertical="center" wrapText="1"/>
    </xf>
    <xf numFmtId="0" fontId="15" fillId="13" borderId="9" xfId="0" applyFont="1" applyFill="1" applyBorder="1" applyAlignment="1">
      <alignment horizontal="center" vertical="center" wrapText="1"/>
    </xf>
    <xf numFmtId="0" fontId="15" fillId="13" borderId="6" xfId="0" applyFont="1" applyFill="1" applyBorder="1" applyAlignment="1">
      <alignment horizontal="center" vertical="center" wrapText="1"/>
    </xf>
    <xf numFmtId="0" fontId="5" fillId="0" borderId="18" xfId="0" applyFont="1" applyBorder="1" applyAlignment="1">
      <alignment horizontal="center" vertical="center" wrapText="1"/>
    </xf>
    <xf numFmtId="0" fontId="5" fillId="0" borderId="16" xfId="0" applyFont="1" applyBorder="1" applyAlignment="1">
      <alignment horizontal="center" vertical="center" wrapText="1"/>
    </xf>
    <xf numFmtId="0" fontId="5" fillId="0" borderId="1" xfId="0" applyFont="1" applyBorder="1" applyAlignment="1" applyProtection="1">
      <alignment horizontal="center" vertical="center" wrapText="1"/>
      <protection locked="0"/>
    </xf>
    <xf numFmtId="0" fontId="6" fillId="13" borderId="8" xfId="0" applyFont="1" applyFill="1" applyBorder="1" applyAlignment="1">
      <alignment horizontal="center" vertical="center"/>
    </xf>
    <xf numFmtId="0" fontId="6" fillId="13" borderId="4" xfId="0" applyFont="1" applyFill="1" applyBorder="1" applyAlignment="1">
      <alignment horizontal="center" vertical="center"/>
    </xf>
    <xf numFmtId="0" fontId="6" fillId="0" borderId="7" xfId="0" applyFont="1" applyBorder="1" applyAlignment="1">
      <alignment horizontal="center" vertical="center" wrapText="1"/>
    </xf>
    <xf numFmtId="0" fontId="6" fillId="0" borderId="5" xfId="0" applyFont="1" applyBorder="1" applyAlignment="1">
      <alignment horizontal="center" vertical="center" wrapText="1"/>
    </xf>
    <xf numFmtId="0" fontId="6" fillId="13" borderId="7" xfId="0" applyFont="1" applyFill="1" applyBorder="1" applyAlignment="1">
      <alignment horizontal="center" vertical="center" wrapText="1"/>
    </xf>
    <xf numFmtId="0" fontId="6" fillId="13" borderId="5" xfId="0" applyFont="1" applyFill="1" applyBorder="1" applyAlignment="1">
      <alignment horizontal="center" vertical="center" wrapText="1"/>
    </xf>
    <xf numFmtId="0" fontId="57" fillId="0" borderId="116" xfId="0" applyFont="1" applyBorder="1" applyAlignment="1">
      <alignment horizontal="left" vertical="top" wrapText="1"/>
    </xf>
    <xf numFmtId="0" fontId="42" fillId="0" borderId="117" xfId="0" applyFont="1" applyBorder="1"/>
    <xf numFmtId="0" fontId="42" fillId="0" borderId="118" xfId="0" applyFont="1" applyBorder="1"/>
    <xf numFmtId="0" fontId="42" fillId="0" borderId="116" xfId="0" applyFont="1" applyBorder="1" applyAlignment="1">
      <alignment horizontal="left" vertical="top" wrapText="1"/>
    </xf>
    <xf numFmtId="0" fontId="0" fillId="0" borderId="21" xfId="0" applyBorder="1" applyAlignment="1">
      <alignment horizontal="center"/>
    </xf>
    <xf numFmtId="0" fontId="0" fillId="0" borderId="22" xfId="0" applyBorder="1" applyAlignment="1">
      <alignment horizontal="center"/>
    </xf>
    <xf numFmtId="0" fontId="0" fillId="0" borderId="24" xfId="0" applyBorder="1" applyAlignment="1">
      <alignment horizontal="center"/>
    </xf>
    <xf numFmtId="0" fontId="1" fillId="0" borderId="36" xfId="0" applyFont="1" applyBorder="1" applyAlignment="1">
      <alignment horizontal="left" vertical="center" wrapText="1"/>
    </xf>
    <xf numFmtId="0" fontId="5" fillId="0" borderId="36" xfId="0" applyFont="1" applyBorder="1" applyAlignment="1">
      <alignment horizontal="left" vertical="center" wrapText="1"/>
    </xf>
    <xf numFmtId="0" fontId="5" fillId="0" borderId="17" xfId="0" applyFont="1" applyBorder="1" applyAlignment="1">
      <alignment horizontal="left" vertical="center" wrapText="1"/>
    </xf>
    <xf numFmtId="0" fontId="1" fillId="0" borderId="20" xfId="0" applyFont="1" applyBorder="1" applyAlignment="1">
      <alignment horizontal="center" vertical="center" wrapText="1"/>
    </xf>
    <xf numFmtId="0" fontId="8" fillId="16" borderId="8" xfId="0" applyFont="1" applyFill="1" applyBorder="1" applyAlignment="1">
      <alignment horizontal="left" vertical="center"/>
    </xf>
    <xf numFmtId="0" fontId="8" fillId="16" borderId="7" xfId="0" applyFont="1" applyFill="1" applyBorder="1" applyAlignment="1">
      <alignment horizontal="left" vertical="center"/>
    </xf>
    <xf numFmtId="0" fontId="8" fillId="16" borderId="9" xfId="0" applyFont="1" applyFill="1" applyBorder="1" applyAlignment="1">
      <alignment horizontal="left" vertical="center"/>
    </xf>
    <xf numFmtId="0" fontId="7" fillId="16" borderId="4" xfId="0" applyFont="1" applyFill="1" applyBorder="1" applyAlignment="1">
      <alignment horizontal="left" vertical="center" wrapText="1"/>
    </xf>
    <xf numFmtId="0" fontId="7" fillId="16" borderId="5" xfId="0" applyFont="1" applyFill="1" applyBorder="1" applyAlignment="1">
      <alignment horizontal="left" vertical="center" wrapText="1"/>
    </xf>
    <xf numFmtId="0" fontId="7" fillId="16" borderId="6" xfId="0" applyFont="1" applyFill="1" applyBorder="1" applyAlignment="1">
      <alignment horizontal="left" vertical="center" wrapText="1"/>
    </xf>
    <xf numFmtId="0" fontId="46" fillId="0" borderId="43" xfId="0" applyFont="1" applyBorder="1" applyAlignment="1">
      <alignment horizontal="center" vertical="center" wrapText="1"/>
    </xf>
    <xf numFmtId="0" fontId="46" fillId="0" borderId="19" xfId="0" applyFont="1" applyBorder="1" applyAlignment="1">
      <alignment horizontal="center" vertical="center" wrapText="1"/>
    </xf>
    <xf numFmtId="0" fontId="46" fillId="0" borderId="44" xfId="0" applyFont="1" applyBorder="1" applyAlignment="1">
      <alignment horizontal="center" vertical="center" wrapText="1"/>
    </xf>
    <xf numFmtId="0" fontId="46" fillId="0" borderId="18" xfId="0" applyFont="1" applyBorder="1" applyAlignment="1">
      <alignment horizontal="center" vertical="center" wrapText="1"/>
    </xf>
    <xf numFmtId="0" fontId="46" fillId="0" borderId="0" xfId="0" applyFont="1" applyAlignment="1">
      <alignment horizontal="center" vertical="center" wrapText="1"/>
    </xf>
    <xf numFmtId="0" fontId="46" fillId="0" borderId="36" xfId="0" applyFont="1" applyBorder="1" applyAlignment="1">
      <alignment horizontal="center" vertical="center" wrapText="1"/>
    </xf>
    <xf numFmtId="0" fontId="46" fillId="0" borderId="1" xfId="0" applyFont="1" applyBorder="1" applyAlignment="1">
      <alignment horizontal="center" vertical="center" wrapText="1"/>
    </xf>
    <xf numFmtId="0" fontId="46" fillId="0" borderId="5" xfId="0" applyFont="1" applyBorder="1" applyAlignment="1">
      <alignment horizontal="center" vertical="center" wrapText="1"/>
    </xf>
    <xf numFmtId="0" fontId="1" fillId="0" borderId="113" xfId="0" applyFont="1" applyBorder="1" applyAlignment="1">
      <alignment horizontal="center" vertical="center" wrapText="1"/>
    </xf>
    <xf numFmtId="0" fontId="42" fillId="0" borderId="114" xfId="0" applyFont="1" applyBorder="1"/>
    <xf numFmtId="0" fontId="42" fillId="0" borderId="115" xfId="0" applyFont="1" applyBorder="1"/>
    <xf numFmtId="0" fontId="6" fillId="13" borderId="11" xfId="0" applyFont="1" applyFill="1" applyBorder="1" applyAlignment="1">
      <alignment horizontal="center" vertical="center"/>
    </xf>
    <xf numFmtId="0" fontId="0" fillId="0" borderId="110" xfId="0" applyBorder="1" applyAlignment="1">
      <alignment horizontal="center" vertical="center" wrapText="1"/>
    </xf>
    <xf numFmtId="0" fontId="55" fillId="0" borderId="111" xfId="0" applyFont="1" applyBorder="1" applyAlignment="1">
      <alignment vertical="center"/>
    </xf>
    <xf numFmtId="0" fontId="55" fillId="0" borderId="112" xfId="0" applyFont="1" applyBorder="1" applyAlignment="1">
      <alignment vertical="center"/>
    </xf>
    <xf numFmtId="0" fontId="1" fillId="0" borderId="116" xfId="0" applyFont="1" applyBorder="1" applyAlignment="1">
      <alignment horizontal="center" vertical="center" wrapText="1"/>
    </xf>
    <xf numFmtId="0" fontId="1" fillId="0" borderId="30" xfId="0" applyFont="1" applyBorder="1" applyAlignment="1">
      <alignment horizontal="center" vertical="center" wrapText="1"/>
    </xf>
    <xf numFmtId="0" fontId="0" fillId="0" borderId="116" xfId="0" applyBorder="1" applyAlignment="1">
      <alignment horizontal="left" vertical="top" wrapText="1"/>
    </xf>
    <xf numFmtId="0" fontId="56" fillId="0" borderId="116" xfId="0" applyFont="1" applyBorder="1" applyAlignment="1">
      <alignment horizontal="left" vertical="center" wrapText="1"/>
    </xf>
    <xf numFmtId="0" fontId="55" fillId="0" borderId="117" xfId="0" applyFont="1" applyBorder="1" applyAlignment="1">
      <alignment vertical="center"/>
    </xf>
    <xf numFmtId="0" fontId="55" fillId="0" borderId="118" xfId="0" applyFont="1" applyBorder="1" applyAlignment="1">
      <alignment vertical="center"/>
    </xf>
    <xf numFmtId="0" fontId="6" fillId="0" borderId="65" xfId="0" applyFont="1" applyBorder="1" applyAlignment="1">
      <alignment horizontal="center" vertical="center"/>
    </xf>
    <xf numFmtId="0" fontId="6" fillId="0" borderId="66" xfId="0" applyFont="1" applyBorder="1" applyAlignment="1">
      <alignment horizontal="center" vertical="center"/>
    </xf>
    <xf numFmtId="0" fontId="5" fillId="0" borderId="10" xfId="0" applyFont="1" applyBorder="1" applyAlignment="1">
      <alignment horizontal="center" vertical="center" wrapText="1"/>
    </xf>
    <xf numFmtId="0" fontId="18" fillId="0" borderId="13" xfId="0" applyFont="1" applyBorder="1" applyAlignment="1">
      <alignment horizontal="center" vertical="center"/>
    </xf>
    <xf numFmtId="0" fontId="0" fillId="0" borderId="102" xfId="0" applyBorder="1" applyAlignment="1">
      <alignment horizontal="left" vertical="top" wrapText="1"/>
    </xf>
    <xf numFmtId="0" fontId="42" fillId="0" borderId="119" xfId="0" applyFont="1" applyBorder="1"/>
    <xf numFmtId="0" fontId="42" fillId="0" borderId="108" xfId="0" applyFont="1" applyBorder="1"/>
    <xf numFmtId="0" fontId="5" fillId="0" borderId="10" xfId="0" applyFont="1" applyBorder="1" applyAlignment="1" applyProtection="1">
      <alignment horizontal="center" vertical="center" wrapText="1"/>
      <protection locked="0"/>
    </xf>
    <xf numFmtId="0" fontId="0" fillId="0" borderId="30" xfId="0" applyBorder="1" applyAlignment="1">
      <alignment horizontal="center"/>
    </xf>
    <xf numFmtId="0" fontId="9" fillId="0" borderId="25" xfId="0" applyFont="1" applyBorder="1" applyAlignment="1">
      <alignment horizontal="center" vertical="center" wrapText="1"/>
    </xf>
    <xf numFmtId="0" fontId="9" fillId="0" borderId="20" xfId="0" applyFont="1" applyBorder="1" applyAlignment="1">
      <alignment horizontal="center" vertical="center" wrapText="1"/>
    </xf>
    <xf numFmtId="0" fontId="9" fillId="0" borderId="27" xfId="0" applyFont="1" applyBorder="1" applyAlignment="1">
      <alignment horizontal="center" vertical="center" wrapText="1"/>
    </xf>
    <xf numFmtId="0" fontId="5" fillId="0" borderId="80" xfId="0" applyFont="1" applyBorder="1" applyAlignment="1">
      <alignment horizontal="center" vertical="center"/>
    </xf>
    <xf numFmtId="0" fontId="5" fillId="0" borderId="49" xfId="0" applyFont="1" applyBorder="1" applyAlignment="1">
      <alignment horizontal="center" vertical="center"/>
    </xf>
    <xf numFmtId="0" fontId="5" fillId="0" borderId="58" xfId="0" applyFont="1" applyBorder="1" applyAlignment="1">
      <alignment horizontal="center" vertical="center"/>
    </xf>
    <xf numFmtId="0" fontId="9" fillId="16" borderId="86" xfId="0" applyFont="1" applyFill="1" applyBorder="1" applyAlignment="1">
      <alignment horizontal="left" vertical="center"/>
    </xf>
    <xf numFmtId="0" fontId="9" fillId="16" borderId="57" xfId="0" applyFont="1" applyFill="1" applyBorder="1" applyAlignment="1">
      <alignment horizontal="left" vertical="center"/>
    </xf>
    <xf numFmtId="0" fontId="9" fillId="16" borderId="67" xfId="0" applyFont="1" applyFill="1" applyBorder="1" applyAlignment="1">
      <alignment horizontal="left" vertical="center"/>
    </xf>
    <xf numFmtId="0" fontId="3" fillId="16" borderId="80" xfId="0" applyFont="1" applyFill="1" applyBorder="1" applyAlignment="1">
      <alignment horizontal="left" vertical="center" wrapText="1"/>
    </xf>
    <xf numFmtId="0" fontId="3" fillId="16" borderId="49" xfId="0" applyFont="1" applyFill="1" applyBorder="1" applyAlignment="1">
      <alignment horizontal="left" vertical="center" wrapText="1"/>
    </xf>
    <xf numFmtId="0" fontId="3" fillId="16" borderId="50" xfId="0" applyFont="1" applyFill="1" applyBorder="1" applyAlignment="1">
      <alignment horizontal="left" vertical="center" wrapText="1"/>
    </xf>
    <xf numFmtId="0" fontId="5" fillId="0" borderId="25" xfId="0" applyFont="1" applyBorder="1" applyAlignment="1">
      <alignment horizontal="center" vertical="center" wrapText="1"/>
    </xf>
    <xf numFmtId="0" fontId="5" fillId="0" borderId="71" xfId="0" applyFont="1" applyBorder="1" applyAlignment="1">
      <alignment horizontal="center" vertical="center"/>
    </xf>
    <xf numFmtId="0" fontId="5" fillId="0" borderId="37" xfId="0" applyFont="1" applyBorder="1" applyAlignment="1">
      <alignment horizontal="center" vertical="center"/>
    </xf>
    <xf numFmtId="0" fontId="5" fillId="0" borderId="15" xfId="0" applyFont="1" applyBorder="1" applyAlignment="1">
      <alignment horizontal="center" vertical="center"/>
    </xf>
    <xf numFmtId="0" fontId="5" fillId="0" borderId="29" xfId="0" applyFont="1" applyBorder="1" applyAlignment="1">
      <alignment horizontal="center" vertical="center"/>
    </xf>
    <xf numFmtId="0" fontId="5" fillId="0" borderId="47" xfId="0" applyFont="1" applyBorder="1" applyAlignment="1">
      <alignment horizontal="center" vertical="center" wrapText="1"/>
    </xf>
    <xf numFmtId="0" fontId="5" fillId="13" borderId="1" xfId="0" applyFont="1" applyFill="1" applyBorder="1" applyAlignment="1">
      <alignment horizontal="center" vertical="center"/>
    </xf>
    <xf numFmtId="0" fontId="5" fillId="13" borderId="1" xfId="0" applyFont="1" applyFill="1" applyBorder="1" applyAlignment="1">
      <alignment horizontal="center" vertical="center" wrapText="1"/>
    </xf>
    <xf numFmtId="0" fontId="17" fillId="0" borderId="43" xfId="0" applyFont="1" applyBorder="1" applyAlignment="1">
      <alignment horizontal="center" vertical="center" wrapText="1"/>
    </xf>
    <xf numFmtId="0" fontId="17" fillId="0" borderId="19" xfId="0" applyFont="1" applyBorder="1" applyAlignment="1">
      <alignment horizontal="center" vertical="center" wrapText="1"/>
    </xf>
    <xf numFmtId="0" fontId="17" fillId="0" borderId="44" xfId="0" applyFont="1" applyBorder="1" applyAlignment="1">
      <alignment horizontal="center" vertical="center" wrapText="1"/>
    </xf>
    <xf numFmtId="0" fontId="17" fillId="0" borderId="18" xfId="0" applyFont="1" applyBorder="1" applyAlignment="1">
      <alignment horizontal="center" vertical="center" wrapText="1"/>
    </xf>
    <xf numFmtId="0" fontId="17" fillId="0" borderId="0" xfId="0" applyFont="1" applyAlignment="1">
      <alignment horizontal="center" vertical="center" wrapText="1"/>
    </xf>
    <xf numFmtId="0" fontId="17" fillId="0" borderId="36" xfId="0" applyFont="1" applyBorder="1" applyAlignment="1">
      <alignment horizontal="center" vertical="center" wrapText="1"/>
    </xf>
    <xf numFmtId="0" fontId="17" fillId="0" borderId="23" xfId="0" applyFont="1" applyBorder="1" applyAlignment="1">
      <alignment horizontal="center" vertical="center" wrapText="1"/>
    </xf>
    <xf numFmtId="0" fontId="17" fillId="0" borderId="41" xfId="0" applyFont="1" applyBorder="1" applyAlignment="1">
      <alignment horizontal="center" vertical="center" wrapText="1"/>
    </xf>
    <xf numFmtId="0" fontId="17" fillId="0" borderId="42" xfId="0" applyFont="1" applyBorder="1" applyAlignment="1">
      <alignment horizontal="center" vertical="center" wrapText="1"/>
    </xf>
    <xf numFmtId="0" fontId="5" fillId="13" borderId="2" xfId="0" applyFont="1" applyFill="1" applyBorder="1" applyAlignment="1">
      <alignment horizontal="center" vertical="center"/>
    </xf>
    <xf numFmtId="0" fontId="0" fillId="13" borderId="1" xfId="0" applyFill="1" applyBorder="1" applyAlignment="1">
      <alignment horizontal="center" vertical="center" wrapText="1"/>
    </xf>
    <xf numFmtId="0" fontId="5" fillId="0" borderId="70" xfId="0" applyFont="1" applyBorder="1" applyAlignment="1">
      <alignment horizontal="center" vertical="center" wrapText="1"/>
    </xf>
    <xf numFmtId="0" fontId="5" fillId="0" borderId="38" xfId="0" applyFont="1" applyBorder="1" applyAlignment="1">
      <alignment horizontal="center" vertical="center" wrapText="1"/>
    </xf>
    <xf numFmtId="0" fontId="5" fillId="0" borderId="17" xfId="0" applyFont="1" applyBorder="1" applyAlignment="1">
      <alignment horizontal="center" vertical="center" wrapText="1"/>
    </xf>
    <xf numFmtId="0" fontId="5" fillId="6" borderId="3" xfId="0" applyFont="1" applyFill="1" applyBorder="1" applyAlignment="1">
      <alignment horizontal="center" vertical="center" wrapText="1"/>
    </xf>
    <xf numFmtId="0" fontId="5" fillId="0" borderId="71" xfId="0" applyFont="1" applyBorder="1" applyAlignment="1">
      <alignment horizontal="center" vertical="center" wrapText="1"/>
    </xf>
    <xf numFmtId="0" fontId="5" fillId="0" borderId="37" xfId="0" applyFont="1" applyBorder="1" applyAlignment="1">
      <alignment horizontal="center" vertical="center" wrapText="1"/>
    </xf>
    <xf numFmtId="0" fontId="5" fillId="0" borderId="15" xfId="0" applyFont="1" applyBorder="1" applyAlignment="1">
      <alignment horizontal="center" vertical="center" wrapText="1"/>
    </xf>
    <xf numFmtId="0" fontId="8" fillId="16" borderId="88" xfId="0" applyFont="1" applyFill="1" applyBorder="1" applyAlignment="1">
      <alignment horizontal="left"/>
    </xf>
    <xf numFmtId="0" fontId="8" fillId="16" borderId="84" xfId="0" applyFont="1" applyFill="1" applyBorder="1" applyAlignment="1">
      <alignment horizontal="left"/>
    </xf>
    <xf numFmtId="0" fontId="9" fillId="16" borderId="88" xfId="0" applyFont="1" applyFill="1" applyBorder="1" applyAlignment="1">
      <alignment horizontal="center" vertical="center"/>
    </xf>
    <xf numFmtId="0" fontId="9" fillId="16" borderId="83" xfId="0" applyFont="1" applyFill="1" applyBorder="1" applyAlignment="1">
      <alignment horizontal="center" vertical="center"/>
    </xf>
    <xf numFmtId="0" fontId="9" fillId="16" borderId="84" xfId="0" applyFont="1" applyFill="1" applyBorder="1" applyAlignment="1">
      <alignment horizontal="center" vertical="center"/>
    </xf>
    <xf numFmtId="0" fontId="2" fillId="16" borderId="83" xfId="0" applyFont="1" applyFill="1" applyBorder="1" applyAlignment="1">
      <alignment horizontal="left" vertical="center" wrapText="1"/>
    </xf>
    <xf numFmtId="0" fontId="2" fillId="16" borderId="84" xfId="0" applyFont="1" applyFill="1" applyBorder="1" applyAlignment="1">
      <alignment horizontal="left" vertical="center" wrapText="1"/>
    </xf>
    <xf numFmtId="0" fontId="3" fillId="16" borderId="19" xfId="0" applyFont="1" applyFill="1" applyBorder="1" applyAlignment="1">
      <alignment horizontal="left" vertical="center" wrapText="1"/>
    </xf>
    <xf numFmtId="0" fontId="3" fillId="16" borderId="21" xfId="0" applyFont="1" applyFill="1" applyBorder="1" applyAlignment="1">
      <alignment horizontal="left" vertical="center" wrapText="1"/>
    </xf>
    <xf numFmtId="0" fontId="3" fillId="16" borderId="41" xfId="0" applyFont="1" applyFill="1" applyBorder="1" applyAlignment="1">
      <alignment horizontal="left" vertical="center" wrapText="1"/>
    </xf>
    <xf numFmtId="0" fontId="3" fillId="16" borderId="24" xfId="0" applyFont="1" applyFill="1" applyBorder="1" applyAlignment="1">
      <alignment horizontal="left" vertical="center" wrapText="1"/>
    </xf>
    <xf numFmtId="0" fontId="3" fillId="16" borderId="26" xfId="0" applyFont="1" applyFill="1" applyBorder="1" applyAlignment="1">
      <alignment horizontal="left" vertical="center" wrapText="1"/>
    </xf>
    <xf numFmtId="0" fontId="3" fillId="16" borderId="40" xfId="0" applyFont="1" applyFill="1" applyBorder="1" applyAlignment="1">
      <alignment horizontal="left" vertical="center" wrapText="1"/>
    </xf>
    <xf numFmtId="0" fontId="2" fillId="16" borderId="53" xfId="0" applyFont="1" applyFill="1" applyBorder="1" applyAlignment="1">
      <alignment horizontal="left" vertical="center" wrapText="1"/>
    </xf>
    <xf numFmtId="0" fontId="2" fillId="16" borderId="54" xfId="0" applyFont="1" applyFill="1" applyBorder="1" applyAlignment="1">
      <alignment horizontal="left" vertical="center" wrapText="1"/>
    </xf>
    <xf numFmtId="0" fontId="2" fillId="16" borderId="55" xfId="0" applyFont="1" applyFill="1" applyBorder="1" applyAlignment="1">
      <alignment horizontal="left" vertical="center" wrapText="1"/>
    </xf>
    <xf numFmtId="0" fontId="22" fillId="16" borderId="4" xfId="0" applyFont="1" applyFill="1" applyBorder="1" applyAlignment="1">
      <alignment horizontal="left" vertical="center" wrapText="1"/>
    </xf>
    <xf numFmtId="0" fontId="22" fillId="16" borderId="5" xfId="0" applyFont="1" applyFill="1" applyBorder="1" applyAlignment="1">
      <alignment horizontal="left" vertical="center" wrapText="1"/>
    </xf>
    <xf numFmtId="0" fontId="22" fillId="16" borderId="6" xfId="0" applyFont="1" applyFill="1" applyBorder="1" applyAlignment="1">
      <alignment horizontal="left" vertical="center" wrapText="1"/>
    </xf>
    <xf numFmtId="0" fontId="36" fillId="9" borderId="98" xfId="0" applyFont="1" applyFill="1" applyBorder="1" applyAlignment="1" applyProtection="1">
      <alignment horizontal="center" vertical="center"/>
      <protection locked="0"/>
    </xf>
    <xf numFmtId="0" fontId="6" fillId="0" borderId="0" xfId="0" applyFont="1" applyAlignment="1">
      <alignment horizontal="center"/>
    </xf>
    <xf numFmtId="0" fontId="5" fillId="0" borderId="0" xfId="0" applyFont="1" applyAlignment="1">
      <alignment horizontal="center" vertical="center" wrapText="1"/>
    </xf>
    <xf numFmtId="0" fontId="3" fillId="0" borderId="0" xfId="0" applyFont="1" applyAlignment="1">
      <alignment horizontal="left" vertical="center" wrapText="1"/>
    </xf>
    <xf numFmtId="0" fontId="25" fillId="0" borderId="0" xfId="0" applyFont="1" applyAlignment="1">
      <alignment vertical="center" textRotation="90"/>
    </xf>
    <xf numFmtId="0" fontId="5" fillId="0" borderId="0" xfId="0" applyFont="1" applyAlignment="1">
      <alignment horizontal="center" vertical="center"/>
    </xf>
    <xf numFmtId="0" fontId="20" fillId="0" borderId="0" xfId="0" applyFont="1" applyAlignment="1">
      <alignment horizontal="center"/>
    </xf>
    <xf numFmtId="0" fontId="20" fillId="0" borderId="0" xfId="0" applyFont="1" applyAlignment="1">
      <alignment horizontal="center" vertical="center"/>
    </xf>
    <xf numFmtId="0" fontId="25" fillId="0" borderId="0" xfId="0" applyFont="1" applyAlignment="1">
      <alignment horizontal="center" vertical="top"/>
    </xf>
    <xf numFmtId="0" fontId="8" fillId="16" borderId="83" xfId="0" applyFont="1" applyFill="1" applyBorder="1" applyAlignment="1">
      <alignment horizontal="left"/>
    </xf>
    <xf numFmtId="0" fontId="7" fillId="0" borderId="1" xfId="0" applyFont="1" applyBorder="1" applyAlignment="1">
      <alignment horizontal="center" vertical="center" wrapText="1"/>
    </xf>
    <xf numFmtId="0" fontId="13" fillId="0" borderId="8" xfId="0" applyFont="1" applyBorder="1" applyAlignment="1">
      <alignment horizontal="center" vertical="center" wrapText="1"/>
    </xf>
    <xf numFmtId="0" fontId="13" fillId="0" borderId="2" xfId="0" applyFont="1" applyBorder="1" applyAlignment="1">
      <alignment horizontal="center" vertical="center" wrapText="1"/>
    </xf>
    <xf numFmtId="0" fontId="13" fillId="0" borderId="68" xfId="0" applyFont="1" applyBorder="1" applyAlignment="1">
      <alignment horizontal="center" vertical="center" wrapText="1"/>
    </xf>
    <xf numFmtId="0" fontId="13" fillId="0" borderId="56" xfId="0" applyFont="1" applyBorder="1" applyAlignment="1">
      <alignment horizontal="center" vertical="center" wrapText="1"/>
    </xf>
    <xf numFmtId="0" fontId="13" fillId="0" borderId="69" xfId="0" applyFont="1" applyBorder="1" applyAlignment="1">
      <alignment horizontal="center" vertical="center" wrapText="1"/>
    </xf>
    <xf numFmtId="0" fontId="14" fillId="0" borderId="9" xfId="0" applyFont="1" applyBorder="1" applyAlignment="1">
      <alignment horizontal="center"/>
    </xf>
    <xf numFmtId="0" fontId="14" fillId="0" borderId="3" xfId="0" applyFont="1" applyBorder="1" applyAlignment="1">
      <alignment horizontal="center"/>
    </xf>
    <xf numFmtId="0" fontId="13" fillId="0" borderId="7" xfId="0" applyFont="1" applyBorder="1" applyAlignment="1">
      <alignment horizontal="center" vertical="center" wrapText="1"/>
    </xf>
    <xf numFmtId="0" fontId="7" fillId="0" borderId="65" xfId="0" applyFont="1" applyBorder="1" applyAlignment="1">
      <alignment horizontal="center" vertical="center"/>
    </xf>
    <xf numFmtId="0" fontId="7" fillId="0" borderId="66" xfId="0" applyFont="1" applyBorder="1" applyAlignment="1">
      <alignment horizontal="center" vertical="center"/>
    </xf>
    <xf numFmtId="0" fontId="7" fillId="0" borderId="1" xfId="0" applyFont="1" applyBorder="1" applyAlignment="1" applyProtection="1">
      <alignment horizontal="center" vertical="center"/>
      <protection locked="0"/>
    </xf>
    <xf numFmtId="0" fontId="7" fillId="0" borderId="1" xfId="0" applyFont="1" applyBorder="1" applyAlignment="1" applyProtection="1">
      <alignment horizontal="center" vertical="center" wrapText="1"/>
      <protection locked="0"/>
    </xf>
    <xf numFmtId="0" fontId="7" fillId="0" borderId="5" xfId="0" applyFont="1" applyBorder="1" applyAlignment="1">
      <alignment horizontal="center" vertical="center"/>
    </xf>
    <xf numFmtId="0" fontId="7" fillId="0" borderId="5" xfId="0" applyFont="1" applyBorder="1" applyAlignment="1" applyProtection="1">
      <alignment horizontal="center" vertical="center"/>
      <protection locked="0"/>
    </xf>
    <xf numFmtId="0" fontId="7" fillId="0" borderId="65" xfId="0" applyFont="1" applyBorder="1" applyAlignment="1" applyProtection="1">
      <alignment horizontal="center" vertical="center"/>
      <protection locked="0"/>
    </xf>
    <xf numFmtId="0" fontId="7" fillId="0" borderId="66" xfId="0" applyFont="1" applyBorder="1" applyAlignment="1">
      <alignment horizontal="center" vertical="center" wrapText="1"/>
    </xf>
    <xf numFmtId="0" fontId="7" fillId="0" borderId="66" xfId="0" applyFont="1" applyBorder="1" applyAlignment="1" applyProtection="1">
      <alignment horizontal="center" vertical="center"/>
      <protection locked="0"/>
    </xf>
    <xf numFmtId="0" fontId="7" fillId="0" borderId="1" xfId="0" applyFont="1" applyBorder="1" applyAlignment="1">
      <alignment horizontal="left"/>
    </xf>
    <xf numFmtId="0" fontId="7" fillId="0" borderId="3" xfId="0" applyFont="1" applyBorder="1" applyAlignment="1">
      <alignment horizontal="left"/>
    </xf>
    <xf numFmtId="0" fontId="7" fillId="0" borderId="68" xfId="0" applyFont="1" applyBorder="1" applyAlignment="1">
      <alignment horizontal="center"/>
    </xf>
    <xf numFmtId="0" fontId="7" fillId="0" borderId="56" xfId="0" applyFont="1" applyBorder="1" applyAlignment="1">
      <alignment horizontal="center"/>
    </xf>
    <xf numFmtId="0" fontId="15" fillId="0" borderId="1" xfId="0" applyFont="1" applyBorder="1" applyAlignment="1">
      <alignment horizontal="center" vertical="center" wrapText="1"/>
    </xf>
    <xf numFmtId="0" fontId="23" fillId="0" borderId="1" xfId="0" applyFont="1" applyBorder="1" applyAlignment="1">
      <alignment horizontal="center" vertical="center" wrapText="1"/>
    </xf>
    <xf numFmtId="0" fontId="7" fillId="0" borderId="65" xfId="0" applyFont="1" applyBorder="1" applyAlignment="1">
      <alignment horizontal="center" vertical="center" wrapText="1"/>
    </xf>
  </cellXfs>
  <cellStyles count="1">
    <cellStyle name="Normal" xfId="0" builtinId="0"/>
  </cellStyles>
  <dxfs count="0"/>
  <tableStyles count="0" defaultTableStyle="TableStyleMedium2" defaultPivotStyle="PivotStyleLight16"/>
  <colors>
    <mruColors>
      <color rgb="FF00BBFE"/>
      <color rgb="FF2FC9FF"/>
      <color rgb="FFFFA365"/>
      <color rgb="FFFFD2B3"/>
      <color rgb="FFFFD253"/>
      <color rgb="FFA568D2"/>
      <color rgb="FFFF8837"/>
      <color rgb="FFD862B1"/>
      <color rgb="FFCC3399"/>
      <color rgb="FF00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10.xml.rels><?xml version="1.0" encoding="UTF-8" standalone="yes"?>
<Relationships xmlns="http://schemas.openxmlformats.org/package/2006/relationships"><Relationship Id="rId1" Type="http://schemas.microsoft.com/office/2006/relationships/activeXControlBinary" Target="activeX10.bin"/></Relationships>
</file>

<file path=xl/activeX/_rels/activeX11.xml.rels><?xml version="1.0" encoding="UTF-8" standalone="yes"?>
<Relationships xmlns="http://schemas.openxmlformats.org/package/2006/relationships"><Relationship Id="rId1" Type="http://schemas.microsoft.com/office/2006/relationships/activeXControlBinary" Target="activeX11.bin"/></Relationships>
</file>

<file path=xl/activeX/_rels/activeX12.xml.rels><?xml version="1.0" encoding="UTF-8" standalone="yes"?>
<Relationships xmlns="http://schemas.openxmlformats.org/package/2006/relationships"><Relationship Id="rId1" Type="http://schemas.microsoft.com/office/2006/relationships/activeXControlBinary" Target="activeX12.bin"/></Relationships>
</file>

<file path=xl/activeX/_rels/activeX13.xml.rels><?xml version="1.0" encoding="UTF-8" standalone="yes"?>
<Relationships xmlns="http://schemas.openxmlformats.org/package/2006/relationships"><Relationship Id="rId1" Type="http://schemas.microsoft.com/office/2006/relationships/activeXControlBinary" Target="activeX13.bin"/></Relationships>
</file>

<file path=xl/activeX/_rels/activeX14.xml.rels><?xml version="1.0" encoding="UTF-8" standalone="yes"?>
<Relationships xmlns="http://schemas.openxmlformats.org/package/2006/relationships"><Relationship Id="rId1" Type="http://schemas.microsoft.com/office/2006/relationships/activeXControlBinary" Target="activeX14.bin"/></Relationships>
</file>

<file path=xl/activeX/_rels/activeX15.xml.rels><?xml version="1.0" encoding="UTF-8" standalone="yes"?>
<Relationships xmlns="http://schemas.openxmlformats.org/package/2006/relationships"><Relationship Id="rId1" Type="http://schemas.microsoft.com/office/2006/relationships/activeXControlBinary" Target="activeX15.bin"/></Relationships>
</file>

<file path=xl/activeX/_rels/activeX16.xml.rels><?xml version="1.0" encoding="UTF-8" standalone="yes"?>
<Relationships xmlns="http://schemas.openxmlformats.org/package/2006/relationships"><Relationship Id="rId1" Type="http://schemas.microsoft.com/office/2006/relationships/activeXControlBinary" Target="activeX16.bin"/></Relationships>
</file>

<file path=xl/activeX/_rels/activeX17.xml.rels><?xml version="1.0" encoding="UTF-8" standalone="yes"?>
<Relationships xmlns="http://schemas.openxmlformats.org/package/2006/relationships"><Relationship Id="rId1" Type="http://schemas.microsoft.com/office/2006/relationships/activeXControlBinary" Target="activeX17.bin"/></Relationships>
</file>

<file path=xl/activeX/_rels/activeX18.xml.rels><?xml version="1.0" encoding="UTF-8" standalone="yes"?>
<Relationships xmlns="http://schemas.openxmlformats.org/package/2006/relationships"><Relationship Id="rId1" Type="http://schemas.microsoft.com/office/2006/relationships/activeXControlBinary" Target="activeX18.bin"/></Relationships>
</file>

<file path=xl/activeX/_rels/activeX19.xml.rels><?xml version="1.0" encoding="UTF-8" standalone="yes"?>
<Relationships xmlns="http://schemas.openxmlformats.org/package/2006/relationships"><Relationship Id="rId1" Type="http://schemas.microsoft.com/office/2006/relationships/activeXControlBinary" Target="activeX19.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20.xml.rels><?xml version="1.0" encoding="UTF-8" standalone="yes"?>
<Relationships xmlns="http://schemas.openxmlformats.org/package/2006/relationships"><Relationship Id="rId1" Type="http://schemas.microsoft.com/office/2006/relationships/activeXControlBinary" Target="activeX20.bin"/></Relationships>
</file>

<file path=xl/activeX/_rels/activeX21.xml.rels><?xml version="1.0" encoding="UTF-8" standalone="yes"?>
<Relationships xmlns="http://schemas.openxmlformats.org/package/2006/relationships"><Relationship Id="rId1" Type="http://schemas.microsoft.com/office/2006/relationships/activeXControlBinary" Target="activeX21.bin"/></Relationships>
</file>

<file path=xl/activeX/_rels/activeX22.xml.rels><?xml version="1.0" encoding="UTF-8" standalone="yes"?>
<Relationships xmlns="http://schemas.openxmlformats.org/package/2006/relationships"><Relationship Id="rId1" Type="http://schemas.microsoft.com/office/2006/relationships/activeXControlBinary" Target="activeX22.bin"/></Relationships>
</file>

<file path=xl/activeX/_rels/activeX23.xml.rels><?xml version="1.0" encoding="UTF-8" standalone="yes"?>
<Relationships xmlns="http://schemas.openxmlformats.org/package/2006/relationships"><Relationship Id="rId1" Type="http://schemas.microsoft.com/office/2006/relationships/activeXControlBinary" Target="activeX23.bin"/></Relationships>
</file>

<file path=xl/activeX/_rels/activeX24.xml.rels><?xml version="1.0" encoding="UTF-8" standalone="yes"?>
<Relationships xmlns="http://schemas.openxmlformats.org/package/2006/relationships"><Relationship Id="rId1" Type="http://schemas.microsoft.com/office/2006/relationships/activeXControlBinary" Target="activeX24.bin"/></Relationships>
</file>

<file path=xl/activeX/_rels/activeX25.xml.rels><?xml version="1.0" encoding="UTF-8" standalone="yes"?>
<Relationships xmlns="http://schemas.openxmlformats.org/package/2006/relationships"><Relationship Id="rId1" Type="http://schemas.microsoft.com/office/2006/relationships/activeXControlBinary" Target="activeX25.bin"/></Relationships>
</file>

<file path=xl/activeX/_rels/activeX26.xml.rels><?xml version="1.0" encoding="UTF-8" standalone="yes"?>
<Relationships xmlns="http://schemas.openxmlformats.org/package/2006/relationships"><Relationship Id="rId1" Type="http://schemas.microsoft.com/office/2006/relationships/activeXControlBinary" Target="activeX26.bin"/></Relationships>
</file>

<file path=xl/activeX/_rels/activeX27.xml.rels><?xml version="1.0" encoding="UTF-8" standalone="yes"?>
<Relationships xmlns="http://schemas.openxmlformats.org/package/2006/relationships"><Relationship Id="rId1" Type="http://schemas.microsoft.com/office/2006/relationships/activeXControlBinary" Target="activeX27.bin"/></Relationships>
</file>

<file path=xl/activeX/_rels/activeX28.xml.rels><?xml version="1.0" encoding="UTF-8" standalone="yes"?>
<Relationships xmlns="http://schemas.openxmlformats.org/package/2006/relationships"><Relationship Id="rId1" Type="http://schemas.microsoft.com/office/2006/relationships/activeXControlBinary" Target="activeX28.bin"/></Relationships>
</file>

<file path=xl/activeX/_rels/activeX29.xml.rels><?xml version="1.0" encoding="UTF-8" standalone="yes"?>
<Relationships xmlns="http://schemas.openxmlformats.org/package/2006/relationships"><Relationship Id="rId1" Type="http://schemas.microsoft.com/office/2006/relationships/activeXControlBinary" Target="activeX29.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30.xml.rels><?xml version="1.0" encoding="UTF-8" standalone="yes"?>
<Relationships xmlns="http://schemas.openxmlformats.org/package/2006/relationships"><Relationship Id="rId1" Type="http://schemas.microsoft.com/office/2006/relationships/activeXControlBinary" Target="activeX30.bin"/></Relationships>
</file>

<file path=xl/activeX/_rels/activeX31.xml.rels><?xml version="1.0" encoding="UTF-8" standalone="yes"?>
<Relationships xmlns="http://schemas.openxmlformats.org/package/2006/relationships"><Relationship Id="rId1" Type="http://schemas.microsoft.com/office/2006/relationships/activeXControlBinary" Target="activeX31.bin"/></Relationships>
</file>

<file path=xl/activeX/_rels/activeX32.xml.rels><?xml version="1.0" encoding="UTF-8" standalone="yes"?>
<Relationships xmlns="http://schemas.openxmlformats.org/package/2006/relationships"><Relationship Id="rId1" Type="http://schemas.microsoft.com/office/2006/relationships/activeXControlBinary" Target="activeX32.bin"/></Relationships>
</file>

<file path=xl/activeX/_rels/activeX33.xml.rels><?xml version="1.0" encoding="UTF-8" standalone="yes"?>
<Relationships xmlns="http://schemas.openxmlformats.org/package/2006/relationships"><Relationship Id="rId1" Type="http://schemas.microsoft.com/office/2006/relationships/activeXControlBinary" Target="activeX33.bin"/></Relationships>
</file>

<file path=xl/activeX/_rels/activeX34.xml.rels><?xml version="1.0" encoding="UTF-8" standalone="yes"?>
<Relationships xmlns="http://schemas.openxmlformats.org/package/2006/relationships"><Relationship Id="rId1" Type="http://schemas.microsoft.com/office/2006/relationships/activeXControlBinary" Target="activeX34.bin"/></Relationships>
</file>

<file path=xl/activeX/_rels/activeX35.xml.rels><?xml version="1.0" encoding="UTF-8" standalone="yes"?>
<Relationships xmlns="http://schemas.openxmlformats.org/package/2006/relationships"><Relationship Id="rId1" Type="http://schemas.microsoft.com/office/2006/relationships/activeXControlBinary" Target="activeX35.bin"/></Relationships>
</file>

<file path=xl/activeX/_rels/activeX36.xml.rels><?xml version="1.0" encoding="UTF-8" standalone="yes"?>
<Relationships xmlns="http://schemas.openxmlformats.org/package/2006/relationships"><Relationship Id="rId1" Type="http://schemas.microsoft.com/office/2006/relationships/activeXControlBinary" Target="activeX36.bin"/></Relationships>
</file>

<file path=xl/activeX/_rels/activeX37.xml.rels><?xml version="1.0" encoding="UTF-8" standalone="yes"?>
<Relationships xmlns="http://schemas.openxmlformats.org/package/2006/relationships"><Relationship Id="rId1" Type="http://schemas.microsoft.com/office/2006/relationships/activeXControlBinary" Target="activeX37.bin"/></Relationships>
</file>

<file path=xl/activeX/_rels/activeX38.xml.rels><?xml version="1.0" encoding="UTF-8" standalone="yes"?>
<Relationships xmlns="http://schemas.openxmlformats.org/package/2006/relationships"><Relationship Id="rId1" Type="http://schemas.microsoft.com/office/2006/relationships/activeXControlBinary" Target="activeX38.bin"/></Relationships>
</file>

<file path=xl/activeX/_rels/activeX39.xml.rels><?xml version="1.0" encoding="UTF-8" standalone="yes"?>
<Relationships xmlns="http://schemas.openxmlformats.org/package/2006/relationships"><Relationship Id="rId1" Type="http://schemas.microsoft.com/office/2006/relationships/activeXControlBinary" Target="activeX39.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40.xml.rels><?xml version="1.0" encoding="UTF-8" standalone="yes"?>
<Relationships xmlns="http://schemas.openxmlformats.org/package/2006/relationships"><Relationship Id="rId1" Type="http://schemas.microsoft.com/office/2006/relationships/activeXControlBinary" Target="activeX40.bin"/></Relationships>
</file>

<file path=xl/activeX/_rels/activeX41.xml.rels><?xml version="1.0" encoding="UTF-8" standalone="yes"?>
<Relationships xmlns="http://schemas.openxmlformats.org/package/2006/relationships"><Relationship Id="rId1" Type="http://schemas.microsoft.com/office/2006/relationships/activeXControlBinary" Target="activeX41.bin"/></Relationships>
</file>

<file path=xl/activeX/_rels/activeX42.xml.rels><?xml version="1.0" encoding="UTF-8" standalone="yes"?>
<Relationships xmlns="http://schemas.openxmlformats.org/package/2006/relationships"><Relationship Id="rId1" Type="http://schemas.microsoft.com/office/2006/relationships/activeXControlBinary" Target="activeX42.bin"/></Relationships>
</file>

<file path=xl/activeX/_rels/activeX43.xml.rels><?xml version="1.0" encoding="UTF-8" standalone="yes"?>
<Relationships xmlns="http://schemas.openxmlformats.org/package/2006/relationships"><Relationship Id="rId1" Type="http://schemas.microsoft.com/office/2006/relationships/activeXControlBinary" Target="activeX43.bin"/></Relationships>
</file>

<file path=xl/activeX/_rels/activeX44.xml.rels><?xml version="1.0" encoding="UTF-8" standalone="yes"?>
<Relationships xmlns="http://schemas.openxmlformats.org/package/2006/relationships"><Relationship Id="rId1" Type="http://schemas.microsoft.com/office/2006/relationships/activeXControlBinary" Target="activeX44.bin"/></Relationships>
</file>

<file path=xl/activeX/_rels/activeX45.xml.rels><?xml version="1.0" encoding="UTF-8" standalone="yes"?>
<Relationships xmlns="http://schemas.openxmlformats.org/package/2006/relationships"><Relationship Id="rId1" Type="http://schemas.microsoft.com/office/2006/relationships/activeXControlBinary" Target="activeX45.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_rels/activeX9.xml.rels><?xml version="1.0" encoding="UTF-8" standalone="yes"?>
<Relationships xmlns="http://schemas.openxmlformats.org/package/2006/relationships"><Relationship Id="rId1" Type="http://schemas.microsoft.com/office/2006/relationships/activeXControlBinary" Target="activeX9.bin"/></Relationships>
</file>

<file path=xl/activeX/activeX1.xml><?xml version="1.0" encoding="utf-8"?>
<ax:ocx xmlns:ax="http://schemas.microsoft.com/office/2006/activeX" xmlns:r="http://schemas.openxmlformats.org/officeDocument/2006/relationships" ax:classid="{8BD21D40-EC42-11CE-9E0D-00AA006002F3}" ax:persistence="persistStreamInit" r:id="rId1"/>
</file>

<file path=xl/activeX/activeX10.xml><?xml version="1.0" encoding="utf-8"?>
<ax:ocx xmlns:ax="http://schemas.microsoft.com/office/2006/activeX" xmlns:r="http://schemas.openxmlformats.org/officeDocument/2006/relationships" ax:classid="{8BD21D40-EC42-11CE-9E0D-00AA006002F3}" ax:persistence="persistStreamInit" r:id="rId1"/>
</file>

<file path=xl/activeX/activeX11.xml><?xml version="1.0" encoding="utf-8"?>
<ax:ocx xmlns:ax="http://schemas.microsoft.com/office/2006/activeX" xmlns:r="http://schemas.openxmlformats.org/officeDocument/2006/relationships" ax:classid="{8BD21D40-EC42-11CE-9E0D-00AA006002F3}" ax:persistence="persistStreamInit" r:id="rId1"/>
</file>

<file path=xl/activeX/activeX12.xml><?xml version="1.0" encoding="utf-8"?>
<ax:ocx xmlns:ax="http://schemas.microsoft.com/office/2006/activeX" xmlns:r="http://schemas.openxmlformats.org/officeDocument/2006/relationships" ax:classid="{8BD21D40-EC42-11CE-9E0D-00AA006002F3}" ax:persistence="persistStreamInit" r:id="rId1"/>
</file>

<file path=xl/activeX/activeX13.xml><?xml version="1.0" encoding="utf-8"?>
<ax:ocx xmlns:ax="http://schemas.microsoft.com/office/2006/activeX" xmlns:r="http://schemas.openxmlformats.org/officeDocument/2006/relationships" ax:classid="{8BD21D40-EC42-11CE-9E0D-00AA006002F3}" ax:persistence="persistStreamInit" r:id="rId1"/>
</file>

<file path=xl/activeX/activeX14.xml><?xml version="1.0" encoding="utf-8"?>
<ax:ocx xmlns:ax="http://schemas.microsoft.com/office/2006/activeX" xmlns:r="http://schemas.openxmlformats.org/officeDocument/2006/relationships" ax:classid="{8BD21D40-EC42-11CE-9E0D-00AA006002F3}" ax:persistence="persistStreamInit" r:id="rId1"/>
</file>

<file path=xl/activeX/activeX15.xml><?xml version="1.0" encoding="utf-8"?>
<ax:ocx xmlns:ax="http://schemas.microsoft.com/office/2006/activeX" xmlns:r="http://schemas.openxmlformats.org/officeDocument/2006/relationships" ax:classid="{8BD21D40-EC42-11CE-9E0D-00AA006002F3}" ax:persistence="persistStreamInit" r:id="rId1"/>
</file>

<file path=xl/activeX/activeX16.xml><?xml version="1.0" encoding="utf-8"?>
<ax:ocx xmlns:ax="http://schemas.microsoft.com/office/2006/activeX" xmlns:r="http://schemas.openxmlformats.org/officeDocument/2006/relationships" ax:classid="{8BD21D40-EC42-11CE-9E0D-00AA006002F3}" ax:persistence="persistStreamInit" r:id="rId1"/>
</file>

<file path=xl/activeX/activeX17.xml><?xml version="1.0" encoding="utf-8"?>
<ax:ocx xmlns:ax="http://schemas.microsoft.com/office/2006/activeX" xmlns:r="http://schemas.openxmlformats.org/officeDocument/2006/relationships" ax:classid="{8BD21D40-EC42-11CE-9E0D-00AA006002F3}" ax:persistence="persistStreamInit" r:id="rId1"/>
</file>

<file path=xl/activeX/activeX18.xml><?xml version="1.0" encoding="utf-8"?>
<ax:ocx xmlns:ax="http://schemas.microsoft.com/office/2006/activeX" xmlns:r="http://schemas.openxmlformats.org/officeDocument/2006/relationships" ax:classid="{8BD21D40-EC42-11CE-9E0D-00AA006002F3}" ax:persistence="persistStreamInit" r:id="rId1"/>
</file>

<file path=xl/activeX/activeX19.xml><?xml version="1.0" encoding="utf-8"?>
<ax:ocx xmlns:ax="http://schemas.microsoft.com/office/2006/activeX" xmlns:r="http://schemas.openxmlformats.org/officeDocument/2006/relationships" ax:classid="{8BD21D40-EC42-11CE-9E0D-00AA006002F3}" ax:persistence="persistStreamInit" r:id="rId1"/>
</file>

<file path=xl/activeX/activeX2.xml><?xml version="1.0" encoding="utf-8"?>
<ax:ocx xmlns:ax="http://schemas.microsoft.com/office/2006/activeX" xmlns:r="http://schemas.openxmlformats.org/officeDocument/2006/relationships" ax:classid="{8BD21D40-EC42-11CE-9E0D-00AA006002F3}" ax:persistence="persistStreamInit" r:id="rId1"/>
</file>

<file path=xl/activeX/activeX20.xml><?xml version="1.0" encoding="utf-8"?>
<ax:ocx xmlns:ax="http://schemas.microsoft.com/office/2006/activeX" xmlns:r="http://schemas.openxmlformats.org/officeDocument/2006/relationships" ax:classid="{8BD21D40-EC42-11CE-9E0D-00AA006002F3}" ax:persistence="persistStreamInit" r:id="rId1"/>
</file>

<file path=xl/activeX/activeX21.xml><?xml version="1.0" encoding="utf-8"?>
<ax:ocx xmlns:ax="http://schemas.microsoft.com/office/2006/activeX" xmlns:r="http://schemas.openxmlformats.org/officeDocument/2006/relationships" ax:classid="{8BD21D40-EC42-11CE-9E0D-00AA006002F3}" ax:persistence="persistStreamInit" r:id="rId1"/>
</file>

<file path=xl/activeX/activeX22.xml><?xml version="1.0" encoding="utf-8"?>
<ax:ocx xmlns:ax="http://schemas.microsoft.com/office/2006/activeX" xmlns:r="http://schemas.openxmlformats.org/officeDocument/2006/relationships" ax:classid="{8BD21D40-EC42-11CE-9E0D-00AA006002F3}" ax:persistence="persistStreamInit" r:id="rId1"/>
</file>

<file path=xl/activeX/activeX23.xml><?xml version="1.0" encoding="utf-8"?>
<ax:ocx xmlns:ax="http://schemas.microsoft.com/office/2006/activeX" xmlns:r="http://schemas.openxmlformats.org/officeDocument/2006/relationships" ax:classid="{8BD21D40-EC42-11CE-9E0D-00AA006002F3}" ax:persistence="persistStreamInit" r:id="rId1"/>
</file>

<file path=xl/activeX/activeX24.xml><?xml version="1.0" encoding="utf-8"?>
<ax:ocx xmlns:ax="http://schemas.microsoft.com/office/2006/activeX" xmlns:r="http://schemas.openxmlformats.org/officeDocument/2006/relationships" ax:classid="{8BD21D40-EC42-11CE-9E0D-00AA006002F3}" ax:persistence="persistStreamInit" r:id="rId1"/>
</file>

<file path=xl/activeX/activeX25.xml><?xml version="1.0" encoding="utf-8"?>
<ax:ocx xmlns:ax="http://schemas.microsoft.com/office/2006/activeX" xmlns:r="http://schemas.openxmlformats.org/officeDocument/2006/relationships" ax:classid="{8BD21D40-EC42-11CE-9E0D-00AA006002F3}" ax:persistence="persistStreamInit" r:id="rId1"/>
</file>

<file path=xl/activeX/activeX26.xml><?xml version="1.0" encoding="utf-8"?>
<ax:ocx xmlns:ax="http://schemas.microsoft.com/office/2006/activeX" xmlns:r="http://schemas.openxmlformats.org/officeDocument/2006/relationships" ax:classid="{8BD21D40-EC42-11CE-9E0D-00AA006002F3}" ax:persistence="persistStreamInit" r:id="rId1"/>
</file>

<file path=xl/activeX/activeX27.xml><?xml version="1.0" encoding="utf-8"?>
<ax:ocx xmlns:ax="http://schemas.microsoft.com/office/2006/activeX" xmlns:r="http://schemas.openxmlformats.org/officeDocument/2006/relationships" ax:classid="{8BD21D40-EC42-11CE-9E0D-00AA006002F3}" ax:persistence="persistStreamInit" r:id="rId1"/>
</file>

<file path=xl/activeX/activeX28.xml><?xml version="1.0" encoding="utf-8"?>
<ax:ocx xmlns:ax="http://schemas.microsoft.com/office/2006/activeX" xmlns:r="http://schemas.openxmlformats.org/officeDocument/2006/relationships" ax:classid="{8BD21D40-EC42-11CE-9E0D-00AA006002F3}" ax:persistence="persistStreamInit" r:id="rId1"/>
</file>

<file path=xl/activeX/activeX29.xml><?xml version="1.0" encoding="utf-8"?>
<ax:ocx xmlns:ax="http://schemas.microsoft.com/office/2006/activeX" xmlns:r="http://schemas.openxmlformats.org/officeDocument/2006/relationships" ax:classid="{8BD21D40-EC42-11CE-9E0D-00AA006002F3}" ax:persistence="persistStreamInit" r:id="rId1"/>
</file>

<file path=xl/activeX/activeX3.xml><?xml version="1.0" encoding="utf-8"?>
<ax:ocx xmlns:ax="http://schemas.microsoft.com/office/2006/activeX" xmlns:r="http://schemas.openxmlformats.org/officeDocument/2006/relationships" ax:classid="{8BD21D40-EC42-11CE-9E0D-00AA006002F3}" ax:persistence="persistStreamInit" r:id="rId1"/>
</file>

<file path=xl/activeX/activeX30.xml><?xml version="1.0" encoding="utf-8"?>
<ax:ocx xmlns:ax="http://schemas.microsoft.com/office/2006/activeX" xmlns:r="http://schemas.openxmlformats.org/officeDocument/2006/relationships" ax:classid="{8BD21D40-EC42-11CE-9E0D-00AA006002F3}" ax:persistence="persistStreamInit" r:id="rId1"/>
</file>

<file path=xl/activeX/activeX31.xml><?xml version="1.0" encoding="utf-8"?>
<ax:ocx xmlns:ax="http://schemas.microsoft.com/office/2006/activeX" xmlns:r="http://schemas.openxmlformats.org/officeDocument/2006/relationships" ax:classid="{8BD21D40-EC42-11CE-9E0D-00AA006002F3}" ax:persistence="persistStreamInit" r:id="rId1"/>
</file>

<file path=xl/activeX/activeX32.xml><?xml version="1.0" encoding="utf-8"?>
<ax:ocx xmlns:ax="http://schemas.microsoft.com/office/2006/activeX" xmlns:r="http://schemas.openxmlformats.org/officeDocument/2006/relationships" ax:classid="{8BD21D40-EC42-11CE-9E0D-00AA006002F3}" ax:persistence="persistStreamInit" r:id="rId1"/>
</file>

<file path=xl/activeX/activeX33.xml><?xml version="1.0" encoding="utf-8"?>
<ax:ocx xmlns:ax="http://schemas.microsoft.com/office/2006/activeX" xmlns:r="http://schemas.openxmlformats.org/officeDocument/2006/relationships" ax:classid="{8BD21D40-EC42-11CE-9E0D-00AA006002F3}" ax:persistence="persistStreamInit" r:id="rId1"/>
</file>

<file path=xl/activeX/activeX34.xml><?xml version="1.0" encoding="utf-8"?>
<ax:ocx xmlns:ax="http://schemas.microsoft.com/office/2006/activeX" xmlns:r="http://schemas.openxmlformats.org/officeDocument/2006/relationships" ax:classid="{8BD21D40-EC42-11CE-9E0D-00AA006002F3}" ax:persistence="persistStreamInit" r:id="rId1"/>
</file>

<file path=xl/activeX/activeX35.xml><?xml version="1.0" encoding="utf-8"?>
<ax:ocx xmlns:ax="http://schemas.microsoft.com/office/2006/activeX" xmlns:r="http://schemas.openxmlformats.org/officeDocument/2006/relationships" ax:classid="{8BD21D40-EC42-11CE-9E0D-00AA006002F3}" ax:persistence="persistStreamInit" r:id="rId1"/>
</file>

<file path=xl/activeX/activeX36.xml><?xml version="1.0" encoding="utf-8"?>
<ax:ocx xmlns:ax="http://schemas.microsoft.com/office/2006/activeX" xmlns:r="http://schemas.openxmlformats.org/officeDocument/2006/relationships" ax:classid="{8BD21D40-EC42-11CE-9E0D-00AA006002F3}" ax:persistence="persistStreamInit" r:id="rId1"/>
</file>

<file path=xl/activeX/activeX37.xml><?xml version="1.0" encoding="utf-8"?>
<ax:ocx xmlns:ax="http://schemas.microsoft.com/office/2006/activeX" xmlns:r="http://schemas.openxmlformats.org/officeDocument/2006/relationships" ax:classid="{8BD21D40-EC42-11CE-9E0D-00AA006002F3}" ax:persistence="persistStreamInit" r:id="rId1"/>
</file>

<file path=xl/activeX/activeX38.xml><?xml version="1.0" encoding="utf-8"?>
<ax:ocx xmlns:ax="http://schemas.microsoft.com/office/2006/activeX" xmlns:r="http://schemas.openxmlformats.org/officeDocument/2006/relationships" ax:classid="{8BD21D40-EC42-11CE-9E0D-00AA006002F3}" ax:persistence="persistStreamInit" r:id="rId1"/>
</file>

<file path=xl/activeX/activeX39.xml><?xml version="1.0" encoding="utf-8"?>
<ax:ocx xmlns:ax="http://schemas.microsoft.com/office/2006/activeX" xmlns:r="http://schemas.openxmlformats.org/officeDocument/2006/relationships" ax:classid="{8BD21D40-EC42-11CE-9E0D-00AA006002F3}" ax:persistence="persistStreamInit" r:id="rId1"/>
</file>

<file path=xl/activeX/activeX4.xml><?xml version="1.0" encoding="utf-8"?>
<ax:ocx xmlns:ax="http://schemas.microsoft.com/office/2006/activeX" xmlns:r="http://schemas.openxmlformats.org/officeDocument/2006/relationships" ax:classid="{8BD21D40-EC42-11CE-9E0D-00AA006002F3}" ax:persistence="persistStreamInit" r:id="rId1"/>
</file>

<file path=xl/activeX/activeX40.xml><?xml version="1.0" encoding="utf-8"?>
<ax:ocx xmlns:ax="http://schemas.microsoft.com/office/2006/activeX" xmlns:r="http://schemas.openxmlformats.org/officeDocument/2006/relationships" ax:classid="{8BD21D40-EC42-11CE-9E0D-00AA006002F3}" ax:persistence="persistStreamInit" r:id="rId1"/>
</file>

<file path=xl/activeX/activeX41.xml><?xml version="1.0" encoding="utf-8"?>
<ax:ocx xmlns:ax="http://schemas.microsoft.com/office/2006/activeX" xmlns:r="http://schemas.openxmlformats.org/officeDocument/2006/relationships" ax:classid="{8BD21D40-EC42-11CE-9E0D-00AA006002F3}" ax:persistence="persistStreamInit" r:id="rId1"/>
</file>

<file path=xl/activeX/activeX42.xml><?xml version="1.0" encoding="utf-8"?>
<ax:ocx xmlns:ax="http://schemas.microsoft.com/office/2006/activeX" xmlns:r="http://schemas.openxmlformats.org/officeDocument/2006/relationships" ax:classid="{8BD21D40-EC42-11CE-9E0D-00AA006002F3}" ax:persistence="persistStreamInit" r:id="rId1"/>
</file>

<file path=xl/activeX/activeX43.xml><?xml version="1.0" encoding="utf-8"?>
<ax:ocx xmlns:ax="http://schemas.microsoft.com/office/2006/activeX" xmlns:r="http://schemas.openxmlformats.org/officeDocument/2006/relationships" ax:classid="{8BD21D40-EC42-11CE-9E0D-00AA006002F3}" ax:persistence="persistStreamInit" r:id="rId1"/>
</file>

<file path=xl/activeX/activeX44.xml><?xml version="1.0" encoding="utf-8"?>
<ax:ocx xmlns:ax="http://schemas.microsoft.com/office/2006/activeX" xmlns:r="http://schemas.openxmlformats.org/officeDocument/2006/relationships" ax:classid="{8BD21D40-EC42-11CE-9E0D-00AA006002F3}" ax:persistence="persistStreamInit" r:id="rId1"/>
</file>

<file path=xl/activeX/activeX45.xml><?xml version="1.0" encoding="utf-8"?>
<ax:ocx xmlns:ax="http://schemas.microsoft.com/office/2006/activeX" xmlns:r="http://schemas.openxmlformats.org/officeDocument/2006/relationships" ax:classid="{8BD21D40-EC42-11CE-9E0D-00AA006002F3}" ax:persistence="persistStreamInit" r:id="rId1"/>
</file>

<file path=xl/activeX/activeX5.xml><?xml version="1.0" encoding="utf-8"?>
<ax:ocx xmlns:ax="http://schemas.microsoft.com/office/2006/activeX" xmlns:r="http://schemas.openxmlformats.org/officeDocument/2006/relationships" ax:classid="{8BD21D40-EC42-11CE-9E0D-00AA006002F3}" ax:persistence="persistStreamInit" r:id="rId1"/>
</file>

<file path=xl/activeX/activeX6.xml><?xml version="1.0" encoding="utf-8"?>
<ax:ocx xmlns:ax="http://schemas.microsoft.com/office/2006/activeX" xmlns:r="http://schemas.openxmlformats.org/officeDocument/2006/relationships" ax:classid="{8BD21D40-EC42-11CE-9E0D-00AA006002F3}" ax:persistence="persistStreamInit" r:id="rId1"/>
</file>

<file path=xl/activeX/activeX7.xml><?xml version="1.0" encoding="utf-8"?>
<ax:ocx xmlns:ax="http://schemas.microsoft.com/office/2006/activeX" xmlns:r="http://schemas.openxmlformats.org/officeDocument/2006/relationships" ax:classid="{8BD21D40-EC42-11CE-9E0D-00AA006002F3}" ax:persistence="persistStreamInit" r:id="rId1"/>
</file>

<file path=xl/activeX/activeX8.xml><?xml version="1.0" encoding="utf-8"?>
<ax:ocx xmlns:ax="http://schemas.microsoft.com/office/2006/activeX" xmlns:r="http://schemas.openxmlformats.org/officeDocument/2006/relationships" ax:classid="{8BD21D40-EC42-11CE-9E0D-00AA006002F3}" ax:persistence="persistStreamInit" r:id="rId1"/>
</file>

<file path=xl/activeX/activeX9.xml><?xml version="1.0" encoding="utf-8"?>
<ax:ocx xmlns:ax="http://schemas.microsoft.com/office/2006/activeX" xmlns:r="http://schemas.openxmlformats.org/officeDocument/2006/relationships" ax:classid="{8BD21D40-EC42-11CE-9E0D-00AA006002F3}" ax:persistence="persistStreamInit" r:id="rId1"/>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jpe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 Id="rId14" Type="http://schemas.microsoft.com/office/2007/relationships/hdphoto" Target="../media/hdphoto1.wdp"/></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2.png"/><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1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vmlDrawing1.vml.rels><?xml version="1.0" encoding="UTF-8" standalone="yes"?>
<Relationships xmlns="http://schemas.openxmlformats.org/package/2006/relationships"><Relationship Id="rId3" Type="http://schemas.openxmlformats.org/officeDocument/2006/relationships/image" Target="../media/image14.emf"/><Relationship Id="rId2" Type="http://schemas.openxmlformats.org/officeDocument/2006/relationships/image" Target="../media/image15.emf"/><Relationship Id="rId1" Type="http://schemas.openxmlformats.org/officeDocument/2006/relationships/image" Target="../media/image16.emf"/></Relationships>
</file>

<file path=xl/drawings/drawing1.xml><?xml version="1.0" encoding="utf-8"?>
<xdr:wsDr xmlns:xdr="http://schemas.openxmlformats.org/drawingml/2006/spreadsheetDrawing" xmlns:a="http://schemas.openxmlformats.org/drawingml/2006/main">
  <xdr:twoCellAnchor>
    <xdr:from>
      <xdr:col>4</xdr:col>
      <xdr:colOff>473868</xdr:colOff>
      <xdr:row>40</xdr:row>
      <xdr:rowOff>1619251</xdr:rowOff>
    </xdr:from>
    <xdr:to>
      <xdr:col>4</xdr:col>
      <xdr:colOff>1340643</xdr:colOff>
      <xdr:row>40</xdr:row>
      <xdr:rowOff>1843089</xdr:rowOff>
    </xdr:to>
    <xdr:sp macro="" textlink="">
      <xdr:nvSpPr>
        <xdr:cNvPr id="4" name="CuadroTexto 3">
          <a:extLst>
            <a:ext uri="{FF2B5EF4-FFF2-40B4-BE49-F238E27FC236}">
              <a16:creationId xmlns:a16="http://schemas.microsoft.com/office/drawing/2014/main" id="{00000000-0008-0000-0000-000004000000}"/>
            </a:ext>
          </a:extLst>
        </xdr:cNvPr>
        <xdr:cNvSpPr txBox="1"/>
      </xdr:nvSpPr>
      <xdr:spPr>
        <a:xfrm>
          <a:off x="6503193" y="35194876"/>
          <a:ext cx="866775" cy="223838"/>
        </a:xfrm>
        <a:prstGeom prst="rect">
          <a:avLst/>
        </a:prstGeom>
        <a:solidFill>
          <a:srgbClr val="D862B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a:latin typeface="Arial" panose="020B0604020202020204" pitchFamily="34" charset="0"/>
              <a:cs typeface="Arial" panose="020B0604020202020204" pitchFamily="34" charset="0"/>
            </a:rPr>
            <a:t>EXTREMO</a:t>
          </a:r>
        </a:p>
      </xdr:txBody>
    </xdr:sp>
    <xdr:clientData/>
  </xdr:twoCellAnchor>
  <xdr:twoCellAnchor editAs="oneCell">
    <xdr:from>
      <xdr:col>5</xdr:col>
      <xdr:colOff>295275</xdr:colOff>
      <xdr:row>0</xdr:row>
      <xdr:rowOff>95250</xdr:rowOff>
    </xdr:from>
    <xdr:to>
      <xdr:col>5</xdr:col>
      <xdr:colOff>819150</xdr:colOff>
      <xdr:row>3</xdr:row>
      <xdr:rowOff>66675</xdr:rowOff>
    </xdr:to>
    <xdr:pic>
      <xdr:nvPicPr>
        <xdr:cNvPr id="2" name="1 Imagen" descr="logocapitalmusical">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91475" y="95250"/>
          <a:ext cx="5238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211933</xdr:colOff>
      <xdr:row>0</xdr:row>
      <xdr:rowOff>71438</xdr:rowOff>
    </xdr:from>
    <xdr:to>
      <xdr:col>0</xdr:col>
      <xdr:colOff>1371600</xdr:colOff>
      <xdr:row>2</xdr:row>
      <xdr:rowOff>123825</xdr:rowOff>
    </xdr:to>
    <xdr:pic>
      <xdr:nvPicPr>
        <xdr:cNvPr id="3" name="2 Imagen" descr="logotipo alcaldia version para documentos word">
          <a:extLst>
            <a:ext uri="{FF2B5EF4-FFF2-40B4-BE49-F238E27FC236}">
              <a16:creationId xmlns:a16="http://schemas.microsoft.com/office/drawing/2014/main" id="{00000000-0008-0000-0000-000003000000}"/>
            </a:ext>
          </a:extLst>
        </xdr:cNvPr>
        <xdr:cNvPicPr/>
      </xdr:nvPicPr>
      <xdr:blipFill>
        <a:blip xmlns:r="http://schemas.openxmlformats.org/officeDocument/2006/relationships" r:embed="rId2"/>
        <a:srcRect/>
        <a:stretch>
          <a:fillRect/>
        </a:stretch>
      </xdr:blipFill>
      <xdr:spPr bwMode="auto">
        <a:xfrm>
          <a:off x="211933" y="71438"/>
          <a:ext cx="1159667" cy="614362"/>
        </a:xfrm>
        <a:prstGeom prst="rect">
          <a:avLst/>
        </a:prstGeom>
        <a:noFill/>
        <a:ln w="9525">
          <a:noFill/>
          <a:miter lim="800000"/>
          <a:headEnd/>
          <a:tailEnd/>
        </a:ln>
      </xdr:spPr>
    </xdr:pic>
    <xdr:clientData/>
  </xdr:twoCellAnchor>
  <xdr:twoCellAnchor>
    <xdr:from>
      <xdr:col>4</xdr:col>
      <xdr:colOff>483393</xdr:colOff>
      <xdr:row>40</xdr:row>
      <xdr:rowOff>1866900</xdr:rowOff>
    </xdr:from>
    <xdr:to>
      <xdr:col>4</xdr:col>
      <xdr:colOff>1362074</xdr:colOff>
      <xdr:row>40</xdr:row>
      <xdr:rowOff>2105026</xdr:rowOff>
    </xdr:to>
    <xdr:sp macro="" textlink="">
      <xdr:nvSpPr>
        <xdr:cNvPr id="5" name="CuadroTexto 4">
          <a:extLst>
            <a:ext uri="{FF2B5EF4-FFF2-40B4-BE49-F238E27FC236}">
              <a16:creationId xmlns:a16="http://schemas.microsoft.com/office/drawing/2014/main" id="{00000000-0008-0000-0000-000005000000}"/>
            </a:ext>
          </a:extLst>
        </xdr:cNvPr>
        <xdr:cNvSpPr txBox="1"/>
      </xdr:nvSpPr>
      <xdr:spPr>
        <a:xfrm>
          <a:off x="6512718" y="35442525"/>
          <a:ext cx="878681" cy="238126"/>
        </a:xfrm>
        <a:prstGeom prst="rect">
          <a:avLst/>
        </a:prstGeom>
        <a:solidFill>
          <a:schemeClr val="accent6">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a:latin typeface="Arial" panose="020B0604020202020204" pitchFamily="34" charset="0"/>
              <a:cs typeface="Arial" panose="020B0604020202020204" pitchFamily="34" charset="0"/>
            </a:rPr>
            <a:t>ALTO</a:t>
          </a:r>
        </a:p>
      </xdr:txBody>
    </xdr:sp>
    <xdr:clientData/>
  </xdr:twoCellAnchor>
  <xdr:twoCellAnchor>
    <xdr:from>
      <xdr:col>4</xdr:col>
      <xdr:colOff>483395</xdr:colOff>
      <xdr:row>40</xdr:row>
      <xdr:rowOff>2133600</xdr:rowOff>
    </xdr:from>
    <xdr:to>
      <xdr:col>4</xdr:col>
      <xdr:colOff>1350170</xdr:colOff>
      <xdr:row>40</xdr:row>
      <xdr:rowOff>2371725</xdr:rowOff>
    </xdr:to>
    <xdr:sp macro="" textlink="">
      <xdr:nvSpPr>
        <xdr:cNvPr id="6" name="CuadroTexto 5">
          <a:extLst>
            <a:ext uri="{FF2B5EF4-FFF2-40B4-BE49-F238E27FC236}">
              <a16:creationId xmlns:a16="http://schemas.microsoft.com/office/drawing/2014/main" id="{00000000-0008-0000-0000-000006000000}"/>
            </a:ext>
          </a:extLst>
        </xdr:cNvPr>
        <xdr:cNvSpPr txBox="1"/>
      </xdr:nvSpPr>
      <xdr:spPr>
        <a:xfrm>
          <a:off x="6512720" y="35709225"/>
          <a:ext cx="866775" cy="238125"/>
        </a:xfrm>
        <a:prstGeom prst="rect">
          <a:avLst/>
        </a:prstGeom>
        <a:solidFill>
          <a:srgbClr val="FFC0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900">
              <a:latin typeface="Arial" panose="020B0604020202020204" pitchFamily="34" charset="0"/>
              <a:cs typeface="Arial" panose="020B0604020202020204" pitchFamily="34" charset="0"/>
            </a:rPr>
            <a:t>MODERADO</a:t>
          </a:r>
        </a:p>
      </xdr:txBody>
    </xdr:sp>
    <xdr:clientData/>
  </xdr:twoCellAnchor>
  <xdr:twoCellAnchor>
    <xdr:from>
      <xdr:col>4</xdr:col>
      <xdr:colOff>485775</xdr:colOff>
      <xdr:row>40</xdr:row>
      <xdr:rowOff>2409825</xdr:rowOff>
    </xdr:from>
    <xdr:to>
      <xdr:col>4</xdr:col>
      <xdr:colOff>1362075</xdr:colOff>
      <xdr:row>40</xdr:row>
      <xdr:rowOff>2628900</xdr:rowOff>
    </xdr:to>
    <xdr:sp macro="" textlink="">
      <xdr:nvSpPr>
        <xdr:cNvPr id="7" name="CuadroTexto 6">
          <a:extLst>
            <a:ext uri="{FF2B5EF4-FFF2-40B4-BE49-F238E27FC236}">
              <a16:creationId xmlns:a16="http://schemas.microsoft.com/office/drawing/2014/main" id="{00000000-0008-0000-0000-000007000000}"/>
            </a:ext>
          </a:extLst>
        </xdr:cNvPr>
        <xdr:cNvSpPr txBox="1"/>
      </xdr:nvSpPr>
      <xdr:spPr>
        <a:xfrm>
          <a:off x="6515100" y="35985450"/>
          <a:ext cx="876300" cy="219075"/>
        </a:xfrm>
        <a:prstGeom prst="rect">
          <a:avLst/>
        </a:prstGeom>
        <a:solidFill>
          <a:srgbClr val="92D05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900">
              <a:latin typeface="Arial" panose="020B0604020202020204" pitchFamily="34" charset="0"/>
              <a:cs typeface="Arial" panose="020B0604020202020204" pitchFamily="34" charset="0"/>
            </a:rPr>
            <a:t>BAJO</a:t>
          </a:r>
        </a:p>
      </xdr:txBody>
    </xdr:sp>
    <xdr:clientData/>
  </xdr:twoCellAnchor>
  <xdr:twoCellAnchor>
    <xdr:from>
      <xdr:col>5</xdr:col>
      <xdr:colOff>11905</xdr:colOff>
      <xdr:row>49</xdr:row>
      <xdr:rowOff>1883568</xdr:rowOff>
    </xdr:from>
    <xdr:to>
      <xdr:col>5</xdr:col>
      <xdr:colOff>878680</xdr:colOff>
      <xdr:row>49</xdr:row>
      <xdr:rowOff>2093118</xdr:rowOff>
    </xdr:to>
    <xdr:sp macro="" textlink="">
      <xdr:nvSpPr>
        <xdr:cNvPr id="8" name="CuadroTexto 7">
          <a:extLst>
            <a:ext uri="{FF2B5EF4-FFF2-40B4-BE49-F238E27FC236}">
              <a16:creationId xmlns:a16="http://schemas.microsoft.com/office/drawing/2014/main" id="{00000000-0008-0000-0000-000008000000}"/>
            </a:ext>
          </a:extLst>
        </xdr:cNvPr>
        <xdr:cNvSpPr txBox="1"/>
      </xdr:nvSpPr>
      <xdr:spPr>
        <a:xfrm>
          <a:off x="7708105" y="44393643"/>
          <a:ext cx="866775" cy="209550"/>
        </a:xfrm>
        <a:prstGeom prst="rect">
          <a:avLst/>
        </a:prstGeom>
        <a:solidFill>
          <a:srgbClr val="D862B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a:latin typeface="Arial" panose="020B0604020202020204" pitchFamily="34" charset="0"/>
              <a:cs typeface="Arial" panose="020B0604020202020204" pitchFamily="34" charset="0"/>
            </a:rPr>
            <a:t>EXTREMO</a:t>
          </a:r>
        </a:p>
      </xdr:txBody>
    </xdr:sp>
    <xdr:clientData/>
  </xdr:twoCellAnchor>
  <xdr:twoCellAnchor>
    <xdr:from>
      <xdr:col>5</xdr:col>
      <xdr:colOff>21431</xdr:colOff>
      <xdr:row>49</xdr:row>
      <xdr:rowOff>2143125</xdr:rowOff>
    </xdr:from>
    <xdr:to>
      <xdr:col>5</xdr:col>
      <xdr:colOff>885825</xdr:colOff>
      <xdr:row>49</xdr:row>
      <xdr:rowOff>2340769</xdr:rowOff>
    </xdr:to>
    <xdr:sp macro="" textlink="">
      <xdr:nvSpPr>
        <xdr:cNvPr id="9" name="CuadroTexto 8">
          <a:extLst>
            <a:ext uri="{FF2B5EF4-FFF2-40B4-BE49-F238E27FC236}">
              <a16:creationId xmlns:a16="http://schemas.microsoft.com/office/drawing/2014/main" id="{00000000-0008-0000-0000-000009000000}"/>
            </a:ext>
          </a:extLst>
        </xdr:cNvPr>
        <xdr:cNvSpPr txBox="1"/>
      </xdr:nvSpPr>
      <xdr:spPr>
        <a:xfrm>
          <a:off x="7717631" y="44653200"/>
          <a:ext cx="864394" cy="197644"/>
        </a:xfrm>
        <a:prstGeom prst="rect">
          <a:avLst/>
        </a:prstGeom>
        <a:solidFill>
          <a:schemeClr val="accent6">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a:latin typeface="Arial" panose="020B0604020202020204" pitchFamily="34" charset="0"/>
              <a:cs typeface="Arial" panose="020B0604020202020204" pitchFamily="34" charset="0"/>
            </a:rPr>
            <a:t>ALTO</a:t>
          </a:r>
        </a:p>
      </xdr:txBody>
    </xdr:sp>
    <xdr:clientData/>
  </xdr:twoCellAnchor>
  <xdr:twoCellAnchor>
    <xdr:from>
      <xdr:col>5</xdr:col>
      <xdr:colOff>23812</xdr:colOff>
      <xdr:row>49</xdr:row>
      <xdr:rowOff>2407443</xdr:rowOff>
    </xdr:from>
    <xdr:to>
      <xdr:col>5</xdr:col>
      <xdr:colOff>888206</xdr:colOff>
      <xdr:row>49</xdr:row>
      <xdr:rowOff>2607468</xdr:rowOff>
    </xdr:to>
    <xdr:sp macro="" textlink="">
      <xdr:nvSpPr>
        <xdr:cNvPr id="10" name="CuadroTexto 9">
          <a:extLst>
            <a:ext uri="{FF2B5EF4-FFF2-40B4-BE49-F238E27FC236}">
              <a16:creationId xmlns:a16="http://schemas.microsoft.com/office/drawing/2014/main" id="{00000000-0008-0000-0000-00000A000000}"/>
            </a:ext>
          </a:extLst>
        </xdr:cNvPr>
        <xdr:cNvSpPr txBox="1"/>
      </xdr:nvSpPr>
      <xdr:spPr>
        <a:xfrm>
          <a:off x="7720012" y="44917518"/>
          <a:ext cx="864394" cy="200025"/>
        </a:xfrm>
        <a:prstGeom prst="rect">
          <a:avLst/>
        </a:prstGeom>
        <a:solidFill>
          <a:srgbClr val="FFC0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900">
              <a:latin typeface="Arial" panose="020B0604020202020204" pitchFamily="34" charset="0"/>
              <a:cs typeface="Arial" panose="020B0604020202020204" pitchFamily="34" charset="0"/>
            </a:rPr>
            <a:t>MODERADO</a:t>
          </a:r>
        </a:p>
      </xdr:txBody>
    </xdr:sp>
    <xdr:clientData/>
  </xdr:twoCellAnchor>
  <xdr:twoCellAnchor>
    <xdr:from>
      <xdr:col>5</xdr:col>
      <xdr:colOff>28575</xdr:colOff>
      <xdr:row>49</xdr:row>
      <xdr:rowOff>2683670</xdr:rowOff>
    </xdr:from>
    <xdr:to>
      <xdr:col>5</xdr:col>
      <xdr:colOff>885825</xdr:colOff>
      <xdr:row>49</xdr:row>
      <xdr:rowOff>2876550</xdr:rowOff>
    </xdr:to>
    <xdr:sp macro="" textlink="">
      <xdr:nvSpPr>
        <xdr:cNvPr id="11" name="CuadroTexto 10">
          <a:extLst>
            <a:ext uri="{FF2B5EF4-FFF2-40B4-BE49-F238E27FC236}">
              <a16:creationId xmlns:a16="http://schemas.microsoft.com/office/drawing/2014/main" id="{00000000-0008-0000-0000-00000B000000}"/>
            </a:ext>
          </a:extLst>
        </xdr:cNvPr>
        <xdr:cNvSpPr txBox="1"/>
      </xdr:nvSpPr>
      <xdr:spPr>
        <a:xfrm>
          <a:off x="7724775" y="45193745"/>
          <a:ext cx="857250" cy="192880"/>
        </a:xfrm>
        <a:prstGeom prst="rect">
          <a:avLst/>
        </a:prstGeom>
        <a:solidFill>
          <a:srgbClr val="92D05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900">
              <a:latin typeface="Arial" panose="020B0604020202020204" pitchFamily="34" charset="0"/>
              <a:cs typeface="Arial" panose="020B0604020202020204" pitchFamily="34" charset="0"/>
            </a:rPr>
            <a:t>BAJO</a:t>
          </a:r>
        </a:p>
      </xdr:txBody>
    </xdr:sp>
    <xdr:clientData/>
  </xdr:twoCellAnchor>
  <xdr:twoCellAnchor editAs="oneCell">
    <xdr:from>
      <xdr:col>0</xdr:col>
      <xdr:colOff>50006</xdr:colOff>
      <xdr:row>49</xdr:row>
      <xdr:rowOff>1685925</xdr:rowOff>
    </xdr:from>
    <xdr:to>
      <xdr:col>3</xdr:col>
      <xdr:colOff>2686050</xdr:colOff>
      <xdr:row>49</xdr:row>
      <xdr:rowOff>3857625</xdr:rowOff>
    </xdr:to>
    <xdr:pic>
      <xdr:nvPicPr>
        <xdr:cNvPr id="12" name="Imagen 11">
          <a:extLst>
            <a:ext uri="{FF2B5EF4-FFF2-40B4-BE49-F238E27FC236}">
              <a16:creationId xmlns:a16="http://schemas.microsoft.com/office/drawing/2014/main" id="{00000000-0008-0000-0000-00000C000000}"/>
            </a:ext>
          </a:extLst>
        </xdr:cNvPr>
        <xdr:cNvPicPr>
          <a:picLocks noChangeAspect="1"/>
        </xdr:cNvPicPr>
      </xdr:nvPicPr>
      <xdr:blipFill rotWithShape="1">
        <a:blip xmlns:r="http://schemas.openxmlformats.org/officeDocument/2006/relationships" r:embed="rId3"/>
        <a:srcRect l="27602" t="33467" r="28908" b="36841"/>
        <a:stretch/>
      </xdr:blipFill>
      <xdr:spPr>
        <a:xfrm>
          <a:off x="50006" y="44577000"/>
          <a:ext cx="5655469" cy="2171700"/>
        </a:xfrm>
        <a:prstGeom prst="rect">
          <a:avLst/>
        </a:prstGeom>
      </xdr:spPr>
    </xdr:pic>
    <xdr:clientData/>
  </xdr:twoCellAnchor>
  <xdr:twoCellAnchor>
    <xdr:from>
      <xdr:col>3</xdr:col>
      <xdr:colOff>2728912</xdr:colOff>
      <xdr:row>49</xdr:row>
      <xdr:rowOff>1316831</xdr:rowOff>
    </xdr:from>
    <xdr:to>
      <xdr:col>4</xdr:col>
      <xdr:colOff>1543050</xdr:colOff>
      <xdr:row>49</xdr:row>
      <xdr:rowOff>4010025</xdr:rowOff>
    </xdr:to>
    <xdr:sp macro="" textlink="">
      <xdr:nvSpPr>
        <xdr:cNvPr id="13" name="CuadroTexto 12">
          <a:extLst>
            <a:ext uri="{FF2B5EF4-FFF2-40B4-BE49-F238E27FC236}">
              <a16:creationId xmlns:a16="http://schemas.microsoft.com/office/drawing/2014/main" id="{00000000-0008-0000-0000-00000D000000}"/>
            </a:ext>
          </a:extLst>
        </xdr:cNvPr>
        <xdr:cNvSpPr txBox="1"/>
      </xdr:nvSpPr>
      <xdr:spPr>
        <a:xfrm>
          <a:off x="5748337" y="44207906"/>
          <a:ext cx="1824038" cy="26931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050" b="1">
              <a:latin typeface="Arial" panose="020B0604020202020204" pitchFamily="34" charset="0"/>
              <a:cs typeface="Arial" panose="020B0604020202020204" pitchFamily="34" charset="0"/>
            </a:rPr>
            <a:t>IMPORTANTE</a:t>
          </a:r>
        </a:p>
        <a:p>
          <a:r>
            <a:rPr lang="es-CO" sz="1050">
              <a:latin typeface="Arial" panose="020B0604020202020204" pitchFamily="34" charset="0"/>
              <a:cs typeface="Arial" panose="020B0604020202020204" pitchFamily="34" charset="0"/>
            </a:rPr>
            <a:t>a. Si la solidez del conjunto de los controles es débil, este no disminuirá ningún cuadrante de impacto o prababilidad asociada al riesgo.</a:t>
          </a:r>
        </a:p>
        <a:p>
          <a:r>
            <a:rPr lang="es-CO" sz="1050">
              <a:latin typeface="Arial" panose="020B0604020202020204" pitchFamily="34" charset="0"/>
              <a:cs typeface="Arial" panose="020B0604020202020204" pitchFamily="34" charset="0"/>
            </a:rPr>
            <a:t>b. Trantándose</a:t>
          </a:r>
          <a:r>
            <a:rPr lang="es-CO" sz="1050" baseline="0">
              <a:latin typeface="Arial" panose="020B0604020202020204" pitchFamily="34" charset="0"/>
              <a:cs typeface="Arial" panose="020B0604020202020204" pitchFamily="34" charset="0"/>
            </a:rPr>
            <a:t> de riesgos de corrupción únicamente hay disminución de probabilidad. Es decir, para el impacto no opera el desplazamiento.</a:t>
          </a:r>
        </a:p>
        <a:p>
          <a:r>
            <a:rPr lang="es-CO" sz="1050" baseline="0">
              <a:latin typeface="Arial" panose="020B0604020202020204" pitchFamily="34" charset="0"/>
              <a:cs typeface="Arial" panose="020B0604020202020204" pitchFamily="34" charset="0"/>
            </a:rPr>
            <a:t>c. Si el riesgo se materializa, ocasiona un impacto mayor para la entidad. </a:t>
          </a:r>
          <a:endParaRPr lang="es-CO" sz="1050">
            <a:latin typeface="Arial" panose="020B0604020202020204" pitchFamily="34" charset="0"/>
            <a:cs typeface="Arial" panose="020B0604020202020204" pitchFamily="34" charset="0"/>
          </a:endParaRPr>
        </a:p>
        <a:p>
          <a:endParaRPr lang="es-CO" sz="1050">
            <a:latin typeface="Arial" panose="020B0604020202020204" pitchFamily="34" charset="0"/>
            <a:cs typeface="Arial" panose="020B0604020202020204" pitchFamily="34" charset="0"/>
          </a:endParaRPr>
        </a:p>
      </xdr:txBody>
    </xdr:sp>
    <xdr:clientData/>
  </xdr:twoCellAnchor>
  <xdr:twoCellAnchor editAs="oneCell">
    <xdr:from>
      <xdr:col>6</xdr:col>
      <xdr:colOff>593725</xdr:colOff>
      <xdr:row>31</xdr:row>
      <xdr:rowOff>1203325</xdr:rowOff>
    </xdr:from>
    <xdr:to>
      <xdr:col>15</xdr:col>
      <xdr:colOff>641350</xdr:colOff>
      <xdr:row>36</xdr:row>
      <xdr:rowOff>267493</xdr:rowOff>
    </xdr:to>
    <xdr:pic>
      <xdr:nvPicPr>
        <xdr:cNvPr id="17" name="Imagen 16">
          <a:extLst>
            <a:ext uri="{FF2B5EF4-FFF2-40B4-BE49-F238E27FC236}">
              <a16:creationId xmlns:a16="http://schemas.microsoft.com/office/drawing/2014/main" id="{00000000-0008-0000-0000-000011000000}"/>
            </a:ext>
          </a:extLst>
        </xdr:cNvPr>
        <xdr:cNvPicPr>
          <a:picLocks noChangeAspect="1"/>
        </xdr:cNvPicPr>
      </xdr:nvPicPr>
      <xdr:blipFill rotWithShape="1">
        <a:blip xmlns:r="http://schemas.openxmlformats.org/officeDocument/2006/relationships" r:embed="rId4"/>
        <a:srcRect l="23673" t="30386" r="23246" b="10362"/>
        <a:stretch/>
      </xdr:blipFill>
      <xdr:spPr>
        <a:xfrm>
          <a:off x="9318625" y="25901650"/>
          <a:ext cx="6905625" cy="4333875"/>
        </a:xfrm>
        <a:prstGeom prst="rect">
          <a:avLst/>
        </a:prstGeom>
      </xdr:spPr>
    </xdr:pic>
    <xdr:clientData/>
  </xdr:twoCellAnchor>
  <xdr:twoCellAnchor editAs="oneCell">
    <xdr:from>
      <xdr:col>6</xdr:col>
      <xdr:colOff>584200</xdr:colOff>
      <xdr:row>37</xdr:row>
      <xdr:rowOff>282575</xdr:rowOff>
    </xdr:from>
    <xdr:to>
      <xdr:col>15</xdr:col>
      <xdr:colOff>615950</xdr:colOff>
      <xdr:row>40</xdr:row>
      <xdr:rowOff>384172</xdr:rowOff>
    </xdr:to>
    <xdr:pic>
      <xdr:nvPicPr>
        <xdr:cNvPr id="18" name="Imagen 17">
          <a:extLst>
            <a:ext uri="{FF2B5EF4-FFF2-40B4-BE49-F238E27FC236}">
              <a16:creationId xmlns:a16="http://schemas.microsoft.com/office/drawing/2014/main" id="{00000000-0008-0000-0000-000012000000}"/>
            </a:ext>
          </a:extLst>
        </xdr:cNvPr>
        <xdr:cNvPicPr>
          <a:picLocks noChangeAspect="1"/>
        </xdr:cNvPicPr>
      </xdr:nvPicPr>
      <xdr:blipFill rotWithShape="1">
        <a:blip xmlns:r="http://schemas.openxmlformats.org/officeDocument/2006/relationships" r:embed="rId5"/>
        <a:srcRect l="23551" t="43191" r="23490" b="18609"/>
        <a:stretch/>
      </xdr:blipFill>
      <xdr:spPr>
        <a:xfrm>
          <a:off x="9309100" y="30191075"/>
          <a:ext cx="6889750" cy="2806699"/>
        </a:xfrm>
        <a:prstGeom prst="rect">
          <a:avLst/>
        </a:prstGeom>
      </xdr:spPr>
    </xdr:pic>
    <xdr:clientData/>
  </xdr:twoCellAnchor>
  <xdr:twoCellAnchor editAs="oneCell">
    <xdr:from>
      <xdr:col>6</xdr:col>
      <xdr:colOff>516731</xdr:colOff>
      <xdr:row>40</xdr:row>
      <xdr:rowOff>638174</xdr:rowOff>
    </xdr:from>
    <xdr:to>
      <xdr:col>14</xdr:col>
      <xdr:colOff>326232</xdr:colOff>
      <xdr:row>43</xdr:row>
      <xdr:rowOff>1066800</xdr:rowOff>
    </xdr:to>
    <xdr:pic>
      <xdr:nvPicPr>
        <xdr:cNvPr id="27" name="Imagen 26">
          <a:extLst>
            <a:ext uri="{FF2B5EF4-FFF2-40B4-BE49-F238E27FC236}">
              <a16:creationId xmlns:a16="http://schemas.microsoft.com/office/drawing/2014/main" id="{00000000-0008-0000-0000-00001B000000}"/>
            </a:ext>
          </a:extLst>
        </xdr:cNvPr>
        <xdr:cNvPicPr>
          <a:picLocks noChangeAspect="1"/>
        </xdr:cNvPicPr>
      </xdr:nvPicPr>
      <xdr:blipFill rotWithShape="1">
        <a:blip xmlns:r="http://schemas.openxmlformats.org/officeDocument/2006/relationships" r:embed="rId6"/>
        <a:srcRect l="11813" t="24757" r="20054" b="12321"/>
        <a:stretch/>
      </xdr:blipFill>
      <xdr:spPr>
        <a:xfrm>
          <a:off x="9241631" y="33251774"/>
          <a:ext cx="5905501" cy="3638550"/>
        </a:xfrm>
        <a:prstGeom prst="rect">
          <a:avLst/>
        </a:prstGeom>
      </xdr:spPr>
    </xdr:pic>
    <xdr:clientData/>
  </xdr:twoCellAnchor>
  <xdr:twoCellAnchor>
    <xdr:from>
      <xdr:col>0</xdr:col>
      <xdr:colOff>133350</xdr:colOff>
      <xdr:row>46</xdr:row>
      <xdr:rowOff>933450</xdr:rowOff>
    </xdr:from>
    <xdr:to>
      <xdr:col>1</xdr:col>
      <xdr:colOff>466725</xdr:colOff>
      <xdr:row>46</xdr:row>
      <xdr:rowOff>2114550</xdr:rowOff>
    </xdr:to>
    <xdr:sp macro="" textlink="">
      <xdr:nvSpPr>
        <xdr:cNvPr id="36" name="CuadroTexto 35">
          <a:extLst>
            <a:ext uri="{FF2B5EF4-FFF2-40B4-BE49-F238E27FC236}">
              <a16:creationId xmlns:a16="http://schemas.microsoft.com/office/drawing/2014/main" id="{00000000-0008-0000-0000-000024000000}"/>
            </a:ext>
          </a:extLst>
        </xdr:cNvPr>
        <xdr:cNvSpPr txBox="1"/>
      </xdr:nvSpPr>
      <xdr:spPr>
        <a:xfrm>
          <a:off x="133350" y="40690800"/>
          <a:ext cx="1828800" cy="1181100"/>
        </a:xfrm>
        <a:prstGeom prst="rect">
          <a:avLst/>
        </a:prstGeom>
        <a:gradFill flip="none" rotWithShape="1">
          <a:gsLst>
            <a:gs pos="0">
              <a:srgbClr val="A568D2">
                <a:tint val="66000"/>
                <a:satMod val="160000"/>
              </a:srgbClr>
            </a:gs>
            <a:gs pos="50000">
              <a:srgbClr val="A568D2">
                <a:tint val="44500"/>
                <a:satMod val="160000"/>
              </a:srgbClr>
            </a:gs>
            <a:gs pos="100000">
              <a:srgbClr val="A568D2">
                <a:tint val="23500"/>
                <a:satMod val="160000"/>
              </a:srgbClr>
            </a:gs>
          </a:gsLst>
          <a:path path="circle">
            <a:fillToRect l="50000" t="50000" r="50000" b="50000"/>
          </a:path>
          <a:tileRect/>
        </a:gra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100" b="1">
              <a:latin typeface="Arial" panose="020B0604020202020204" pitchFamily="34" charset="0"/>
              <a:cs typeface="Arial" panose="020B0604020202020204" pitchFamily="34" charset="0"/>
            </a:rPr>
            <a:t>IMPORTANTE.</a:t>
          </a:r>
        </a:p>
        <a:p>
          <a:r>
            <a:rPr lang="es-CO" sz="1100">
              <a:latin typeface="Arial" panose="020B0604020202020204" pitchFamily="34" charset="0"/>
              <a:cs typeface="Arial" panose="020B0604020202020204" pitchFamily="34" charset="0"/>
            </a:rPr>
            <a:t>La solidez del conjunto de controles</a:t>
          </a:r>
          <a:r>
            <a:rPr lang="es-CO" sz="1100" baseline="0">
              <a:latin typeface="Arial" panose="020B0604020202020204" pitchFamily="34" charset="0"/>
              <a:cs typeface="Arial" panose="020B0604020202020204" pitchFamily="34" charset="0"/>
            </a:rPr>
            <a:t> se obtiene calculando el promedio aritmetico simple de  los controles por cada riesgo. </a:t>
          </a:r>
          <a:endParaRPr lang="es-CO" sz="1100">
            <a:latin typeface="Arial" panose="020B0604020202020204" pitchFamily="34" charset="0"/>
            <a:cs typeface="Arial" panose="020B0604020202020204" pitchFamily="34" charset="0"/>
          </a:endParaRPr>
        </a:p>
      </xdr:txBody>
    </xdr:sp>
    <xdr:clientData/>
  </xdr:twoCellAnchor>
  <xdr:twoCellAnchor editAs="oneCell">
    <xdr:from>
      <xdr:col>1</xdr:col>
      <xdr:colOff>647699</xdr:colOff>
      <xdr:row>46</xdr:row>
      <xdr:rowOff>895350</xdr:rowOff>
    </xdr:from>
    <xdr:to>
      <xdr:col>5</xdr:col>
      <xdr:colOff>857250</xdr:colOff>
      <xdr:row>46</xdr:row>
      <xdr:rowOff>2200275</xdr:rowOff>
    </xdr:to>
    <xdr:pic>
      <xdr:nvPicPr>
        <xdr:cNvPr id="37" name="Imagen 36">
          <a:extLst>
            <a:ext uri="{FF2B5EF4-FFF2-40B4-BE49-F238E27FC236}">
              <a16:creationId xmlns:a16="http://schemas.microsoft.com/office/drawing/2014/main" id="{00000000-0008-0000-0000-000025000000}"/>
            </a:ext>
          </a:extLst>
        </xdr:cNvPr>
        <xdr:cNvPicPr>
          <a:picLocks noChangeAspect="1"/>
        </xdr:cNvPicPr>
      </xdr:nvPicPr>
      <xdr:blipFill rotWithShape="1">
        <a:blip xmlns:r="http://schemas.openxmlformats.org/officeDocument/2006/relationships" r:embed="rId7"/>
        <a:srcRect l="24011" t="38814" r="33618" b="41353"/>
        <a:stretch/>
      </xdr:blipFill>
      <xdr:spPr>
        <a:xfrm>
          <a:off x="2143124" y="40652700"/>
          <a:ext cx="6410326" cy="1304925"/>
        </a:xfrm>
        <a:prstGeom prst="rect">
          <a:avLst/>
        </a:prstGeom>
      </xdr:spPr>
    </xdr:pic>
    <xdr:clientData/>
  </xdr:twoCellAnchor>
  <xdr:twoCellAnchor>
    <xdr:from>
      <xdr:col>0</xdr:col>
      <xdr:colOff>47625</xdr:colOff>
      <xdr:row>49</xdr:row>
      <xdr:rowOff>1381125</xdr:rowOff>
    </xdr:from>
    <xdr:to>
      <xdr:col>3</xdr:col>
      <xdr:colOff>2657475</xdr:colOff>
      <xdr:row>49</xdr:row>
      <xdr:rowOff>1704975</xdr:rowOff>
    </xdr:to>
    <xdr:sp macro="" textlink="">
      <xdr:nvSpPr>
        <xdr:cNvPr id="39" name="CuadroTexto 38">
          <a:extLst>
            <a:ext uri="{FF2B5EF4-FFF2-40B4-BE49-F238E27FC236}">
              <a16:creationId xmlns:a16="http://schemas.microsoft.com/office/drawing/2014/main" id="{00000000-0008-0000-0000-000027000000}"/>
            </a:ext>
          </a:extLst>
        </xdr:cNvPr>
        <xdr:cNvSpPr txBox="1"/>
      </xdr:nvSpPr>
      <xdr:spPr>
        <a:xfrm>
          <a:off x="47625" y="44272200"/>
          <a:ext cx="5629275" cy="323850"/>
        </a:xfrm>
        <a:prstGeom prst="rect">
          <a:avLst/>
        </a:prstGeom>
        <a:solidFill>
          <a:srgbClr val="FFD253"/>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b="1">
              <a:latin typeface="Arial" panose="020B0604020202020204" pitchFamily="34" charset="0"/>
              <a:cs typeface="Arial" panose="020B0604020202020204" pitchFamily="34" charset="0"/>
            </a:rPr>
            <a:t>DESPLAZAMIENTO DEL RIESGO INHERENTE PARA CALCULAR EL RIESGO RESIDUAL</a:t>
          </a:r>
        </a:p>
      </xdr:txBody>
    </xdr:sp>
    <xdr:clientData/>
  </xdr:twoCellAnchor>
  <xdr:twoCellAnchor>
    <xdr:from>
      <xdr:col>0</xdr:col>
      <xdr:colOff>20107</xdr:colOff>
      <xdr:row>49</xdr:row>
      <xdr:rowOff>3842807</xdr:rowOff>
    </xdr:from>
    <xdr:to>
      <xdr:col>5</xdr:col>
      <xdr:colOff>1023936</xdr:colOff>
      <xdr:row>50</xdr:row>
      <xdr:rowOff>11906</xdr:rowOff>
    </xdr:to>
    <xdr:sp macro="" textlink="">
      <xdr:nvSpPr>
        <xdr:cNvPr id="40" name="CuadroTexto 39">
          <a:extLst>
            <a:ext uri="{FF2B5EF4-FFF2-40B4-BE49-F238E27FC236}">
              <a16:creationId xmlns:a16="http://schemas.microsoft.com/office/drawing/2014/main" id="{00000000-0008-0000-0000-000028000000}"/>
            </a:ext>
          </a:extLst>
        </xdr:cNvPr>
        <xdr:cNvSpPr txBox="1"/>
      </xdr:nvSpPr>
      <xdr:spPr>
        <a:xfrm>
          <a:off x="20107" y="48384088"/>
          <a:ext cx="8707173" cy="7768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100" b="1">
              <a:solidFill>
                <a:srgbClr val="C00000"/>
              </a:solidFill>
              <a:latin typeface="Arial" panose="020B0604020202020204" pitchFamily="34" charset="0"/>
              <a:cs typeface="Arial" panose="020B0604020202020204" pitchFamily="34" charset="0"/>
            </a:rPr>
            <a:t>PASO 2</a:t>
          </a:r>
          <a:r>
            <a:rPr lang="es-CO" sz="1100">
              <a:latin typeface="Arial" panose="020B0604020202020204" pitchFamily="34" charset="0"/>
              <a:cs typeface="Arial" panose="020B0604020202020204" pitchFamily="34" charset="0"/>
            </a:rPr>
            <a:t>: </a:t>
          </a:r>
          <a:r>
            <a:rPr lang="es-CO" sz="1100" b="1">
              <a:latin typeface="Arial" panose="020B0604020202020204" pitchFamily="34" charset="0"/>
              <a:cs typeface="Arial" panose="020B0604020202020204" pitchFamily="34" charset="0"/>
            </a:rPr>
            <a:t>DETERMINAR</a:t>
          </a:r>
          <a:r>
            <a:rPr lang="es-CO" sz="1100">
              <a:latin typeface="Arial" panose="020B0604020202020204" pitchFamily="34" charset="0"/>
              <a:cs typeface="Arial" panose="020B0604020202020204" pitchFamily="34" charset="0"/>
            </a:rPr>
            <a:t> el nuevo punto de intersección (R1) que arrojará el N</a:t>
          </a:r>
          <a:r>
            <a:rPr lang="es-CO" sz="1100">
              <a:solidFill>
                <a:schemeClr val="dk1"/>
              </a:solidFill>
              <a:effectLst/>
              <a:latin typeface="Arial" panose="020B0604020202020204" pitchFamily="34" charset="0"/>
              <a:ea typeface="+mn-ea"/>
              <a:cs typeface="Arial" panose="020B0604020202020204" pitchFamily="34" charset="0"/>
            </a:rPr>
            <a:t>IVEL DE RIESGO RESIDUAL. </a:t>
          </a:r>
          <a:r>
            <a:rPr lang="es-CO" sz="1100" b="1">
              <a:solidFill>
                <a:schemeClr val="dk1"/>
              </a:solidFill>
              <a:effectLst/>
              <a:latin typeface="+mn-lt"/>
              <a:ea typeface="+mn-ea"/>
              <a:cs typeface="+mn-cs"/>
            </a:rPr>
            <a:t>L</a:t>
          </a:r>
          <a:r>
            <a:rPr lang="es-CO" sz="1100">
              <a:solidFill>
                <a:schemeClr val="dk1"/>
              </a:solidFill>
              <a:effectLst/>
              <a:latin typeface="+mn-lt"/>
              <a:ea typeface="+mn-ea"/>
              <a:cs typeface="+mn-cs"/>
            </a:rPr>
            <a:t>a casilla de </a:t>
          </a:r>
          <a:r>
            <a:rPr lang="es-CO" sz="1100" b="1">
              <a:solidFill>
                <a:schemeClr val="dk1"/>
              </a:solidFill>
              <a:effectLst/>
              <a:latin typeface="+mn-lt"/>
              <a:ea typeface="+mn-ea"/>
              <a:cs typeface="+mn-cs"/>
            </a:rPr>
            <a:t>nivel</a:t>
          </a:r>
          <a:r>
            <a:rPr lang="es-CO" sz="1100" b="1" baseline="0">
              <a:solidFill>
                <a:schemeClr val="dk1"/>
              </a:solidFill>
              <a:effectLst/>
              <a:latin typeface="+mn-lt"/>
              <a:ea typeface="+mn-ea"/>
              <a:cs typeface="+mn-cs"/>
            </a:rPr>
            <a:t> residual </a:t>
          </a:r>
          <a:r>
            <a:rPr lang="es-CO" sz="1100" baseline="0">
              <a:solidFill>
                <a:schemeClr val="dk1"/>
              </a:solidFill>
              <a:effectLst/>
              <a:latin typeface="+mn-lt"/>
              <a:ea typeface="+mn-ea"/>
              <a:cs typeface="+mn-cs"/>
            </a:rPr>
            <a:t>se diligencia </a:t>
          </a:r>
          <a:r>
            <a:rPr lang="es-CO" sz="1100" b="1" baseline="0">
              <a:solidFill>
                <a:schemeClr val="dk1"/>
              </a:solidFill>
              <a:effectLst/>
              <a:latin typeface="+mn-lt"/>
              <a:ea typeface="+mn-ea"/>
              <a:cs typeface="+mn-cs"/>
            </a:rPr>
            <a:t>automáticamente</a:t>
          </a:r>
          <a:r>
            <a:rPr lang="es-CO" sz="1100">
              <a:latin typeface="Arial" panose="020B0604020202020204" pitchFamily="34" charset="0"/>
              <a:cs typeface="Arial" panose="020B0604020202020204" pitchFamily="34" charset="0"/>
            </a:rPr>
            <a:t>                                                                                                                    </a:t>
          </a:r>
        </a:p>
        <a:p>
          <a:r>
            <a:rPr lang="es-CO" sz="1100" b="1">
              <a:solidFill>
                <a:srgbClr val="C00000"/>
              </a:solidFill>
              <a:latin typeface="Arial" panose="020B0604020202020204" pitchFamily="34" charset="0"/>
              <a:cs typeface="Arial" panose="020B0604020202020204" pitchFamily="34" charset="0"/>
            </a:rPr>
            <a:t>PASO 3</a:t>
          </a:r>
          <a:r>
            <a:rPr lang="es-CO" sz="1100">
              <a:latin typeface="Arial" panose="020B0604020202020204" pitchFamily="34" charset="0"/>
              <a:cs typeface="Arial" panose="020B0604020202020204" pitchFamily="34" charset="0"/>
            </a:rPr>
            <a:t>: </a:t>
          </a:r>
          <a:r>
            <a:rPr lang="es-CO" sz="1100" b="1" baseline="0">
              <a:latin typeface="Arial" panose="020B0604020202020204" pitchFamily="34" charset="0"/>
              <a:cs typeface="Arial" panose="020B0604020202020204" pitchFamily="34" charset="0"/>
            </a:rPr>
            <a:t>SELECCIONAR </a:t>
          </a:r>
          <a:r>
            <a:rPr lang="es-CO" sz="1100" b="0" baseline="0">
              <a:latin typeface="Arial" panose="020B0604020202020204" pitchFamily="34" charset="0"/>
              <a:cs typeface="Arial" panose="020B0604020202020204" pitchFamily="34" charset="0"/>
            </a:rPr>
            <a:t>de la lista desplegable que aparece en las casillas de: probabilidad de ocurrencia e impacto, los resultados obtenidos con anterioridad, a fin de que se diligencien automáticamente en el formato posterior.</a:t>
          </a:r>
          <a:endParaRPr lang="es-CO" sz="1100" b="1">
            <a:latin typeface="Arial" panose="020B0604020202020204" pitchFamily="34" charset="0"/>
            <a:cs typeface="Arial" panose="020B0604020202020204" pitchFamily="34" charset="0"/>
          </a:endParaRPr>
        </a:p>
      </xdr:txBody>
    </xdr:sp>
    <xdr:clientData/>
  </xdr:twoCellAnchor>
  <xdr:twoCellAnchor editAs="oneCell">
    <xdr:from>
      <xdr:col>6</xdr:col>
      <xdr:colOff>624415</xdr:colOff>
      <xdr:row>48</xdr:row>
      <xdr:rowOff>222250</xdr:rowOff>
    </xdr:from>
    <xdr:to>
      <xdr:col>14</xdr:col>
      <xdr:colOff>730249</xdr:colOff>
      <xdr:row>49</xdr:row>
      <xdr:rowOff>4074582</xdr:rowOff>
    </xdr:to>
    <xdr:pic>
      <xdr:nvPicPr>
        <xdr:cNvPr id="14" name="Imagen 13">
          <a:extLst>
            <a:ext uri="{FF2B5EF4-FFF2-40B4-BE49-F238E27FC236}">
              <a16:creationId xmlns:a16="http://schemas.microsoft.com/office/drawing/2014/main" id="{00000000-0008-0000-0000-00000E000000}"/>
            </a:ext>
          </a:extLst>
        </xdr:cNvPr>
        <xdr:cNvPicPr>
          <a:picLocks noChangeAspect="1"/>
        </xdr:cNvPicPr>
      </xdr:nvPicPr>
      <xdr:blipFill rotWithShape="1">
        <a:blip xmlns:r="http://schemas.openxmlformats.org/officeDocument/2006/relationships" r:embed="rId8"/>
        <a:srcRect l="12292" t="29272" r="14469" b="13629"/>
        <a:stretch/>
      </xdr:blipFill>
      <xdr:spPr>
        <a:xfrm>
          <a:off x="9345082" y="42470917"/>
          <a:ext cx="6201834" cy="4095749"/>
        </a:xfrm>
        <a:prstGeom prst="rect">
          <a:avLst/>
        </a:prstGeom>
      </xdr:spPr>
    </xdr:pic>
    <xdr:clientData/>
  </xdr:twoCellAnchor>
  <xdr:twoCellAnchor editAs="oneCell">
    <xdr:from>
      <xdr:col>6</xdr:col>
      <xdr:colOff>476247</xdr:colOff>
      <xdr:row>51</xdr:row>
      <xdr:rowOff>100694</xdr:rowOff>
    </xdr:from>
    <xdr:to>
      <xdr:col>16</xdr:col>
      <xdr:colOff>312962</xdr:colOff>
      <xdr:row>52</xdr:row>
      <xdr:rowOff>3284766</xdr:rowOff>
    </xdr:to>
    <xdr:pic>
      <xdr:nvPicPr>
        <xdr:cNvPr id="22" name="Imagen 21">
          <a:extLst>
            <a:ext uri="{FF2B5EF4-FFF2-40B4-BE49-F238E27FC236}">
              <a16:creationId xmlns:a16="http://schemas.microsoft.com/office/drawing/2014/main" id="{00000000-0008-0000-0000-000016000000}"/>
            </a:ext>
          </a:extLst>
        </xdr:cNvPr>
        <xdr:cNvPicPr>
          <a:picLocks noChangeAspect="1"/>
        </xdr:cNvPicPr>
      </xdr:nvPicPr>
      <xdr:blipFill rotWithShape="1">
        <a:blip xmlns:r="http://schemas.openxmlformats.org/officeDocument/2006/relationships" r:embed="rId9"/>
        <a:srcRect l="17990" t="22696" r="24692" b="19074"/>
        <a:stretch/>
      </xdr:blipFill>
      <xdr:spPr>
        <a:xfrm>
          <a:off x="9201147" y="47525669"/>
          <a:ext cx="7456715" cy="3536496"/>
        </a:xfrm>
        <a:prstGeom prst="rect">
          <a:avLst/>
        </a:prstGeom>
      </xdr:spPr>
    </xdr:pic>
    <xdr:clientData/>
  </xdr:twoCellAnchor>
  <xdr:twoCellAnchor editAs="oneCell">
    <xdr:from>
      <xdr:col>6</xdr:col>
      <xdr:colOff>544287</xdr:colOff>
      <xdr:row>52</xdr:row>
      <xdr:rowOff>3401784</xdr:rowOff>
    </xdr:from>
    <xdr:to>
      <xdr:col>15</xdr:col>
      <xdr:colOff>693965</xdr:colOff>
      <xdr:row>53</xdr:row>
      <xdr:rowOff>653138</xdr:rowOff>
    </xdr:to>
    <xdr:pic>
      <xdr:nvPicPr>
        <xdr:cNvPr id="26" name="Imagen 25">
          <a:extLst>
            <a:ext uri="{FF2B5EF4-FFF2-40B4-BE49-F238E27FC236}">
              <a16:creationId xmlns:a16="http://schemas.microsoft.com/office/drawing/2014/main" id="{00000000-0008-0000-0000-00001A000000}"/>
            </a:ext>
          </a:extLst>
        </xdr:cNvPr>
        <xdr:cNvPicPr>
          <a:picLocks noChangeAspect="1"/>
        </xdr:cNvPicPr>
      </xdr:nvPicPr>
      <xdr:blipFill rotWithShape="1">
        <a:blip xmlns:r="http://schemas.openxmlformats.org/officeDocument/2006/relationships" r:embed="rId10"/>
        <a:srcRect l="18618" t="31568" r="24483" b="27581"/>
        <a:stretch/>
      </xdr:blipFill>
      <xdr:spPr>
        <a:xfrm>
          <a:off x="9280073" y="51366963"/>
          <a:ext cx="7007678" cy="2449285"/>
        </a:xfrm>
        <a:prstGeom prst="rect">
          <a:avLst/>
        </a:prstGeom>
      </xdr:spPr>
    </xdr:pic>
    <xdr:clientData/>
  </xdr:twoCellAnchor>
  <xdr:twoCellAnchor editAs="oneCell">
    <xdr:from>
      <xdr:col>6</xdr:col>
      <xdr:colOff>462642</xdr:colOff>
      <xdr:row>6</xdr:row>
      <xdr:rowOff>576942</xdr:rowOff>
    </xdr:from>
    <xdr:to>
      <xdr:col>13</xdr:col>
      <xdr:colOff>13607</xdr:colOff>
      <xdr:row>14</xdr:row>
      <xdr:rowOff>294458</xdr:rowOff>
    </xdr:to>
    <xdr:pic>
      <xdr:nvPicPr>
        <xdr:cNvPr id="15" name="Imagen 14">
          <a:extLst>
            <a:ext uri="{FF2B5EF4-FFF2-40B4-BE49-F238E27FC236}">
              <a16:creationId xmlns:a16="http://schemas.microsoft.com/office/drawing/2014/main" id="{00000000-0008-0000-0000-00000F000000}"/>
            </a:ext>
          </a:extLst>
        </xdr:cNvPr>
        <xdr:cNvPicPr>
          <a:picLocks noChangeAspect="1"/>
        </xdr:cNvPicPr>
      </xdr:nvPicPr>
      <xdr:blipFill rotWithShape="1">
        <a:blip xmlns:r="http://schemas.openxmlformats.org/officeDocument/2006/relationships" r:embed="rId11"/>
        <a:srcRect l="31408" t="19645" r="32952" b="8054"/>
        <a:stretch/>
      </xdr:blipFill>
      <xdr:spPr>
        <a:xfrm>
          <a:off x="9187542" y="2253342"/>
          <a:ext cx="4884965" cy="5287736"/>
        </a:xfrm>
        <a:prstGeom prst="rect">
          <a:avLst/>
        </a:prstGeom>
      </xdr:spPr>
    </xdr:pic>
    <xdr:clientData/>
  </xdr:twoCellAnchor>
  <xdr:twoCellAnchor>
    <xdr:from>
      <xdr:col>6</xdr:col>
      <xdr:colOff>142875</xdr:colOff>
      <xdr:row>11</xdr:row>
      <xdr:rowOff>762000</xdr:rowOff>
    </xdr:from>
    <xdr:to>
      <xdr:col>6</xdr:col>
      <xdr:colOff>447675</xdr:colOff>
      <xdr:row>11</xdr:row>
      <xdr:rowOff>1171575</xdr:rowOff>
    </xdr:to>
    <xdr:sp macro="" textlink="">
      <xdr:nvSpPr>
        <xdr:cNvPr id="19" name="Flecha derecha 18">
          <a:extLst>
            <a:ext uri="{FF2B5EF4-FFF2-40B4-BE49-F238E27FC236}">
              <a16:creationId xmlns:a16="http://schemas.microsoft.com/office/drawing/2014/main" id="{00000000-0008-0000-0000-000013000000}"/>
            </a:ext>
          </a:extLst>
        </xdr:cNvPr>
        <xdr:cNvSpPr/>
      </xdr:nvSpPr>
      <xdr:spPr>
        <a:xfrm>
          <a:off x="8867775" y="4476750"/>
          <a:ext cx="304800" cy="409575"/>
        </a:xfrm>
        <a:prstGeom prst="right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104775</xdr:colOff>
      <xdr:row>34</xdr:row>
      <xdr:rowOff>1171575</xdr:rowOff>
    </xdr:from>
    <xdr:to>
      <xdr:col>6</xdr:col>
      <xdr:colOff>523875</xdr:colOff>
      <xdr:row>34</xdr:row>
      <xdr:rowOff>1695450</xdr:rowOff>
    </xdr:to>
    <xdr:sp macro="" textlink="">
      <xdr:nvSpPr>
        <xdr:cNvPr id="20" name="Flecha derecha 19">
          <a:extLst>
            <a:ext uri="{FF2B5EF4-FFF2-40B4-BE49-F238E27FC236}">
              <a16:creationId xmlns:a16="http://schemas.microsoft.com/office/drawing/2014/main" id="{00000000-0008-0000-0000-000014000000}"/>
            </a:ext>
          </a:extLst>
        </xdr:cNvPr>
        <xdr:cNvSpPr/>
      </xdr:nvSpPr>
      <xdr:spPr>
        <a:xfrm>
          <a:off x="8829675" y="27755850"/>
          <a:ext cx="419100" cy="523875"/>
        </a:xfrm>
        <a:prstGeom prst="rightArrow">
          <a:avLst/>
        </a:prstGeom>
        <a:solidFill>
          <a:schemeClr val="accent2">
            <a:lumMod val="7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66675</xdr:colOff>
      <xdr:row>40</xdr:row>
      <xdr:rowOff>1209675</xdr:rowOff>
    </xdr:from>
    <xdr:to>
      <xdr:col>6</xdr:col>
      <xdr:colOff>495300</xdr:colOff>
      <xdr:row>40</xdr:row>
      <xdr:rowOff>1733550</xdr:rowOff>
    </xdr:to>
    <xdr:sp macro="" textlink="">
      <xdr:nvSpPr>
        <xdr:cNvPr id="21" name="Flecha derecha 20">
          <a:extLst>
            <a:ext uri="{FF2B5EF4-FFF2-40B4-BE49-F238E27FC236}">
              <a16:creationId xmlns:a16="http://schemas.microsoft.com/office/drawing/2014/main" id="{00000000-0008-0000-0000-000015000000}"/>
            </a:ext>
          </a:extLst>
        </xdr:cNvPr>
        <xdr:cNvSpPr/>
      </xdr:nvSpPr>
      <xdr:spPr>
        <a:xfrm>
          <a:off x="8791575" y="33823275"/>
          <a:ext cx="428625" cy="523875"/>
        </a:xfrm>
        <a:prstGeom prst="rightArrow">
          <a:avLst/>
        </a:prstGeom>
        <a:solidFill>
          <a:schemeClr val="accent5">
            <a:lumMod val="60000"/>
            <a:lumOff val="4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114300</xdr:colOff>
      <xdr:row>49</xdr:row>
      <xdr:rowOff>1152525</xdr:rowOff>
    </xdr:from>
    <xdr:to>
      <xdr:col>6</xdr:col>
      <xdr:colOff>533400</xdr:colOff>
      <xdr:row>49</xdr:row>
      <xdr:rowOff>1638300</xdr:rowOff>
    </xdr:to>
    <xdr:sp macro="" textlink="">
      <xdr:nvSpPr>
        <xdr:cNvPr id="23" name="Flecha derecha 22">
          <a:extLst>
            <a:ext uri="{FF2B5EF4-FFF2-40B4-BE49-F238E27FC236}">
              <a16:creationId xmlns:a16="http://schemas.microsoft.com/office/drawing/2014/main" id="{00000000-0008-0000-0000-000017000000}"/>
            </a:ext>
          </a:extLst>
        </xdr:cNvPr>
        <xdr:cNvSpPr/>
      </xdr:nvSpPr>
      <xdr:spPr>
        <a:xfrm>
          <a:off x="8839200" y="43776900"/>
          <a:ext cx="419100" cy="485775"/>
        </a:xfrm>
        <a:prstGeom prst="rightArrow">
          <a:avLst/>
        </a:prstGeom>
        <a:solidFill>
          <a:schemeClr val="bg2">
            <a:lumMod val="5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76200</xdr:colOff>
      <xdr:row>52</xdr:row>
      <xdr:rowOff>1266825</xdr:rowOff>
    </xdr:from>
    <xdr:to>
      <xdr:col>6</xdr:col>
      <xdr:colOff>485775</xdr:colOff>
      <xdr:row>52</xdr:row>
      <xdr:rowOff>1809750</xdr:rowOff>
    </xdr:to>
    <xdr:sp macro="" textlink="">
      <xdr:nvSpPr>
        <xdr:cNvPr id="25" name="Flecha derecha 24">
          <a:extLst>
            <a:ext uri="{FF2B5EF4-FFF2-40B4-BE49-F238E27FC236}">
              <a16:creationId xmlns:a16="http://schemas.microsoft.com/office/drawing/2014/main" id="{00000000-0008-0000-0000-000019000000}"/>
            </a:ext>
          </a:extLst>
        </xdr:cNvPr>
        <xdr:cNvSpPr/>
      </xdr:nvSpPr>
      <xdr:spPr>
        <a:xfrm>
          <a:off x="8801100" y="49044225"/>
          <a:ext cx="409575" cy="542925"/>
        </a:xfrm>
        <a:prstGeom prst="rightArrow">
          <a:avLst/>
        </a:prstGeom>
        <a:solidFill>
          <a:schemeClr val="accent6">
            <a:lumMod val="7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104775</xdr:colOff>
      <xdr:row>52</xdr:row>
      <xdr:rowOff>3295650</xdr:rowOff>
    </xdr:from>
    <xdr:to>
      <xdr:col>6</xdr:col>
      <xdr:colOff>561975</xdr:colOff>
      <xdr:row>52</xdr:row>
      <xdr:rowOff>3848100</xdr:rowOff>
    </xdr:to>
    <xdr:sp macro="" textlink="">
      <xdr:nvSpPr>
        <xdr:cNvPr id="28" name="Flecha derecha 27">
          <a:extLst>
            <a:ext uri="{FF2B5EF4-FFF2-40B4-BE49-F238E27FC236}">
              <a16:creationId xmlns:a16="http://schemas.microsoft.com/office/drawing/2014/main" id="{00000000-0008-0000-0000-00001C000000}"/>
            </a:ext>
          </a:extLst>
        </xdr:cNvPr>
        <xdr:cNvSpPr/>
      </xdr:nvSpPr>
      <xdr:spPr>
        <a:xfrm>
          <a:off x="8829675" y="51073050"/>
          <a:ext cx="457200" cy="552450"/>
        </a:xfrm>
        <a:prstGeom prst="rightArrow">
          <a:avLst/>
        </a:prstGeom>
        <a:solidFill>
          <a:schemeClr val="accent6">
            <a:lumMod val="7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6</xdr:col>
      <xdr:colOff>552450</xdr:colOff>
      <xdr:row>19</xdr:row>
      <xdr:rowOff>104775</xdr:rowOff>
    </xdr:from>
    <xdr:to>
      <xdr:col>12</xdr:col>
      <xdr:colOff>571500</xdr:colOff>
      <xdr:row>21</xdr:row>
      <xdr:rowOff>4427765</xdr:rowOff>
    </xdr:to>
    <xdr:pic>
      <xdr:nvPicPr>
        <xdr:cNvPr id="29" name="Imagen 28">
          <a:extLst>
            <a:ext uri="{FF2B5EF4-FFF2-40B4-BE49-F238E27FC236}">
              <a16:creationId xmlns:a16="http://schemas.microsoft.com/office/drawing/2014/main" id="{00000000-0008-0000-0000-00001D000000}"/>
            </a:ext>
          </a:extLst>
        </xdr:cNvPr>
        <xdr:cNvPicPr>
          <a:picLocks noChangeAspect="1"/>
        </xdr:cNvPicPr>
      </xdr:nvPicPr>
      <xdr:blipFill rotWithShape="1">
        <a:blip xmlns:r="http://schemas.openxmlformats.org/officeDocument/2006/relationships" r:embed="rId12"/>
        <a:srcRect l="31776" t="20446" r="32935" b="13010"/>
        <a:stretch/>
      </xdr:blipFill>
      <xdr:spPr>
        <a:xfrm>
          <a:off x="9277350" y="9753600"/>
          <a:ext cx="4591050" cy="4867275"/>
        </a:xfrm>
        <a:prstGeom prst="rect">
          <a:avLst/>
        </a:prstGeom>
      </xdr:spPr>
    </xdr:pic>
    <xdr:clientData/>
  </xdr:twoCellAnchor>
  <xdr:twoCellAnchor>
    <xdr:from>
      <xdr:col>6</xdr:col>
      <xdr:colOff>114300</xdr:colOff>
      <xdr:row>21</xdr:row>
      <xdr:rowOff>1714500</xdr:rowOff>
    </xdr:from>
    <xdr:to>
      <xdr:col>6</xdr:col>
      <xdr:colOff>504825</xdr:colOff>
      <xdr:row>21</xdr:row>
      <xdr:rowOff>2295525</xdr:rowOff>
    </xdr:to>
    <xdr:sp macro="" textlink="">
      <xdr:nvSpPr>
        <xdr:cNvPr id="31" name="Flecha derecha 30">
          <a:extLst>
            <a:ext uri="{FF2B5EF4-FFF2-40B4-BE49-F238E27FC236}">
              <a16:creationId xmlns:a16="http://schemas.microsoft.com/office/drawing/2014/main" id="{00000000-0008-0000-0000-00001F000000}"/>
            </a:ext>
          </a:extLst>
        </xdr:cNvPr>
        <xdr:cNvSpPr/>
      </xdr:nvSpPr>
      <xdr:spPr>
        <a:xfrm>
          <a:off x="8839200" y="11896725"/>
          <a:ext cx="390525" cy="581025"/>
        </a:xfrm>
        <a:prstGeom prst="right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6</xdr:col>
      <xdr:colOff>19050</xdr:colOff>
      <xdr:row>16</xdr:row>
      <xdr:rowOff>219075</xdr:rowOff>
    </xdr:from>
    <xdr:to>
      <xdr:col>12</xdr:col>
      <xdr:colOff>504825</xdr:colOff>
      <xdr:row>19</xdr:row>
      <xdr:rowOff>28319</xdr:rowOff>
    </xdr:to>
    <xdr:pic>
      <xdr:nvPicPr>
        <xdr:cNvPr id="16" name="Imagen 15">
          <a:extLst>
            <a:ext uri="{FF2B5EF4-FFF2-40B4-BE49-F238E27FC236}">
              <a16:creationId xmlns:a16="http://schemas.microsoft.com/office/drawing/2014/main" id="{00000000-0008-0000-0000-000010000000}"/>
            </a:ext>
          </a:extLst>
        </xdr:cNvPr>
        <xdr:cNvPicPr>
          <a:picLocks noChangeAspect="1"/>
        </xdr:cNvPicPr>
      </xdr:nvPicPr>
      <xdr:blipFill rotWithShape="1">
        <a:blip xmlns:r="http://schemas.openxmlformats.org/officeDocument/2006/relationships" r:embed="rId13">
          <a:extLst>
            <a:ext uri="{BEBA8EAE-BF5A-486C-A8C5-ECC9F3942E4B}">
              <a14:imgProps xmlns:a14="http://schemas.microsoft.com/office/drawing/2010/main">
                <a14:imgLayer r:embed="rId14">
                  <a14:imgEffect>
                    <a14:sharpenSoften amount="50000"/>
                  </a14:imgEffect>
                </a14:imgLayer>
              </a14:imgProps>
            </a:ext>
          </a:extLst>
        </a:blip>
        <a:srcRect r="9836"/>
        <a:stretch/>
      </xdr:blipFill>
      <xdr:spPr>
        <a:xfrm>
          <a:off x="8743950" y="9610725"/>
          <a:ext cx="5057775" cy="2047619"/>
        </a:xfrm>
        <a:prstGeom prst="rect">
          <a:avLst/>
        </a:prstGeom>
      </xdr:spPr>
    </xdr:pic>
    <xdr:clientData/>
  </xdr:twoCellAnchor>
  <xdr:twoCellAnchor>
    <xdr:from>
      <xdr:col>6</xdr:col>
      <xdr:colOff>104775</xdr:colOff>
      <xdr:row>17</xdr:row>
      <xdr:rowOff>390525</xdr:rowOff>
    </xdr:from>
    <xdr:to>
      <xdr:col>6</xdr:col>
      <xdr:colOff>495300</xdr:colOff>
      <xdr:row>17</xdr:row>
      <xdr:rowOff>971550</xdr:rowOff>
    </xdr:to>
    <xdr:sp macro="" textlink="">
      <xdr:nvSpPr>
        <xdr:cNvPr id="34" name="Flecha derecha 30">
          <a:extLst>
            <a:ext uri="{FF2B5EF4-FFF2-40B4-BE49-F238E27FC236}">
              <a16:creationId xmlns:a16="http://schemas.microsoft.com/office/drawing/2014/main" id="{00000000-0008-0000-0000-000022000000}"/>
            </a:ext>
          </a:extLst>
        </xdr:cNvPr>
        <xdr:cNvSpPr/>
      </xdr:nvSpPr>
      <xdr:spPr>
        <a:xfrm>
          <a:off x="8829675" y="10077450"/>
          <a:ext cx="390525" cy="581025"/>
        </a:xfrm>
        <a:prstGeom prst="right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409575</xdr:colOff>
      <xdr:row>18</xdr:row>
      <xdr:rowOff>457200</xdr:rowOff>
    </xdr:from>
    <xdr:to>
      <xdr:col>8</xdr:col>
      <xdr:colOff>190500</xdr:colOff>
      <xdr:row>18</xdr:row>
      <xdr:rowOff>723900</xdr:rowOff>
    </xdr:to>
    <xdr:sp macro="" textlink="">
      <xdr:nvSpPr>
        <xdr:cNvPr id="24" name="CuadroTexto 23">
          <a:extLst>
            <a:ext uri="{FF2B5EF4-FFF2-40B4-BE49-F238E27FC236}">
              <a16:creationId xmlns:a16="http://schemas.microsoft.com/office/drawing/2014/main" id="{00000000-0008-0000-0000-000018000000}"/>
            </a:ext>
          </a:extLst>
        </xdr:cNvPr>
        <xdr:cNvSpPr txBox="1"/>
      </xdr:nvSpPr>
      <xdr:spPr>
        <a:xfrm>
          <a:off x="9134475" y="11182350"/>
          <a:ext cx="1304925"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600" b="1">
              <a:latin typeface="Arial" panose="020B0604020202020204" pitchFamily="34" charset="0"/>
              <a:cs typeface="Arial" panose="020B0604020202020204" pitchFamily="34" charset="0"/>
            </a:rPr>
            <a:t>(integridad,</a:t>
          </a:r>
          <a:r>
            <a:rPr lang="es-CO" sz="600" b="1" baseline="0">
              <a:latin typeface="Arial" panose="020B0604020202020204" pitchFamily="34" charset="0"/>
              <a:cs typeface="Arial" panose="020B0604020202020204" pitchFamily="34" charset="0"/>
            </a:rPr>
            <a:t> honradez, rectitud)</a:t>
          </a:r>
          <a:endParaRPr lang="es-CO" sz="600" b="1">
            <a:latin typeface="Arial" panose="020B0604020202020204" pitchFamily="34" charset="0"/>
            <a:cs typeface="Arial" panose="020B0604020202020204" pitchFamily="34" charset="0"/>
          </a:endParaRP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19</xdr:col>
      <xdr:colOff>381000</xdr:colOff>
      <xdr:row>0</xdr:row>
      <xdr:rowOff>85725</xdr:rowOff>
    </xdr:from>
    <xdr:to>
      <xdr:col>19</xdr:col>
      <xdr:colOff>1066800</xdr:colOff>
      <xdr:row>3</xdr:row>
      <xdr:rowOff>57150</xdr:rowOff>
    </xdr:to>
    <xdr:pic>
      <xdr:nvPicPr>
        <xdr:cNvPr id="6236" name="1 Imagen" descr="logocapitalmusical">
          <a:extLst>
            <a:ext uri="{FF2B5EF4-FFF2-40B4-BE49-F238E27FC236}">
              <a16:creationId xmlns:a16="http://schemas.microsoft.com/office/drawing/2014/main" id="{00000000-0008-0000-0B00-00005C1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353300" y="85725"/>
          <a:ext cx="685800"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311728</xdr:colOff>
      <xdr:row>0</xdr:row>
      <xdr:rowOff>251114</xdr:rowOff>
    </xdr:from>
    <xdr:to>
      <xdr:col>0</xdr:col>
      <xdr:colOff>1871447</xdr:colOff>
      <xdr:row>3</xdr:row>
      <xdr:rowOff>1083</xdr:rowOff>
    </xdr:to>
    <xdr:pic>
      <xdr:nvPicPr>
        <xdr:cNvPr id="3" name="2 Imagen" descr="logotipo alcaldia version para documentos word">
          <a:extLst>
            <a:ext uri="{FF2B5EF4-FFF2-40B4-BE49-F238E27FC236}">
              <a16:creationId xmlns:a16="http://schemas.microsoft.com/office/drawing/2014/main" id="{00000000-0008-0000-0B00-000003000000}"/>
            </a:ext>
          </a:extLst>
        </xdr:cNvPr>
        <xdr:cNvPicPr/>
      </xdr:nvPicPr>
      <xdr:blipFill>
        <a:blip xmlns:r="http://schemas.openxmlformats.org/officeDocument/2006/relationships" r:embed="rId2"/>
        <a:srcRect/>
        <a:stretch>
          <a:fillRect/>
        </a:stretch>
      </xdr:blipFill>
      <xdr:spPr bwMode="auto">
        <a:xfrm>
          <a:off x="311728" y="251114"/>
          <a:ext cx="1559719" cy="607219"/>
        </a:xfrm>
        <a:prstGeom prst="rect">
          <a:avLst/>
        </a:prstGeom>
        <a:noFill/>
        <a:ln w="9525">
          <a:noFill/>
          <a:miter lim="800000"/>
          <a:headEnd/>
          <a:tailEnd/>
        </a:ln>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5</xdr:col>
      <xdr:colOff>273843</xdr:colOff>
      <xdr:row>0</xdr:row>
      <xdr:rowOff>54770</xdr:rowOff>
    </xdr:from>
    <xdr:to>
      <xdr:col>5</xdr:col>
      <xdr:colOff>959643</xdr:colOff>
      <xdr:row>3</xdr:row>
      <xdr:rowOff>121444</xdr:rowOff>
    </xdr:to>
    <xdr:pic>
      <xdr:nvPicPr>
        <xdr:cNvPr id="4" name="1 Imagen" descr="logocapitalmusical">
          <a:extLst>
            <a:ext uri="{FF2B5EF4-FFF2-40B4-BE49-F238E27FC236}">
              <a16:creationId xmlns:a16="http://schemas.microsoft.com/office/drawing/2014/main" id="{00000000-0008-0000-0C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453687" y="54770"/>
          <a:ext cx="685800" cy="7453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428625</xdr:colOff>
      <xdr:row>0</xdr:row>
      <xdr:rowOff>83344</xdr:rowOff>
    </xdr:from>
    <xdr:to>
      <xdr:col>0</xdr:col>
      <xdr:colOff>1988344</xdr:colOff>
      <xdr:row>3</xdr:row>
      <xdr:rowOff>11907</xdr:rowOff>
    </xdr:to>
    <xdr:pic>
      <xdr:nvPicPr>
        <xdr:cNvPr id="3" name="2 Imagen" descr="logotipo alcaldia version para documentos word">
          <a:extLst>
            <a:ext uri="{FF2B5EF4-FFF2-40B4-BE49-F238E27FC236}">
              <a16:creationId xmlns:a16="http://schemas.microsoft.com/office/drawing/2014/main" id="{00000000-0008-0000-0C00-000003000000}"/>
            </a:ext>
          </a:extLst>
        </xdr:cNvPr>
        <xdr:cNvPicPr/>
      </xdr:nvPicPr>
      <xdr:blipFill>
        <a:blip xmlns:r="http://schemas.openxmlformats.org/officeDocument/2006/relationships" r:embed="rId2"/>
        <a:srcRect/>
        <a:stretch>
          <a:fillRect/>
        </a:stretch>
      </xdr:blipFill>
      <xdr:spPr bwMode="auto">
        <a:xfrm>
          <a:off x="428625" y="83344"/>
          <a:ext cx="1559719" cy="608920"/>
        </a:xfrm>
        <a:prstGeom prst="rect">
          <a:avLst/>
        </a:prstGeom>
        <a:noFill/>
        <a:ln w="9525">
          <a:noFill/>
          <a:miter lim="800000"/>
          <a:headEnd/>
          <a:tailEnd/>
        </a:ln>
      </xdr:spPr>
    </xdr:pic>
    <xdr:clientData/>
  </xdr:twoCellAnchor>
  <xdr:twoCellAnchor>
    <xdr:from>
      <xdr:col>7</xdr:col>
      <xdr:colOff>163286</xdr:colOff>
      <xdr:row>12</xdr:row>
      <xdr:rowOff>136071</xdr:rowOff>
    </xdr:from>
    <xdr:to>
      <xdr:col>11</xdr:col>
      <xdr:colOff>721179</xdr:colOff>
      <xdr:row>12</xdr:row>
      <xdr:rowOff>2204356</xdr:rowOff>
    </xdr:to>
    <xdr:sp macro="" textlink="">
      <xdr:nvSpPr>
        <xdr:cNvPr id="2" name="CuadroTexto 1">
          <a:extLst>
            <a:ext uri="{FF2B5EF4-FFF2-40B4-BE49-F238E27FC236}">
              <a16:creationId xmlns:a16="http://schemas.microsoft.com/office/drawing/2014/main" id="{00000000-0008-0000-0C00-000002000000}"/>
            </a:ext>
          </a:extLst>
        </xdr:cNvPr>
        <xdr:cNvSpPr txBox="1"/>
      </xdr:nvSpPr>
      <xdr:spPr>
        <a:xfrm>
          <a:off x="12300857" y="3551464"/>
          <a:ext cx="3605893" cy="2068285"/>
        </a:xfrm>
        <a:prstGeom prst="rect">
          <a:avLst/>
        </a:prstGeom>
        <a:solidFill>
          <a:schemeClr val="lt1"/>
        </a:solidFill>
        <a:ln w="12700" cmpd="sng">
          <a:solidFill>
            <a:schemeClr val="tx1">
              <a:lumMod val="75000"/>
              <a:lumOff val="2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CO" sz="1200">
              <a:latin typeface="Arial" panose="020B0604020202020204" pitchFamily="34" charset="0"/>
              <a:cs typeface="Arial" panose="020B0604020202020204" pitchFamily="34" charset="0"/>
            </a:rPr>
            <a:t>Nota: para calificar el impacto, se debe partir de las</a:t>
          </a:r>
          <a:r>
            <a:rPr lang="es-CO" sz="1200" baseline="0">
              <a:latin typeface="Arial" panose="020B0604020202020204" pitchFamily="34" charset="0"/>
              <a:cs typeface="Arial" panose="020B0604020202020204" pitchFamily="34" charset="0"/>
            </a:rPr>
            <a:t> </a:t>
          </a:r>
          <a:r>
            <a:rPr lang="es-CO" sz="1200">
              <a:latin typeface="Arial" panose="020B0604020202020204" pitchFamily="34" charset="0"/>
              <a:cs typeface="Arial" panose="020B0604020202020204" pitchFamily="34" charset="0"/>
            </a:rPr>
            <a:t>consecuencias  establecidas en la pestaña de descrpción del riesgo y se asocian a las descritas en la tabla de impacto ( cualitativo o cuantitativo). Para el caso nuestro se asocio al incumplimiento de metas y objetivos institucionales</a:t>
          </a:r>
        </a:p>
        <a:p>
          <a:pPr algn="l"/>
          <a:r>
            <a:rPr lang="es-CO" sz="1200">
              <a:latin typeface="Arial" panose="020B0604020202020204" pitchFamily="34" charset="0"/>
              <a:cs typeface="Arial" panose="020B0604020202020204" pitchFamily="34" charset="0"/>
            </a:rPr>
            <a:t>Al asociar las consecuencias descritas en la pestaña de descripción del riesgo con las establecidas en la de matriz de impacto  de tipo cualitativo.  </a:t>
          </a:r>
        </a:p>
      </xdr:txBody>
    </xdr:sp>
    <xdr:clientData/>
  </xdr:twoCellAnchor>
  <xdr:twoCellAnchor>
    <xdr:from>
      <xdr:col>6</xdr:col>
      <xdr:colOff>0</xdr:colOff>
      <xdr:row>12</xdr:row>
      <xdr:rowOff>1183821</xdr:rowOff>
    </xdr:from>
    <xdr:to>
      <xdr:col>7</xdr:col>
      <xdr:colOff>152400</xdr:colOff>
      <xdr:row>12</xdr:row>
      <xdr:rowOff>2098221</xdr:rowOff>
    </xdr:to>
    <xdr:cxnSp macro="">
      <xdr:nvCxnSpPr>
        <xdr:cNvPr id="6" name="Conector angular 5">
          <a:extLst>
            <a:ext uri="{FF2B5EF4-FFF2-40B4-BE49-F238E27FC236}">
              <a16:creationId xmlns:a16="http://schemas.microsoft.com/office/drawing/2014/main" id="{00000000-0008-0000-0C00-000006000000}"/>
            </a:ext>
          </a:extLst>
        </xdr:cNvPr>
        <xdr:cNvCxnSpPr/>
      </xdr:nvCxnSpPr>
      <xdr:spPr>
        <a:xfrm>
          <a:off x="11375571" y="4599214"/>
          <a:ext cx="914400" cy="914400"/>
        </a:xfrm>
        <a:prstGeom prst="bentConnector3">
          <a:avLst/>
        </a:prstGeom>
        <a:ln w="12700">
          <a:solidFill>
            <a:schemeClr val="tx1"/>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7</xdr:col>
      <xdr:colOff>149679</xdr:colOff>
      <xdr:row>13</xdr:row>
      <xdr:rowOff>421821</xdr:rowOff>
    </xdr:from>
    <xdr:to>
      <xdr:col>12</xdr:col>
      <xdr:colOff>176893</xdr:colOff>
      <xdr:row>13</xdr:row>
      <xdr:rowOff>2095500</xdr:rowOff>
    </xdr:to>
    <xdr:sp macro="" textlink="">
      <xdr:nvSpPr>
        <xdr:cNvPr id="7" name="CuadroTexto 6">
          <a:extLst>
            <a:ext uri="{FF2B5EF4-FFF2-40B4-BE49-F238E27FC236}">
              <a16:creationId xmlns:a16="http://schemas.microsoft.com/office/drawing/2014/main" id="{00000000-0008-0000-0C00-000007000000}"/>
            </a:ext>
          </a:extLst>
        </xdr:cNvPr>
        <xdr:cNvSpPr txBox="1"/>
      </xdr:nvSpPr>
      <xdr:spPr>
        <a:xfrm>
          <a:off x="12287250" y="6041571"/>
          <a:ext cx="3837214" cy="1673679"/>
        </a:xfrm>
        <a:prstGeom prst="rect">
          <a:avLst/>
        </a:prstGeom>
        <a:noFill/>
        <a:ln w="12700" cmpd="sng">
          <a:solidFill>
            <a:schemeClr val="tx1">
              <a:lumMod val="75000"/>
              <a:lumOff val="2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200">
              <a:latin typeface="Arial" panose="020B0604020202020204" pitchFamily="34" charset="0"/>
              <a:cs typeface="Arial" panose="020B0604020202020204" pitchFamily="34" charset="0"/>
            </a:rPr>
            <a:t>Imagen institucional afectada ante entes de control del orden local y nacional  ( la valoramos con la tabla de impacto cualitativa solamente, más no por la de impacto porque la sanción del ente control por no presentar oporunamente el informe es más baja que la tiene establecida la tabla de valoración del impacto cuantitativa. </a:t>
          </a:r>
        </a:p>
      </xdr:txBody>
    </xdr:sp>
    <xdr:clientData/>
  </xdr:twoCellAnchor>
  <xdr:twoCellAnchor>
    <xdr:from>
      <xdr:col>6</xdr:col>
      <xdr:colOff>0</xdr:colOff>
      <xdr:row>13</xdr:row>
      <xdr:rowOff>898071</xdr:rowOff>
    </xdr:from>
    <xdr:to>
      <xdr:col>7</xdr:col>
      <xdr:colOff>152400</xdr:colOff>
      <xdr:row>13</xdr:row>
      <xdr:rowOff>1812471</xdr:rowOff>
    </xdr:to>
    <xdr:cxnSp macro="">
      <xdr:nvCxnSpPr>
        <xdr:cNvPr id="9" name="Conector angular 8">
          <a:extLst>
            <a:ext uri="{FF2B5EF4-FFF2-40B4-BE49-F238E27FC236}">
              <a16:creationId xmlns:a16="http://schemas.microsoft.com/office/drawing/2014/main" id="{00000000-0008-0000-0C00-000009000000}"/>
            </a:ext>
          </a:extLst>
        </xdr:cNvPr>
        <xdr:cNvCxnSpPr/>
      </xdr:nvCxnSpPr>
      <xdr:spPr>
        <a:xfrm>
          <a:off x="11375571" y="6517821"/>
          <a:ext cx="914400" cy="914400"/>
        </a:xfrm>
        <a:prstGeom prst="bentConnector3">
          <a:avLst/>
        </a:prstGeom>
        <a:ln w="12700">
          <a:solidFill>
            <a:schemeClr val="tx1">
              <a:lumMod val="75000"/>
              <a:lumOff val="25000"/>
            </a:schemeClr>
          </a:solidFill>
        </a:ln>
      </xdr:spPr>
      <xdr:style>
        <a:lnRef idx="1">
          <a:schemeClr val="dk1"/>
        </a:lnRef>
        <a:fillRef idx="0">
          <a:schemeClr val="dk1"/>
        </a:fillRef>
        <a:effectRef idx="0">
          <a:schemeClr val="dk1"/>
        </a:effectRef>
        <a:fontRef idx="minor">
          <a:schemeClr val="tx1"/>
        </a:fontRef>
      </xdr:style>
    </xdr:cxnSp>
    <xdr:clientData/>
  </xdr:twoCellAnchor>
</xdr:wsDr>
</file>

<file path=xl/drawings/drawing12.xml><?xml version="1.0" encoding="utf-8"?>
<xdr:wsDr xmlns:xdr="http://schemas.openxmlformats.org/drawingml/2006/spreadsheetDrawing" xmlns:a="http://schemas.openxmlformats.org/drawingml/2006/main">
  <xdr:twoCellAnchor editAs="oneCell">
    <xdr:from>
      <xdr:col>5</xdr:col>
      <xdr:colOff>143865</xdr:colOff>
      <xdr:row>0</xdr:row>
      <xdr:rowOff>61851</xdr:rowOff>
    </xdr:from>
    <xdr:to>
      <xdr:col>5</xdr:col>
      <xdr:colOff>806219</xdr:colOff>
      <xdr:row>3</xdr:row>
      <xdr:rowOff>185675</xdr:rowOff>
    </xdr:to>
    <xdr:pic>
      <xdr:nvPicPr>
        <xdr:cNvPr id="2" name="1 Imagen" descr="logocapitalmusical">
          <a:extLst>
            <a:ext uri="{FF2B5EF4-FFF2-40B4-BE49-F238E27FC236}">
              <a16:creationId xmlns:a16="http://schemas.microsoft.com/office/drawing/2014/main" id="{00000000-0008-0000-0D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041949" y="61851"/>
          <a:ext cx="662354" cy="7918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329045</xdr:colOff>
      <xdr:row>0</xdr:row>
      <xdr:rowOff>86591</xdr:rowOff>
    </xdr:from>
    <xdr:to>
      <xdr:col>0</xdr:col>
      <xdr:colOff>1888764</xdr:colOff>
      <xdr:row>3</xdr:row>
      <xdr:rowOff>18401</xdr:rowOff>
    </xdr:to>
    <xdr:pic>
      <xdr:nvPicPr>
        <xdr:cNvPr id="3" name="2 Imagen" descr="logotipo alcaldia version para documentos word">
          <a:extLst>
            <a:ext uri="{FF2B5EF4-FFF2-40B4-BE49-F238E27FC236}">
              <a16:creationId xmlns:a16="http://schemas.microsoft.com/office/drawing/2014/main" id="{00000000-0008-0000-0D00-000003000000}"/>
            </a:ext>
          </a:extLst>
        </xdr:cNvPr>
        <xdr:cNvPicPr/>
      </xdr:nvPicPr>
      <xdr:blipFill>
        <a:blip xmlns:r="http://schemas.openxmlformats.org/officeDocument/2006/relationships" r:embed="rId2"/>
        <a:srcRect/>
        <a:stretch>
          <a:fillRect/>
        </a:stretch>
      </xdr:blipFill>
      <xdr:spPr bwMode="auto">
        <a:xfrm>
          <a:off x="329045" y="86591"/>
          <a:ext cx="1559719" cy="607219"/>
        </a:xfrm>
        <a:prstGeom prst="rect">
          <a:avLst/>
        </a:prstGeom>
        <a:noFill/>
        <a:ln w="9525">
          <a:noFill/>
          <a:miter lim="800000"/>
          <a:headEnd/>
          <a:tailEnd/>
        </a:ln>
      </xdr:spPr>
    </xdr:pic>
    <xdr:clientData/>
  </xdr:twoCellAnchor>
</xdr:wsDr>
</file>

<file path=xl/drawings/drawing13.xml><?xml version="1.0" encoding="utf-8"?>
<xdr:wsDr xmlns:xdr="http://schemas.openxmlformats.org/drawingml/2006/spreadsheetDrawing" xmlns:a="http://schemas.openxmlformats.org/drawingml/2006/main">
  <xdr:twoCellAnchor>
    <xdr:from>
      <xdr:col>2</xdr:col>
      <xdr:colOff>0</xdr:colOff>
      <xdr:row>12</xdr:row>
      <xdr:rowOff>158751</xdr:rowOff>
    </xdr:from>
    <xdr:to>
      <xdr:col>2</xdr:col>
      <xdr:colOff>0</xdr:colOff>
      <xdr:row>14</xdr:row>
      <xdr:rowOff>31751</xdr:rowOff>
    </xdr:to>
    <xdr:cxnSp macro="">
      <xdr:nvCxnSpPr>
        <xdr:cNvPr id="2" name="5 Conector recto de flecha">
          <a:extLst>
            <a:ext uri="{FF2B5EF4-FFF2-40B4-BE49-F238E27FC236}">
              <a16:creationId xmlns:a16="http://schemas.microsoft.com/office/drawing/2014/main" id="{00000000-0008-0000-0E00-000002000000}"/>
            </a:ext>
          </a:extLst>
        </xdr:cNvPr>
        <xdr:cNvCxnSpPr/>
      </xdr:nvCxnSpPr>
      <xdr:spPr>
        <a:xfrm flipV="1">
          <a:off x="1971675" y="3025776"/>
          <a:ext cx="0" cy="26352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24</xdr:row>
      <xdr:rowOff>0</xdr:rowOff>
    </xdr:from>
    <xdr:to>
      <xdr:col>8</xdr:col>
      <xdr:colOff>42335</xdr:colOff>
      <xdr:row>24</xdr:row>
      <xdr:rowOff>4235</xdr:rowOff>
    </xdr:to>
    <xdr:cxnSp macro="">
      <xdr:nvCxnSpPr>
        <xdr:cNvPr id="3" name="7 Conector recto de flecha">
          <a:extLst>
            <a:ext uri="{FF2B5EF4-FFF2-40B4-BE49-F238E27FC236}">
              <a16:creationId xmlns:a16="http://schemas.microsoft.com/office/drawing/2014/main" id="{00000000-0008-0000-0E00-000003000000}"/>
            </a:ext>
          </a:extLst>
        </xdr:cNvPr>
        <xdr:cNvCxnSpPr/>
      </xdr:nvCxnSpPr>
      <xdr:spPr>
        <a:xfrm flipV="1">
          <a:off x="6547911" y="70675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9</xdr:col>
      <xdr:colOff>542925</xdr:colOff>
      <xdr:row>0</xdr:row>
      <xdr:rowOff>47625</xdr:rowOff>
    </xdr:from>
    <xdr:to>
      <xdr:col>10</xdr:col>
      <xdr:colOff>485775</xdr:colOff>
      <xdr:row>3</xdr:row>
      <xdr:rowOff>104776</xdr:rowOff>
    </xdr:to>
    <xdr:pic>
      <xdr:nvPicPr>
        <xdr:cNvPr id="4" name="1 Imagen" descr="logocapitalmusical">
          <a:extLst>
            <a:ext uri="{FF2B5EF4-FFF2-40B4-BE49-F238E27FC236}">
              <a16:creationId xmlns:a16="http://schemas.microsoft.com/office/drawing/2014/main" id="{00000000-0008-0000-0E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105775" y="47625"/>
          <a:ext cx="704850" cy="8763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222250</xdr:colOff>
      <xdr:row>0</xdr:row>
      <xdr:rowOff>166688</xdr:rowOff>
    </xdr:from>
    <xdr:to>
      <xdr:col>1</xdr:col>
      <xdr:colOff>813594</xdr:colOff>
      <xdr:row>2</xdr:row>
      <xdr:rowOff>392907</xdr:rowOff>
    </xdr:to>
    <xdr:pic>
      <xdr:nvPicPr>
        <xdr:cNvPr id="5" name="4 Imagen" descr="logotipo alcaldia version para documentos word">
          <a:extLst>
            <a:ext uri="{FF2B5EF4-FFF2-40B4-BE49-F238E27FC236}">
              <a16:creationId xmlns:a16="http://schemas.microsoft.com/office/drawing/2014/main" id="{00000000-0008-0000-0E00-000005000000}"/>
            </a:ext>
          </a:extLst>
        </xdr:cNvPr>
        <xdr:cNvPicPr/>
      </xdr:nvPicPr>
      <xdr:blipFill>
        <a:blip xmlns:r="http://schemas.openxmlformats.org/officeDocument/2006/relationships" r:embed="rId2"/>
        <a:srcRect/>
        <a:stretch>
          <a:fillRect/>
        </a:stretch>
      </xdr:blipFill>
      <xdr:spPr bwMode="auto">
        <a:xfrm>
          <a:off x="222250" y="166688"/>
          <a:ext cx="1559719" cy="607219"/>
        </a:xfrm>
        <a:prstGeom prst="rect">
          <a:avLst/>
        </a:prstGeom>
        <a:noFill/>
        <a:ln w="9525">
          <a:noFill/>
          <a:miter lim="800000"/>
          <a:headEnd/>
          <a:tailEnd/>
        </a:ln>
      </xdr:spPr>
    </xdr:pic>
    <xdr:clientData/>
  </xdr:twoCellAnchor>
  <xdr:twoCellAnchor>
    <xdr:from>
      <xdr:col>2</xdr:col>
      <xdr:colOff>0</xdr:colOff>
      <xdr:row>32</xdr:row>
      <xdr:rowOff>158751</xdr:rowOff>
    </xdr:from>
    <xdr:to>
      <xdr:col>2</xdr:col>
      <xdr:colOff>0</xdr:colOff>
      <xdr:row>34</xdr:row>
      <xdr:rowOff>31751</xdr:rowOff>
    </xdr:to>
    <xdr:cxnSp macro="">
      <xdr:nvCxnSpPr>
        <xdr:cNvPr id="6" name="5 Conector recto de flecha">
          <a:extLst>
            <a:ext uri="{FF2B5EF4-FFF2-40B4-BE49-F238E27FC236}">
              <a16:creationId xmlns:a16="http://schemas.microsoft.com/office/drawing/2014/main" id="{00000000-0008-0000-0E00-000006000000}"/>
            </a:ext>
          </a:extLst>
        </xdr:cNvPr>
        <xdr:cNvCxnSpPr/>
      </xdr:nvCxnSpPr>
      <xdr:spPr>
        <a:xfrm flipV="1">
          <a:off x="1971675" y="3692526"/>
          <a:ext cx="0" cy="26352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44</xdr:row>
      <xdr:rowOff>0</xdr:rowOff>
    </xdr:from>
    <xdr:to>
      <xdr:col>8</xdr:col>
      <xdr:colOff>42335</xdr:colOff>
      <xdr:row>44</xdr:row>
      <xdr:rowOff>4235</xdr:rowOff>
    </xdr:to>
    <xdr:cxnSp macro="">
      <xdr:nvCxnSpPr>
        <xdr:cNvPr id="7" name="7 Conector recto de flecha">
          <a:extLst>
            <a:ext uri="{FF2B5EF4-FFF2-40B4-BE49-F238E27FC236}">
              <a16:creationId xmlns:a16="http://schemas.microsoft.com/office/drawing/2014/main" id="{00000000-0008-0000-0E00-000007000000}"/>
            </a:ext>
          </a:extLst>
        </xdr:cNvPr>
        <xdr:cNvCxnSpPr/>
      </xdr:nvCxnSpPr>
      <xdr:spPr>
        <a:xfrm flipV="1">
          <a:off x="6547911" y="773430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52</xdr:row>
      <xdr:rowOff>158751</xdr:rowOff>
    </xdr:from>
    <xdr:to>
      <xdr:col>2</xdr:col>
      <xdr:colOff>0</xdr:colOff>
      <xdr:row>54</xdr:row>
      <xdr:rowOff>31751</xdr:rowOff>
    </xdr:to>
    <xdr:cxnSp macro="">
      <xdr:nvCxnSpPr>
        <xdr:cNvPr id="8" name="5 Conector recto de flecha">
          <a:extLst>
            <a:ext uri="{FF2B5EF4-FFF2-40B4-BE49-F238E27FC236}">
              <a16:creationId xmlns:a16="http://schemas.microsoft.com/office/drawing/2014/main" id="{00000000-0008-0000-0E00-000008000000}"/>
            </a:ext>
          </a:extLst>
        </xdr:cNvPr>
        <xdr:cNvCxnSpPr/>
      </xdr:nvCxnSpPr>
      <xdr:spPr>
        <a:xfrm flipV="1">
          <a:off x="1971675" y="3206751"/>
          <a:ext cx="0" cy="26352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64</xdr:row>
      <xdr:rowOff>0</xdr:rowOff>
    </xdr:from>
    <xdr:to>
      <xdr:col>8</xdr:col>
      <xdr:colOff>42335</xdr:colOff>
      <xdr:row>64</xdr:row>
      <xdr:rowOff>4235</xdr:rowOff>
    </xdr:to>
    <xdr:cxnSp macro="">
      <xdr:nvCxnSpPr>
        <xdr:cNvPr id="9" name="7 Conector recto de flecha">
          <a:extLst>
            <a:ext uri="{FF2B5EF4-FFF2-40B4-BE49-F238E27FC236}">
              <a16:creationId xmlns:a16="http://schemas.microsoft.com/office/drawing/2014/main" id="{00000000-0008-0000-0E00-000009000000}"/>
            </a:ext>
          </a:extLst>
        </xdr:cNvPr>
        <xdr:cNvCxnSpPr/>
      </xdr:nvCxnSpPr>
      <xdr:spPr>
        <a:xfrm flipV="1">
          <a:off x="6547911" y="72485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52</xdr:row>
      <xdr:rowOff>158751</xdr:rowOff>
    </xdr:from>
    <xdr:to>
      <xdr:col>2</xdr:col>
      <xdr:colOff>0</xdr:colOff>
      <xdr:row>54</xdr:row>
      <xdr:rowOff>31751</xdr:rowOff>
    </xdr:to>
    <xdr:cxnSp macro="">
      <xdr:nvCxnSpPr>
        <xdr:cNvPr id="10" name="5 Conector recto de flecha">
          <a:extLst>
            <a:ext uri="{FF2B5EF4-FFF2-40B4-BE49-F238E27FC236}">
              <a16:creationId xmlns:a16="http://schemas.microsoft.com/office/drawing/2014/main" id="{00000000-0008-0000-0E00-00000A000000}"/>
            </a:ext>
          </a:extLst>
        </xdr:cNvPr>
        <xdr:cNvCxnSpPr/>
      </xdr:nvCxnSpPr>
      <xdr:spPr>
        <a:xfrm flipV="1">
          <a:off x="1971675" y="3206751"/>
          <a:ext cx="0" cy="26352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64</xdr:row>
      <xdr:rowOff>0</xdr:rowOff>
    </xdr:from>
    <xdr:to>
      <xdr:col>8</xdr:col>
      <xdr:colOff>42335</xdr:colOff>
      <xdr:row>64</xdr:row>
      <xdr:rowOff>4235</xdr:rowOff>
    </xdr:to>
    <xdr:cxnSp macro="">
      <xdr:nvCxnSpPr>
        <xdr:cNvPr id="11" name="7 Conector recto de flecha">
          <a:extLst>
            <a:ext uri="{FF2B5EF4-FFF2-40B4-BE49-F238E27FC236}">
              <a16:creationId xmlns:a16="http://schemas.microsoft.com/office/drawing/2014/main" id="{00000000-0008-0000-0E00-00000B000000}"/>
            </a:ext>
          </a:extLst>
        </xdr:cNvPr>
        <xdr:cNvCxnSpPr/>
      </xdr:nvCxnSpPr>
      <xdr:spPr>
        <a:xfrm flipV="1">
          <a:off x="6547911" y="72485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72</xdr:row>
      <xdr:rowOff>158751</xdr:rowOff>
    </xdr:from>
    <xdr:to>
      <xdr:col>2</xdr:col>
      <xdr:colOff>0</xdr:colOff>
      <xdr:row>74</xdr:row>
      <xdr:rowOff>31751</xdr:rowOff>
    </xdr:to>
    <xdr:cxnSp macro="">
      <xdr:nvCxnSpPr>
        <xdr:cNvPr id="12" name="5 Conector recto de flecha">
          <a:extLst>
            <a:ext uri="{FF2B5EF4-FFF2-40B4-BE49-F238E27FC236}">
              <a16:creationId xmlns:a16="http://schemas.microsoft.com/office/drawing/2014/main" id="{00000000-0008-0000-0E00-00000C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84</xdr:row>
      <xdr:rowOff>0</xdr:rowOff>
    </xdr:from>
    <xdr:to>
      <xdr:col>8</xdr:col>
      <xdr:colOff>42335</xdr:colOff>
      <xdr:row>84</xdr:row>
      <xdr:rowOff>4235</xdr:rowOff>
    </xdr:to>
    <xdr:cxnSp macro="">
      <xdr:nvCxnSpPr>
        <xdr:cNvPr id="13" name="7 Conector recto de flecha">
          <a:extLst>
            <a:ext uri="{FF2B5EF4-FFF2-40B4-BE49-F238E27FC236}">
              <a16:creationId xmlns:a16="http://schemas.microsoft.com/office/drawing/2014/main" id="{00000000-0008-0000-0E00-00000D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92</xdr:row>
      <xdr:rowOff>158751</xdr:rowOff>
    </xdr:from>
    <xdr:to>
      <xdr:col>2</xdr:col>
      <xdr:colOff>0</xdr:colOff>
      <xdr:row>94</xdr:row>
      <xdr:rowOff>31751</xdr:rowOff>
    </xdr:to>
    <xdr:cxnSp macro="">
      <xdr:nvCxnSpPr>
        <xdr:cNvPr id="14" name="5 Conector recto de flecha">
          <a:extLst>
            <a:ext uri="{FF2B5EF4-FFF2-40B4-BE49-F238E27FC236}">
              <a16:creationId xmlns:a16="http://schemas.microsoft.com/office/drawing/2014/main" id="{00000000-0008-0000-0E00-00000E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104</xdr:row>
      <xdr:rowOff>0</xdr:rowOff>
    </xdr:from>
    <xdr:to>
      <xdr:col>8</xdr:col>
      <xdr:colOff>42335</xdr:colOff>
      <xdr:row>104</xdr:row>
      <xdr:rowOff>4235</xdr:rowOff>
    </xdr:to>
    <xdr:cxnSp macro="">
      <xdr:nvCxnSpPr>
        <xdr:cNvPr id="15" name="7 Conector recto de flecha">
          <a:extLst>
            <a:ext uri="{FF2B5EF4-FFF2-40B4-BE49-F238E27FC236}">
              <a16:creationId xmlns:a16="http://schemas.microsoft.com/office/drawing/2014/main" id="{00000000-0008-0000-0E00-00000F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112</xdr:row>
      <xdr:rowOff>158751</xdr:rowOff>
    </xdr:from>
    <xdr:to>
      <xdr:col>2</xdr:col>
      <xdr:colOff>0</xdr:colOff>
      <xdr:row>114</xdr:row>
      <xdr:rowOff>31751</xdr:rowOff>
    </xdr:to>
    <xdr:cxnSp macro="">
      <xdr:nvCxnSpPr>
        <xdr:cNvPr id="16" name="5 Conector recto de flecha">
          <a:extLst>
            <a:ext uri="{FF2B5EF4-FFF2-40B4-BE49-F238E27FC236}">
              <a16:creationId xmlns:a16="http://schemas.microsoft.com/office/drawing/2014/main" id="{00000000-0008-0000-0E00-000010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124</xdr:row>
      <xdr:rowOff>0</xdr:rowOff>
    </xdr:from>
    <xdr:to>
      <xdr:col>8</xdr:col>
      <xdr:colOff>42335</xdr:colOff>
      <xdr:row>124</xdr:row>
      <xdr:rowOff>4235</xdr:rowOff>
    </xdr:to>
    <xdr:cxnSp macro="">
      <xdr:nvCxnSpPr>
        <xdr:cNvPr id="17" name="7 Conector recto de flecha">
          <a:extLst>
            <a:ext uri="{FF2B5EF4-FFF2-40B4-BE49-F238E27FC236}">
              <a16:creationId xmlns:a16="http://schemas.microsoft.com/office/drawing/2014/main" id="{00000000-0008-0000-0E00-000011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132</xdr:row>
      <xdr:rowOff>158751</xdr:rowOff>
    </xdr:from>
    <xdr:to>
      <xdr:col>2</xdr:col>
      <xdr:colOff>0</xdr:colOff>
      <xdr:row>134</xdr:row>
      <xdr:rowOff>31751</xdr:rowOff>
    </xdr:to>
    <xdr:cxnSp macro="">
      <xdr:nvCxnSpPr>
        <xdr:cNvPr id="18" name="5 Conector recto de flecha">
          <a:extLst>
            <a:ext uri="{FF2B5EF4-FFF2-40B4-BE49-F238E27FC236}">
              <a16:creationId xmlns:a16="http://schemas.microsoft.com/office/drawing/2014/main" id="{00000000-0008-0000-0E00-000012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144</xdr:row>
      <xdr:rowOff>0</xdr:rowOff>
    </xdr:from>
    <xdr:to>
      <xdr:col>8</xdr:col>
      <xdr:colOff>42335</xdr:colOff>
      <xdr:row>144</xdr:row>
      <xdr:rowOff>4235</xdr:rowOff>
    </xdr:to>
    <xdr:cxnSp macro="">
      <xdr:nvCxnSpPr>
        <xdr:cNvPr id="19" name="7 Conector recto de flecha">
          <a:extLst>
            <a:ext uri="{FF2B5EF4-FFF2-40B4-BE49-F238E27FC236}">
              <a16:creationId xmlns:a16="http://schemas.microsoft.com/office/drawing/2014/main" id="{00000000-0008-0000-0E00-000013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152</xdr:row>
      <xdr:rowOff>158751</xdr:rowOff>
    </xdr:from>
    <xdr:to>
      <xdr:col>2</xdr:col>
      <xdr:colOff>0</xdr:colOff>
      <xdr:row>154</xdr:row>
      <xdr:rowOff>31751</xdr:rowOff>
    </xdr:to>
    <xdr:cxnSp macro="">
      <xdr:nvCxnSpPr>
        <xdr:cNvPr id="20" name="5 Conector recto de flecha">
          <a:extLst>
            <a:ext uri="{FF2B5EF4-FFF2-40B4-BE49-F238E27FC236}">
              <a16:creationId xmlns:a16="http://schemas.microsoft.com/office/drawing/2014/main" id="{00000000-0008-0000-0E00-000014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164</xdr:row>
      <xdr:rowOff>0</xdr:rowOff>
    </xdr:from>
    <xdr:to>
      <xdr:col>8</xdr:col>
      <xdr:colOff>42335</xdr:colOff>
      <xdr:row>164</xdr:row>
      <xdr:rowOff>4235</xdr:rowOff>
    </xdr:to>
    <xdr:cxnSp macro="">
      <xdr:nvCxnSpPr>
        <xdr:cNvPr id="21" name="7 Conector recto de flecha">
          <a:extLst>
            <a:ext uri="{FF2B5EF4-FFF2-40B4-BE49-F238E27FC236}">
              <a16:creationId xmlns:a16="http://schemas.microsoft.com/office/drawing/2014/main" id="{00000000-0008-0000-0E00-000015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173</xdr:row>
      <xdr:rowOff>158751</xdr:rowOff>
    </xdr:from>
    <xdr:to>
      <xdr:col>2</xdr:col>
      <xdr:colOff>0</xdr:colOff>
      <xdr:row>175</xdr:row>
      <xdr:rowOff>31751</xdr:rowOff>
    </xdr:to>
    <xdr:cxnSp macro="">
      <xdr:nvCxnSpPr>
        <xdr:cNvPr id="24" name="5 Conector recto de flecha">
          <a:extLst>
            <a:ext uri="{FF2B5EF4-FFF2-40B4-BE49-F238E27FC236}">
              <a16:creationId xmlns:a16="http://schemas.microsoft.com/office/drawing/2014/main" id="{00000000-0008-0000-0E00-000018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185</xdr:row>
      <xdr:rowOff>0</xdr:rowOff>
    </xdr:from>
    <xdr:to>
      <xdr:col>8</xdr:col>
      <xdr:colOff>42335</xdr:colOff>
      <xdr:row>185</xdr:row>
      <xdr:rowOff>4235</xdr:rowOff>
    </xdr:to>
    <xdr:cxnSp macro="">
      <xdr:nvCxnSpPr>
        <xdr:cNvPr id="25" name="7 Conector recto de flecha">
          <a:extLst>
            <a:ext uri="{FF2B5EF4-FFF2-40B4-BE49-F238E27FC236}">
              <a16:creationId xmlns:a16="http://schemas.microsoft.com/office/drawing/2014/main" id="{00000000-0008-0000-0E00-000019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193</xdr:row>
      <xdr:rowOff>158751</xdr:rowOff>
    </xdr:from>
    <xdr:to>
      <xdr:col>2</xdr:col>
      <xdr:colOff>0</xdr:colOff>
      <xdr:row>195</xdr:row>
      <xdr:rowOff>31751</xdr:rowOff>
    </xdr:to>
    <xdr:cxnSp macro="">
      <xdr:nvCxnSpPr>
        <xdr:cNvPr id="26" name="5 Conector recto de flecha">
          <a:extLst>
            <a:ext uri="{FF2B5EF4-FFF2-40B4-BE49-F238E27FC236}">
              <a16:creationId xmlns:a16="http://schemas.microsoft.com/office/drawing/2014/main" id="{00000000-0008-0000-0E00-00001A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205</xdr:row>
      <xdr:rowOff>0</xdr:rowOff>
    </xdr:from>
    <xdr:to>
      <xdr:col>8</xdr:col>
      <xdr:colOff>42335</xdr:colOff>
      <xdr:row>205</xdr:row>
      <xdr:rowOff>4235</xdr:rowOff>
    </xdr:to>
    <xdr:cxnSp macro="">
      <xdr:nvCxnSpPr>
        <xdr:cNvPr id="27" name="7 Conector recto de flecha">
          <a:extLst>
            <a:ext uri="{FF2B5EF4-FFF2-40B4-BE49-F238E27FC236}">
              <a16:creationId xmlns:a16="http://schemas.microsoft.com/office/drawing/2014/main" id="{00000000-0008-0000-0E00-00001B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11</xdr:col>
      <xdr:colOff>719818</xdr:colOff>
      <xdr:row>10</xdr:row>
      <xdr:rowOff>146956</xdr:rowOff>
    </xdr:from>
    <xdr:to>
      <xdr:col>21</xdr:col>
      <xdr:colOff>93889</xdr:colOff>
      <xdr:row>23</xdr:row>
      <xdr:rowOff>160565</xdr:rowOff>
    </xdr:to>
    <xdr:pic>
      <xdr:nvPicPr>
        <xdr:cNvPr id="28" name="Imagen 27">
          <a:extLst>
            <a:ext uri="{FF2B5EF4-FFF2-40B4-BE49-F238E27FC236}">
              <a16:creationId xmlns:a16="http://schemas.microsoft.com/office/drawing/2014/main" id="{00000000-0008-0000-0E00-00001C000000}"/>
            </a:ext>
          </a:extLst>
        </xdr:cNvPr>
        <xdr:cNvPicPr>
          <a:picLocks noChangeAspect="1"/>
        </xdr:cNvPicPr>
      </xdr:nvPicPr>
      <xdr:blipFill rotWithShape="1">
        <a:blip xmlns:r="http://schemas.openxmlformats.org/officeDocument/2006/relationships" r:embed="rId3"/>
        <a:srcRect l="11813" t="24757" r="20054" b="12321"/>
        <a:stretch/>
      </xdr:blipFill>
      <xdr:spPr>
        <a:xfrm>
          <a:off x="10225768" y="2956831"/>
          <a:ext cx="6994071" cy="4385584"/>
        </a:xfrm>
        <a:prstGeom prst="rect">
          <a:avLst/>
        </a:prstGeom>
      </xdr:spPr>
    </xdr:pic>
    <xdr:clientData/>
  </xdr:twoCellAnchor>
  <xdr:twoCellAnchor>
    <xdr:from>
      <xdr:col>11</xdr:col>
      <xdr:colOff>47625</xdr:colOff>
      <xdr:row>10</xdr:row>
      <xdr:rowOff>114300</xdr:rowOff>
    </xdr:from>
    <xdr:to>
      <xdr:col>11</xdr:col>
      <xdr:colOff>657225</xdr:colOff>
      <xdr:row>12</xdr:row>
      <xdr:rowOff>28575</xdr:rowOff>
    </xdr:to>
    <xdr:sp macro="" textlink="">
      <xdr:nvSpPr>
        <xdr:cNvPr id="22" name="Flecha: doblada 21">
          <a:extLst>
            <a:ext uri="{FF2B5EF4-FFF2-40B4-BE49-F238E27FC236}">
              <a16:creationId xmlns:a16="http://schemas.microsoft.com/office/drawing/2014/main" id="{00000000-0008-0000-0E00-000016000000}"/>
            </a:ext>
          </a:extLst>
        </xdr:cNvPr>
        <xdr:cNvSpPr/>
      </xdr:nvSpPr>
      <xdr:spPr>
        <a:xfrm rot="10800000">
          <a:off x="9553575" y="2924175"/>
          <a:ext cx="609600" cy="495300"/>
        </a:xfrm>
        <a:prstGeom prst="bent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clientData/>
  </xdr:twoCellAnchor>
  <xdr:twoCellAnchor>
    <xdr:from>
      <xdr:col>11</xdr:col>
      <xdr:colOff>9525</xdr:colOff>
      <xdr:row>9</xdr:row>
      <xdr:rowOff>57150</xdr:rowOff>
    </xdr:from>
    <xdr:to>
      <xdr:col>12</xdr:col>
      <xdr:colOff>685800</xdr:colOff>
      <xdr:row>10</xdr:row>
      <xdr:rowOff>200025</xdr:rowOff>
    </xdr:to>
    <xdr:sp macro="" textlink="">
      <xdr:nvSpPr>
        <xdr:cNvPr id="29" name="CuadroTexto 28">
          <a:extLst>
            <a:ext uri="{FF2B5EF4-FFF2-40B4-BE49-F238E27FC236}">
              <a16:creationId xmlns:a16="http://schemas.microsoft.com/office/drawing/2014/main" id="{00000000-0008-0000-0E00-00001D000000}"/>
            </a:ext>
          </a:extLst>
        </xdr:cNvPr>
        <xdr:cNvSpPr txBox="1"/>
      </xdr:nvSpPr>
      <xdr:spPr>
        <a:xfrm>
          <a:off x="9515475" y="2619375"/>
          <a:ext cx="1438275"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CO" sz="1600" b="1">
              <a:latin typeface="Arial" panose="020B0604020202020204" pitchFamily="34" charset="0"/>
              <a:cs typeface="Arial" panose="020B0604020202020204" pitchFamily="34" charset="0"/>
            </a:rPr>
            <a:t>Seleccione</a:t>
          </a:r>
        </a:p>
      </xdr:txBody>
    </xdr:sp>
    <xdr:clientData/>
  </xdr:twoCellAnchor>
  <xdr:twoCellAnchor>
    <xdr:from>
      <xdr:col>11</xdr:col>
      <xdr:colOff>57150</xdr:colOff>
      <xdr:row>18</xdr:row>
      <xdr:rowOff>304800</xdr:rowOff>
    </xdr:from>
    <xdr:to>
      <xdr:col>11</xdr:col>
      <xdr:colOff>581025</xdr:colOff>
      <xdr:row>20</xdr:row>
      <xdr:rowOff>57150</xdr:rowOff>
    </xdr:to>
    <xdr:sp macro="" textlink="">
      <xdr:nvSpPr>
        <xdr:cNvPr id="30" name="Flecha: a la derecha 29">
          <a:extLst>
            <a:ext uri="{FF2B5EF4-FFF2-40B4-BE49-F238E27FC236}">
              <a16:creationId xmlns:a16="http://schemas.microsoft.com/office/drawing/2014/main" id="{00000000-0008-0000-0E00-00001E000000}"/>
            </a:ext>
          </a:extLst>
        </xdr:cNvPr>
        <xdr:cNvSpPr/>
      </xdr:nvSpPr>
      <xdr:spPr>
        <a:xfrm>
          <a:off x="9563100" y="5581650"/>
          <a:ext cx="523875" cy="514350"/>
        </a:xfrm>
        <a:prstGeom prst="rightArrow">
          <a:avLst/>
        </a:prstGeom>
        <a:solidFill>
          <a:srgbClr val="FFC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10</xdr:col>
      <xdr:colOff>490435</xdr:colOff>
      <xdr:row>0</xdr:row>
      <xdr:rowOff>168613</xdr:rowOff>
    </xdr:from>
    <xdr:to>
      <xdr:col>10</xdr:col>
      <xdr:colOff>1180998</xdr:colOff>
      <xdr:row>3</xdr:row>
      <xdr:rowOff>140038</xdr:rowOff>
    </xdr:to>
    <xdr:pic>
      <xdr:nvPicPr>
        <xdr:cNvPr id="3203" name="1 Imagen" descr="logocapitalmusical">
          <a:extLst>
            <a:ext uri="{FF2B5EF4-FFF2-40B4-BE49-F238E27FC236}">
              <a16:creationId xmlns:a16="http://schemas.microsoft.com/office/drawing/2014/main" id="{00000000-0008-0000-1200-0000830C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1419" y="168613"/>
          <a:ext cx="690563" cy="832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490435</xdr:colOff>
      <xdr:row>0</xdr:row>
      <xdr:rowOff>168613</xdr:rowOff>
    </xdr:from>
    <xdr:to>
      <xdr:col>10</xdr:col>
      <xdr:colOff>1180998</xdr:colOff>
      <xdr:row>3</xdr:row>
      <xdr:rowOff>140038</xdr:rowOff>
    </xdr:to>
    <xdr:pic>
      <xdr:nvPicPr>
        <xdr:cNvPr id="4" name="1 Imagen" descr="logocapitalmusical">
          <a:extLst>
            <a:ext uri="{FF2B5EF4-FFF2-40B4-BE49-F238E27FC236}">
              <a16:creationId xmlns:a16="http://schemas.microsoft.com/office/drawing/2014/main" id="{00000000-0008-0000-12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226110" y="168613"/>
          <a:ext cx="690563"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110369</xdr:colOff>
      <xdr:row>0</xdr:row>
      <xdr:rowOff>108858</xdr:rowOff>
    </xdr:from>
    <xdr:to>
      <xdr:col>0</xdr:col>
      <xdr:colOff>1891393</xdr:colOff>
      <xdr:row>3</xdr:row>
      <xdr:rowOff>136071</xdr:rowOff>
    </xdr:to>
    <xdr:pic>
      <xdr:nvPicPr>
        <xdr:cNvPr id="5" name="4 Imagen" descr="logotipo alcaldia version para documentos word">
          <a:extLst>
            <a:ext uri="{FF2B5EF4-FFF2-40B4-BE49-F238E27FC236}">
              <a16:creationId xmlns:a16="http://schemas.microsoft.com/office/drawing/2014/main" id="{00000000-0008-0000-1200-000005000000}"/>
            </a:ext>
          </a:extLst>
        </xdr:cNvPr>
        <xdr:cNvPicPr/>
      </xdr:nvPicPr>
      <xdr:blipFill>
        <a:blip xmlns:r="http://schemas.openxmlformats.org/officeDocument/2006/relationships" r:embed="rId2"/>
        <a:srcRect/>
        <a:stretch>
          <a:fillRect/>
        </a:stretch>
      </xdr:blipFill>
      <xdr:spPr bwMode="auto">
        <a:xfrm>
          <a:off x="110369" y="108858"/>
          <a:ext cx="1781024" cy="898070"/>
        </a:xfrm>
        <a:prstGeom prst="rect">
          <a:avLst/>
        </a:prstGeom>
        <a:noFill/>
        <a:ln w="9525">
          <a:noFill/>
          <a:miter lim="800000"/>
          <a:headEnd/>
          <a:tailEnd/>
        </a:ln>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7</xdr:col>
      <xdr:colOff>395187</xdr:colOff>
      <xdr:row>0</xdr:row>
      <xdr:rowOff>87549</xdr:rowOff>
    </xdr:from>
    <xdr:to>
      <xdr:col>7</xdr:col>
      <xdr:colOff>1085750</xdr:colOff>
      <xdr:row>3</xdr:row>
      <xdr:rowOff>58974</xdr:rowOff>
    </xdr:to>
    <xdr:pic>
      <xdr:nvPicPr>
        <xdr:cNvPr id="2" name="1 Imagen" descr="logocapitalmusical">
          <a:extLst>
            <a:ext uri="{FF2B5EF4-FFF2-40B4-BE49-F238E27FC236}">
              <a16:creationId xmlns:a16="http://schemas.microsoft.com/office/drawing/2014/main" id="{00000000-0008-0000-13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210240" y="87549"/>
          <a:ext cx="690563" cy="832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464343</xdr:colOff>
      <xdr:row>0</xdr:row>
      <xdr:rowOff>154782</xdr:rowOff>
    </xdr:from>
    <xdr:to>
      <xdr:col>0</xdr:col>
      <xdr:colOff>2321718</xdr:colOff>
      <xdr:row>3</xdr:row>
      <xdr:rowOff>59532</xdr:rowOff>
    </xdr:to>
    <xdr:pic>
      <xdr:nvPicPr>
        <xdr:cNvPr id="3" name="2 Imagen" descr="logotipo alcaldia version para documentos word">
          <a:extLst>
            <a:ext uri="{FF2B5EF4-FFF2-40B4-BE49-F238E27FC236}">
              <a16:creationId xmlns:a16="http://schemas.microsoft.com/office/drawing/2014/main" id="{00000000-0008-0000-1300-000003000000}"/>
            </a:ext>
          </a:extLst>
        </xdr:cNvPr>
        <xdr:cNvPicPr/>
      </xdr:nvPicPr>
      <xdr:blipFill>
        <a:blip xmlns:r="http://schemas.openxmlformats.org/officeDocument/2006/relationships" r:embed="rId2"/>
        <a:srcRect/>
        <a:stretch>
          <a:fillRect/>
        </a:stretch>
      </xdr:blipFill>
      <xdr:spPr bwMode="auto">
        <a:xfrm>
          <a:off x="464343" y="154782"/>
          <a:ext cx="1857375" cy="762000"/>
        </a:xfrm>
        <a:prstGeom prst="rect">
          <a:avLst/>
        </a:prstGeom>
        <a:noFill/>
        <a:ln w="9525">
          <a:noFill/>
          <a:miter lim="800000"/>
          <a:headEnd/>
          <a:tailEnd/>
        </a:ln>
      </xdr:spPr>
    </xdr:pic>
    <xdr:clientData/>
  </xdr:twoCellAnchor>
</xdr:wsDr>
</file>

<file path=xl/drawings/drawing16.xml><?xml version="1.0" encoding="utf-8"?>
<xdr:wsDr xmlns:xdr="http://schemas.openxmlformats.org/drawingml/2006/spreadsheetDrawing" xmlns:a="http://schemas.openxmlformats.org/drawingml/2006/main">
  <xdr:twoCellAnchor>
    <xdr:from>
      <xdr:col>7</xdr:col>
      <xdr:colOff>4236</xdr:colOff>
      <xdr:row>25</xdr:row>
      <xdr:rowOff>0</xdr:rowOff>
    </xdr:from>
    <xdr:to>
      <xdr:col>8</xdr:col>
      <xdr:colOff>42335</xdr:colOff>
      <xdr:row>25</xdr:row>
      <xdr:rowOff>4235</xdr:rowOff>
    </xdr:to>
    <xdr:cxnSp macro="">
      <xdr:nvCxnSpPr>
        <xdr:cNvPr id="3" name="7 Conector recto de flecha">
          <a:extLst>
            <a:ext uri="{FF2B5EF4-FFF2-40B4-BE49-F238E27FC236}">
              <a16:creationId xmlns:a16="http://schemas.microsoft.com/office/drawing/2014/main" id="{00000000-0008-0000-1400-000003000000}"/>
            </a:ext>
          </a:extLst>
        </xdr:cNvPr>
        <xdr:cNvCxnSpPr/>
      </xdr:nvCxnSpPr>
      <xdr:spPr>
        <a:xfrm flipV="1">
          <a:off x="6547911" y="75342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9</xdr:col>
      <xdr:colOff>542925</xdr:colOff>
      <xdr:row>0</xdr:row>
      <xdr:rowOff>47625</xdr:rowOff>
    </xdr:from>
    <xdr:to>
      <xdr:col>10</xdr:col>
      <xdr:colOff>485775</xdr:colOff>
      <xdr:row>4</xdr:row>
      <xdr:rowOff>161926</xdr:rowOff>
    </xdr:to>
    <xdr:pic>
      <xdr:nvPicPr>
        <xdr:cNvPr id="4" name="1 Imagen" descr="logocapitalmusical">
          <a:extLst>
            <a:ext uri="{FF2B5EF4-FFF2-40B4-BE49-F238E27FC236}">
              <a16:creationId xmlns:a16="http://schemas.microsoft.com/office/drawing/2014/main" id="{00000000-0008-0000-14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105775" y="47625"/>
          <a:ext cx="704850" cy="8763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52388</xdr:rowOff>
    </xdr:from>
    <xdr:to>
      <xdr:col>1</xdr:col>
      <xdr:colOff>666750</xdr:colOff>
      <xdr:row>3</xdr:row>
      <xdr:rowOff>88107</xdr:rowOff>
    </xdr:to>
    <xdr:pic>
      <xdr:nvPicPr>
        <xdr:cNvPr id="5" name="4 Imagen" descr="logotipo alcaldia version para documentos word">
          <a:extLst>
            <a:ext uri="{FF2B5EF4-FFF2-40B4-BE49-F238E27FC236}">
              <a16:creationId xmlns:a16="http://schemas.microsoft.com/office/drawing/2014/main" id="{00000000-0008-0000-1400-000005000000}"/>
            </a:ext>
          </a:extLst>
        </xdr:cNvPr>
        <xdr:cNvPicPr/>
      </xdr:nvPicPr>
      <xdr:blipFill>
        <a:blip xmlns:r="http://schemas.openxmlformats.org/officeDocument/2006/relationships" r:embed="rId2"/>
        <a:srcRect/>
        <a:stretch>
          <a:fillRect/>
        </a:stretch>
      </xdr:blipFill>
      <xdr:spPr bwMode="auto">
        <a:xfrm>
          <a:off x="0" y="52388"/>
          <a:ext cx="1428750" cy="607219"/>
        </a:xfrm>
        <a:prstGeom prst="rect">
          <a:avLst/>
        </a:prstGeom>
        <a:noFill/>
        <a:ln w="9525">
          <a:noFill/>
          <a:miter lim="800000"/>
          <a:headEnd/>
          <a:tailEnd/>
        </a:ln>
      </xdr:spPr>
    </xdr:pic>
    <xdr:clientData/>
  </xdr:twoCellAnchor>
  <xdr:twoCellAnchor>
    <xdr:from>
      <xdr:col>1</xdr:col>
      <xdr:colOff>752475</xdr:colOff>
      <xdr:row>35</xdr:row>
      <xdr:rowOff>104775</xdr:rowOff>
    </xdr:from>
    <xdr:to>
      <xdr:col>2</xdr:col>
      <xdr:colOff>0</xdr:colOff>
      <xdr:row>36</xdr:row>
      <xdr:rowOff>31752</xdr:rowOff>
    </xdr:to>
    <xdr:cxnSp macro="">
      <xdr:nvCxnSpPr>
        <xdr:cNvPr id="6" name="5 Conector recto de flecha">
          <a:extLst>
            <a:ext uri="{FF2B5EF4-FFF2-40B4-BE49-F238E27FC236}">
              <a16:creationId xmlns:a16="http://schemas.microsoft.com/office/drawing/2014/main" id="{00000000-0008-0000-1400-000006000000}"/>
            </a:ext>
          </a:extLst>
        </xdr:cNvPr>
        <xdr:cNvCxnSpPr/>
      </xdr:nvCxnSpPr>
      <xdr:spPr>
        <a:xfrm flipH="1" flipV="1">
          <a:off x="1514475" y="9305925"/>
          <a:ext cx="9525" cy="422277"/>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46</xdr:row>
      <xdr:rowOff>0</xdr:rowOff>
    </xdr:from>
    <xdr:to>
      <xdr:col>8</xdr:col>
      <xdr:colOff>42335</xdr:colOff>
      <xdr:row>46</xdr:row>
      <xdr:rowOff>4235</xdr:rowOff>
    </xdr:to>
    <xdr:cxnSp macro="">
      <xdr:nvCxnSpPr>
        <xdr:cNvPr id="7" name="7 Conector recto de flecha">
          <a:extLst>
            <a:ext uri="{FF2B5EF4-FFF2-40B4-BE49-F238E27FC236}">
              <a16:creationId xmlns:a16="http://schemas.microsoft.com/office/drawing/2014/main" id="{00000000-0008-0000-1400-000007000000}"/>
            </a:ext>
          </a:extLst>
        </xdr:cNvPr>
        <xdr:cNvCxnSpPr/>
      </xdr:nvCxnSpPr>
      <xdr:spPr>
        <a:xfrm flipV="1">
          <a:off x="6547911" y="129063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67</xdr:row>
      <xdr:rowOff>0</xdr:rowOff>
    </xdr:from>
    <xdr:to>
      <xdr:col>8</xdr:col>
      <xdr:colOff>42335</xdr:colOff>
      <xdr:row>67</xdr:row>
      <xdr:rowOff>4235</xdr:rowOff>
    </xdr:to>
    <xdr:cxnSp macro="">
      <xdr:nvCxnSpPr>
        <xdr:cNvPr id="9" name="7 Conector recto de flecha">
          <a:extLst>
            <a:ext uri="{FF2B5EF4-FFF2-40B4-BE49-F238E27FC236}">
              <a16:creationId xmlns:a16="http://schemas.microsoft.com/office/drawing/2014/main" id="{00000000-0008-0000-1400-000009000000}"/>
            </a:ext>
          </a:extLst>
        </xdr:cNvPr>
        <xdr:cNvCxnSpPr/>
      </xdr:nvCxnSpPr>
      <xdr:spPr>
        <a:xfrm flipV="1">
          <a:off x="6547911" y="179260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67</xdr:row>
      <xdr:rowOff>0</xdr:rowOff>
    </xdr:from>
    <xdr:to>
      <xdr:col>8</xdr:col>
      <xdr:colOff>42335</xdr:colOff>
      <xdr:row>67</xdr:row>
      <xdr:rowOff>4235</xdr:rowOff>
    </xdr:to>
    <xdr:cxnSp macro="">
      <xdr:nvCxnSpPr>
        <xdr:cNvPr id="11" name="7 Conector recto de flecha">
          <a:extLst>
            <a:ext uri="{FF2B5EF4-FFF2-40B4-BE49-F238E27FC236}">
              <a16:creationId xmlns:a16="http://schemas.microsoft.com/office/drawing/2014/main" id="{00000000-0008-0000-1400-00000B000000}"/>
            </a:ext>
          </a:extLst>
        </xdr:cNvPr>
        <xdr:cNvCxnSpPr/>
      </xdr:nvCxnSpPr>
      <xdr:spPr>
        <a:xfrm flipV="1">
          <a:off x="6547911" y="179260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88</xdr:row>
      <xdr:rowOff>0</xdr:rowOff>
    </xdr:from>
    <xdr:to>
      <xdr:col>8</xdr:col>
      <xdr:colOff>42335</xdr:colOff>
      <xdr:row>88</xdr:row>
      <xdr:rowOff>4235</xdr:rowOff>
    </xdr:to>
    <xdr:cxnSp macro="">
      <xdr:nvCxnSpPr>
        <xdr:cNvPr id="13" name="7 Conector recto de flecha">
          <a:extLst>
            <a:ext uri="{FF2B5EF4-FFF2-40B4-BE49-F238E27FC236}">
              <a16:creationId xmlns:a16="http://schemas.microsoft.com/office/drawing/2014/main" id="{00000000-0008-0000-1400-00000D000000}"/>
            </a:ext>
          </a:extLst>
        </xdr:cNvPr>
        <xdr:cNvCxnSpPr/>
      </xdr:nvCxnSpPr>
      <xdr:spPr>
        <a:xfrm flipV="1">
          <a:off x="6547911" y="231552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98</xdr:row>
      <xdr:rowOff>66675</xdr:rowOff>
    </xdr:from>
    <xdr:to>
      <xdr:col>2</xdr:col>
      <xdr:colOff>0</xdr:colOff>
      <xdr:row>99</xdr:row>
      <xdr:rowOff>31751</xdr:rowOff>
    </xdr:to>
    <xdr:cxnSp macro="">
      <xdr:nvCxnSpPr>
        <xdr:cNvPr id="14" name="5 Conector recto de flecha">
          <a:extLst>
            <a:ext uri="{FF2B5EF4-FFF2-40B4-BE49-F238E27FC236}">
              <a16:creationId xmlns:a16="http://schemas.microsoft.com/office/drawing/2014/main" id="{00000000-0008-0000-1400-00000E000000}"/>
            </a:ext>
          </a:extLst>
        </xdr:cNvPr>
        <xdr:cNvCxnSpPr/>
      </xdr:nvCxnSpPr>
      <xdr:spPr>
        <a:xfrm flipV="1">
          <a:off x="1524000" y="26850975"/>
          <a:ext cx="0" cy="393701"/>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109</xdr:row>
      <xdr:rowOff>0</xdr:rowOff>
    </xdr:from>
    <xdr:to>
      <xdr:col>8</xdr:col>
      <xdr:colOff>42335</xdr:colOff>
      <xdr:row>109</xdr:row>
      <xdr:rowOff>4235</xdr:rowOff>
    </xdr:to>
    <xdr:cxnSp macro="">
      <xdr:nvCxnSpPr>
        <xdr:cNvPr id="15" name="7 Conector recto de flecha">
          <a:extLst>
            <a:ext uri="{FF2B5EF4-FFF2-40B4-BE49-F238E27FC236}">
              <a16:creationId xmlns:a16="http://schemas.microsoft.com/office/drawing/2014/main" id="{00000000-0008-0000-1400-00000F000000}"/>
            </a:ext>
          </a:extLst>
        </xdr:cNvPr>
        <xdr:cNvCxnSpPr/>
      </xdr:nvCxnSpPr>
      <xdr:spPr>
        <a:xfrm flipV="1">
          <a:off x="6547911" y="279082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119</xdr:row>
      <xdr:rowOff>152400</xdr:rowOff>
    </xdr:from>
    <xdr:to>
      <xdr:col>2</xdr:col>
      <xdr:colOff>0</xdr:colOff>
      <xdr:row>120</xdr:row>
      <xdr:rowOff>31751</xdr:rowOff>
    </xdr:to>
    <xdr:cxnSp macro="">
      <xdr:nvCxnSpPr>
        <xdr:cNvPr id="16" name="5 Conector recto de flecha">
          <a:extLst>
            <a:ext uri="{FF2B5EF4-FFF2-40B4-BE49-F238E27FC236}">
              <a16:creationId xmlns:a16="http://schemas.microsoft.com/office/drawing/2014/main" id="{00000000-0008-0000-1400-000010000000}"/>
            </a:ext>
          </a:extLst>
        </xdr:cNvPr>
        <xdr:cNvCxnSpPr/>
      </xdr:nvCxnSpPr>
      <xdr:spPr>
        <a:xfrm flipV="1">
          <a:off x="1524000" y="32804100"/>
          <a:ext cx="0" cy="384176"/>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130</xdr:row>
      <xdr:rowOff>0</xdr:rowOff>
    </xdr:from>
    <xdr:to>
      <xdr:col>8</xdr:col>
      <xdr:colOff>42335</xdr:colOff>
      <xdr:row>130</xdr:row>
      <xdr:rowOff>4235</xdr:rowOff>
    </xdr:to>
    <xdr:cxnSp macro="">
      <xdr:nvCxnSpPr>
        <xdr:cNvPr id="17" name="7 Conector recto de flecha">
          <a:extLst>
            <a:ext uri="{FF2B5EF4-FFF2-40B4-BE49-F238E27FC236}">
              <a16:creationId xmlns:a16="http://schemas.microsoft.com/office/drawing/2014/main" id="{00000000-0008-0000-1400-000011000000}"/>
            </a:ext>
          </a:extLst>
        </xdr:cNvPr>
        <xdr:cNvCxnSpPr/>
      </xdr:nvCxnSpPr>
      <xdr:spPr>
        <a:xfrm flipV="1">
          <a:off x="6547911" y="318801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140</xdr:row>
      <xdr:rowOff>142875</xdr:rowOff>
    </xdr:from>
    <xdr:to>
      <xdr:col>2</xdr:col>
      <xdr:colOff>0</xdr:colOff>
      <xdr:row>141</xdr:row>
      <xdr:rowOff>31752</xdr:rowOff>
    </xdr:to>
    <xdr:cxnSp macro="">
      <xdr:nvCxnSpPr>
        <xdr:cNvPr id="18" name="5 Conector recto de flecha">
          <a:extLst>
            <a:ext uri="{FF2B5EF4-FFF2-40B4-BE49-F238E27FC236}">
              <a16:creationId xmlns:a16="http://schemas.microsoft.com/office/drawing/2014/main" id="{00000000-0008-0000-1400-000012000000}"/>
            </a:ext>
          </a:extLst>
        </xdr:cNvPr>
        <xdr:cNvCxnSpPr/>
      </xdr:nvCxnSpPr>
      <xdr:spPr>
        <a:xfrm flipV="1">
          <a:off x="1524000" y="39271575"/>
          <a:ext cx="0" cy="422277"/>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151</xdr:row>
      <xdr:rowOff>0</xdr:rowOff>
    </xdr:from>
    <xdr:to>
      <xdr:col>8</xdr:col>
      <xdr:colOff>42335</xdr:colOff>
      <xdr:row>151</xdr:row>
      <xdr:rowOff>4235</xdr:rowOff>
    </xdr:to>
    <xdr:cxnSp macro="">
      <xdr:nvCxnSpPr>
        <xdr:cNvPr id="19" name="7 Conector recto de flecha">
          <a:extLst>
            <a:ext uri="{FF2B5EF4-FFF2-40B4-BE49-F238E27FC236}">
              <a16:creationId xmlns:a16="http://schemas.microsoft.com/office/drawing/2014/main" id="{00000000-0008-0000-1400-000013000000}"/>
            </a:ext>
          </a:extLst>
        </xdr:cNvPr>
        <xdr:cNvCxnSpPr/>
      </xdr:nvCxnSpPr>
      <xdr:spPr>
        <a:xfrm flipV="1">
          <a:off x="6547911" y="3665220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161</xdr:row>
      <xdr:rowOff>161925</xdr:rowOff>
    </xdr:from>
    <xdr:to>
      <xdr:col>2</xdr:col>
      <xdr:colOff>9525</xdr:colOff>
      <xdr:row>162</xdr:row>
      <xdr:rowOff>31752</xdr:rowOff>
    </xdr:to>
    <xdr:cxnSp macro="">
      <xdr:nvCxnSpPr>
        <xdr:cNvPr id="20" name="5 Conector recto de flecha">
          <a:extLst>
            <a:ext uri="{FF2B5EF4-FFF2-40B4-BE49-F238E27FC236}">
              <a16:creationId xmlns:a16="http://schemas.microsoft.com/office/drawing/2014/main" id="{00000000-0008-0000-1400-000014000000}"/>
            </a:ext>
          </a:extLst>
        </xdr:cNvPr>
        <xdr:cNvCxnSpPr/>
      </xdr:nvCxnSpPr>
      <xdr:spPr>
        <a:xfrm flipV="1">
          <a:off x="1524000" y="45205650"/>
          <a:ext cx="9525" cy="431802"/>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172</xdr:row>
      <xdr:rowOff>0</xdr:rowOff>
    </xdr:from>
    <xdr:to>
      <xdr:col>8</xdr:col>
      <xdr:colOff>42335</xdr:colOff>
      <xdr:row>172</xdr:row>
      <xdr:rowOff>4235</xdr:rowOff>
    </xdr:to>
    <xdr:cxnSp macro="">
      <xdr:nvCxnSpPr>
        <xdr:cNvPr id="21" name="7 Conector recto de flecha">
          <a:extLst>
            <a:ext uri="{FF2B5EF4-FFF2-40B4-BE49-F238E27FC236}">
              <a16:creationId xmlns:a16="http://schemas.microsoft.com/office/drawing/2014/main" id="{00000000-0008-0000-1400-000015000000}"/>
            </a:ext>
          </a:extLst>
        </xdr:cNvPr>
        <xdr:cNvCxnSpPr/>
      </xdr:nvCxnSpPr>
      <xdr:spPr>
        <a:xfrm flipV="1">
          <a:off x="6547911" y="413861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14</xdr:row>
      <xdr:rowOff>171450</xdr:rowOff>
    </xdr:from>
    <xdr:to>
      <xdr:col>2</xdr:col>
      <xdr:colOff>0</xdr:colOff>
      <xdr:row>15</xdr:row>
      <xdr:rowOff>31752</xdr:rowOff>
    </xdr:to>
    <xdr:cxnSp macro="">
      <xdr:nvCxnSpPr>
        <xdr:cNvPr id="26" name="5 Conector recto de flecha">
          <a:extLst>
            <a:ext uri="{FF2B5EF4-FFF2-40B4-BE49-F238E27FC236}">
              <a16:creationId xmlns:a16="http://schemas.microsoft.com/office/drawing/2014/main" id="{00000000-0008-0000-1400-00001A000000}"/>
            </a:ext>
          </a:extLst>
        </xdr:cNvPr>
        <xdr:cNvCxnSpPr/>
      </xdr:nvCxnSpPr>
      <xdr:spPr>
        <a:xfrm flipV="1">
          <a:off x="1524000" y="3448050"/>
          <a:ext cx="0" cy="460377"/>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25</xdr:row>
      <xdr:rowOff>0</xdr:rowOff>
    </xdr:from>
    <xdr:to>
      <xdr:col>8</xdr:col>
      <xdr:colOff>42335</xdr:colOff>
      <xdr:row>25</xdr:row>
      <xdr:rowOff>4235</xdr:rowOff>
    </xdr:to>
    <xdr:cxnSp macro="">
      <xdr:nvCxnSpPr>
        <xdr:cNvPr id="27" name="7 Conector recto de flecha">
          <a:extLst>
            <a:ext uri="{FF2B5EF4-FFF2-40B4-BE49-F238E27FC236}">
              <a16:creationId xmlns:a16="http://schemas.microsoft.com/office/drawing/2014/main" id="{00000000-0008-0000-1400-00001B000000}"/>
            </a:ext>
          </a:extLst>
        </xdr:cNvPr>
        <xdr:cNvCxnSpPr/>
      </xdr:nvCxnSpPr>
      <xdr:spPr>
        <a:xfrm flipV="1">
          <a:off x="6547911" y="75342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46</xdr:row>
      <xdr:rowOff>0</xdr:rowOff>
    </xdr:from>
    <xdr:to>
      <xdr:col>8</xdr:col>
      <xdr:colOff>42335</xdr:colOff>
      <xdr:row>46</xdr:row>
      <xdr:rowOff>4235</xdr:rowOff>
    </xdr:to>
    <xdr:cxnSp macro="">
      <xdr:nvCxnSpPr>
        <xdr:cNvPr id="29" name="7 Conector recto de flecha">
          <a:extLst>
            <a:ext uri="{FF2B5EF4-FFF2-40B4-BE49-F238E27FC236}">
              <a16:creationId xmlns:a16="http://schemas.microsoft.com/office/drawing/2014/main" id="{00000000-0008-0000-1400-00001D000000}"/>
            </a:ext>
          </a:extLst>
        </xdr:cNvPr>
        <xdr:cNvCxnSpPr/>
      </xdr:nvCxnSpPr>
      <xdr:spPr>
        <a:xfrm flipV="1">
          <a:off x="6547911" y="1341120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56</xdr:row>
      <xdr:rowOff>142875</xdr:rowOff>
    </xdr:from>
    <xdr:to>
      <xdr:col>2</xdr:col>
      <xdr:colOff>0</xdr:colOff>
      <xdr:row>57</xdr:row>
      <xdr:rowOff>31752</xdr:rowOff>
    </xdr:to>
    <xdr:cxnSp macro="">
      <xdr:nvCxnSpPr>
        <xdr:cNvPr id="30" name="5 Conector recto de flecha">
          <a:extLst>
            <a:ext uri="{FF2B5EF4-FFF2-40B4-BE49-F238E27FC236}">
              <a16:creationId xmlns:a16="http://schemas.microsoft.com/office/drawing/2014/main" id="{00000000-0008-0000-1400-00001E000000}"/>
            </a:ext>
          </a:extLst>
        </xdr:cNvPr>
        <xdr:cNvCxnSpPr/>
      </xdr:nvCxnSpPr>
      <xdr:spPr>
        <a:xfrm flipV="1">
          <a:off x="1524000" y="15192375"/>
          <a:ext cx="0" cy="403227"/>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67</xdr:row>
      <xdr:rowOff>0</xdr:rowOff>
    </xdr:from>
    <xdr:to>
      <xdr:col>8</xdr:col>
      <xdr:colOff>42335</xdr:colOff>
      <xdr:row>67</xdr:row>
      <xdr:rowOff>4235</xdr:rowOff>
    </xdr:to>
    <xdr:cxnSp macro="">
      <xdr:nvCxnSpPr>
        <xdr:cNvPr id="31" name="7 Conector recto de flecha">
          <a:extLst>
            <a:ext uri="{FF2B5EF4-FFF2-40B4-BE49-F238E27FC236}">
              <a16:creationId xmlns:a16="http://schemas.microsoft.com/office/drawing/2014/main" id="{00000000-0008-0000-1400-00001F000000}"/>
            </a:ext>
          </a:extLst>
        </xdr:cNvPr>
        <xdr:cNvCxnSpPr/>
      </xdr:nvCxnSpPr>
      <xdr:spPr>
        <a:xfrm flipV="1">
          <a:off x="6547911" y="191357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67</xdr:row>
      <xdr:rowOff>0</xdr:rowOff>
    </xdr:from>
    <xdr:to>
      <xdr:col>8</xdr:col>
      <xdr:colOff>42335</xdr:colOff>
      <xdr:row>67</xdr:row>
      <xdr:rowOff>4235</xdr:rowOff>
    </xdr:to>
    <xdr:cxnSp macro="">
      <xdr:nvCxnSpPr>
        <xdr:cNvPr id="33" name="7 Conector recto de flecha">
          <a:extLst>
            <a:ext uri="{FF2B5EF4-FFF2-40B4-BE49-F238E27FC236}">
              <a16:creationId xmlns:a16="http://schemas.microsoft.com/office/drawing/2014/main" id="{00000000-0008-0000-1400-000021000000}"/>
            </a:ext>
          </a:extLst>
        </xdr:cNvPr>
        <xdr:cNvCxnSpPr/>
      </xdr:nvCxnSpPr>
      <xdr:spPr>
        <a:xfrm flipV="1">
          <a:off x="6547911" y="191357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77</xdr:row>
      <xdr:rowOff>114300</xdr:rowOff>
    </xdr:from>
    <xdr:to>
      <xdr:col>2</xdr:col>
      <xdr:colOff>0</xdr:colOff>
      <xdr:row>78</xdr:row>
      <xdr:rowOff>31752</xdr:rowOff>
    </xdr:to>
    <xdr:cxnSp macro="">
      <xdr:nvCxnSpPr>
        <xdr:cNvPr id="34" name="5 Conector recto de flecha">
          <a:extLst>
            <a:ext uri="{FF2B5EF4-FFF2-40B4-BE49-F238E27FC236}">
              <a16:creationId xmlns:a16="http://schemas.microsoft.com/office/drawing/2014/main" id="{00000000-0008-0000-1400-000022000000}"/>
            </a:ext>
          </a:extLst>
        </xdr:cNvPr>
        <xdr:cNvCxnSpPr/>
      </xdr:nvCxnSpPr>
      <xdr:spPr>
        <a:xfrm flipV="1">
          <a:off x="1524000" y="21040725"/>
          <a:ext cx="0" cy="336552"/>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88</xdr:row>
      <xdr:rowOff>0</xdr:rowOff>
    </xdr:from>
    <xdr:to>
      <xdr:col>8</xdr:col>
      <xdr:colOff>42335</xdr:colOff>
      <xdr:row>88</xdr:row>
      <xdr:rowOff>4235</xdr:rowOff>
    </xdr:to>
    <xdr:cxnSp macro="">
      <xdr:nvCxnSpPr>
        <xdr:cNvPr id="35" name="7 Conector recto de flecha">
          <a:extLst>
            <a:ext uri="{FF2B5EF4-FFF2-40B4-BE49-F238E27FC236}">
              <a16:creationId xmlns:a16="http://schemas.microsoft.com/office/drawing/2014/main" id="{00000000-0008-0000-1400-000023000000}"/>
            </a:ext>
          </a:extLst>
        </xdr:cNvPr>
        <xdr:cNvCxnSpPr/>
      </xdr:nvCxnSpPr>
      <xdr:spPr>
        <a:xfrm flipV="1">
          <a:off x="6547911" y="252698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109</xdr:row>
      <xdr:rowOff>0</xdr:rowOff>
    </xdr:from>
    <xdr:to>
      <xdr:col>8</xdr:col>
      <xdr:colOff>42335</xdr:colOff>
      <xdr:row>109</xdr:row>
      <xdr:rowOff>4235</xdr:rowOff>
    </xdr:to>
    <xdr:cxnSp macro="">
      <xdr:nvCxnSpPr>
        <xdr:cNvPr id="37" name="7 Conector recto de flecha">
          <a:extLst>
            <a:ext uri="{FF2B5EF4-FFF2-40B4-BE49-F238E27FC236}">
              <a16:creationId xmlns:a16="http://schemas.microsoft.com/office/drawing/2014/main" id="{00000000-0008-0000-1400-000025000000}"/>
            </a:ext>
          </a:extLst>
        </xdr:cNvPr>
        <xdr:cNvCxnSpPr/>
      </xdr:nvCxnSpPr>
      <xdr:spPr>
        <a:xfrm flipV="1">
          <a:off x="6547911" y="3074670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130</xdr:row>
      <xdr:rowOff>0</xdr:rowOff>
    </xdr:from>
    <xdr:to>
      <xdr:col>8</xdr:col>
      <xdr:colOff>42335</xdr:colOff>
      <xdr:row>130</xdr:row>
      <xdr:rowOff>4235</xdr:rowOff>
    </xdr:to>
    <xdr:cxnSp macro="">
      <xdr:nvCxnSpPr>
        <xdr:cNvPr id="39" name="7 Conector recto de flecha">
          <a:extLst>
            <a:ext uri="{FF2B5EF4-FFF2-40B4-BE49-F238E27FC236}">
              <a16:creationId xmlns:a16="http://schemas.microsoft.com/office/drawing/2014/main" id="{00000000-0008-0000-1400-000027000000}"/>
            </a:ext>
          </a:extLst>
        </xdr:cNvPr>
        <xdr:cNvCxnSpPr/>
      </xdr:nvCxnSpPr>
      <xdr:spPr>
        <a:xfrm flipV="1">
          <a:off x="6547911" y="370141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151</xdr:row>
      <xdr:rowOff>0</xdr:rowOff>
    </xdr:from>
    <xdr:to>
      <xdr:col>8</xdr:col>
      <xdr:colOff>42335</xdr:colOff>
      <xdr:row>151</xdr:row>
      <xdr:rowOff>4235</xdr:rowOff>
    </xdr:to>
    <xdr:cxnSp macro="">
      <xdr:nvCxnSpPr>
        <xdr:cNvPr id="41" name="7 Conector recto de flecha">
          <a:extLst>
            <a:ext uri="{FF2B5EF4-FFF2-40B4-BE49-F238E27FC236}">
              <a16:creationId xmlns:a16="http://schemas.microsoft.com/office/drawing/2014/main" id="{00000000-0008-0000-1400-000029000000}"/>
            </a:ext>
          </a:extLst>
        </xdr:cNvPr>
        <xdr:cNvCxnSpPr/>
      </xdr:nvCxnSpPr>
      <xdr:spPr>
        <a:xfrm flipV="1">
          <a:off x="6547911" y="426434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172</xdr:row>
      <xdr:rowOff>0</xdr:rowOff>
    </xdr:from>
    <xdr:to>
      <xdr:col>8</xdr:col>
      <xdr:colOff>42335</xdr:colOff>
      <xdr:row>172</xdr:row>
      <xdr:rowOff>4235</xdr:rowOff>
    </xdr:to>
    <xdr:cxnSp macro="">
      <xdr:nvCxnSpPr>
        <xdr:cNvPr id="43" name="7 Conector recto de flecha">
          <a:extLst>
            <a:ext uri="{FF2B5EF4-FFF2-40B4-BE49-F238E27FC236}">
              <a16:creationId xmlns:a16="http://schemas.microsoft.com/office/drawing/2014/main" id="{00000000-0008-0000-1400-00002B000000}"/>
            </a:ext>
          </a:extLst>
        </xdr:cNvPr>
        <xdr:cNvCxnSpPr/>
      </xdr:nvCxnSpPr>
      <xdr:spPr>
        <a:xfrm flipV="1">
          <a:off x="6547911" y="481298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183</xdr:row>
      <xdr:rowOff>114300</xdr:rowOff>
    </xdr:from>
    <xdr:to>
      <xdr:col>2</xdr:col>
      <xdr:colOff>0</xdr:colOff>
      <xdr:row>184</xdr:row>
      <xdr:rowOff>31752</xdr:rowOff>
    </xdr:to>
    <xdr:cxnSp macro="">
      <xdr:nvCxnSpPr>
        <xdr:cNvPr id="44" name="5 Conector recto de flecha">
          <a:extLst>
            <a:ext uri="{FF2B5EF4-FFF2-40B4-BE49-F238E27FC236}">
              <a16:creationId xmlns:a16="http://schemas.microsoft.com/office/drawing/2014/main" id="{00000000-0008-0000-1400-00002C000000}"/>
            </a:ext>
          </a:extLst>
        </xdr:cNvPr>
        <xdr:cNvCxnSpPr/>
      </xdr:nvCxnSpPr>
      <xdr:spPr>
        <a:xfrm flipV="1">
          <a:off x="1524000" y="51425475"/>
          <a:ext cx="0" cy="393702"/>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194</xdr:row>
      <xdr:rowOff>0</xdr:rowOff>
    </xdr:from>
    <xdr:to>
      <xdr:col>8</xdr:col>
      <xdr:colOff>42335</xdr:colOff>
      <xdr:row>194</xdr:row>
      <xdr:rowOff>4235</xdr:rowOff>
    </xdr:to>
    <xdr:cxnSp macro="">
      <xdr:nvCxnSpPr>
        <xdr:cNvPr id="45" name="7 Conector recto de flecha">
          <a:extLst>
            <a:ext uri="{FF2B5EF4-FFF2-40B4-BE49-F238E27FC236}">
              <a16:creationId xmlns:a16="http://schemas.microsoft.com/office/drawing/2014/main" id="{00000000-0008-0000-1400-00002D000000}"/>
            </a:ext>
          </a:extLst>
        </xdr:cNvPr>
        <xdr:cNvCxnSpPr/>
      </xdr:nvCxnSpPr>
      <xdr:spPr>
        <a:xfrm flipV="1">
          <a:off x="6547911" y="538638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204</xdr:row>
      <xdr:rowOff>133350</xdr:rowOff>
    </xdr:from>
    <xdr:to>
      <xdr:col>2</xdr:col>
      <xdr:colOff>0</xdr:colOff>
      <xdr:row>205</xdr:row>
      <xdr:rowOff>31751</xdr:rowOff>
    </xdr:to>
    <xdr:cxnSp macro="">
      <xdr:nvCxnSpPr>
        <xdr:cNvPr id="46" name="5 Conector recto de flecha">
          <a:extLst>
            <a:ext uri="{FF2B5EF4-FFF2-40B4-BE49-F238E27FC236}">
              <a16:creationId xmlns:a16="http://schemas.microsoft.com/office/drawing/2014/main" id="{00000000-0008-0000-1400-00002E000000}"/>
            </a:ext>
          </a:extLst>
        </xdr:cNvPr>
        <xdr:cNvCxnSpPr/>
      </xdr:nvCxnSpPr>
      <xdr:spPr>
        <a:xfrm flipV="1">
          <a:off x="1524000" y="57273825"/>
          <a:ext cx="0" cy="384176"/>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215</xdr:row>
      <xdr:rowOff>0</xdr:rowOff>
    </xdr:from>
    <xdr:to>
      <xdr:col>8</xdr:col>
      <xdr:colOff>42335</xdr:colOff>
      <xdr:row>215</xdr:row>
      <xdr:rowOff>4235</xdr:rowOff>
    </xdr:to>
    <xdr:cxnSp macro="">
      <xdr:nvCxnSpPr>
        <xdr:cNvPr id="47" name="7 Conector recto de flecha">
          <a:extLst>
            <a:ext uri="{FF2B5EF4-FFF2-40B4-BE49-F238E27FC236}">
              <a16:creationId xmlns:a16="http://schemas.microsoft.com/office/drawing/2014/main" id="{00000000-0008-0000-1400-00002F000000}"/>
            </a:ext>
          </a:extLst>
        </xdr:cNvPr>
        <xdr:cNvCxnSpPr/>
      </xdr:nvCxnSpPr>
      <xdr:spPr>
        <a:xfrm flipV="1">
          <a:off x="6547911" y="593312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12</xdr:col>
      <xdr:colOff>266700</xdr:colOff>
      <xdr:row>10</xdr:row>
      <xdr:rowOff>72117</xdr:rowOff>
    </xdr:from>
    <xdr:to>
      <xdr:col>19</xdr:col>
      <xdr:colOff>592932</xdr:colOff>
      <xdr:row>16</xdr:row>
      <xdr:rowOff>59871</xdr:rowOff>
    </xdr:to>
    <xdr:pic>
      <xdr:nvPicPr>
        <xdr:cNvPr id="48" name="Imagen 47">
          <a:extLst>
            <a:ext uri="{FF2B5EF4-FFF2-40B4-BE49-F238E27FC236}">
              <a16:creationId xmlns:a16="http://schemas.microsoft.com/office/drawing/2014/main" id="{00000000-0008-0000-1400-000030000000}"/>
            </a:ext>
          </a:extLst>
        </xdr:cNvPr>
        <xdr:cNvPicPr>
          <a:picLocks noChangeAspect="1"/>
        </xdr:cNvPicPr>
      </xdr:nvPicPr>
      <xdr:blipFill rotWithShape="1">
        <a:blip xmlns:r="http://schemas.openxmlformats.org/officeDocument/2006/relationships" r:embed="rId3"/>
        <a:srcRect l="27602" t="33467" r="28908" b="36841"/>
        <a:stretch/>
      </xdr:blipFill>
      <xdr:spPr>
        <a:xfrm>
          <a:off x="9591675" y="2520042"/>
          <a:ext cx="5660232" cy="2178504"/>
        </a:xfrm>
        <a:prstGeom prst="rect">
          <a:avLst/>
        </a:prstGeom>
      </xdr:spPr>
    </xdr:pic>
    <xdr:clientData/>
  </xdr:twoCellAnchor>
  <xdr:twoCellAnchor>
    <xdr:from>
      <xdr:col>12</xdr:col>
      <xdr:colOff>0</xdr:colOff>
      <xdr:row>19</xdr:row>
      <xdr:rowOff>108858</xdr:rowOff>
    </xdr:from>
    <xdr:to>
      <xdr:col>19</xdr:col>
      <xdr:colOff>285750</xdr:colOff>
      <xdr:row>22</xdr:row>
      <xdr:rowOff>136072</xdr:rowOff>
    </xdr:to>
    <xdr:sp macro="" textlink="">
      <xdr:nvSpPr>
        <xdr:cNvPr id="50" name="CuadroTexto 49">
          <a:extLst>
            <a:ext uri="{FF2B5EF4-FFF2-40B4-BE49-F238E27FC236}">
              <a16:creationId xmlns:a16="http://schemas.microsoft.com/office/drawing/2014/main" id="{00000000-0008-0000-1400-000032000000}"/>
            </a:ext>
          </a:extLst>
        </xdr:cNvPr>
        <xdr:cNvSpPr txBox="1"/>
      </xdr:nvSpPr>
      <xdr:spPr>
        <a:xfrm>
          <a:off x="9198429" y="4762501"/>
          <a:ext cx="5619750" cy="1088571"/>
        </a:xfrm>
        <a:prstGeom prst="rect">
          <a:avLst/>
        </a:prstGeom>
        <a:solidFill>
          <a:srgbClr val="FFD253"/>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050" b="1">
              <a:latin typeface="Arial" panose="020B0604020202020204" pitchFamily="34" charset="0"/>
              <a:cs typeface="Arial" panose="020B0604020202020204" pitchFamily="34" charset="0"/>
            </a:rPr>
            <a:t>IMPORTANTE</a:t>
          </a:r>
        </a:p>
        <a:p>
          <a:r>
            <a:rPr lang="es-CO" sz="1050">
              <a:latin typeface="Arial" panose="020B0604020202020204" pitchFamily="34" charset="0"/>
              <a:cs typeface="Arial" panose="020B0604020202020204" pitchFamily="34" charset="0"/>
            </a:rPr>
            <a:t>a. Si la solidez del conjunto de los controles es débil, este no disminuirá ningún cuadrante de impacto o prababilidad asociada al riesgo.</a:t>
          </a:r>
        </a:p>
        <a:p>
          <a:r>
            <a:rPr lang="es-CO" sz="1050">
              <a:latin typeface="Arial" panose="020B0604020202020204" pitchFamily="34" charset="0"/>
              <a:cs typeface="Arial" panose="020B0604020202020204" pitchFamily="34" charset="0"/>
            </a:rPr>
            <a:t>b. Trantándose</a:t>
          </a:r>
          <a:r>
            <a:rPr lang="es-CO" sz="1050" baseline="0">
              <a:latin typeface="Arial" panose="020B0604020202020204" pitchFamily="34" charset="0"/>
              <a:cs typeface="Arial" panose="020B0604020202020204" pitchFamily="34" charset="0"/>
            </a:rPr>
            <a:t> de riesgos de corrupción únicamente hay disminución de probabilidad. Es decir, para el impacto no opera el desplazamiento.</a:t>
          </a:r>
        </a:p>
        <a:p>
          <a:r>
            <a:rPr lang="es-CO" sz="1050" baseline="0">
              <a:latin typeface="Arial" panose="020B0604020202020204" pitchFamily="34" charset="0"/>
              <a:cs typeface="Arial" panose="020B0604020202020204" pitchFamily="34" charset="0"/>
            </a:rPr>
            <a:t>c. Si el riesgo se materializa, ocasiona un impacto mayor para la entidad. </a:t>
          </a:r>
          <a:endParaRPr lang="es-CO" sz="1050">
            <a:latin typeface="Arial" panose="020B0604020202020204" pitchFamily="34" charset="0"/>
            <a:cs typeface="Arial" panose="020B0604020202020204" pitchFamily="34" charset="0"/>
          </a:endParaRPr>
        </a:p>
        <a:p>
          <a:endParaRPr lang="es-CO" sz="1050">
            <a:latin typeface="Arial" panose="020B0604020202020204" pitchFamily="34" charset="0"/>
            <a:cs typeface="Arial" panose="020B0604020202020204" pitchFamily="34" charset="0"/>
          </a:endParaRPr>
        </a:p>
      </xdr:txBody>
    </xdr:sp>
    <xdr:clientData/>
  </xdr:twoCellAnchor>
  <xdr:twoCellAnchor>
    <xdr:from>
      <xdr:col>12</xdr:col>
      <xdr:colOff>289832</xdr:colOff>
      <xdr:row>8</xdr:row>
      <xdr:rowOff>508907</xdr:rowOff>
    </xdr:from>
    <xdr:to>
      <xdr:col>19</xdr:col>
      <xdr:colOff>548367</xdr:colOff>
      <xdr:row>10</xdr:row>
      <xdr:rowOff>104775</xdr:rowOff>
    </xdr:to>
    <xdr:sp macro="" textlink="">
      <xdr:nvSpPr>
        <xdr:cNvPr id="22" name="CuadroTexto 21">
          <a:extLst>
            <a:ext uri="{FF2B5EF4-FFF2-40B4-BE49-F238E27FC236}">
              <a16:creationId xmlns:a16="http://schemas.microsoft.com/office/drawing/2014/main" id="{00000000-0008-0000-1400-000016000000}"/>
            </a:ext>
          </a:extLst>
        </xdr:cNvPr>
        <xdr:cNvSpPr txBox="1"/>
      </xdr:nvSpPr>
      <xdr:spPr>
        <a:xfrm>
          <a:off x="9614807" y="2042432"/>
          <a:ext cx="5592535" cy="51026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100" b="1">
              <a:latin typeface="Arial" panose="020B0604020202020204" pitchFamily="34" charset="0"/>
              <a:cs typeface="Arial" panose="020B0604020202020204" pitchFamily="34" charset="0"/>
            </a:rPr>
            <a:t>DESPLAZAMIENTO DEL RIESGO INHERENTE PARA CALCULAR EL RIESGO RESIDUAL</a:t>
          </a:r>
        </a:p>
      </xdr:txBody>
    </xdr:sp>
    <xdr:clientData/>
  </xdr:twoCellAnchor>
  <xdr:twoCellAnchor>
    <xdr:from>
      <xdr:col>11</xdr:col>
      <xdr:colOff>85725</xdr:colOff>
      <xdr:row>9</xdr:row>
      <xdr:rowOff>180975</xdr:rowOff>
    </xdr:from>
    <xdr:to>
      <xdr:col>12</xdr:col>
      <xdr:colOff>333375</xdr:colOff>
      <xdr:row>11</xdr:row>
      <xdr:rowOff>171450</xdr:rowOff>
    </xdr:to>
    <xdr:sp macro="" textlink="">
      <xdr:nvSpPr>
        <xdr:cNvPr id="38" name="CuadroTexto 37">
          <a:extLst>
            <a:ext uri="{FF2B5EF4-FFF2-40B4-BE49-F238E27FC236}">
              <a16:creationId xmlns:a16="http://schemas.microsoft.com/office/drawing/2014/main" id="{00000000-0008-0000-1400-000026000000}"/>
            </a:ext>
          </a:extLst>
        </xdr:cNvPr>
        <xdr:cNvSpPr txBox="1"/>
      </xdr:nvSpPr>
      <xdr:spPr>
        <a:xfrm>
          <a:off x="8648700" y="2428875"/>
          <a:ext cx="1009650"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latin typeface="Arial" panose="020B0604020202020204" pitchFamily="34" charset="0"/>
              <a:cs typeface="Arial" panose="020B0604020202020204" pitchFamily="34" charset="0"/>
            </a:rPr>
            <a:t>Seleccione</a:t>
          </a:r>
        </a:p>
      </xdr:txBody>
    </xdr:sp>
    <xdr:clientData/>
  </xdr:twoCellAnchor>
  <xdr:twoCellAnchor>
    <xdr:from>
      <xdr:col>11</xdr:col>
      <xdr:colOff>57149</xdr:colOff>
      <xdr:row>11</xdr:row>
      <xdr:rowOff>85725</xdr:rowOff>
    </xdr:from>
    <xdr:to>
      <xdr:col>11</xdr:col>
      <xdr:colOff>714374</xdr:colOff>
      <xdr:row>14</xdr:row>
      <xdr:rowOff>85725</xdr:rowOff>
    </xdr:to>
    <xdr:sp macro="" textlink="">
      <xdr:nvSpPr>
        <xdr:cNvPr id="2" name="Flecha: doblada 1">
          <a:extLst>
            <a:ext uri="{FF2B5EF4-FFF2-40B4-BE49-F238E27FC236}">
              <a16:creationId xmlns:a16="http://schemas.microsoft.com/office/drawing/2014/main" id="{00000000-0008-0000-1400-000002000000}"/>
            </a:ext>
          </a:extLst>
        </xdr:cNvPr>
        <xdr:cNvSpPr/>
      </xdr:nvSpPr>
      <xdr:spPr>
        <a:xfrm rot="10800000">
          <a:off x="8620124" y="2733675"/>
          <a:ext cx="657225" cy="628650"/>
        </a:xfrm>
        <a:prstGeom prst="bentArrow">
          <a:avLst/>
        </a:prstGeom>
        <a:solidFill>
          <a:srgbClr val="FFC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clientData/>
  </xdr:twoCellAnchor>
  <xdr:twoCellAnchor>
    <xdr:from>
      <xdr:col>10</xdr:col>
      <xdr:colOff>962030</xdr:colOff>
      <xdr:row>9</xdr:row>
      <xdr:rowOff>49666</xdr:rowOff>
    </xdr:from>
    <xdr:to>
      <xdr:col>12</xdr:col>
      <xdr:colOff>289832</xdr:colOff>
      <xdr:row>11</xdr:row>
      <xdr:rowOff>104778</xdr:rowOff>
    </xdr:to>
    <xdr:cxnSp macro="">
      <xdr:nvCxnSpPr>
        <xdr:cNvPr id="10" name="Conector: angular 9">
          <a:extLst>
            <a:ext uri="{FF2B5EF4-FFF2-40B4-BE49-F238E27FC236}">
              <a16:creationId xmlns:a16="http://schemas.microsoft.com/office/drawing/2014/main" id="{00000000-0008-0000-1400-00000A000000}"/>
            </a:ext>
          </a:extLst>
        </xdr:cNvPr>
        <xdr:cNvCxnSpPr>
          <a:stCxn id="22" idx="1"/>
        </xdr:cNvCxnSpPr>
      </xdr:nvCxnSpPr>
      <xdr:spPr>
        <a:xfrm rot="10800000" flipV="1">
          <a:off x="8458205" y="2297566"/>
          <a:ext cx="1156602" cy="455162"/>
        </a:xfrm>
        <a:prstGeom prst="bentConnector3">
          <a:avLst>
            <a:gd name="adj1" fmla="val 83765"/>
          </a:avLst>
        </a:prstGeom>
        <a:ln w="38100">
          <a:tailEnd type="triangle"/>
        </a:ln>
      </xdr:spPr>
      <xdr:style>
        <a:lnRef idx="1">
          <a:schemeClr val="dk1"/>
        </a:lnRef>
        <a:fillRef idx="0">
          <a:schemeClr val="dk1"/>
        </a:fillRef>
        <a:effectRef idx="0">
          <a:schemeClr val="dk1"/>
        </a:effectRef>
        <a:fontRef idx="minor">
          <a:schemeClr val="tx1"/>
        </a:fontRef>
      </xdr:style>
    </xdr:cxnSp>
    <xdr:clientData/>
  </xdr:twoCellAnchor>
</xdr:wsDr>
</file>

<file path=xl/drawings/drawing17.xml><?xml version="1.0" encoding="utf-8"?>
<xdr:wsDr xmlns:xdr="http://schemas.openxmlformats.org/drawingml/2006/spreadsheetDrawing" xmlns:a="http://schemas.openxmlformats.org/drawingml/2006/main">
  <xdr:twoCellAnchor editAs="oneCell">
    <xdr:from>
      <xdr:col>12</xdr:col>
      <xdr:colOff>253999</xdr:colOff>
      <xdr:row>0</xdr:row>
      <xdr:rowOff>41586</xdr:rowOff>
    </xdr:from>
    <xdr:to>
      <xdr:col>12</xdr:col>
      <xdr:colOff>765109</xdr:colOff>
      <xdr:row>3</xdr:row>
      <xdr:rowOff>127311</xdr:rowOff>
    </xdr:to>
    <xdr:pic>
      <xdr:nvPicPr>
        <xdr:cNvPr id="1134" name="1 Imagen" descr="logocapitalmusical">
          <a:extLst>
            <a:ext uri="{FF2B5EF4-FFF2-40B4-BE49-F238E27FC236}">
              <a16:creationId xmlns:a16="http://schemas.microsoft.com/office/drawing/2014/main" id="{00000000-0008-0000-1500-00006E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207999" y="41586"/>
          <a:ext cx="511110" cy="688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174626</xdr:colOff>
      <xdr:row>0</xdr:row>
      <xdr:rowOff>87313</xdr:rowOff>
    </xdr:from>
    <xdr:to>
      <xdr:col>0</xdr:col>
      <xdr:colOff>1734345</xdr:colOff>
      <xdr:row>3</xdr:row>
      <xdr:rowOff>99219</xdr:rowOff>
    </xdr:to>
    <xdr:pic>
      <xdr:nvPicPr>
        <xdr:cNvPr id="3" name="2 Imagen" descr="logotipo alcaldia version para documentos word">
          <a:extLst>
            <a:ext uri="{FF2B5EF4-FFF2-40B4-BE49-F238E27FC236}">
              <a16:creationId xmlns:a16="http://schemas.microsoft.com/office/drawing/2014/main" id="{00000000-0008-0000-1500-000003000000}"/>
            </a:ext>
          </a:extLst>
        </xdr:cNvPr>
        <xdr:cNvPicPr/>
      </xdr:nvPicPr>
      <xdr:blipFill>
        <a:blip xmlns:r="http://schemas.openxmlformats.org/officeDocument/2006/relationships" r:embed="rId2"/>
        <a:srcRect/>
        <a:stretch>
          <a:fillRect/>
        </a:stretch>
      </xdr:blipFill>
      <xdr:spPr bwMode="auto">
        <a:xfrm>
          <a:off x="174626" y="87313"/>
          <a:ext cx="1559719" cy="607219"/>
        </a:xfrm>
        <a:prstGeom prst="rect">
          <a:avLst/>
        </a:prstGeom>
        <a:noFill/>
        <a:ln w="9525">
          <a:noFill/>
          <a:miter lim="800000"/>
          <a:headEnd/>
          <a:tailEnd/>
        </a:ln>
      </xdr:spPr>
    </xdr:pic>
    <xdr:clientData/>
  </xdr:twoCellAnchor>
  <xdr:twoCellAnchor>
    <xdr:from>
      <xdr:col>13</xdr:col>
      <xdr:colOff>654844</xdr:colOff>
      <xdr:row>8</xdr:row>
      <xdr:rowOff>38099</xdr:rowOff>
    </xdr:from>
    <xdr:to>
      <xdr:col>19</xdr:col>
      <xdr:colOff>457200</xdr:colOff>
      <xdr:row>9</xdr:row>
      <xdr:rowOff>865188</xdr:rowOff>
    </xdr:to>
    <xdr:sp macro="" textlink="">
      <xdr:nvSpPr>
        <xdr:cNvPr id="6" name="CuadroTexto 5">
          <a:extLst>
            <a:ext uri="{FF2B5EF4-FFF2-40B4-BE49-F238E27FC236}">
              <a16:creationId xmlns:a16="http://schemas.microsoft.com/office/drawing/2014/main" id="{00000000-0008-0000-1500-000006000000}"/>
            </a:ext>
          </a:extLst>
        </xdr:cNvPr>
        <xdr:cNvSpPr txBox="1"/>
      </xdr:nvSpPr>
      <xdr:spPr>
        <a:xfrm flipH="1">
          <a:off x="24181594" y="2019299"/>
          <a:ext cx="4374356" cy="7304089"/>
        </a:xfrm>
        <a:prstGeom prst="rect">
          <a:avLst/>
        </a:prstGeom>
        <a:solidFill>
          <a:schemeClr val="bg1"/>
        </a:solidFill>
        <a:ln w="12700" cmpd="sng">
          <a:solidFill>
            <a:schemeClr val="tx1">
              <a:lumMod val="75000"/>
              <a:lumOff val="2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endParaRPr lang="es-CO" sz="1200" b="1" baseline="0">
            <a:latin typeface="Arial" panose="020B0604020202020204" pitchFamily="34" charset="0"/>
            <a:cs typeface="Arial" panose="020B0604020202020204" pitchFamily="34" charset="0"/>
          </a:endParaRPr>
        </a:p>
        <a:p>
          <a:pPr algn="ctr"/>
          <a:r>
            <a:rPr lang="es-CO" sz="1200" b="1" baseline="0">
              <a:solidFill>
                <a:srgbClr val="C00000"/>
              </a:solidFill>
              <a:latin typeface="Arial" panose="020B0604020202020204" pitchFamily="34" charset="0"/>
              <a:cs typeface="Arial" panose="020B0604020202020204" pitchFamily="34" charset="0"/>
            </a:rPr>
            <a:t>LINEAMIENTOS  PARA  FORMULAR EL INDICADOR DE  EFICACIA  Y EFECTIVIDAD</a:t>
          </a:r>
        </a:p>
        <a:p>
          <a:pPr algn="ctr"/>
          <a:endParaRPr lang="es-CO" sz="1200" b="1" baseline="0">
            <a:solidFill>
              <a:srgbClr val="C00000"/>
            </a:solidFill>
            <a:latin typeface="Arial" panose="020B0604020202020204" pitchFamily="34" charset="0"/>
            <a:cs typeface="Arial" panose="020B0604020202020204" pitchFamily="34" charset="0"/>
          </a:endParaRPr>
        </a:p>
        <a:p>
          <a:pPr algn="l"/>
          <a:r>
            <a:rPr lang="es-CO" sz="1200" b="1" baseline="0">
              <a:solidFill>
                <a:srgbClr val="C00000"/>
              </a:solidFill>
              <a:latin typeface="Arial" panose="020B0604020202020204" pitchFamily="34" charset="0"/>
              <a:cs typeface="Arial" panose="020B0604020202020204" pitchFamily="34" charset="0"/>
            </a:rPr>
            <a:t>Se recomienda  formular los siguientes indicadores para cada riesgo.  </a:t>
          </a:r>
        </a:p>
        <a:p>
          <a:pPr algn="ctr"/>
          <a:endParaRPr lang="es-CO" sz="1200" b="1" baseline="0">
            <a:solidFill>
              <a:srgbClr val="C00000"/>
            </a:solidFill>
            <a:latin typeface="Arial" panose="020B0604020202020204" pitchFamily="34" charset="0"/>
            <a:cs typeface="Arial" panose="020B0604020202020204" pitchFamily="34" charset="0"/>
          </a:endParaRPr>
        </a:p>
        <a:p>
          <a:pPr algn="l"/>
          <a:r>
            <a:rPr lang="es-CO" sz="1200" b="1" baseline="0">
              <a:solidFill>
                <a:schemeClr val="tx1"/>
              </a:solidFill>
              <a:latin typeface="Arial" panose="020B0604020202020204" pitchFamily="34" charset="0"/>
              <a:cs typeface="Arial" panose="020B0604020202020204" pitchFamily="34" charset="0"/>
            </a:rPr>
            <a:t>Indicador de eficacia: </a:t>
          </a:r>
        </a:p>
        <a:p>
          <a:pPr algn="ctr"/>
          <a:endParaRPr lang="es-CO" sz="1200" b="1" baseline="0">
            <a:solidFill>
              <a:srgbClr val="C00000"/>
            </a:solidFill>
            <a:latin typeface="Arial" panose="020B0604020202020204" pitchFamily="34" charset="0"/>
            <a:cs typeface="Arial" panose="020B0604020202020204" pitchFamily="34" charset="0"/>
          </a:endParaRPr>
        </a:p>
        <a:p>
          <a:pPr algn="l"/>
          <a:r>
            <a:rPr lang="es-CO" sz="1200" b="0" baseline="0">
              <a:solidFill>
                <a:schemeClr val="tx1"/>
              </a:solidFill>
              <a:latin typeface="Arial" panose="020B0604020202020204" pitchFamily="34" charset="0"/>
              <a:cs typeface="Arial" panose="020B0604020202020204" pitchFamily="34" charset="0"/>
            </a:rPr>
            <a:t>Indice de cumplimiento = (Actividades ejecutadas /Actividades programadas)*100</a:t>
          </a:r>
          <a:r>
            <a:rPr lang="es-CO" sz="1200" b="1" baseline="0">
              <a:solidFill>
                <a:srgbClr val="C00000"/>
              </a:solidFill>
              <a:latin typeface="Arial" panose="020B0604020202020204" pitchFamily="34" charset="0"/>
              <a:cs typeface="Arial" panose="020B0604020202020204" pitchFamily="34" charset="0"/>
            </a:rPr>
            <a:t>.    </a:t>
          </a:r>
        </a:p>
        <a:p>
          <a:pPr algn="ctr"/>
          <a:endParaRPr lang="es-CO" sz="1200" b="1" baseline="0">
            <a:solidFill>
              <a:srgbClr val="C00000"/>
            </a:solidFill>
            <a:latin typeface="Arial" panose="020B0604020202020204" pitchFamily="34" charset="0"/>
            <a:cs typeface="Arial" panose="020B0604020202020204" pitchFamily="34" charset="0"/>
          </a:endParaRPr>
        </a:p>
        <a:p>
          <a:pPr algn="l"/>
          <a:r>
            <a:rPr lang="es-CO" sz="1200" b="1" baseline="0">
              <a:solidFill>
                <a:schemeClr val="tx1"/>
              </a:solidFill>
              <a:latin typeface="Arial" panose="020B0604020202020204" pitchFamily="34" charset="0"/>
              <a:cs typeface="Arial" panose="020B0604020202020204" pitchFamily="34" charset="0"/>
            </a:rPr>
            <a:t>Indicador de efectividad= </a:t>
          </a:r>
          <a:r>
            <a:rPr lang="es-CO" sz="1200" b="0" baseline="0">
              <a:solidFill>
                <a:schemeClr val="tx1"/>
              </a:solidFill>
              <a:latin typeface="Arial" panose="020B0604020202020204" pitchFamily="34" charset="0"/>
              <a:cs typeface="Arial" panose="020B0604020202020204" pitchFamily="34" charset="0"/>
            </a:rPr>
            <a:t>Efectividad del plan de manejo del riesgo  =  ( # de casos en que se le materializo el riesgo en el periodo actual -  # de casos en que se le materializó el riesgo en el periodo anterior) / # de casos en que se le materializó el riesgo en el periodo anterior  X 100. </a:t>
          </a:r>
        </a:p>
        <a:p>
          <a:pPr algn="l"/>
          <a:endParaRPr lang="es-CO" sz="1200" b="1" baseline="0">
            <a:solidFill>
              <a:schemeClr val="tx1"/>
            </a:solidFill>
            <a:latin typeface="Arial" panose="020B0604020202020204" pitchFamily="34" charset="0"/>
            <a:cs typeface="Arial" panose="020B0604020202020204" pitchFamily="34" charset="0"/>
          </a:endParaRPr>
        </a:p>
        <a:p>
          <a:pPr algn="l"/>
          <a:r>
            <a:rPr lang="es-CO" sz="1200" b="1" baseline="0">
              <a:solidFill>
                <a:schemeClr val="tx1"/>
              </a:solidFill>
              <a:latin typeface="Arial" panose="020B0604020202020204" pitchFamily="34" charset="0"/>
              <a:cs typeface="Arial" panose="020B0604020202020204" pitchFamily="34" charset="0"/>
            </a:rPr>
            <a:t>Nota: </a:t>
          </a:r>
          <a:r>
            <a:rPr lang="es-CO" sz="1200" b="0" baseline="0">
              <a:solidFill>
                <a:schemeClr val="tx1"/>
              </a:solidFill>
              <a:latin typeface="Arial" panose="020B0604020202020204" pitchFamily="34" charset="0"/>
              <a:cs typeface="Arial" panose="020B0604020202020204" pitchFamily="34" charset="0"/>
            </a:rPr>
            <a:t>Si el indicador de efectividad da negativo, los controles y las acciones  formuladas para prevenir la materialización del riesgo han sido efectivas para prevenir la materialización del riesgo. Si el indicador es positivo significa que los controles y las acciones no han sido efectivas y se hace necesario crear nuevos controles y modificar las estratégias formuladas pra fortalecer los controles. </a:t>
          </a:r>
        </a:p>
        <a:p>
          <a:pPr algn="l"/>
          <a:endParaRPr lang="es-CO" sz="1200" b="1" baseline="0">
            <a:solidFill>
              <a:schemeClr val="tx1"/>
            </a:solidFill>
            <a:latin typeface="Arial" panose="020B0604020202020204" pitchFamily="34" charset="0"/>
            <a:cs typeface="Arial" panose="020B0604020202020204" pitchFamily="34" charset="0"/>
          </a:endParaRPr>
        </a:p>
        <a:p>
          <a:pPr algn="ctr"/>
          <a:endParaRPr lang="es-CO" sz="1200" b="1" baseline="0">
            <a:solidFill>
              <a:schemeClr val="tx1"/>
            </a:solidFill>
            <a:latin typeface="Arial" panose="020B0604020202020204" pitchFamily="34" charset="0"/>
            <a:cs typeface="Arial" panose="020B0604020202020204" pitchFamily="34" charset="0"/>
          </a:endParaRPr>
        </a:p>
        <a:p>
          <a:pPr algn="l"/>
          <a:endParaRPr lang="es-CO" sz="1200" b="1" baseline="0">
            <a:solidFill>
              <a:schemeClr val="tx1"/>
            </a:solidFill>
            <a:latin typeface="Arial" panose="020B0604020202020204" pitchFamily="34" charset="0"/>
            <a:cs typeface="Arial" panose="020B0604020202020204" pitchFamily="34" charset="0"/>
          </a:endParaRPr>
        </a:p>
        <a:p>
          <a:pPr algn="ctr"/>
          <a:endParaRPr lang="es-CO" sz="1200" b="1" baseline="0">
            <a:solidFill>
              <a:schemeClr val="tx1"/>
            </a:solidFill>
            <a:latin typeface="Arial" panose="020B0604020202020204" pitchFamily="34" charset="0"/>
            <a:cs typeface="Arial" panose="020B0604020202020204" pitchFamily="34" charset="0"/>
          </a:endParaRPr>
        </a:p>
        <a:p>
          <a:pPr algn="ctr"/>
          <a:endParaRPr lang="es-CO" sz="1200" b="0" baseline="0">
            <a:solidFill>
              <a:schemeClr val="tx1"/>
            </a:solidFill>
            <a:latin typeface="Arial" panose="020B0604020202020204" pitchFamily="34" charset="0"/>
            <a:cs typeface="Arial" panose="020B0604020202020204" pitchFamily="34" charset="0"/>
          </a:endParaRPr>
        </a:p>
        <a:p>
          <a:pPr algn="ctr"/>
          <a:endParaRPr lang="es-CO" sz="1200" b="1">
            <a:solidFill>
              <a:srgbClr val="C00000"/>
            </a:solidFill>
            <a:latin typeface="Arial" panose="020B0604020202020204" pitchFamily="34" charset="0"/>
            <a:cs typeface="Arial" panose="020B0604020202020204" pitchFamily="34"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733425</xdr:colOff>
      <xdr:row>0</xdr:row>
      <xdr:rowOff>38100</xdr:rowOff>
    </xdr:from>
    <xdr:to>
      <xdr:col>5</xdr:col>
      <xdr:colOff>1257300</xdr:colOff>
      <xdr:row>3</xdr:row>
      <xdr:rowOff>123825</xdr:rowOff>
    </xdr:to>
    <xdr:pic>
      <xdr:nvPicPr>
        <xdr:cNvPr id="2150" name="1 Imagen" descr="logocapitalmusical">
          <a:extLst>
            <a:ext uri="{FF2B5EF4-FFF2-40B4-BE49-F238E27FC236}">
              <a16:creationId xmlns:a16="http://schemas.microsoft.com/office/drawing/2014/main" id="{00000000-0008-0000-0100-000066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91675" y="38100"/>
          <a:ext cx="523875"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119065</xdr:colOff>
      <xdr:row>0</xdr:row>
      <xdr:rowOff>71437</xdr:rowOff>
    </xdr:from>
    <xdr:to>
      <xdr:col>0</xdr:col>
      <xdr:colOff>1845469</xdr:colOff>
      <xdr:row>3</xdr:row>
      <xdr:rowOff>166688</xdr:rowOff>
    </xdr:to>
    <xdr:pic>
      <xdr:nvPicPr>
        <xdr:cNvPr id="3" name="2 Imagen" descr="logotipo alcaldia version para documentos word">
          <a:extLst>
            <a:ext uri="{FF2B5EF4-FFF2-40B4-BE49-F238E27FC236}">
              <a16:creationId xmlns:a16="http://schemas.microsoft.com/office/drawing/2014/main" id="{00000000-0008-0000-0100-000003000000}"/>
            </a:ext>
          </a:extLst>
        </xdr:cNvPr>
        <xdr:cNvPicPr/>
      </xdr:nvPicPr>
      <xdr:blipFill>
        <a:blip xmlns:r="http://schemas.openxmlformats.org/officeDocument/2006/relationships" r:embed="rId2"/>
        <a:srcRect/>
        <a:stretch>
          <a:fillRect/>
        </a:stretch>
      </xdr:blipFill>
      <xdr:spPr bwMode="auto">
        <a:xfrm>
          <a:off x="119065" y="71437"/>
          <a:ext cx="1726404" cy="666751"/>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69056</xdr:rowOff>
    </xdr:from>
    <xdr:to>
      <xdr:col>1</xdr:col>
      <xdr:colOff>1295400</xdr:colOff>
      <xdr:row>3</xdr:row>
      <xdr:rowOff>104775</xdr:rowOff>
    </xdr:to>
    <xdr:pic>
      <xdr:nvPicPr>
        <xdr:cNvPr id="4" name="3 Imagen" descr="logotipo alcaldia version para documentos word">
          <a:extLst>
            <a:ext uri="{FF2B5EF4-FFF2-40B4-BE49-F238E27FC236}">
              <a16:creationId xmlns:a16="http://schemas.microsoft.com/office/drawing/2014/main" id="{00000000-0008-0000-0400-000004000000}"/>
            </a:ext>
          </a:extLst>
        </xdr:cNvPr>
        <xdr:cNvPicPr/>
      </xdr:nvPicPr>
      <xdr:blipFill>
        <a:blip xmlns:r="http://schemas.openxmlformats.org/officeDocument/2006/relationships" r:embed="rId1"/>
        <a:srcRect/>
        <a:stretch>
          <a:fillRect/>
        </a:stretch>
      </xdr:blipFill>
      <xdr:spPr bwMode="auto">
        <a:xfrm>
          <a:off x="133350" y="69056"/>
          <a:ext cx="1635919" cy="607219"/>
        </a:xfrm>
        <a:prstGeom prst="rect">
          <a:avLst/>
        </a:prstGeom>
        <a:noFill/>
        <a:ln w="9525">
          <a:noFill/>
          <a:miter lim="800000"/>
          <a:headEnd/>
          <a:tailEnd/>
        </a:ln>
      </xdr:spPr>
    </xdr:pic>
    <xdr:clientData/>
  </xdr:twoCellAnchor>
  <xdr:twoCellAnchor>
    <xdr:from>
      <xdr:col>0</xdr:col>
      <xdr:colOff>0</xdr:colOff>
      <xdr:row>10</xdr:row>
      <xdr:rowOff>429203</xdr:rowOff>
    </xdr:from>
    <xdr:to>
      <xdr:col>0</xdr:col>
      <xdr:colOff>28576</xdr:colOff>
      <xdr:row>23</xdr:row>
      <xdr:rowOff>53110</xdr:rowOff>
    </xdr:to>
    <xdr:sp macro="" textlink="">
      <xdr:nvSpPr>
        <xdr:cNvPr id="2" name="CuadroTexto 1">
          <a:extLst>
            <a:ext uri="{FF2B5EF4-FFF2-40B4-BE49-F238E27FC236}">
              <a16:creationId xmlns:a16="http://schemas.microsoft.com/office/drawing/2014/main" id="{00000000-0008-0000-0400-000002000000}"/>
            </a:ext>
          </a:extLst>
        </xdr:cNvPr>
        <xdr:cNvSpPr txBox="1"/>
      </xdr:nvSpPr>
      <xdr:spPr>
        <a:xfrm rot="16200000">
          <a:off x="-2914938" y="6980959"/>
          <a:ext cx="6522316" cy="6924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latin typeface="Arial" panose="020B0604020202020204" pitchFamily="34" charset="0"/>
              <a:cs typeface="Arial" panose="020B0604020202020204" pitchFamily="34" charset="0"/>
            </a:rPr>
            <a:t>F  A  C  T  O  R  E  S    </a:t>
          </a:r>
          <a:r>
            <a:rPr lang="es-CO" sz="1200" b="1" baseline="0">
              <a:latin typeface="Arial" panose="020B0604020202020204" pitchFamily="34" charset="0"/>
              <a:cs typeface="Arial" panose="020B0604020202020204" pitchFamily="34" charset="0"/>
            </a:rPr>
            <a:t> E  X  T  E  R  N  O  S</a:t>
          </a:r>
        </a:p>
        <a:p>
          <a:pPr algn="ctr"/>
          <a:r>
            <a:rPr lang="es-CO" sz="1200" b="1">
              <a:latin typeface="Arial" panose="020B0604020202020204" pitchFamily="34" charset="0"/>
              <a:cs typeface="Arial" panose="020B0604020202020204" pitchFamily="34" charset="0"/>
            </a:rPr>
            <a:t>A  M  E  N  A  Z  A  S</a:t>
          </a:r>
        </a:p>
      </xdr:txBody>
    </xdr:sp>
    <xdr:clientData/>
  </xdr:twoCellAnchor>
  <xdr:twoCellAnchor>
    <xdr:from>
      <xdr:col>0</xdr:col>
      <xdr:colOff>0</xdr:colOff>
      <xdr:row>25</xdr:row>
      <xdr:rowOff>288633</xdr:rowOff>
    </xdr:from>
    <xdr:to>
      <xdr:col>0</xdr:col>
      <xdr:colOff>1</xdr:colOff>
      <xdr:row>39</xdr:row>
      <xdr:rowOff>288634</xdr:rowOff>
    </xdr:to>
    <xdr:sp macro="" textlink="">
      <xdr:nvSpPr>
        <xdr:cNvPr id="5" name="CuadroTexto 4">
          <a:extLst>
            <a:ext uri="{FF2B5EF4-FFF2-40B4-BE49-F238E27FC236}">
              <a16:creationId xmlns:a16="http://schemas.microsoft.com/office/drawing/2014/main" id="{00000000-0008-0000-0400-000005000000}"/>
            </a:ext>
          </a:extLst>
        </xdr:cNvPr>
        <xdr:cNvSpPr txBox="1"/>
      </xdr:nvSpPr>
      <xdr:spPr>
        <a:xfrm rot="16200000">
          <a:off x="-3564659" y="15369884"/>
          <a:ext cx="7793183" cy="6638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latin typeface="Arial" panose="020B0604020202020204" pitchFamily="34" charset="0"/>
              <a:cs typeface="Arial" panose="020B0604020202020204" pitchFamily="34" charset="0"/>
            </a:rPr>
            <a:t>F  A  C  T  O  R  E  S    </a:t>
          </a:r>
          <a:r>
            <a:rPr lang="es-CO" sz="1200" b="1" baseline="0">
              <a:latin typeface="Arial" panose="020B0604020202020204" pitchFamily="34" charset="0"/>
              <a:cs typeface="Arial" panose="020B0604020202020204" pitchFamily="34" charset="0"/>
            </a:rPr>
            <a:t> I  N  T  E  R  N  O  S</a:t>
          </a:r>
        </a:p>
        <a:p>
          <a:pPr algn="ctr"/>
          <a:r>
            <a:rPr lang="es-CO" sz="1200" b="1">
              <a:latin typeface="Arial" panose="020B0604020202020204" pitchFamily="34" charset="0"/>
              <a:cs typeface="Arial" panose="020B0604020202020204" pitchFamily="34" charset="0"/>
            </a:rPr>
            <a:t>D</a:t>
          </a:r>
          <a:r>
            <a:rPr lang="es-CO" sz="1200" b="1" baseline="0">
              <a:latin typeface="Arial" panose="020B0604020202020204" pitchFamily="34" charset="0"/>
              <a:cs typeface="Arial" panose="020B0604020202020204" pitchFamily="34" charset="0"/>
            </a:rPr>
            <a:t>  E  B  I  L  I  D  A  D  E  </a:t>
          </a:r>
          <a:r>
            <a:rPr lang="es-CO" sz="1200" b="1">
              <a:latin typeface="Arial" panose="020B0604020202020204" pitchFamily="34" charset="0"/>
              <a:cs typeface="Arial" panose="020B0604020202020204" pitchFamily="34" charset="0"/>
            </a:rPr>
            <a:t> S</a:t>
          </a:r>
        </a:p>
      </xdr:txBody>
    </xdr:sp>
    <xdr:clientData/>
  </xdr:twoCellAnchor>
  <xdr:twoCellAnchor>
    <xdr:from>
      <xdr:col>19</xdr:col>
      <xdr:colOff>2222499</xdr:colOff>
      <xdr:row>0</xdr:row>
      <xdr:rowOff>0</xdr:rowOff>
    </xdr:from>
    <xdr:to>
      <xdr:col>19</xdr:col>
      <xdr:colOff>3030680</xdr:colOff>
      <xdr:row>3</xdr:row>
      <xdr:rowOff>187614</xdr:rowOff>
    </xdr:to>
    <xdr:sp macro="" textlink="">
      <xdr:nvSpPr>
        <xdr:cNvPr id="6" name="CuadroTexto 5">
          <a:extLst>
            <a:ext uri="{FF2B5EF4-FFF2-40B4-BE49-F238E27FC236}">
              <a16:creationId xmlns:a16="http://schemas.microsoft.com/office/drawing/2014/main" id="{00000000-0008-0000-0400-000006000000}"/>
            </a:ext>
          </a:extLst>
        </xdr:cNvPr>
        <xdr:cNvSpPr txBox="1"/>
      </xdr:nvSpPr>
      <xdr:spPr>
        <a:xfrm>
          <a:off x="13681363" y="0"/>
          <a:ext cx="808181" cy="75045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CO" sz="1100"/>
        </a:p>
      </xdr:txBody>
    </xdr:sp>
    <xdr:clientData/>
  </xdr:twoCellAnchor>
  <xdr:twoCellAnchor editAs="oneCell">
    <xdr:from>
      <xdr:col>18</xdr:col>
      <xdr:colOff>149341</xdr:colOff>
      <xdr:row>0</xdr:row>
      <xdr:rowOff>43584</xdr:rowOff>
    </xdr:from>
    <xdr:to>
      <xdr:col>18</xdr:col>
      <xdr:colOff>760095</xdr:colOff>
      <xdr:row>3</xdr:row>
      <xdr:rowOff>130509</xdr:rowOff>
    </xdr:to>
    <xdr:pic>
      <xdr:nvPicPr>
        <xdr:cNvPr id="3" name="Imagen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a:stretch>
          <a:fillRect/>
        </a:stretch>
      </xdr:blipFill>
      <xdr:spPr>
        <a:xfrm>
          <a:off x="11064991" y="43584"/>
          <a:ext cx="610754" cy="658425"/>
        </a:xfrm>
        <a:prstGeom prst="rect">
          <a:avLst/>
        </a:prstGeom>
      </xdr:spPr>
    </xdr:pic>
    <xdr:clientData/>
  </xdr:twoCellAnchor>
  <xdr:twoCellAnchor>
    <xdr:from>
      <xdr:col>0</xdr:col>
      <xdr:colOff>0</xdr:colOff>
      <xdr:row>40</xdr:row>
      <xdr:rowOff>0</xdr:rowOff>
    </xdr:from>
    <xdr:to>
      <xdr:col>0</xdr:col>
      <xdr:colOff>2</xdr:colOff>
      <xdr:row>40</xdr:row>
      <xdr:rowOff>0</xdr:rowOff>
    </xdr:to>
    <xdr:sp macro="" textlink="">
      <xdr:nvSpPr>
        <xdr:cNvPr id="7" name="CuadroTexto 6">
          <a:extLst>
            <a:ext uri="{FF2B5EF4-FFF2-40B4-BE49-F238E27FC236}">
              <a16:creationId xmlns:a16="http://schemas.microsoft.com/office/drawing/2014/main" id="{00000000-0008-0000-0400-000007000000}"/>
            </a:ext>
          </a:extLst>
        </xdr:cNvPr>
        <xdr:cNvSpPr txBox="1"/>
      </xdr:nvSpPr>
      <xdr:spPr>
        <a:xfrm rot="16200000">
          <a:off x="-3564658" y="24404206"/>
          <a:ext cx="7793183" cy="6638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latin typeface="Arial" panose="020B0604020202020204" pitchFamily="34" charset="0"/>
              <a:cs typeface="Arial" panose="020B0604020202020204" pitchFamily="34" charset="0"/>
            </a:rPr>
            <a:t>F  A  C  T  O  R  E  S    </a:t>
          </a:r>
          <a:r>
            <a:rPr lang="es-CO" sz="1200" b="1" baseline="0">
              <a:latin typeface="Arial" panose="020B0604020202020204" pitchFamily="34" charset="0"/>
              <a:cs typeface="Arial" panose="020B0604020202020204" pitchFamily="34" charset="0"/>
            </a:rPr>
            <a:t> I  N  T  E  R  N  O  S</a:t>
          </a:r>
        </a:p>
        <a:p>
          <a:pPr algn="ctr"/>
          <a:r>
            <a:rPr lang="es-CO" sz="1200" b="1" baseline="0">
              <a:latin typeface="Arial" panose="020B0604020202020204" pitchFamily="34" charset="0"/>
              <a:cs typeface="Arial" panose="020B0604020202020204" pitchFamily="34" charset="0"/>
            </a:rPr>
            <a:t>D E L  P R O C E S O</a:t>
          </a:r>
        </a:p>
      </xdr:txBody>
    </xdr:sp>
    <xdr:clientData/>
  </xdr:twoCellAnchor>
  <mc:AlternateContent xmlns:mc="http://schemas.openxmlformats.org/markup-compatibility/2006">
    <mc:Choice xmlns:a14="http://schemas.microsoft.com/office/drawing/2010/main" Requires="a14">
      <xdr:twoCellAnchor editAs="oneCell">
        <xdr:from>
          <xdr:col>19</xdr:col>
          <xdr:colOff>628650</xdr:colOff>
          <xdr:row>10</xdr:row>
          <xdr:rowOff>57150</xdr:rowOff>
        </xdr:from>
        <xdr:to>
          <xdr:col>19</xdr:col>
          <xdr:colOff>885825</xdr:colOff>
          <xdr:row>10</xdr:row>
          <xdr:rowOff>457200</xdr:rowOff>
        </xdr:to>
        <xdr:sp macro="" textlink="">
          <xdr:nvSpPr>
            <xdr:cNvPr id="3073" name="CheckBox1" hidden="1">
              <a:extLst>
                <a:ext uri="{63B3BB69-23CF-44E3-9099-C40C66FF867C}">
                  <a14:compatExt spid="_x0000_s3073"/>
                </a:ext>
                <a:ext uri="{FF2B5EF4-FFF2-40B4-BE49-F238E27FC236}">
                  <a16:creationId xmlns:a16="http://schemas.microsoft.com/office/drawing/2014/main" id="{00000000-0008-0000-0400-000001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11</xdr:row>
          <xdr:rowOff>161925</xdr:rowOff>
        </xdr:from>
        <xdr:to>
          <xdr:col>19</xdr:col>
          <xdr:colOff>895350</xdr:colOff>
          <xdr:row>11</xdr:row>
          <xdr:rowOff>419100</xdr:rowOff>
        </xdr:to>
        <xdr:sp macro="" textlink="">
          <xdr:nvSpPr>
            <xdr:cNvPr id="3074" name="CheckBox2" hidden="1">
              <a:extLst>
                <a:ext uri="{63B3BB69-23CF-44E3-9099-C40C66FF867C}">
                  <a14:compatExt spid="_x0000_s3074"/>
                </a:ext>
                <a:ext uri="{FF2B5EF4-FFF2-40B4-BE49-F238E27FC236}">
                  <a16:creationId xmlns:a16="http://schemas.microsoft.com/office/drawing/2014/main" id="{00000000-0008-0000-0400-000002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12</xdr:row>
          <xdr:rowOff>161925</xdr:rowOff>
        </xdr:from>
        <xdr:to>
          <xdr:col>19</xdr:col>
          <xdr:colOff>895350</xdr:colOff>
          <xdr:row>12</xdr:row>
          <xdr:rowOff>419100</xdr:rowOff>
        </xdr:to>
        <xdr:sp macro="" textlink="">
          <xdr:nvSpPr>
            <xdr:cNvPr id="3075" name="CheckBox3" hidden="1">
              <a:extLst>
                <a:ext uri="{63B3BB69-23CF-44E3-9099-C40C66FF867C}">
                  <a14:compatExt spid="_x0000_s3075"/>
                </a:ext>
                <a:ext uri="{FF2B5EF4-FFF2-40B4-BE49-F238E27FC236}">
                  <a16:creationId xmlns:a16="http://schemas.microsoft.com/office/drawing/2014/main" id="{00000000-0008-0000-0400-000003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13</xdr:row>
          <xdr:rowOff>161925</xdr:rowOff>
        </xdr:from>
        <xdr:to>
          <xdr:col>19</xdr:col>
          <xdr:colOff>895350</xdr:colOff>
          <xdr:row>13</xdr:row>
          <xdr:rowOff>419100</xdr:rowOff>
        </xdr:to>
        <xdr:sp macro="" textlink="">
          <xdr:nvSpPr>
            <xdr:cNvPr id="3076" name="CheckBox4" hidden="1">
              <a:extLst>
                <a:ext uri="{63B3BB69-23CF-44E3-9099-C40C66FF867C}">
                  <a14:compatExt spid="_x0000_s3076"/>
                </a:ext>
                <a:ext uri="{FF2B5EF4-FFF2-40B4-BE49-F238E27FC236}">
                  <a16:creationId xmlns:a16="http://schemas.microsoft.com/office/drawing/2014/main" id="{00000000-0008-0000-0400-000004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14</xdr:row>
          <xdr:rowOff>171450</xdr:rowOff>
        </xdr:from>
        <xdr:to>
          <xdr:col>19</xdr:col>
          <xdr:colOff>904875</xdr:colOff>
          <xdr:row>14</xdr:row>
          <xdr:rowOff>438150</xdr:rowOff>
        </xdr:to>
        <xdr:sp macro="" textlink="">
          <xdr:nvSpPr>
            <xdr:cNvPr id="3077" name="CheckBox5" hidden="1">
              <a:extLst>
                <a:ext uri="{63B3BB69-23CF-44E3-9099-C40C66FF867C}">
                  <a14:compatExt spid="_x0000_s3077"/>
                </a:ext>
                <a:ext uri="{FF2B5EF4-FFF2-40B4-BE49-F238E27FC236}">
                  <a16:creationId xmlns:a16="http://schemas.microsoft.com/office/drawing/2014/main" id="{00000000-0008-0000-0400-000005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15</xdr:row>
          <xdr:rowOff>161925</xdr:rowOff>
        </xdr:from>
        <xdr:to>
          <xdr:col>19</xdr:col>
          <xdr:colOff>895350</xdr:colOff>
          <xdr:row>15</xdr:row>
          <xdr:rowOff>419100</xdr:rowOff>
        </xdr:to>
        <xdr:sp macro="" textlink="">
          <xdr:nvSpPr>
            <xdr:cNvPr id="3078" name="CheckBox6" hidden="1">
              <a:extLst>
                <a:ext uri="{63B3BB69-23CF-44E3-9099-C40C66FF867C}">
                  <a14:compatExt spid="_x0000_s3078"/>
                </a:ext>
                <a:ext uri="{FF2B5EF4-FFF2-40B4-BE49-F238E27FC236}">
                  <a16:creationId xmlns:a16="http://schemas.microsoft.com/office/drawing/2014/main" id="{00000000-0008-0000-0400-000006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16</xdr:row>
          <xdr:rowOff>161925</xdr:rowOff>
        </xdr:from>
        <xdr:to>
          <xdr:col>19</xdr:col>
          <xdr:colOff>904875</xdr:colOff>
          <xdr:row>16</xdr:row>
          <xdr:rowOff>419100</xdr:rowOff>
        </xdr:to>
        <xdr:sp macro="" textlink="">
          <xdr:nvSpPr>
            <xdr:cNvPr id="3079" name="CheckBox7" hidden="1">
              <a:extLst>
                <a:ext uri="{63B3BB69-23CF-44E3-9099-C40C66FF867C}">
                  <a14:compatExt spid="_x0000_s3079"/>
                </a:ext>
                <a:ext uri="{FF2B5EF4-FFF2-40B4-BE49-F238E27FC236}">
                  <a16:creationId xmlns:a16="http://schemas.microsoft.com/office/drawing/2014/main" id="{00000000-0008-0000-0400-000007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17</xdr:row>
          <xdr:rowOff>161925</xdr:rowOff>
        </xdr:from>
        <xdr:to>
          <xdr:col>19</xdr:col>
          <xdr:colOff>904875</xdr:colOff>
          <xdr:row>17</xdr:row>
          <xdr:rowOff>419100</xdr:rowOff>
        </xdr:to>
        <xdr:sp macro="" textlink="">
          <xdr:nvSpPr>
            <xdr:cNvPr id="3080" name="CheckBox8" hidden="1">
              <a:extLst>
                <a:ext uri="{63B3BB69-23CF-44E3-9099-C40C66FF867C}">
                  <a14:compatExt spid="_x0000_s3080"/>
                </a:ext>
                <a:ext uri="{FF2B5EF4-FFF2-40B4-BE49-F238E27FC236}">
                  <a16:creationId xmlns:a16="http://schemas.microsoft.com/office/drawing/2014/main" id="{00000000-0008-0000-0400-000008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18</xdr:row>
          <xdr:rowOff>161925</xdr:rowOff>
        </xdr:from>
        <xdr:to>
          <xdr:col>19</xdr:col>
          <xdr:colOff>904875</xdr:colOff>
          <xdr:row>18</xdr:row>
          <xdr:rowOff>419100</xdr:rowOff>
        </xdr:to>
        <xdr:sp macro="" textlink="">
          <xdr:nvSpPr>
            <xdr:cNvPr id="3081" name="CheckBox9" hidden="1">
              <a:extLst>
                <a:ext uri="{63B3BB69-23CF-44E3-9099-C40C66FF867C}">
                  <a14:compatExt spid="_x0000_s3081"/>
                </a:ext>
                <a:ext uri="{FF2B5EF4-FFF2-40B4-BE49-F238E27FC236}">
                  <a16:creationId xmlns:a16="http://schemas.microsoft.com/office/drawing/2014/main" id="{00000000-0008-0000-0400-000009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19</xdr:row>
          <xdr:rowOff>161925</xdr:rowOff>
        </xdr:from>
        <xdr:to>
          <xdr:col>19</xdr:col>
          <xdr:colOff>895350</xdr:colOff>
          <xdr:row>19</xdr:row>
          <xdr:rowOff>419100</xdr:rowOff>
        </xdr:to>
        <xdr:sp macro="" textlink="">
          <xdr:nvSpPr>
            <xdr:cNvPr id="3082" name="CheckBox10" hidden="1">
              <a:extLst>
                <a:ext uri="{63B3BB69-23CF-44E3-9099-C40C66FF867C}">
                  <a14:compatExt spid="_x0000_s3082"/>
                </a:ext>
                <a:ext uri="{FF2B5EF4-FFF2-40B4-BE49-F238E27FC236}">
                  <a16:creationId xmlns:a16="http://schemas.microsoft.com/office/drawing/2014/main" id="{00000000-0008-0000-0400-00000A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20</xdr:row>
          <xdr:rowOff>161925</xdr:rowOff>
        </xdr:from>
        <xdr:to>
          <xdr:col>19</xdr:col>
          <xdr:colOff>895350</xdr:colOff>
          <xdr:row>20</xdr:row>
          <xdr:rowOff>419100</xdr:rowOff>
        </xdr:to>
        <xdr:sp macro="" textlink="">
          <xdr:nvSpPr>
            <xdr:cNvPr id="3083" name="CheckBox11" hidden="1">
              <a:extLst>
                <a:ext uri="{63B3BB69-23CF-44E3-9099-C40C66FF867C}">
                  <a14:compatExt spid="_x0000_s3083"/>
                </a:ext>
                <a:ext uri="{FF2B5EF4-FFF2-40B4-BE49-F238E27FC236}">
                  <a16:creationId xmlns:a16="http://schemas.microsoft.com/office/drawing/2014/main" id="{00000000-0008-0000-0400-00000B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21</xdr:row>
          <xdr:rowOff>161925</xdr:rowOff>
        </xdr:from>
        <xdr:to>
          <xdr:col>19</xdr:col>
          <xdr:colOff>895350</xdr:colOff>
          <xdr:row>21</xdr:row>
          <xdr:rowOff>419100</xdr:rowOff>
        </xdr:to>
        <xdr:sp macro="" textlink="">
          <xdr:nvSpPr>
            <xdr:cNvPr id="3084" name="CheckBox12" hidden="1">
              <a:extLst>
                <a:ext uri="{63B3BB69-23CF-44E3-9099-C40C66FF867C}">
                  <a14:compatExt spid="_x0000_s3084"/>
                </a:ext>
                <a:ext uri="{FF2B5EF4-FFF2-40B4-BE49-F238E27FC236}">
                  <a16:creationId xmlns:a16="http://schemas.microsoft.com/office/drawing/2014/main" id="{00000000-0008-0000-0400-00000C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22</xdr:row>
          <xdr:rowOff>161925</xdr:rowOff>
        </xdr:from>
        <xdr:to>
          <xdr:col>19</xdr:col>
          <xdr:colOff>904875</xdr:colOff>
          <xdr:row>22</xdr:row>
          <xdr:rowOff>419100</xdr:rowOff>
        </xdr:to>
        <xdr:sp macro="" textlink="">
          <xdr:nvSpPr>
            <xdr:cNvPr id="3085" name="CheckBox13" hidden="1">
              <a:extLst>
                <a:ext uri="{63B3BB69-23CF-44E3-9099-C40C66FF867C}">
                  <a14:compatExt spid="_x0000_s3085"/>
                </a:ext>
                <a:ext uri="{FF2B5EF4-FFF2-40B4-BE49-F238E27FC236}">
                  <a16:creationId xmlns:a16="http://schemas.microsoft.com/office/drawing/2014/main" id="{00000000-0008-0000-0400-00000D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23</xdr:row>
          <xdr:rowOff>161925</xdr:rowOff>
        </xdr:from>
        <xdr:to>
          <xdr:col>19</xdr:col>
          <xdr:colOff>904875</xdr:colOff>
          <xdr:row>23</xdr:row>
          <xdr:rowOff>419100</xdr:rowOff>
        </xdr:to>
        <xdr:sp macro="" textlink="">
          <xdr:nvSpPr>
            <xdr:cNvPr id="3086" name="CheckBox14" hidden="1">
              <a:extLst>
                <a:ext uri="{63B3BB69-23CF-44E3-9099-C40C66FF867C}">
                  <a14:compatExt spid="_x0000_s3086"/>
                </a:ext>
                <a:ext uri="{FF2B5EF4-FFF2-40B4-BE49-F238E27FC236}">
                  <a16:creationId xmlns:a16="http://schemas.microsoft.com/office/drawing/2014/main" id="{00000000-0008-0000-0400-00000E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24</xdr:row>
          <xdr:rowOff>161925</xdr:rowOff>
        </xdr:from>
        <xdr:to>
          <xdr:col>19</xdr:col>
          <xdr:colOff>904875</xdr:colOff>
          <xdr:row>24</xdr:row>
          <xdr:rowOff>419100</xdr:rowOff>
        </xdr:to>
        <xdr:sp macro="" textlink="">
          <xdr:nvSpPr>
            <xdr:cNvPr id="3087" name="CheckBox15" hidden="1">
              <a:extLst>
                <a:ext uri="{63B3BB69-23CF-44E3-9099-C40C66FF867C}">
                  <a14:compatExt spid="_x0000_s3087"/>
                </a:ext>
                <a:ext uri="{FF2B5EF4-FFF2-40B4-BE49-F238E27FC236}">
                  <a16:creationId xmlns:a16="http://schemas.microsoft.com/office/drawing/2014/main" id="{00000000-0008-0000-0400-00000F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25</xdr:row>
          <xdr:rowOff>161925</xdr:rowOff>
        </xdr:from>
        <xdr:to>
          <xdr:col>19</xdr:col>
          <xdr:colOff>904875</xdr:colOff>
          <xdr:row>25</xdr:row>
          <xdr:rowOff>419100</xdr:rowOff>
        </xdr:to>
        <xdr:sp macro="" textlink="">
          <xdr:nvSpPr>
            <xdr:cNvPr id="3088" name="CheckBox16" hidden="1">
              <a:extLst>
                <a:ext uri="{63B3BB69-23CF-44E3-9099-C40C66FF867C}">
                  <a14:compatExt spid="_x0000_s3088"/>
                </a:ext>
                <a:ext uri="{FF2B5EF4-FFF2-40B4-BE49-F238E27FC236}">
                  <a16:creationId xmlns:a16="http://schemas.microsoft.com/office/drawing/2014/main" id="{00000000-0008-0000-0400-000010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26</xdr:row>
          <xdr:rowOff>161925</xdr:rowOff>
        </xdr:from>
        <xdr:to>
          <xdr:col>19</xdr:col>
          <xdr:colOff>904875</xdr:colOff>
          <xdr:row>26</xdr:row>
          <xdr:rowOff>419100</xdr:rowOff>
        </xdr:to>
        <xdr:sp macro="" textlink="">
          <xdr:nvSpPr>
            <xdr:cNvPr id="3089" name="CheckBox17" hidden="1">
              <a:extLst>
                <a:ext uri="{63B3BB69-23CF-44E3-9099-C40C66FF867C}">
                  <a14:compatExt spid="_x0000_s3089"/>
                </a:ext>
                <a:ext uri="{FF2B5EF4-FFF2-40B4-BE49-F238E27FC236}">
                  <a16:creationId xmlns:a16="http://schemas.microsoft.com/office/drawing/2014/main" id="{00000000-0008-0000-0400-000011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27</xdr:row>
          <xdr:rowOff>161925</xdr:rowOff>
        </xdr:from>
        <xdr:to>
          <xdr:col>19</xdr:col>
          <xdr:colOff>904875</xdr:colOff>
          <xdr:row>27</xdr:row>
          <xdr:rowOff>419100</xdr:rowOff>
        </xdr:to>
        <xdr:sp macro="" textlink="">
          <xdr:nvSpPr>
            <xdr:cNvPr id="3090" name="CheckBox18" hidden="1">
              <a:extLst>
                <a:ext uri="{63B3BB69-23CF-44E3-9099-C40C66FF867C}">
                  <a14:compatExt spid="_x0000_s3090"/>
                </a:ext>
                <a:ext uri="{FF2B5EF4-FFF2-40B4-BE49-F238E27FC236}">
                  <a16:creationId xmlns:a16="http://schemas.microsoft.com/office/drawing/2014/main" id="{00000000-0008-0000-0400-000012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28</xdr:row>
          <xdr:rowOff>161925</xdr:rowOff>
        </xdr:from>
        <xdr:to>
          <xdr:col>19</xdr:col>
          <xdr:colOff>904875</xdr:colOff>
          <xdr:row>28</xdr:row>
          <xdr:rowOff>419100</xdr:rowOff>
        </xdr:to>
        <xdr:sp macro="" textlink="">
          <xdr:nvSpPr>
            <xdr:cNvPr id="3091" name="CheckBox19" hidden="1">
              <a:extLst>
                <a:ext uri="{63B3BB69-23CF-44E3-9099-C40C66FF867C}">
                  <a14:compatExt spid="_x0000_s3091"/>
                </a:ext>
                <a:ext uri="{FF2B5EF4-FFF2-40B4-BE49-F238E27FC236}">
                  <a16:creationId xmlns:a16="http://schemas.microsoft.com/office/drawing/2014/main" id="{00000000-0008-0000-0400-000013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29</xdr:row>
          <xdr:rowOff>161925</xdr:rowOff>
        </xdr:from>
        <xdr:to>
          <xdr:col>19</xdr:col>
          <xdr:colOff>904875</xdr:colOff>
          <xdr:row>29</xdr:row>
          <xdr:rowOff>419100</xdr:rowOff>
        </xdr:to>
        <xdr:sp macro="" textlink="">
          <xdr:nvSpPr>
            <xdr:cNvPr id="3092" name="CheckBox20" hidden="1">
              <a:extLst>
                <a:ext uri="{63B3BB69-23CF-44E3-9099-C40C66FF867C}">
                  <a14:compatExt spid="_x0000_s3092"/>
                </a:ext>
                <a:ext uri="{FF2B5EF4-FFF2-40B4-BE49-F238E27FC236}">
                  <a16:creationId xmlns:a16="http://schemas.microsoft.com/office/drawing/2014/main" id="{00000000-0008-0000-0400-000014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30</xdr:row>
          <xdr:rowOff>161925</xdr:rowOff>
        </xdr:from>
        <xdr:to>
          <xdr:col>19</xdr:col>
          <xdr:colOff>904875</xdr:colOff>
          <xdr:row>30</xdr:row>
          <xdr:rowOff>419100</xdr:rowOff>
        </xdr:to>
        <xdr:sp macro="" textlink="">
          <xdr:nvSpPr>
            <xdr:cNvPr id="3093" name="CheckBox21" hidden="1">
              <a:extLst>
                <a:ext uri="{63B3BB69-23CF-44E3-9099-C40C66FF867C}">
                  <a14:compatExt spid="_x0000_s3093"/>
                </a:ext>
                <a:ext uri="{FF2B5EF4-FFF2-40B4-BE49-F238E27FC236}">
                  <a16:creationId xmlns:a16="http://schemas.microsoft.com/office/drawing/2014/main" id="{00000000-0008-0000-0400-000015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31</xdr:row>
          <xdr:rowOff>161925</xdr:rowOff>
        </xdr:from>
        <xdr:to>
          <xdr:col>19</xdr:col>
          <xdr:colOff>904875</xdr:colOff>
          <xdr:row>31</xdr:row>
          <xdr:rowOff>419100</xdr:rowOff>
        </xdr:to>
        <xdr:sp macro="" textlink="">
          <xdr:nvSpPr>
            <xdr:cNvPr id="3094" name="CheckBox22" hidden="1">
              <a:extLst>
                <a:ext uri="{63B3BB69-23CF-44E3-9099-C40C66FF867C}">
                  <a14:compatExt spid="_x0000_s3094"/>
                </a:ext>
                <a:ext uri="{FF2B5EF4-FFF2-40B4-BE49-F238E27FC236}">
                  <a16:creationId xmlns:a16="http://schemas.microsoft.com/office/drawing/2014/main" id="{00000000-0008-0000-0400-000016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32</xdr:row>
          <xdr:rowOff>161925</xdr:rowOff>
        </xdr:from>
        <xdr:to>
          <xdr:col>19</xdr:col>
          <xdr:colOff>904875</xdr:colOff>
          <xdr:row>32</xdr:row>
          <xdr:rowOff>419100</xdr:rowOff>
        </xdr:to>
        <xdr:sp macro="" textlink="">
          <xdr:nvSpPr>
            <xdr:cNvPr id="3095" name="CheckBox23" hidden="1">
              <a:extLst>
                <a:ext uri="{63B3BB69-23CF-44E3-9099-C40C66FF867C}">
                  <a14:compatExt spid="_x0000_s3095"/>
                </a:ext>
                <a:ext uri="{FF2B5EF4-FFF2-40B4-BE49-F238E27FC236}">
                  <a16:creationId xmlns:a16="http://schemas.microsoft.com/office/drawing/2014/main" id="{00000000-0008-0000-0400-000017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33</xdr:row>
          <xdr:rowOff>161925</xdr:rowOff>
        </xdr:from>
        <xdr:to>
          <xdr:col>19</xdr:col>
          <xdr:colOff>895350</xdr:colOff>
          <xdr:row>33</xdr:row>
          <xdr:rowOff>419100</xdr:rowOff>
        </xdr:to>
        <xdr:sp macro="" textlink="">
          <xdr:nvSpPr>
            <xdr:cNvPr id="3096" name="CheckBox24" hidden="1">
              <a:extLst>
                <a:ext uri="{63B3BB69-23CF-44E3-9099-C40C66FF867C}">
                  <a14:compatExt spid="_x0000_s3096"/>
                </a:ext>
                <a:ext uri="{FF2B5EF4-FFF2-40B4-BE49-F238E27FC236}">
                  <a16:creationId xmlns:a16="http://schemas.microsoft.com/office/drawing/2014/main" id="{00000000-0008-0000-0400-000018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34</xdr:row>
          <xdr:rowOff>161925</xdr:rowOff>
        </xdr:from>
        <xdr:to>
          <xdr:col>19</xdr:col>
          <xdr:colOff>895350</xdr:colOff>
          <xdr:row>34</xdr:row>
          <xdr:rowOff>419100</xdr:rowOff>
        </xdr:to>
        <xdr:sp macro="" textlink="">
          <xdr:nvSpPr>
            <xdr:cNvPr id="3097" name="CheckBox25" hidden="1">
              <a:extLst>
                <a:ext uri="{63B3BB69-23CF-44E3-9099-C40C66FF867C}">
                  <a14:compatExt spid="_x0000_s3097"/>
                </a:ext>
                <a:ext uri="{FF2B5EF4-FFF2-40B4-BE49-F238E27FC236}">
                  <a16:creationId xmlns:a16="http://schemas.microsoft.com/office/drawing/2014/main" id="{00000000-0008-0000-0400-000019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35</xdr:row>
          <xdr:rowOff>161925</xdr:rowOff>
        </xdr:from>
        <xdr:to>
          <xdr:col>19</xdr:col>
          <xdr:colOff>895350</xdr:colOff>
          <xdr:row>35</xdr:row>
          <xdr:rowOff>419100</xdr:rowOff>
        </xdr:to>
        <xdr:sp macro="" textlink="">
          <xdr:nvSpPr>
            <xdr:cNvPr id="3098" name="CheckBox26" hidden="1">
              <a:extLst>
                <a:ext uri="{63B3BB69-23CF-44E3-9099-C40C66FF867C}">
                  <a14:compatExt spid="_x0000_s3098"/>
                </a:ext>
                <a:ext uri="{FF2B5EF4-FFF2-40B4-BE49-F238E27FC236}">
                  <a16:creationId xmlns:a16="http://schemas.microsoft.com/office/drawing/2014/main" id="{00000000-0008-0000-0400-00001A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36</xdr:row>
          <xdr:rowOff>161925</xdr:rowOff>
        </xdr:from>
        <xdr:to>
          <xdr:col>19</xdr:col>
          <xdr:colOff>895350</xdr:colOff>
          <xdr:row>36</xdr:row>
          <xdr:rowOff>419100</xdr:rowOff>
        </xdr:to>
        <xdr:sp macro="" textlink="">
          <xdr:nvSpPr>
            <xdr:cNvPr id="3099" name="CheckBox27" hidden="1">
              <a:extLst>
                <a:ext uri="{63B3BB69-23CF-44E3-9099-C40C66FF867C}">
                  <a14:compatExt spid="_x0000_s3099"/>
                </a:ext>
                <a:ext uri="{FF2B5EF4-FFF2-40B4-BE49-F238E27FC236}">
                  <a16:creationId xmlns:a16="http://schemas.microsoft.com/office/drawing/2014/main" id="{00000000-0008-0000-0400-00001B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37</xdr:row>
          <xdr:rowOff>161925</xdr:rowOff>
        </xdr:from>
        <xdr:to>
          <xdr:col>19</xdr:col>
          <xdr:colOff>895350</xdr:colOff>
          <xdr:row>37</xdr:row>
          <xdr:rowOff>419100</xdr:rowOff>
        </xdr:to>
        <xdr:sp macro="" textlink="">
          <xdr:nvSpPr>
            <xdr:cNvPr id="3100" name="CheckBox28" hidden="1">
              <a:extLst>
                <a:ext uri="{63B3BB69-23CF-44E3-9099-C40C66FF867C}">
                  <a14:compatExt spid="_x0000_s3100"/>
                </a:ext>
                <a:ext uri="{FF2B5EF4-FFF2-40B4-BE49-F238E27FC236}">
                  <a16:creationId xmlns:a16="http://schemas.microsoft.com/office/drawing/2014/main" id="{00000000-0008-0000-0400-00001C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38</xdr:row>
          <xdr:rowOff>161925</xdr:rowOff>
        </xdr:from>
        <xdr:to>
          <xdr:col>19</xdr:col>
          <xdr:colOff>895350</xdr:colOff>
          <xdr:row>38</xdr:row>
          <xdr:rowOff>419100</xdr:rowOff>
        </xdr:to>
        <xdr:sp macro="" textlink="">
          <xdr:nvSpPr>
            <xdr:cNvPr id="3101" name="CheckBox29" hidden="1">
              <a:extLst>
                <a:ext uri="{63B3BB69-23CF-44E3-9099-C40C66FF867C}">
                  <a14:compatExt spid="_x0000_s3101"/>
                </a:ext>
                <a:ext uri="{FF2B5EF4-FFF2-40B4-BE49-F238E27FC236}">
                  <a16:creationId xmlns:a16="http://schemas.microsoft.com/office/drawing/2014/main" id="{00000000-0008-0000-0400-00001D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39</xdr:row>
          <xdr:rowOff>161925</xdr:rowOff>
        </xdr:from>
        <xdr:to>
          <xdr:col>19</xdr:col>
          <xdr:colOff>895350</xdr:colOff>
          <xdr:row>39</xdr:row>
          <xdr:rowOff>419100</xdr:rowOff>
        </xdr:to>
        <xdr:sp macro="" textlink="">
          <xdr:nvSpPr>
            <xdr:cNvPr id="3102" name="CheckBox30" hidden="1">
              <a:extLst>
                <a:ext uri="{63B3BB69-23CF-44E3-9099-C40C66FF867C}">
                  <a14:compatExt spid="_x0000_s3102"/>
                </a:ext>
                <a:ext uri="{FF2B5EF4-FFF2-40B4-BE49-F238E27FC236}">
                  <a16:creationId xmlns:a16="http://schemas.microsoft.com/office/drawing/2014/main" id="{00000000-0008-0000-0400-00001E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895350</xdr:colOff>
          <xdr:row>40</xdr:row>
          <xdr:rowOff>257175</xdr:rowOff>
        </xdr:to>
        <xdr:sp macro="" textlink="">
          <xdr:nvSpPr>
            <xdr:cNvPr id="3103" name="CheckBox31" hidden="1">
              <a:extLst>
                <a:ext uri="{63B3BB69-23CF-44E3-9099-C40C66FF867C}">
                  <a14:compatExt spid="_x0000_s3103"/>
                </a:ext>
                <a:ext uri="{FF2B5EF4-FFF2-40B4-BE49-F238E27FC236}">
                  <a16:creationId xmlns:a16="http://schemas.microsoft.com/office/drawing/2014/main" id="{00000000-0008-0000-0400-00001F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895350</xdr:colOff>
          <xdr:row>40</xdr:row>
          <xdr:rowOff>257175</xdr:rowOff>
        </xdr:to>
        <xdr:sp macro="" textlink="">
          <xdr:nvSpPr>
            <xdr:cNvPr id="3104" name="CheckBox32" hidden="1">
              <a:extLst>
                <a:ext uri="{63B3BB69-23CF-44E3-9099-C40C66FF867C}">
                  <a14:compatExt spid="_x0000_s3104"/>
                </a:ext>
                <a:ext uri="{FF2B5EF4-FFF2-40B4-BE49-F238E27FC236}">
                  <a16:creationId xmlns:a16="http://schemas.microsoft.com/office/drawing/2014/main" id="{00000000-0008-0000-0400-000020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895350</xdr:colOff>
          <xdr:row>40</xdr:row>
          <xdr:rowOff>257175</xdr:rowOff>
        </xdr:to>
        <xdr:sp macro="" textlink="">
          <xdr:nvSpPr>
            <xdr:cNvPr id="3105" name="CheckBox33" hidden="1">
              <a:extLst>
                <a:ext uri="{63B3BB69-23CF-44E3-9099-C40C66FF867C}">
                  <a14:compatExt spid="_x0000_s3105"/>
                </a:ext>
                <a:ext uri="{FF2B5EF4-FFF2-40B4-BE49-F238E27FC236}">
                  <a16:creationId xmlns:a16="http://schemas.microsoft.com/office/drawing/2014/main" id="{00000000-0008-0000-0400-000021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895350</xdr:colOff>
          <xdr:row>40</xdr:row>
          <xdr:rowOff>257175</xdr:rowOff>
        </xdr:to>
        <xdr:sp macro="" textlink="">
          <xdr:nvSpPr>
            <xdr:cNvPr id="3106" name="CheckBox34" hidden="1">
              <a:extLst>
                <a:ext uri="{63B3BB69-23CF-44E3-9099-C40C66FF867C}">
                  <a14:compatExt spid="_x0000_s3106"/>
                </a:ext>
                <a:ext uri="{FF2B5EF4-FFF2-40B4-BE49-F238E27FC236}">
                  <a16:creationId xmlns:a16="http://schemas.microsoft.com/office/drawing/2014/main" id="{00000000-0008-0000-0400-000022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895350</xdr:colOff>
          <xdr:row>40</xdr:row>
          <xdr:rowOff>257175</xdr:rowOff>
        </xdr:to>
        <xdr:sp macro="" textlink="">
          <xdr:nvSpPr>
            <xdr:cNvPr id="3107" name="CheckBox35" hidden="1">
              <a:extLst>
                <a:ext uri="{63B3BB69-23CF-44E3-9099-C40C66FF867C}">
                  <a14:compatExt spid="_x0000_s3107"/>
                </a:ext>
                <a:ext uri="{FF2B5EF4-FFF2-40B4-BE49-F238E27FC236}">
                  <a16:creationId xmlns:a16="http://schemas.microsoft.com/office/drawing/2014/main" id="{00000000-0008-0000-0400-000023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895350</xdr:colOff>
          <xdr:row>40</xdr:row>
          <xdr:rowOff>257175</xdr:rowOff>
        </xdr:to>
        <xdr:sp macro="" textlink="">
          <xdr:nvSpPr>
            <xdr:cNvPr id="3108" name="CheckBox36" hidden="1">
              <a:extLst>
                <a:ext uri="{63B3BB69-23CF-44E3-9099-C40C66FF867C}">
                  <a14:compatExt spid="_x0000_s3108"/>
                </a:ext>
                <a:ext uri="{FF2B5EF4-FFF2-40B4-BE49-F238E27FC236}">
                  <a16:creationId xmlns:a16="http://schemas.microsoft.com/office/drawing/2014/main" id="{00000000-0008-0000-0400-000024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895350</xdr:colOff>
          <xdr:row>40</xdr:row>
          <xdr:rowOff>257175</xdr:rowOff>
        </xdr:to>
        <xdr:sp macro="" textlink="">
          <xdr:nvSpPr>
            <xdr:cNvPr id="3110" name="CheckBox38" hidden="1">
              <a:extLst>
                <a:ext uri="{63B3BB69-23CF-44E3-9099-C40C66FF867C}">
                  <a14:compatExt spid="_x0000_s3110"/>
                </a:ext>
                <a:ext uri="{FF2B5EF4-FFF2-40B4-BE49-F238E27FC236}">
                  <a16:creationId xmlns:a16="http://schemas.microsoft.com/office/drawing/2014/main" id="{00000000-0008-0000-0400-000026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895350</xdr:colOff>
          <xdr:row>40</xdr:row>
          <xdr:rowOff>257175</xdr:rowOff>
        </xdr:to>
        <xdr:sp macro="" textlink="">
          <xdr:nvSpPr>
            <xdr:cNvPr id="3111" name="CheckBox39" hidden="1">
              <a:extLst>
                <a:ext uri="{63B3BB69-23CF-44E3-9099-C40C66FF867C}">
                  <a14:compatExt spid="_x0000_s3111"/>
                </a:ext>
                <a:ext uri="{FF2B5EF4-FFF2-40B4-BE49-F238E27FC236}">
                  <a16:creationId xmlns:a16="http://schemas.microsoft.com/office/drawing/2014/main" id="{00000000-0008-0000-0400-000027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895350</xdr:colOff>
          <xdr:row>40</xdr:row>
          <xdr:rowOff>257175</xdr:rowOff>
        </xdr:to>
        <xdr:sp macro="" textlink="">
          <xdr:nvSpPr>
            <xdr:cNvPr id="3112" name="CheckBox40" hidden="1">
              <a:extLst>
                <a:ext uri="{63B3BB69-23CF-44E3-9099-C40C66FF867C}">
                  <a14:compatExt spid="_x0000_s3112"/>
                </a:ext>
                <a:ext uri="{FF2B5EF4-FFF2-40B4-BE49-F238E27FC236}">
                  <a16:creationId xmlns:a16="http://schemas.microsoft.com/office/drawing/2014/main" id="{00000000-0008-0000-0400-000028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895350</xdr:colOff>
          <xdr:row>40</xdr:row>
          <xdr:rowOff>257175</xdr:rowOff>
        </xdr:to>
        <xdr:sp macro="" textlink="">
          <xdr:nvSpPr>
            <xdr:cNvPr id="3113" name="CheckBox41" hidden="1">
              <a:extLst>
                <a:ext uri="{63B3BB69-23CF-44E3-9099-C40C66FF867C}">
                  <a14:compatExt spid="_x0000_s3113"/>
                </a:ext>
                <a:ext uri="{FF2B5EF4-FFF2-40B4-BE49-F238E27FC236}">
                  <a16:creationId xmlns:a16="http://schemas.microsoft.com/office/drawing/2014/main" id="{00000000-0008-0000-0400-000029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895350</xdr:colOff>
          <xdr:row>40</xdr:row>
          <xdr:rowOff>257175</xdr:rowOff>
        </xdr:to>
        <xdr:sp macro="" textlink="">
          <xdr:nvSpPr>
            <xdr:cNvPr id="3114" name="CheckBox42" hidden="1">
              <a:extLst>
                <a:ext uri="{63B3BB69-23CF-44E3-9099-C40C66FF867C}">
                  <a14:compatExt spid="_x0000_s3114"/>
                </a:ext>
                <a:ext uri="{FF2B5EF4-FFF2-40B4-BE49-F238E27FC236}">
                  <a16:creationId xmlns:a16="http://schemas.microsoft.com/office/drawing/2014/main" id="{00000000-0008-0000-0400-00002A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895350</xdr:colOff>
          <xdr:row>40</xdr:row>
          <xdr:rowOff>257175</xdr:rowOff>
        </xdr:to>
        <xdr:sp macro="" textlink="">
          <xdr:nvSpPr>
            <xdr:cNvPr id="3115" name="CheckBox43" hidden="1">
              <a:extLst>
                <a:ext uri="{63B3BB69-23CF-44E3-9099-C40C66FF867C}">
                  <a14:compatExt spid="_x0000_s3115"/>
                </a:ext>
                <a:ext uri="{FF2B5EF4-FFF2-40B4-BE49-F238E27FC236}">
                  <a16:creationId xmlns:a16="http://schemas.microsoft.com/office/drawing/2014/main" id="{00000000-0008-0000-0400-00002B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895350</xdr:colOff>
          <xdr:row>40</xdr:row>
          <xdr:rowOff>257175</xdr:rowOff>
        </xdr:to>
        <xdr:sp macro="" textlink="">
          <xdr:nvSpPr>
            <xdr:cNvPr id="3116" name="CheckBox44" hidden="1">
              <a:extLst>
                <a:ext uri="{63B3BB69-23CF-44E3-9099-C40C66FF867C}">
                  <a14:compatExt spid="_x0000_s3116"/>
                </a:ext>
                <a:ext uri="{FF2B5EF4-FFF2-40B4-BE49-F238E27FC236}">
                  <a16:creationId xmlns:a16="http://schemas.microsoft.com/office/drawing/2014/main" id="{00000000-0008-0000-0400-00002C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895350</xdr:colOff>
          <xdr:row>40</xdr:row>
          <xdr:rowOff>257175</xdr:rowOff>
        </xdr:to>
        <xdr:sp macro="" textlink="">
          <xdr:nvSpPr>
            <xdr:cNvPr id="3117" name="CheckBox45" hidden="1">
              <a:extLst>
                <a:ext uri="{63B3BB69-23CF-44E3-9099-C40C66FF867C}">
                  <a14:compatExt spid="_x0000_s3117"/>
                </a:ext>
                <a:ext uri="{FF2B5EF4-FFF2-40B4-BE49-F238E27FC236}">
                  <a16:creationId xmlns:a16="http://schemas.microsoft.com/office/drawing/2014/main" id="{00000000-0008-0000-0400-00002D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904875</xdr:colOff>
          <xdr:row>40</xdr:row>
          <xdr:rowOff>257175</xdr:rowOff>
        </xdr:to>
        <xdr:sp macro="" textlink="">
          <xdr:nvSpPr>
            <xdr:cNvPr id="3118" name="CheckBox46" hidden="1">
              <a:extLst>
                <a:ext uri="{63B3BB69-23CF-44E3-9099-C40C66FF867C}">
                  <a14:compatExt spid="_x0000_s3118"/>
                </a:ext>
                <a:ext uri="{FF2B5EF4-FFF2-40B4-BE49-F238E27FC236}">
                  <a16:creationId xmlns:a16="http://schemas.microsoft.com/office/drawing/2014/main" id="{00000000-0008-0000-0400-00002E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381000</xdr:colOff>
      <xdr:row>0</xdr:row>
      <xdr:rowOff>85725</xdr:rowOff>
    </xdr:from>
    <xdr:to>
      <xdr:col>4</xdr:col>
      <xdr:colOff>1066800</xdr:colOff>
      <xdr:row>3</xdr:row>
      <xdr:rowOff>152400</xdr:rowOff>
    </xdr:to>
    <xdr:pic>
      <xdr:nvPicPr>
        <xdr:cNvPr id="4191" name="1 Imagen" descr="logocapitalmusical">
          <a:extLst>
            <a:ext uri="{FF2B5EF4-FFF2-40B4-BE49-F238E27FC236}">
              <a16:creationId xmlns:a16="http://schemas.microsoft.com/office/drawing/2014/main" id="{00000000-0008-0000-0500-00005F1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353300" y="85725"/>
          <a:ext cx="685800"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420687</xdr:colOff>
      <xdr:row>0</xdr:row>
      <xdr:rowOff>0</xdr:rowOff>
    </xdr:from>
    <xdr:to>
      <xdr:col>6</xdr:col>
      <xdr:colOff>1106487</xdr:colOff>
      <xdr:row>3</xdr:row>
      <xdr:rowOff>142875</xdr:rowOff>
    </xdr:to>
    <xdr:pic>
      <xdr:nvPicPr>
        <xdr:cNvPr id="5217" name="1 Imagen" descr="logocapitalmusical">
          <a:extLst>
            <a:ext uri="{FF2B5EF4-FFF2-40B4-BE49-F238E27FC236}">
              <a16:creationId xmlns:a16="http://schemas.microsoft.com/office/drawing/2014/main" id="{00000000-0008-0000-0600-0000611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628062" y="0"/>
          <a:ext cx="685800"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219075</xdr:colOff>
      <xdr:row>0</xdr:row>
      <xdr:rowOff>76201</xdr:rowOff>
    </xdr:from>
    <xdr:to>
      <xdr:col>4</xdr:col>
      <xdr:colOff>787169</xdr:colOff>
      <xdr:row>3</xdr:row>
      <xdr:rowOff>38101</xdr:rowOff>
    </xdr:to>
    <xdr:pic>
      <xdr:nvPicPr>
        <xdr:cNvPr id="6" name="1 Imagen" descr="logocapitalmusical">
          <a:extLst>
            <a:ext uri="{FF2B5EF4-FFF2-40B4-BE49-F238E27FC236}">
              <a16:creationId xmlns:a16="http://schemas.microsoft.com/office/drawing/2014/main" id="{00000000-0008-0000-07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267825" y="76201"/>
          <a:ext cx="568094"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214745</xdr:colOff>
      <xdr:row>0</xdr:row>
      <xdr:rowOff>67541</xdr:rowOff>
    </xdr:from>
    <xdr:to>
      <xdr:col>0</xdr:col>
      <xdr:colOff>1762124</xdr:colOff>
      <xdr:row>2</xdr:row>
      <xdr:rowOff>161276</xdr:rowOff>
    </xdr:to>
    <xdr:pic>
      <xdr:nvPicPr>
        <xdr:cNvPr id="7" name="2 Imagen" descr="logotipo alcaldia version para documentos word">
          <a:extLst>
            <a:ext uri="{FF2B5EF4-FFF2-40B4-BE49-F238E27FC236}">
              <a16:creationId xmlns:a16="http://schemas.microsoft.com/office/drawing/2014/main" id="{00000000-0008-0000-0700-000007000000}"/>
            </a:ext>
          </a:extLst>
        </xdr:cNvPr>
        <xdr:cNvPicPr/>
      </xdr:nvPicPr>
      <xdr:blipFill>
        <a:blip xmlns:r="http://schemas.openxmlformats.org/officeDocument/2006/relationships" r:embed="rId2"/>
        <a:srcRect/>
        <a:stretch>
          <a:fillRect/>
        </a:stretch>
      </xdr:blipFill>
      <xdr:spPr bwMode="auto">
        <a:xfrm>
          <a:off x="214745" y="67541"/>
          <a:ext cx="1547379" cy="608085"/>
        </a:xfrm>
        <a:prstGeom prst="rect">
          <a:avLst/>
        </a:prstGeom>
        <a:noFill/>
        <a:ln w="9525">
          <a:noFill/>
          <a:miter lim="800000"/>
          <a:headEnd/>
          <a:tailEnd/>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10</xdr:col>
      <xdr:colOff>219574</xdr:colOff>
      <xdr:row>0</xdr:row>
      <xdr:rowOff>67862</xdr:rowOff>
    </xdr:from>
    <xdr:to>
      <xdr:col>10</xdr:col>
      <xdr:colOff>743449</xdr:colOff>
      <xdr:row>3</xdr:row>
      <xdr:rowOff>153587</xdr:rowOff>
    </xdr:to>
    <xdr:pic>
      <xdr:nvPicPr>
        <xdr:cNvPr id="2" name="1 Imagen" descr="logocapitalmusical">
          <a:extLst>
            <a:ext uri="{FF2B5EF4-FFF2-40B4-BE49-F238E27FC236}">
              <a16:creationId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200788" y="67862"/>
          <a:ext cx="523875"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111331</xdr:colOff>
      <xdr:row>0</xdr:row>
      <xdr:rowOff>77931</xdr:rowOff>
    </xdr:from>
    <xdr:to>
      <xdr:col>2</xdr:col>
      <xdr:colOff>1251857</xdr:colOff>
      <xdr:row>3</xdr:row>
      <xdr:rowOff>113650</xdr:rowOff>
    </xdr:to>
    <xdr:pic>
      <xdr:nvPicPr>
        <xdr:cNvPr id="3" name="2 Imagen" descr="logotipo alcaldia version para documentos word">
          <a:extLst>
            <a:ext uri="{FF2B5EF4-FFF2-40B4-BE49-F238E27FC236}">
              <a16:creationId xmlns:a16="http://schemas.microsoft.com/office/drawing/2014/main" id="{00000000-0008-0000-0800-000003000000}"/>
            </a:ext>
          </a:extLst>
        </xdr:cNvPr>
        <xdr:cNvPicPr/>
      </xdr:nvPicPr>
      <xdr:blipFill>
        <a:blip xmlns:r="http://schemas.openxmlformats.org/officeDocument/2006/relationships" r:embed="rId2"/>
        <a:srcRect/>
        <a:stretch>
          <a:fillRect/>
        </a:stretch>
      </xdr:blipFill>
      <xdr:spPr bwMode="auto">
        <a:xfrm>
          <a:off x="111331" y="77931"/>
          <a:ext cx="2011383" cy="607219"/>
        </a:xfrm>
        <a:prstGeom prst="rect">
          <a:avLst/>
        </a:prstGeom>
        <a:noFill/>
        <a:ln w="9525">
          <a:noFill/>
          <a:miter lim="800000"/>
          <a:headEnd/>
          <a:tailEnd/>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9</xdr:col>
      <xdr:colOff>243794</xdr:colOff>
      <xdr:row>0</xdr:row>
      <xdr:rowOff>104321</xdr:rowOff>
    </xdr:from>
    <xdr:to>
      <xdr:col>9</xdr:col>
      <xdr:colOff>854982</xdr:colOff>
      <xdr:row>3</xdr:row>
      <xdr:rowOff>82096</xdr:rowOff>
    </xdr:to>
    <xdr:pic>
      <xdr:nvPicPr>
        <xdr:cNvPr id="2" name="1 Imagen" descr="logocapitalmusical">
          <a:extLst>
            <a:ext uri="{FF2B5EF4-FFF2-40B4-BE49-F238E27FC236}">
              <a16:creationId xmlns:a16="http://schemas.microsoft.com/office/drawing/2014/main" id="{00000000-0008-0000-09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381615" y="104321"/>
          <a:ext cx="611188" cy="7125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200025</xdr:colOff>
      <xdr:row>0</xdr:row>
      <xdr:rowOff>133350</xdr:rowOff>
    </xdr:from>
    <xdr:to>
      <xdr:col>0</xdr:col>
      <xdr:colOff>1759744</xdr:colOff>
      <xdr:row>3</xdr:row>
      <xdr:rowOff>7144</xdr:rowOff>
    </xdr:to>
    <xdr:pic>
      <xdr:nvPicPr>
        <xdr:cNvPr id="3" name="2 Imagen" descr="logotipo alcaldia version para documentos word">
          <a:extLst>
            <a:ext uri="{FF2B5EF4-FFF2-40B4-BE49-F238E27FC236}">
              <a16:creationId xmlns:a16="http://schemas.microsoft.com/office/drawing/2014/main" id="{00000000-0008-0000-0900-000003000000}"/>
            </a:ext>
          </a:extLst>
        </xdr:cNvPr>
        <xdr:cNvPicPr/>
      </xdr:nvPicPr>
      <xdr:blipFill>
        <a:blip xmlns:r="http://schemas.openxmlformats.org/officeDocument/2006/relationships" r:embed="rId2"/>
        <a:srcRect/>
        <a:stretch>
          <a:fillRect/>
        </a:stretch>
      </xdr:blipFill>
      <xdr:spPr bwMode="auto">
        <a:xfrm>
          <a:off x="200025" y="133350"/>
          <a:ext cx="1559719" cy="607219"/>
        </a:xfrm>
        <a:prstGeom prst="rect">
          <a:avLst/>
        </a:prstGeom>
        <a:noFill/>
        <a:ln w="9525">
          <a:noFill/>
          <a:miter lim="800000"/>
          <a:headEnd/>
          <a:tailEnd/>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5</xdr:col>
      <xdr:colOff>214312</xdr:colOff>
      <xdr:row>0</xdr:row>
      <xdr:rowOff>158749</xdr:rowOff>
    </xdr:from>
    <xdr:to>
      <xdr:col>5</xdr:col>
      <xdr:colOff>825500</xdr:colOff>
      <xdr:row>3</xdr:row>
      <xdr:rowOff>136524</xdr:rowOff>
    </xdr:to>
    <xdr:pic>
      <xdr:nvPicPr>
        <xdr:cNvPr id="2" name="1 Imagen" descr="logocapitalmusical">
          <a:extLst>
            <a:ext uri="{FF2B5EF4-FFF2-40B4-BE49-F238E27FC236}">
              <a16:creationId xmlns:a16="http://schemas.microsoft.com/office/drawing/2014/main" id="{00000000-0008-0000-0A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03250" y="158749"/>
          <a:ext cx="611188"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228600</xdr:colOff>
      <xdr:row>0</xdr:row>
      <xdr:rowOff>114300</xdr:rowOff>
    </xdr:from>
    <xdr:to>
      <xdr:col>0</xdr:col>
      <xdr:colOff>1788319</xdr:colOff>
      <xdr:row>2</xdr:row>
      <xdr:rowOff>178594</xdr:rowOff>
    </xdr:to>
    <xdr:pic>
      <xdr:nvPicPr>
        <xdr:cNvPr id="3" name="2 Imagen" descr="logotipo alcaldia version para documentos word">
          <a:extLst>
            <a:ext uri="{FF2B5EF4-FFF2-40B4-BE49-F238E27FC236}">
              <a16:creationId xmlns:a16="http://schemas.microsoft.com/office/drawing/2014/main" id="{00000000-0008-0000-0A00-000003000000}"/>
            </a:ext>
          </a:extLst>
        </xdr:cNvPr>
        <xdr:cNvPicPr/>
      </xdr:nvPicPr>
      <xdr:blipFill>
        <a:blip xmlns:r="http://schemas.openxmlformats.org/officeDocument/2006/relationships" r:embed="rId2"/>
        <a:srcRect/>
        <a:stretch>
          <a:fillRect/>
        </a:stretch>
      </xdr:blipFill>
      <xdr:spPr bwMode="auto">
        <a:xfrm>
          <a:off x="228600" y="114300"/>
          <a:ext cx="1559719" cy="607219"/>
        </a:xfrm>
        <a:prstGeom prst="rect">
          <a:avLst/>
        </a:prstGeom>
        <a:noFill/>
        <a:ln w="9525">
          <a:noFill/>
          <a:miter lim="800000"/>
          <a:headEnd/>
          <a:tailEn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GIORGIO2020/Downloads/30554-MR-2020050717524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XTO"/>
      <sheetName val="matriz definicion riesgo"/>
      <sheetName val="IDENTIFICACION"/>
      <sheetName val="PRIORIZACIÓN DE CAUSA"/>
      <sheetName val="IDENTIFICACION(GyC)"/>
      <sheetName val="DOFA"/>
      <sheetName val="DESCRIPCION"/>
      <sheetName val="PROBABILIDAD"/>
      <sheetName val=" IMPACTO RIESGOS GESTION"/>
      <sheetName val=" Impacto riesgo de corrupción "/>
      <sheetName val="VALORACION RIESGO (1)"/>
      <sheetName val="VALORACION RIESGO (2)"/>
      <sheetName val="VALORACION RIESGO (3)"/>
      <sheetName val="Hoja3"/>
      <sheetName val="VALORACION RIESGO (4)"/>
      <sheetName val="VALORACION RIESGO (5)"/>
      <sheetName val="CONTROLES Y EVALUACION"/>
      <sheetName val="SOLIDEZ DE LOS CONTROLES"/>
      <sheetName val="MAPA DE RIESGO ADMON"/>
    </sheetNames>
    <sheetDataSet>
      <sheetData sheetId="0" refreshError="1">
        <row r="11">
          <cell r="B11" t="str">
            <v xml:space="preserve">Constantes cambios normativos </v>
          </cell>
          <cell r="D11" t="str">
            <v xml:space="preserve">Personal insuficiente para adelantar las labores de proceso administrativo y contractual. </v>
          </cell>
          <cell r="F11" t="str">
            <v>Demoras en la recepción de la información contractual por parte de las secretarias ejecutoras.</v>
          </cell>
        </row>
        <row r="12">
          <cell r="B12" t="str">
            <v>Constante innovación tecnológica.</v>
          </cell>
          <cell r="D12" t="str">
            <v xml:space="preserve">Falta de Etica y valores  y de aplicación del código de integridad y buen gobierno. </v>
          </cell>
          <cell r="F12" t="str">
            <v xml:space="preserve">Desconocimiento de la caracterización, manuales, procedimientos, instructivos, guías, formatos y demas documentos propios del proceso por parte del personal nuevo. </v>
          </cell>
        </row>
        <row r="13">
          <cell r="B13" t="str">
            <v xml:space="preserve">Fallas en aplicativos para cargue o reporte de información a plataformas (SECOP) y/o entes de control. </v>
          </cell>
          <cell r="D13" t="str">
            <v xml:space="preserve">Desconocimiento del estatuto contractual y sus decretos reglamentarios </v>
          </cell>
          <cell r="F13" t="str">
            <v>Falta de compromiso de los líderes de los procesos en la implementación de mejora, asociadas a los planes de mejoramiento</v>
          </cell>
        </row>
        <row r="14">
          <cell r="B14" t="str">
            <v>Pandemias: Falta de preparación y experiencia en la forma de afrontar las pandemias.</v>
          </cell>
          <cell r="D14" t="str">
            <v xml:space="preserve">Dificultad en la unificación de criterios para la realización de los procesos contractuales </v>
          </cell>
          <cell r="F14" t="str">
            <v>Contratar bienes y servicios no relacionados con la emergencia y justificándose en ella.</v>
          </cell>
        </row>
        <row r="15">
          <cell r="D15" t="str">
            <v>Falta de articulación entre las Secretarías ejecutoras, Secretaría de Planeación  y oficina de Contratación</v>
          </cell>
        </row>
        <row r="16">
          <cell r="D16" t="str">
            <v xml:space="preserve">Equipos tecnológicos obsoletos, Sistemas de Información no integrados. </v>
          </cell>
        </row>
        <row r="17">
          <cell r="D17" t="str">
            <v xml:space="preserve">Dificultad de trabajar en equipo </v>
          </cell>
        </row>
        <row r="18">
          <cell r="D18" t="str">
            <v>Unidades administrativas ubicadas en diferentes sitios de la ciudad (Ibagué).</v>
          </cell>
        </row>
        <row r="19">
          <cell r="D19" t="str">
            <v xml:space="preserve">Dificultad en la comunicación con los  lideres de los demás procesos </v>
          </cell>
        </row>
      </sheetData>
      <sheetData sheetId="1" refreshError="1"/>
      <sheetData sheetId="2" refreshError="1"/>
      <sheetData sheetId="3" refreshError="1">
        <row r="15">
          <cell r="B15" t="str">
            <v xml:space="preserve">Personal insuficiente para adelantar las labores de proceso administrativo y contractual. </v>
          </cell>
        </row>
        <row r="16">
          <cell r="B16" t="str">
            <v xml:space="preserve">Falta de Etica y valores  y de aplicación del código de integridad y buen gobierno. </v>
          </cell>
        </row>
        <row r="17">
          <cell r="B17" t="str">
            <v xml:space="preserve">Dificultad en la unificación de criterios para la realización de los procesos contractuales </v>
          </cell>
        </row>
        <row r="18">
          <cell r="B18" t="str">
            <v>Falta de articulación entre las Secretarías ejecutoras, Secretaría de Planeación  y oficina de Contratación</v>
          </cell>
        </row>
        <row r="19">
          <cell r="B19" t="str">
            <v xml:space="preserve">Equipos tecnológicos obsoletos, Sistemas de Información no integrados. </v>
          </cell>
        </row>
        <row r="21">
          <cell r="B21" t="str">
            <v>Unidades administrativas ubicadas en diferentes sitios de la ciudad (Ibagué).</v>
          </cell>
        </row>
        <row r="23">
          <cell r="B23" t="str">
            <v xml:space="preserve">Desactualización de la caracterización del proceso. </v>
          </cell>
        </row>
        <row r="24">
          <cell r="B24" t="str">
            <v>Demoras en la recepción de la información contractual por parte de las secretarias ejecutoras.</v>
          </cell>
        </row>
        <row r="25">
          <cell r="B25" t="str">
            <v xml:space="preserve">Desconocimiento de la caracterización, manuales, procedimientos, instructivos, guías, formatos y demas documentos propios del proceso por parte del personal nuevo. </v>
          </cell>
        </row>
        <row r="26">
          <cell r="B26" t="str">
            <v>Falta de compromiso de los líderes de los procesos en la implementación de mejora, asociadas a los planes de mejoramiento</v>
          </cell>
        </row>
        <row r="27">
          <cell r="B27" t="str">
            <v xml:space="preserve">Desconocimiento del estatuto contractual y sus decretos reglamentarios </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1.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3.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4.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5.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5.xml.rels><?xml version="1.0" encoding="UTF-8" standalone="yes"?>
<Relationships xmlns="http://schemas.openxmlformats.org/package/2006/relationships"><Relationship Id="rId13" Type="http://schemas.openxmlformats.org/officeDocument/2006/relationships/control" Target="../activeX/activeX8.xml"/><Relationship Id="rId18" Type="http://schemas.openxmlformats.org/officeDocument/2006/relationships/control" Target="../activeX/activeX13.xml"/><Relationship Id="rId26" Type="http://schemas.openxmlformats.org/officeDocument/2006/relationships/control" Target="../activeX/activeX21.xml"/><Relationship Id="rId39" Type="http://schemas.openxmlformats.org/officeDocument/2006/relationships/control" Target="../activeX/activeX34.xml"/><Relationship Id="rId3" Type="http://schemas.openxmlformats.org/officeDocument/2006/relationships/vmlDrawing" Target="../drawings/vmlDrawing1.vml"/><Relationship Id="rId21" Type="http://schemas.openxmlformats.org/officeDocument/2006/relationships/control" Target="../activeX/activeX16.xml"/><Relationship Id="rId34" Type="http://schemas.openxmlformats.org/officeDocument/2006/relationships/control" Target="../activeX/activeX29.xml"/><Relationship Id="rId42" Type="http://schemas.openxmlformats.org/officeDocument/2006/relationships/control" Target="../activeX/activeX37.xml"/><Relationship Id="rId47" Type="http://schemas.openxmlformats.org/officeDocument/2006/relationships/control" Target="../activeX/activeX42.xml"/><Relationship Id="rId50" Type="http://schemas.openxmlformats.org/officeDocument/2006/relationships/control" Target="../activeX/activeX45.xml"/><Relationship Id="rId7" Type="http://schemas.openxmlformats.org/officeDocument/2006/relationships/image" Target="../media/image15.emf"/><Relationship Id="rId12" Type="http://schemas.openxmlformats.org/officeDocument/2006/relationships/control" Target="../activeX/activeX7.xml"/><Relationship Id="rId17" Type="http://schemas.openxmlformats.org/officeDocument/2006/relationships/control" Target="../activeX/activeX12.xml"/><Relationship Id="rId25" Type="http://schemas.openxmlformats.org/officeDocument/2006/relationships/control" Target="../activeX/activeX20.xml"/><Relationship Id="rId33" Type="http://schemas.openxmlformats.org/officeDocument/2006/relationships/control" Target="../activeX/activeX28.xml"/><Relationship Id="rId38" Type="http://schemas.openxmlformats.org/officeDocument/2006/relationships/control" Target="../activeX/activeX33.xml"/><Relationship Id="rId46" Type="http://schemas.openxmlformats.org/officeDocument/2006/relationships/control" Target="../activeX/activeX41.xml"/><Relationship Id="rId2" Type="http://schemas.openxmlformats.org/officeDocument/2006/relationships/drawing" Target="../drawings/drawing3.xml"/><Relationship Id="rId16" Type="http://schemas.openxmlformats.org/officeDocument/2006/relationships/control" Target="../activeX/activeX11.xml"/><Relationship Id="rId20" Type="http://schemas.openxmlformats.org/officeDocument/2006/relationships/control" Target="../activeX/activeX15.xml"/><Relationship Id="rId29" Type="http://schemas.openxmlformats.org/officeDocument/2006/relationships/control" Target="../activeX/activeX24.xml"/><Relationship Id="rId41" Type="http://schemas.openxmlformats.org/officeDocument/2006/relationships/control" Target="../activeX/activeX36.xml"/><Relationship Id="rId1" Type="http://schemas.openxmlformats.org/officeDocument/2006/relationships/printerSettings" Target="../printerSettings/printerSettings3.bin"/><Relationship Id="rId6" Type="http://schemas.openxmlformats.org/officeDocument/2006/relationships/control" Target="../activeX/activeX2.xml"/><Relationship Id="rId11" Type="http://schemas.openxmlformats.org/officeDocument/2006/relationships/control" Target="../activeX/activeX6.xml"/><Relationship Id="rId24" Type="http://schemas.openxmlformats.org/officeDocument/2006/relationships/control" Target="../activeX/activeX19.xml"/><Relationship Id="rId32" Type="http://schemas.openxmlformats.org/officeDocument/2006/relationships/control" Target="../activeX/activeX27.xml"/><Relationship Id="rId37" Type="http://schemas.openxmlformats.org/officeDocument/2006/relationships/control" Target="../activeX/activeX32.xml"/><Relationship Id="rId40" Type="http://schemas.openxmlformats.org/officeDocument/2006/relationships/control" Target="../activeX/activeX35.xml"/><Relationship Id="rId45" Type="http://schemas.openxmlformats.org/officeDocument/2006/relationships/control" Target="../activeX/activeX40.xml"/><Relationship Id="rId5" Type="http://schemas.openxmlformats.org/officeDocument/2006/relationships/image" Target="../media/image14.emf"/><Relationship Id="rId15" Type="http://schemas.openxmlformats.org/officeDocument/2006/relationships/control" Target="../activeX/activeX10.xml"/><Relationship Id="rId23" Type="http://schemas.openxmlformats.org/officeDocument/2006/relationships/control" Target="../activeX/activeX18.xml"/><Relationship Id="rId28" Type="http://schemas.openxmlformats.org/officeDocument/2006/relationships/control" Target="../activeX/activeX23.xml"/><Relationship Id="rId36" Type="http://schemas.openxmlformats.org/officeDocument/2006/relationships/control" Target="../activeX/activeX31.xml"/><Relationship Id="rId49" Type="http://schemas.openxmlformats.org/officeDocument/2006/relationships/control" Target="../activeX/activeX44.xml"/><Relationship Id="rId10" Type="http://schemas.openxmlformats.org/officeDocument/2006/relationships/control" Target="../activeX/activeX5.xml"/><Relationship Id="rId19" Type="http://schemas.openxmlformats.org/officeDocument/2006/relationships/control" Target="../activeX/activeX14.xml"/><Relationship Id="rId31" Type="http://schemas.openxmlformats.org/officeDocument/2006/relationships/control" Target="../activeX/activeX26.xml"/><Relationship Id="rId44" Type="http://schemas.openxmlformats.org/officeDocument/2006/relationships/control" Target="../activeX/activeX39.xml"/><Relationship Id="rId4" Type="http://schemas.openxmlformats.org/officeDocument/2006/relationships/control" Target="../activeX/activeX1.xml"/><Relationship Id="rId9" Type="http://schemas.openxmlformats.org/officeDocument/2006/relationships/control" Target="../activeX/activeX4.xml"/><Relationship Id="rId14" Type="http://schemas.openxmlformats.org/officeDocument/2006/relationships/control" Target="../activeX/activeX9.xml"/><Relationship Id="rId22" Type="http://schemas.openxmlformats.org/officeDocument/2006/relationships/control" Target="../activeX/activeX17.xml"/><Relationship Id="rId27" Type="http://schemas.openxmlformats.org/officeDocument/2006/relationships/control" Target="../activeX/activeX22.xml"/><Relationship Id="rId30" Type="http://schemas.openxmlformats.org/officeDocument/2006/relationships/control" Target="../activeX/activeX25.xml"/><Relationship Id="rId35" Type="http://schemas.openxmlformats.org/officeDocument/2006/relationships/control" Target="../activeX/activeX30.xml"/><Relationship Id="rId43" Type="http://schemas.openxmlformats.org/officeDocument/2006/relationships/control" Target="../activeX/activeX38.xml"/><Relationship Id="rId48" Type="http://schemas.openxmlformats.org/officeDocument/2006/relationships/control" Target="../activeX/activeX43.xml"/><Relationship Id="rId8" Type="http://schemas.openxmlformats.org/officeDocument/2006/relationships/control" Target="../activeX/activeX3.xml"/><Relationship Id="rId51" Type="http://schemas.openxmlformats.org/officeDocument/2006/relationships/image" Target="../media/image16.emf"/></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A1:G54"/>
  <sheetViews>
    <sheetView zoomScale="90" zoomScaleNormal="90" workbookViewId="0">
      <selection activeCell="E3" sqref="E3"/>
    </sheetView>
  </sheetViews>
  <sheetFormatPr baseColWidth="10" defaultColWidth="11.42578125" defaultRowHeight="14.25" x14ac:dyDescent="0.2"/>
  <cols>
    <col min="1" max="1" width="22.42578125" style="1" customWidth="1"/>
    <col min="2" max="3" width="11.42578125" style="1"/>
    <col min="4" max="4" width="45.140625" style="1" customWidth="1"/>
    <col min="5" max="5" width="25" style="1" customWidth="1"/>
    <col min="6" max="6" width="15.42578125" style="1" customWidth="1"/>
    <col min="7" max="16384" width="11.42578125" style="1"/>
  </cols>
  <sheetData>
    <row r="1" spans="1:7" ht="30" customHeight="1" x14ac:dyDescent="0.2">
      <c r="A1" s="365"/>
      <c r="B1" s="374" t="s">
        <v>271</v>
      </c>
      <c r="C1" s="375"/>
      <c r="D1" s="376"/>
      <c r="E1" s="316" t="s">
        <v>485</v>
      </c>
      <c r="F1" s="368"/>
    </row>
    <row r="2" spans="1:7" x14ac:dyDescent="0.2">
      <c r="A2" s="366"/>
      <c r="B2" s="377"/>
      <c r="C2" s="378"/>
      <c r="D2" s="379"/>
      <c r="E2" s="317" t="s">
        <v>486</v>
      </c>
      <c r="F2" s="369"/>
    </row>
    <row r="3" spans="1:7" ht="15" customHeight="1" x14ac:dyDescent="0.2">
      <c r="A3" s="366"/>
      <c r="B3" s="377"/>
      <c r="C3" s="378"/>
      <c r="D3" s="379"/>
      <c r="E3" s="317" t="s">
        <v>487</v>
      </c>
      <c r="F3" s="369"/>
    </row>
    <row r="4" spans="1:7" ht="15" thickBot="1" x14ac:dyDescent="0.25">
      <c r="A4" s="367"/>
      <c r="B4" s="380"/>
      <c r="C4" s="381"/>
      <c r="D4" s="382"/>
      <c r="E4" s="318" t="s">
        <v>488</v>
      </c>
      <c r="F4" s="370"/>
    </row>
    <row r="5" spans="1:7" ht="15" thickBot="1" x14ac:dyDescent="0.25"/>
    <row r="6" spans="1:7" ht="42.75" customHeight="1" x14ac:dyDescent="0.2">
      <c r="A6" s="159" t="s">
        <v>272</v>
      </c>
      <c r="B6" s="383" t="s">
        <v>279</v>
      </c>
      <c r="C6" s="383"/>
      <c r="D6" s="383"/>
      <c r="E6" s="383"/>
      <c r="F6" s="384"/>
    </row>
    <row r="7" spans="1:7" ht="50.25" customHeight="1" thickBot="1" x14ac:dyDescent="0.25">
      <c r="A7" s="160" t="s">
        <v>273</v>
      </c>
      <c r="B7" s="354" t="s">
        <v>274</v>
      </c>
      <c r="C7" s="354"/>
      <c r="D7" s="354"/>
      <c r="E7" s="354"/>
      <c r="F7" s="355"/>
    </row>
    <row r="8" spans="1:7" ht="17.25" customHeight="1" x14ac:dyDescent="0.2">
      <c r="A8" s="386"/>
      <c r="B8" s="386"/>
      <c r="C8" s="386"/>
      <c r="D8" s="386"/>
      <c r="E8" s="386"/>
      <c r="F8" s="386"/>
    </row>
    <row r="9" spans="1:7" ht="54.75" customHeight="1" x14ac:dyDescent="0.2">
      <c r="A9" s="385" t="s">
        <v>374</v>
      </c>
      <c r="B9" s="385"/>
      <c r="C9" s="385"/>
      <c r="D9" s="385"/>
      <c r="E9" s="385"/>
      <c r="F9" s="385"/>
    </row>
    <row r="10" spans="1:7" ht="18" customHeight="1" thickBot="1" x14ac:dyDescent="0.25">
      <c r="A10" s="363"/>
      <c r="B10" s="364"/>
      <c r="C10" s="364"/>
      <c r="D10" s="364"/>
      <c r="E10" s="364"/>
      <c r="F10" s="364"/>
      <c r="G10" s="364"/>
    </row>
    <row r="11" spans="1:7" ht="24.75" customHeight="1" x14ac:dyDescent="0.2">
      <c r="A11" s="371" t="s">
        <v>275</v>
      </c>
      <c r="B11" s="372"/>
      <c r="C11" s="372"/>
      <c r="D11" s="372"/>
      <c r="E11" s="372"/>
      <c r="F11" s="373"/>
    </row>
    <row r="12" spans="1:7" ht="229.5" customHeight="1" thickBot="1" x14ac:dyDescent="0.25">
      <c r="A12" s="362" t="s">
        <v>373</v>
      </c>
      <c r="B12" s="354"/>
      <c r="C12" s="354"/>
      <c r="D12" s="354"/>
      <c r="E12" s="354"/>
      <c r="F12" s="355"/>
    </row>
    <row r="13" spans="1:7" ht="18" customHeight="1" thickBot="1" x14ac:dyDescent="0.25">
      <c r="A13" s="405"/>
      <c r="B13" s="405"/>
      <c r="C13" s="405"/>
      <c r="D13" s="405"/>
      <c r="E13" s="405"/>
      <c r="F13" s="405"/>
    </row>
    <row r="14" spans="1:7" ht="26.25" customHeight="1" x14ac:dyDescent="0.2">
      <c r="A14" s="371" t="s">
        <v>276</v>
      </c>
      <c r="B14" s="372"/>
      <c r="C14" s="372"/>
      <c r="D14" s="372"/>
      <c r="E14" s="372"/>
      <c r="F14" s="373"/>
    </row>
    <row r="15" spans="1:7" ht="284.25" customHeight="1" thickBot="1" x14ac:dyDescent="0.25">
      <c r="A15" s="362" t="s">
        <v>376</v>
      </c>
      <c r="B15" s="354"/>
      <c r="C15" s="354"/>
      <c r="D15" s="354"/>
      <c r="E15" s="354"/>
      <c r="F15" s="355"/>
    </row>
    <row r="16" spans="1:7" ht="21.75" customHeight="1" thickBot="1" x14ac:dyDescent="0.25">
      <c r="A16" s="139"/>
      <c r="B16" s="139"/>
      <c r="C16" s="139"/>
      <c r="D16" s="139"/>
      <c r="E16" s="139"/>
      <c r="F16" s="139"/>
    </row>
    <row r="17" spans="1:6" ht="23.25" customHeight="1" thickBot="1" x14ac:dyDescent="0.25">
      <c r="A17" s="371" t="s">
        <v>379</v>
      </c>
      <c r="B17" s="372"/>
      <c r="C17" s="372"/>
      <c r="D17" s="372"/>
      <c r="E17" s="372"/>
      <c r="F17" s="373"/>
    </row>
    <row r="18" spans="1:6" ht="81.75" customHeight="1" x14ac:dyDescent="0.2">
      <c r="A18" s="393" t="s">
        <v>380</v>
      </c>
      <c r="B18" s="394"/>
      <c r="C18" s="394"/>
      <c r="D18" s="394"/>
      <c r="E18" s="394"/>
      <c r="F18" s="395"/>
    </row>
    <row r="19" spans="1:6" ht="71.25" customHeight="1" thickBot="1" x14ac:dyDescent="0.25">
      <c r="A19" s="396"/>
      <c r="B19" s="397"/>
      <c r="C19" s="397"/>
      <c r="D19" s="397"/>
      <c r="E19" s="397"/>
      <c r="F19" s="398"/>
    </row>
    <row r="20" spans="1:6" ht="15" thickBot="1" x14ac:dyDescent="0.25"/>
    <row r="21" spans="1:6" ht="27" customHeight="1" x14ac:dyDescent="0.2">
      <c r="A21" s="406" t="s">
        <v>336</v>
      </c>
      <c r="B21" s="407"/>
      <c r="C21" s="407"/>
      <c r="D21" s="407"/>
      <c r="E21" s="407"/>
      <c r="F21" s="408"/>
    </row>
    <row r="22" spans="1:6" ht="363" customHeight="1" thickBot="1" x14ac:dyDescent="0.25">
      <c r="A22" s="409" t="s">
        <v>346</v>
      </c>
      <c r="B22" s="410"/>
      <c r="C22" s="410"/>
      <c r="D22" s="410"/>
      <c r="E22" s="410"/>
      <c r="F22" s="411"/>
    </row>
    <row r="23" spans="1:6" ht="15" thickBot="1" x14ac:dyDescent="0.25"/>
    <row r="24" spans="1:6" ht="28.5" customHeight="1" thickBot="1" x14ac:dyDescent="0.25">
      <c r="A24" s="412" t="s">
        <v>337</v>
      </c>
      <c r="B24" s="413"/>
      <c r="C24" s="413"/>
      <c r="D24" s="413"/>
      <c r="E24" s="413"/>
      <c r="F24" s="414"/>
    </row>
    <row r="25" spans="1:6" ht="375" customHeight="1" x14ac:dyDescent="0.2">
      <c r="A25" s="421" t="s">
        <v>315</v>
      </c>
      <c r="B25" s="422"/>
      <c r="C25" s="422"/>
      <c r="D25" s="422"/>
      <c r="E25" s="422"/>
      <c r="F25" s="423"/>
    </row>
    <row r="26" spans="1:6" ht="27.6" customHeight="1" thickBot="1" x14ac:dyDescent="0.25">
      <c r="A26" s="424"/>
      <c r="B26" s="425"/>
      <c r="C26" s="425"/>
      <c r="D26" s="425"/>
      <c r="E26" s="425"/>
      <c r="F26" s="426"/>
    </row>
    <row r="27" spans="1:6" ht="25.5" customHeight="1" thickBot="1" x14ac:dyDescent="0.25">
      <c r="A27" s="139"/>
      <c r="B27" s="139"/>
      <c r="C27" s="139"/>
      <c r="D27" s="139"/>
      <c r="E27" s="139"/>
      <c r="F27" s="139"/>
    </row>
    <row r="28" spans="1:6" ht="27" customHeight="1" x14ac:dyDescent="0.2">
      <c r="A28" s="415" t="s">
        <v>338</v>
      </c>
      <c r="B28" s="416"/>
      <c r="C28" s="416"/>
      <c r="D28" s="416"/>
      <c r="E28" s="416"/>
      <c r="F28" s="417"/>
    </row>
    <row r="29" spans="1:6" ht="210.75" customHeight="1" thickBot="1" x14ac:dyDescent="0.25">
      <c r="A29" s="353" t="s">
        <v>312</v>
      </c>
      <c r="B29" s="354"/>
      <c r="C29" s="354"/>
      <c r="D29" s="354"/>
      <c r="E29" s="354"/>
      <c r="F29" s="355"/>
    </row>
    <row r="30" spans="1:6" ht="15" thickBot="1" x14ac:dyDescent="0.25"/>
    <row r="31" spans="1:6" ht="30.75" customHeight="1" x14ac:dyDescent="0.2">
      <c r="A31" s="418" t="s">
        <v>339</v>
      </c>
      <c r="B31" s="419"/>
      <c r="C31" s="419"/>
      <c r="D31" s="419"/>
      <c r="E31" s="419"/>
      <c r="F31" s="420"/>
    </row>
    <row r="32" spans="1:6" ht="138" customHeight="1" thickBot="1" x14ac:dyDescent="0.25">
      <c r="A32" s="347" t="s">
        <v>313</v>
      </c>
      <c r="B32" s="348"/>
      <c r="C32" s="348"/>
      <c r="D32" s="348"/>
      <c r="E32" s="348"/>
      <c r="F32" s="349"/>
    </row>
    <row r="33" spans="1:6" ht="15" thickBot="1" x14ac:dyDescent="0.25"/>
    <row r="34" spans="1:6" ht="28.5" customHeight="1" x14ac:dyDescent="0.2">
      <c r="A34" s="350" t="s">
        <v>340</v>
      </c>
      <c r="B34" s="351"/>
      <c r="C34" s="351"/>
      <c r="D34" s="351"/>
      <c r="E34" s="351"/>
      <c r="F34" s="352"/>
    </row>
    <row r="35" spans="1:6" ht="219" customHeight="1" thickBot="1" x14ac:dyDescent="0.25">
      <c r="A35" s="353" t="s">
        <v>306</v>
      </c>
      <c r="B35" s="354"/>
      <c r="C35" s="354"/>
      <c r="D35" s="354"/>
      <c r="E35" s="354"/>
      <c r="F35" s="355"/>
    </row>
    <row r="36" spans="1:6" ht="15" thickBot="1" x14ac:dyDescent="0.25"/>
    <row r="37" spans="1:6" ht="27.75" customHeight="1" x14ac:dyDescent="0.2">
      <c r="A37" s="350" t="s">
        <v>341</v>
      </c>
      <c r="B37" s="351"/>
      <c r="C37" s="351"/>
      <c r="D37" s="351"/>
      <c r="E37" s="351"/>
      <c r="F37" s="352"/>
    </row>
    <row r="38" spans="1:6" ht="170.25" customHeight="1" thickBot="1" x14ac:dyDescent="0.25">
      <c r="A38" s="353" t="s">
        <v>307</v>
      </c>
      <c r="B38" s="354"/>
      <c r="C38" s="354"/>
      <c r="D38" s="354"/>
      <c r="E38" s="354"/>
      <c r="F38" s="355"/>
    </row>
    <row r="39" spans="1:6" ht="15" thickBot="1" x14ac:dyDescent="0.25"/>
    <row r="40" spans="1:6" ht="27.75" customHeight="1" x14ac:dyDescent="0.2">
      <c r="A40" s="427" t="s">
        <v>342</v>
      </c>
      <c r="B40" s="428"/>
      <c r="C40" s="428"/>
      <c r="D40" s="428"/>
      <c r="E40" s="428"/>
      <c r="F40" s="429"/>
    </row>
    <row r="41" spans="1:6" ht="208.5" customHeight="1" thickBot="1" x14ac:dyDescent="0.25">
      <c r="A41" s="362" t="s">
        <v>372</v>
      </c>
      <c r="B41" s="354"/>
      <c r="C41" s="354"/>
      <c r="D41" s="354"/>
      <c r="E41" s="354"/>
      <c r="F41" s="355"/>
    </row>
    <row r="42" spans="1:6" ht="15" thickBot="1" x14ac:dyDescent="0.25"/>
    <row r="43" spans="1:6" ht="29.25" customHeight="1" x14ac:dyDescent="0.2">
      <c r="A43" s="387" t="s">
        <v>377</v>
      </c>
      <c r="B43" s="388"/>
      <c r="C43" s="388"/>
      <c r="D43" s="388"/>
      <c r="E43" s="388"/>
      <c r="F43" s="389"/>
    </row>
    <row r="44" spans="1:6" ht="274.5" customHeight="1" thickBot="1" x14ac:dyDescent="0.25">
      <c r="A44" s="353" t="s">
        <v>300</v>
      </c>
      <c r="B44" s="354"/>
      <c r="C44" s="354"/>
      <c r="D44" s="354"/>
      <c r="E44" s="354"/>
      <c r="F44" s="355"/>
    </row>
    <row r="45" spans="1:6" ht="15" thickBot="1" x14ac:dyDescent="0.25"/>
    <row r="46" spans="1:6" ht="29.25" customHeight="1" x14ac:dyDescent="0.2">
      <c r="A46" s="387" t="s">
        <v>343</v>
      </c>
      <c r="B46" s="388"/>
      <c r="C46" s="388"/>
      <c r="D46" s="388"/>
      <c r="E46" s="388"/>
      <c r="F46" s="389"/>
    </row>
    <row r="47" spans="1:6" s="214" customFormat="1" ht="181.5" customHeight="1" thickBot="1" x14ac:dyDescent="0.3">
      <c r="A47" s="390" t="s">
        <v>301</v>
      </c>
      <c r="B47" s="391"/>
      <c r="C47" s="391"/>
      <c r="D47" s="391"/>
      <c r="E47" s="391"/>
      <c r="F47" s="392"/>
    </row>
    <row r="48" spans="1:6" ht="15.75" customHeight="1" thickBot="1" x14ac:dyDescent="0.25">
      <c r="A48" s="139"/>
      <c r="B48" s="139"/>
      <c r="C48" s="139"/>
      <c r="D48" s="139"/>
      <c r="E48" s="139"/>
      <c r="F48" s="139"/>
    </row>
    <row r="49" spans="1:6" ht="19.5" customHeight="1" x14ac:dyDescent="0.2">
      <c r="A49" s="356" t="s">
        <v>344</v>
      </c>
      <c r="B49" s="357"/>
      <c r="C49" s="357"/>
      <c r="D49" s="357"/>
      <c r="E49" s="357"/>
      <c r="F49" s="358"/>
    </row>
    <row r="50" spans="1:6" ht="363" customHeight="1" thickBot="1" x14ac:dyDescent="0.25">
      <c r="A50" s="359" t="s">
        <v>308</v>
      </c>
      <c r="B50" s="360"/>
      <c r="C50" s="360"/>
      <c r="D50" s="360"/>
      <c r="E50" s="360"/>
      <c r="F50" s="361"/>
    </row>
    <row r="51" spans="1:6" ht="15" thickBot="1" x14ac:dyDescent="0.25"/>
    <row r="52" spans="1:6" ht="27.75" customHeight="1" x14ac:dyDescent="0.2">
      <c r="A52" s="399" t="s">
        <v>345</v>
      </c>
      <c r="B52" s="400"/>
      <c r="C52" s="400"/>
      <c r="D52" s="400"/>
      <c r="E52" s="400"/>
      <c r="F52" s="401"/>
    </row>
    <row r="53" spans="1:6" ht="409.6" customHeight="1" x14ac:dyDescent="0.2">
      <c r="A53" s="402" t="s">
        <v>311</v>
      </c>
      <c r="B53" s="403"/>
      <c r="C53" s="403"/>
      <c r="D53" s="403"/>
      <c r="E53" s="403"/>
      <c r="F53" s="404"/>
    </row>
    <row r="54" spans="1:6" ht="77.25" customHeight="1" thickBot="1" x14ac:dyDescent="0.25">
      <c r="A54" s="396"/>
      <c r="B54" s="397"/>
      <c r="C54" s="397"/>
      <c r="D54" s="397"/>
      <c r="E54" s="397"/>
      <c r="F54" s="398"/>
    </row>
  </sheetData>
  <sheetProtection selectLockedCells="1"/>
  <mergeCells count="37">
    <mergeCell ref="A17:F17"/>
    <mergeCell ref="A18:F19"/>
    <mergeCell ref="A52:F52"/>
    <mergeCell ref="A53:F54"/>
    <mergeCell ref="A13:F13"/>
    <mergeCell ref="A14:F14"/>
    <mergeCell ref="A15:F15"/>
    <mergeCell ref="A21:F21"/>
    <mergeCell ref="A22:F22"/>
    <mergeCell ref="A24:F24"/>
    <mergeCell ref="A28:F28"/>
    <mergeCell ref="A29:F29"/>
    <mergeCell ref="A31:F31"/>
    <mergeCell ref="A25:F26"/>
    <mergeCell ref="A40:F40"/>
    <mergeCell ref="A41:F41"/>
    <mergeCell ref="A49:F49"/>
    <mergeCell ref="A50:F50"/>
    <mergeCell ref="A12:F12"/>
    <mergeCell ref="A10:G10"/>
    <mergeCell ref="A1:A4"/>
    <mergeCell ref="F1:F4"/>
    <mergeCell ref="A11:F11"/>
    <mergeCell ref="B1:D4"/>
    <mergeCell ref="B6:F6"/>
    <mergeCell ref="B7:F7"/>
    <mergeCell ref="A9:F9"/>
    <mergeCell ref="A8:F8"/>
    <mergeCell ref="A43:F43"/>
    <mergeCell ref="A44:F44"/>
    <mergeCell ref="A46:F46"/>
    <mergeCell ref="A47:F47"/>
    <mergeCell ref="A32:F32"/>
    <mergeCell ref="A34:F34"/>
    <mergeCell ref="A35:F35"/>
    <mergeCell ref="A37:F37"/>
    <mergeCell ref="A38:F38"/>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tabColor theme="6"/>
  </sheetPr>
  <dimension ref="A1:J44"/>
  <sheetViews>
    <sheetView topLeftCell="A9" zoomScale="70" zoomScaleNormal="70" workbookViewId="0">
      <selection activeCell="E22" sqref="E22:E24"/>
    </sheetView>
  </sheetViews>
  <sheetFormatPr baseColWidth="10" defaultColWidth="11.42578125" defaultRowHeight="14.25" x14ac:dyDescent="0.2"/>
  <cols>
    <col min="1" max="1" width="31" style="1" customWidth="1"/>
    <col min="2" max="2" width="39.5703125" style="1" customWidth="1"/>
    <col min="3" max="3" width="29" style="1" customWidth="1"/>
    <col min="4" max="4" width="95.140625" style="1" customWidth="1"/>
    <col min="5" max="5" width="32.85546875" style="1" customWidth="1"/>
    <col min="6" max="9" width="10.42578125" style="1" customWidth="1"/>
    <col min="10" max="10" width="16.7109375" style="1" customWidth="1"/>
    <col min="11" max="16384" width="11.42578125" style="1"/>
  </cols>
  <sheetData>
    <row r="1" spans="1:10" ht="28.5" customHeight="1" x14ac:dyDescent="0.2">
      <c r="A1" s="479"/>
      <c r="B1" s="444" t="str">
        <f>CONTEXTO!B1</f>
        <v>PROCESO: GESTION CONTRACTUAL</v>
      </c>
      <c r="C1" s="444"/>
      <c r="D1" s="444"/>
      <c r="E1" s="444"/>
      <c r="F1" s="450" t="s">
        <v>485</v>
      </c>
      <c r="G1" s="450"/>
      <c r="H1" s="450"/>
      <c r="I1" s="450"/>
      <c r="J1" s="631"/>
    </row>
    <row r="2" spans="1:10" ht="14.25" customHeight="1" x14ac:dyDescent="0.2">
      <c r="A2" s="480"/>
      <c r="B2" s="445" t="s">
        <v>68</v>
      </c>
      <c r="C2" s="445"/>
      <c r="D2" s="445"/>
      <c r="E2" s="445"/>
      <c r="F2" s="452" t="s">
        <v>486</v>
      </c>
      <c r="G2" s="453"/>
      <c r="H2" s="453"/>
      <c r="I2" s="550"/>
      <c r="J2" s="632"/>
    </row>
    <row r="3" spans="1:10" ht="15" customHeight="1" x14ac:dyDescent="0.2">
      <c r="A3" s="480"/>
      <c r="B3" s="445"/>
      <c r="C3" s="445"/>
      <c r="D3" s="445"/>
      <c r="E3" s="445"/>
      <c r="F3" s="452" t="s">
        <v>487</v>
      </c>
      <c r="G3" s="453"/>
      <c r="H3" s="453"/>
      <c r="I3" s="550"/>
      <c r="J3" s="632"/>
    </row>
    <row r="4" spans="1:10" ht="15" thickBot="1" x14ac:dyDescent="0.25">
      <c r="A4" s="480"/>
      <c r="B4" s="445"/>
      <c r="C4" s="445"/>
      <c r="D4" s="445"/>
      <c r="E4" s="445"/>
      <c r="F4" s="455" t="s">
        <v>495</v>
      </c>
      <c r="G4" s="455"/>
      <c r="H4" s="455"/>
      <c r="I4" s="455"/>
      <c r="J4" s="633"/>
    </row>
    <row r="5" spans="1:10" ht="15.75" x14ac:dyDescent="0.2">
      <c r="A5" s="619"/>
      <c r="B5" s="443"/>
      <c r="C5" s="443"/>
      <c r="D5" s="443"/>
      <c r="E5" s="443"/>
      <c r="F5" s="443"/>
      <c r="G5" s="443"/>
      <c r="H5" s="443"/>
      <c r="I5" s="443"/>
      <c r="J5" s="620"/>
    </row>
    <row r="6" spans="1:10" ht="39.75" customHeight="1" x14ac:dyDescent="0.2">
      <c r="A6" s="615" t="str">
        <f>CONTEXTO!A8</f>
        <v>PROCESO: GESTIÓN CONTRACTUAL</v>
      </c>
      <c r="B6" s="616"/>
      <c r="C6" s="616"/>
      <c r="D6" s="616"/>
      <c r="E6" s="616"/>
      <c r="F6" s="616"/>
      <c r="G6" s="616"/>
      <c r="H6" s="616"/>
      <c r="I6" s="616"/>
      <c r="J6" s="617"/>
    </row>
    <row r="7" spans="1:10" s="72" customFormat="1" ht="63" customHeight="1" thickBot="1" x14ac:dyDescent="0.25">
      <c r="A7" s="612" t="str">
        <f>CONTEXTO!A9</f>
        <v>OBJETIVO: CONTRIBUIR ANUALMENTE EN LA GESTION DE ADQUISICION DE BIENES Y SERVICIOS REQUERIDOS EN LA OPERACIÓN DE LOS PROCESOS DE LA ENTIDAD CUMPLIENDO LA NORMATIVIDAD CONTRACTUAL VIGENTE.</v>
      </c>
      <c r="B7" s="613"/>
      <c r="C7" s="613"/>
      <c r="D7" s="613"/>
      <c r="E7" s="613"/>
      <c r="F7" s="613"/>
      <c r="G7" s="613"/>
      <c r="H7" s="613"/>
      <c r="I7" s="613"/>
      <c r="J7" s="614"/>
    </row>
    <row r="8" spans="1:10" s="72" customFormat="1" ht="25.5" customHeight="1" thickBot="1" x14ac:dyDescent="0.25">
      <c r="A8" s="618"/>
      <c r="B8" s="618"/>
      <c r="C8" s="618"/>
      <c r="D8" s="618"/>
      <c r="E8" s="618"/>
      <c r="F8" s="618"/>
      <c r="G8" s="618"/>
      <c r="H8" s="618"/>
      <c r="I8" s="618"/>
      <c r="J8" s="618"/>
    </row>
    <row r="9" spans="1:10" s="72" customFormat="1" ht="69" customHeight="1" x14ac:dyDescent="0.2">
      <c r="A9" s="86" t="s">
        <v>264</v>
      </c>
      <c r="B9" s="87" t="s">
        <v>263</v>
      </c>
      <c r="C9" s="88" t="s">
        <v>265</v>
      </c>
      <c r="D9" s="89" t="s">
        <v>79</v>
      </c>
      <c r="E9" s="90" t="s">
        <v>69</v>
      </c>
      <c r="F9" s="91" t="s">
        <v>70</v>
      </c>
      <c r="G9" s="91" t="s">
        <v>71</v>
      </c>
      <c r="H9" s="91" t="s">
        <v>72</v>
      </c>
      <c r="I9" s="91" t="s">
        <v>73</v>
      </c>
      <c r="J9" s="92" t="s">
        <v>74</v>
      </c>
    </row>
    <row r="10" spans="1:10" s="72" customFormat="1" ht="60" customHeight="1" x14ac:dyDescent="0.2">
      <c r="A10" s="629"/>
      <c r="B10" s="228"/>
      <c r="C10" s="621"/>
      <c r="D10" s="229"/>
      <c r="E10" s="630"/>
      <c r="F10" s="625" t="s">
        <v>138</v>
      </c>
      <c r="G10" s="625" t="s">
        <v>139</v>
      </c>
      <c r="H10" s="625" t="s">
        <v>139</v>
      </c>
      <c r="I10" s="625" t="s">
        <v>139</v>
      </c>
      <c r="J10" s="607"/>
    </row>
    <row r="11" spans="1:10" ht="55.5" customHeight="1" x14ac:dyDescent="0.2">
      <c r="A11" s="629"/>
      <c r="B11" s="228"/>
      <c r="C11" s="622"/>
      <c r="D11" s="621"/>
      <c r="E11" s="630"/>
      <c r="F11" s="625"/>
      <c r="G11" s="625"/>
      <c r="H11" s="625"/>
      <c r="I11" s="625"/>
      <c r="J11" s="607"/>
    </row>
    <row r="12" spans="1:10" ht="60.75" customHeight="1" x14ac:dyDescent="0.2">
      <c r="A12" s="629"/>
      <c r="B12" s="228"/>
      <c r="C12" s="623"/>
      <c r="D12" s="623"/>
      <c r="E12" s="630"/>
      <c r="F12" s="625"/>
      <c r="G12" s="625"/>
      <c r="H12" s="625"/>
      <c r="I12" s="625"/>
      <c r="J12" s="607"/>
    </row>
    <row r="13" spans="1:10" ht="67.5" customHeight="1" x14ac:dyDescent="0.2">
      <c r="A13" s="626" t="s">
        <v>444</v>
      </c>
      <c r="B13" s="228" t="s">
        <v>387</v>
      </c>
      <c r="C13" s="621" t="s">
        <v>442</v>
      </c>
      <c r="D13" s="344" t="s">
        <v>445</v>
      </c>
      <c r="E13" s="621" t="s">
        <v>531</v>
      </c>
      <c r="F13" s="625" t="s">
        <v>138</v>
      </c>
      <c r="G13" s="625" t="s">
        <v>138</v>
      </c>
      <c r="H13" s="625" t="s">
        <v>138</v>
      </c>
      <c r="I13" s="625" t="s">
        <v>138</v>
      </c>
      <c r="J13" s="607" t="str">
        <f t="shared" ref="J13" si="0">IF(F13="NA","GESTION",IF(G13="NA","GESTION",IF(H13="NA","GESTION",IF(I13="NA","GESTION",IF(F13&lt;&gt;"X"," ",IF(G13&lt;&gt;"X"," ",IF(H13&lt;&gt;"X"," ",IF(I13&lt;&gt;"X"," ","CORRUPCION"))))))))</f>
        <v>CORRUPCION</v>
      </c>
    </row>
    <row r="14" spans="1:10" ht="63.75" customHeight="1" x14ac:dyDescent="0.2">
      <c r="A14" s="627"/>
      <c r="B14" s="228" t="s">
        <v>509</v>
      </c>
      <c r="C14" s="622"/>
      <c r="D14" s="345" t="s">
        <v>536</v>
      </c>
      <c r="E14" s="622"/>
      <c r="F14" s="625"/>
      <c r="G14" s="625"/>
      <c r="H14" s="625"/>
      <c r="I14" s="625"/>
      <c r="J14" s="607"/>
    </row>
    <row r="15" spans="1:10" ht="64.5" customHeight="1" x14ac:dyDescent="0.2">
      <c r="A15" s="628"/>
      <c r="B15" s="228" t="s">
        <v>510</v>
      </c>
      <c r="C15" s="623"/>
      <c r="D15" s="345" t="s">
        <v>536</v>
      </c>
      <c r="E15" s="623"/>
      <c r="F15" s="625"/>
      <c r="G15" s="625"/>
      <c r="H15" s="625"/>
      <c r="I15" s="625"/>
      <c r="J15" s="607"/>
    </row>
    <row r="16" spans="1:10" ht="64.5" customHeight="1" x14ac:dyDescent="0.2">
      <c r="A16" s="629" t="s">
        <v>537</v>
      </c>
      <c r="B16" s="294" t="s">
        <v>387</v>
      </c>
      <c r="C16" s="630" t="s">
        <v>519</v>
      </c>
      <c r="D16" s="230" t="s">
        <v>449</v>
      </c>
      <c r="E16" s="630" t="s">
        <v>532</v>
      </c>
      <c r="F16" s="625" t="s">
        <v>138</v>
      </c>
      <c r="G16" s="625" t="s">
        <v>138</v>
      </c>
      <c r="H16" s="625" t="s">
        <v>138</v>
      </c>
      <c r="I16" s="625" t="s">
        <v>138</v>
      </c>
      <c r="J16" s="607" t="str">
        <f t="shared" ref="J16" si="1">IF(F16="NA","GESTION",IF(G16="NA","GESTION",IF(H16="NA","GESTION",IF(I16="NA","GESTION",IF(F16&lt;&gt;"X"," ",IF(G16&lt;&gt;"X"," ",IF(H16&lt;&gt;"X"," ",IF(I16&lt;&gt;"X"," ","CORRUPCION"))))))))</f>
        <v>CORRUPCION</v>
      </c>
    </row>
    <row r="17" spans="1:10" ht="64.5" customHeight="1" x14ac:dyDescent="0.2">
      <c r="A17" s="629"/>
      <c r="B17" s="332" t="s">
        <v>388</v>
      </c>
      <c r="C17" s="630"/>
      <c r="D17" s="230" t="s">
        <v>450</v>
      </c>
      <c r="E17" s="630"/>
      <c r="F17" s="625"/>
      <c r="G17" s="625"/>
      <c r="H17" s="625"/>
      <c r="I17" s="625"/>
      <c r="J17" s="607"/>
    </row>
    <row r="18" spans="1:10" ht="64.5" customHeight="1" x14ac:dyDescent="0.2">
      <c r="A18" s="629"/>
      <c r="B18" s="333" t="s">
        <v>446</v>
      </c>
      <c r="C18" s="630"/>
      <c r="D18" s="230" t="s">
        <v>451</v>
      </c>
      <c r="E18" s="630"/>
      <c r="F18" s="625"/>
      <c r="G18" s="625"/>
      <c r="H18" s="625"/>
      <c r="I18" s="625"/>
      <c r="J18" s="607"/>
    </row>
    <row r="19" spans="1:10" ht="64.5" customHeight="1" x14ac:dyDescent="0.2">
      <c r="A19" s="629"/>
      <c r="B19" s="333"/>
      <c r="C19" s="630"/>
      <c r="D19" s="230"/>
      <c r="E19" s="630"/>
      <c r="F19" s="625"/>
      <c r="G19" s="625"/>
      <c r="H19" s="625"/>
      <c r="I19" s="625"/>
      <c r="J19" s="607"/>
    </row>
    <row r="20" spans="1:10" ht="64.5" customHeight="1" x14ac:dyDescent="0.2">
      <c r="A20" s="629"/>
      <c r="B20" s="333" t="s">
        <v>447</v>
      </c>
      <c r="C20" s="630"/>
      <c r="D20" s="230" t="s">
        <v>452</v>
      </c>
      <c r="E20" s="630"/>
      <c r="F20" s="625"/>
      <c r="G20" s="625"/>
      <c r="H20" s="625"/>
      <c r="I20" s="625"/>
      <c r="J20" s="607"/>
    </row>
    <row r="21" spans="1:10" ht="64.5" customHeight="1" x14ac:dyDescent="0.2">
      <c r="A21" s="629"/>
      <c r="B21" s="334" t="s">
        <v>448</v>
      </c>
      <c r="C21" s="630"/>
      <c r="D21" s="230" t="s">
        <v>452</v>
      </c>
      <c r="E21" s="630"/>
      <c r="F21" s="625"/>
      <c r="G21" s="625"/>
      <c r="H21" s="625"/>
      <c r="I21" s="625"/>
      <c r="J21" s="607"/>
    </row>
    <row r="22" spans="1:10" ht="58.5" customHeight="1" x14ac:dyDescent="0.2">
      <c r="A22" s="626" t="s">
        <v>518</v>
      </c>
      <c r="B22" s="634" t="s">
        <v>526</v>
      </c>
      <c r="C22" s="621" t="s">
        <v>519</v>
      </c>
      <c r="D22" s="300" t="s">
        <v>520</v>
      </c>
      <c r="E22" s="621" t="s">
        <v>530</v>
      </c>
      <c r="F22" s="625" t="s">
        <v>138</v>
      </c>
      <c r="G22" s="625" t="s">
        <v>139</v>
      </c>
      <c r="H22" s="625" t="s">
        <v>138</v>
      </c>
      <c r="I22" s="625" t="s">
        <v>139</v>
      </c>
      <c r="J22" s="624" t="s">
        <v>516</v>
      </c>
    </row>
    <row r="23" spans="1:10" ht="67.5" customHeight="1" x14ac:dyDescent="0.2">
      <c r="A23" s="627"/>
      <c r="B23" s="635"/>
      <c r="C23" s="622"/>
      <c r="D23" s="621" t="s">
        <v>521</v>
      </c>
      <c r="E23" s="622"/>
      <c r="F23" s="625"/>
      <c r="G23" s="625"/>
      <c r="H23" s="625"/>
      <c r="I23" s="625"/>
      <c r="J23" s="607"/>
    </row>
    <row r="24" spans="1:10" ht="78.75" customHeight="1" x14ac:dyDescent="0.2">
      <c r="A24" s="628"/>
      <c r="B24" s="636"/>
      <c r="C24" s="623"/>
      <c r="D24" s="623"/>
      <c r="E24" s="623"/>
      <c r="F24" s="625"/>
      <c r="G24" s="625"/>
      <c r="H24" s="625"/>
      <c r="I24" s="625"/>
      <c r="J24" s="607"/>
    </row>
    <row r="25" spans="1:10" ht="71.25" customHeight="1" x14ac:dyDescent="0.2">
      <c r="A25" s="231"/>
      <c r="B25" s="232"/>
      <c r="C25" s="232"/>
      <c r="D25" s="232"/>
      <c r="E25" s="604" t="s">
        <v>252</v>
      </c>
      <c r="F25" s="232"/>
      <c r="G25" s="232"/>
      <c r="H25" s="232"/>
      <c r="I25" s="232"/>
      <c r="J25" s="607" t="str">
        <f t="shared" ref="J25" si="2">IF(F25="NA","GESTION",IF(G25="NA","GESTION",IF(H25="NA","GESTION",IF(I25="NA","GESTION",IF(F25&lt;&gt;"X"," ",IF(G25&lt;&gt;"X"," ",IF(H25&lt;&gt;"X"," ",IF(I25&lt;&gt;"X"," ","CORRUPCION"))))))))</f>
        <v xml:space="preserve"> </v>
      </c>
    </row>
    <row r="26" spans="1:10" ht="80.25" customHeight="1" x14ac:dyDescent="0.2">
      <c r="A26" s="231"/>
      <c r="B26" s="232"/>
      <c r="C26" s="232"/>
      <c r="D26" s="232"/>
      <c r="E26" s="605"/>
      <c r="F26" s="232"/>
      <c r="G26" s="232"/>
      <c r="H26" s="232"/>
      <c r="I26" s="232"/>
      <c r="J26" s="607"/>
    </row>
    <row r="27" spans="1:10" ht="69.75" customHeight="1" x14ac:dyDescent="0.2">
      <c r="A27" s="231"/>
      <c r="B27" s="232"/>
      <c r="C27" s="232"/>
      <c r="D27" s="232"/>
      <c r="E27" s="606"/>
      <c r="F27" s="232"/>
      <c r="G27" s="232"/>
      <c r="H27" s="232"/>
      <c r="I27" s="232"/>
      <c r="J27" s="607"/>
    </row>
    <row r="28" spans="1:10" ht="54.75" customHeight="1" x14ac:dyDescent="0.2">
      <c r="A28" s="231"/>
      <c r="B28" s="232"/>
      <c r="C28" s="232"/>
      <c r="D28" s="232"/>
      <c r="E28" s="604" t="s">
        <v>270</v>
      </c>
      <c r="F28" s="232"/>
      <c r="G28" s="232"/>
      <c r="H28" s="232"/>
      <c r="I28" s="232"/>
      <c r="J28" s="607" t="str">
        <f t="shared" ref="J28" si="3">IF(F28="NA","GESTION",IF(G28="NA","GESTION",IF(H28="NA","GESTION",IF(I28="NA","GESTION",IF(F28&lt;&gt;"X"," ",IF(G28&lt;&gt;"X"," ",IF(H28&lt;&gt;"X"," ",IF(I28&lt;&gt;"X"," ","CORRUPCION"))))))))</f>
        <v xml:space="preserve"> </v>
      </c>
    </row>
    <row r="29" spans="1:10" ht="65.25" customHeight="1" x14ac:dyDescent="0.2">
      <c r="A29" s="231"/>
      <c r="B29" s="232"/>
      <c r="C29" s="232"/>
      <c r="D29" s="232"/>
      <c r="E29" s="605"/>
      <c r="F29" s="232"/>
      <c r="G29" s="232"/>
      <c r="H29" s="232"/>
      <c r="I29" s="232"/>
      <c r="J29" s="607"/>
    </row>
    <row r="30" spans="1:10" ht="69.75" customHeight="1" x14ac:dyDescent="0.2">
      <c r="A30" s="231"/>
      <c r="B30" s="232"/>
      <c r="C30" s="232"/>
      <c r="D30" s="232"/>
      <c r="E30" s="606"/>
      <c r="F30" s="232"/>
      <c r="G30" s="232"/>
      <c r="H30" s="232"/>
      <c r="I30" s="232"/>
      <c r="J30" s="607"/>
    </row>
    <row r="31" spans="1:10" ht="68.25" customHeight="1" x14ac:dyDescent="0.2">
      <c r="A31" s="231"/>
      <c r="B31" s="232"/>
      <c r="C31" s="232"/>
      <c r="D31" s="232"/>
      <c r="E31" s="604" t="s">
        <v>266</v>
      </c>
      <c r="F31" s="232"/>
      <c r="G31" s="232"/>
      <c r="H31" s="232"/>
      <c r="I31" s="232"/>
      <c r="J31" s="607" t="str">
        <f>IF(F31="NA","GESTION",IF(G31="NA","GESTION",IF(H31="NA","GESTION",IF(I31="NA","GESTION",IF(F31&lt;&gt;"X"," ",IF(G31&lt;&gt;"X"," ",IF(H31&lt;&gt;"X"," ",IF(I31&lt;&gt;"X"," ","CORRUPCION"))))))))</f>
        <v xml:space="preserve"> </v>
      </c>
    </row>
    <row r="32" spans="1:10" ht="69" customHeight="1" x14ac:dyDescent="0.2">
      <c r="A32" s="231"/>
      <c r="B32" s="232"/>
      <c r="C32" s="232"/>
      <c r="D32" s="232"/>
      <c r="E32" s="605"/>
      <c r="F32" s="232"/>
      <c r="G32" s="232"/>
      <c r="H32" s="232"/>
      <c r="I32" s="232"/>
      <c r="J32" s="607"/>
    </row>
    <row r="33" spans="1:10" ht="59.25" customHeight="1" x14ac:dyDescent="0.2">
      <c r="A33" s="231"/>
      <c r="B33" s="232"/>
      <c r="C33" s="232"/>
      <c r="D33" s="232"/>
      <c r="E33" s="606"/>
      <c r="F33" s="232"/>
      <c r="G33" s="232"/>
      <c r="H33" s="232"/>
      <c r="I33" s="232"/>
      <c r="J33" s="607"/>
    </row>
    <row r="34" spans="1:10" ht="57" customHeight="1" x14ac:dyDescent="0.2">
      <c r="A34" s="231"/>
      <c r="B34" s="232"/>
      <c r="C34" s="232"/>
      <c r="D34" s="232"/>
      <c r="E34" s="604" t="s">
        <v>267</v>
      </c>
      <c r="F34" s="232"/>
      <c r="G34" s="232"/>
      <c r="H34" s="232"/>
      <c r="I34" s="232"/>
      <c r="J34" s="607" t="str">
        <f t="shared" ref="J34" si="4">IF(F34="NA","GESTION",IF(G34="NA","GESTION",IF(H34="NA","GESTION",IF(I34="NA","GESTION",IF(F34&lt;&gt;"X"," ",IF(G34&lt;&gt;"X"," ",IF(H34&lt;&gt;"X"," ",IF(I34&lt;&gt;"X"," ","CORRUPCION"))))))))</f>
        <v xml:space="preserve"> </v>
      </c>
    </row>
    <row r="35" spans="1:10" ht="61.5" customHeight="1" x14ac:dyDescent="0.2">
      <c r="A35" s="231"/>
      <c r="B35" s="232"/>
      <c r="C35" s="232"/>
      <c r="D35" s="232"/>
      <c r="E35" s="605"/>
      <c r="F35" s="232"/>
      <c r="G35" s="232"/>
      <c r="H35" s="232"/>
      <c r="I35" s="232"/>
      <c r="J35" s="607"/>
    </row>
    <row r="36" spans="1:10" ht="71.25" customHeight="1" x14ac:dyDescent="0.2">
      <c r="A36" s="231"/>
      <c r="B36" s="232"/>
      <c r="C36" s="232"/>
      <c r="D36" s="232"/>
      <c r="E36" s="606"/>
      <c r="F36" s="232"/>
      <c r="G36" s="232"/>
      <c r="H36" s="232"/>
      <c r="I36" s="232"/>
      <c r="J36" s="607"/>
    </row>
    <row r="37" spans="1:10" ht="64.5" customHeight="1" x14ac:dyDescent="0.2">
      <c r="A37" s="233"/>
      <c r="B37" s="234"/>
      <c r="C37" s="234"/>
      <c r="D37" s="234"/>
      <c r="E37" s="608" t="s">
        <v>268</v>
      </c>
      <c r="F37" s="234"/>
      <c r="G37" s="234"/>
      <c r="H37" s="234"/>
      <c r="I37" s="234"/>
      <c r="J37" s="607" t="str">
        <f t="shared" ref="J37" si="5">IF(F37="NA","GESTION",IF(G37="NA","GESTION",IF(H37="NA","GESTION",IF(I37="NA","GESTION",IF(F37&lt;&gt;"X"," ",IF(G37&lt;&gt;"X"," ",IF(H37&lt;&gt;"X"," ",IF(I37&lt;&gt;"X"," ","CORRUPCION"))))))))</f>
        <v xml:space="preserve"> </v>
      </c>
    </row>
    <row r="38" spans="1:10" ht="74.25" customHeight="1" x14ac:dyDescent="0.2">
      <c r="A38" s="235"/>
      <c r="B38" s="236"/>
      <c r="C38" s="236"/>
      <c r="D38" s="236"/>
      <c r="E38" s="609"/>
      <c r="F38" s="236"/>
      <c r="G38" s="236"/>
      <c r="H38" s="236"/>
      <c r="I38" s="236"/>
      <c r="J38" s="607"/>
    </row>
    <row r="39" spans="1:10" ht="54.75" customHeight="1" x14ac:dyDescent="0.2">
      <c r="A39" s="235"/>
      <c r="B39" s="236"/>
      <c r="C39" s="236"/>
      <c r="D39" s="236"/>
      <c r="E39" s="611"/>
      <c r="F39" s="236"/>
      <c r="G39" s="236"/>
      <c r="H39" s="236"/>
      <c r="I39" s="236"/>
      <c r="J39" s="607"/>
    </row>
    <row r="40" spans="1:10" ht="77.25" customHeight="1" x14ac:dyDescent="0.2">
      <c r="A40" s="235"/>
      <c r="B40" s="236"/>
      <c r="C40" s="236"/>
      <c r="D40" s="236"/>
      <c r="E40" s="608" t="s">
        <v>269</v>
      </c>
      <c r="F40" s="236"/>
      <c r="G40" s="236"/>
      <c r="H40" s="236"/>
      <c r="I40" s="236"/>
      <c r="J40" s="607" t="str">
        <f t="shared" ref="J40" si="6">IF(F40="NA","GESTION",IF(G40="NA","GESTION",IF(H40="NA","GESTION",IF(I40="NA","GESTION",IF(F40&lt;&gt;"X"," ",IF(G40&lt;&gt;"X"," ",IF(H40&lt;&gt;"X"," ",IF(I40&lt;&gt;"X"," ","CORRUPCION"))))))))</f>
        <v xml:space="preserve"> </v>
      </c>
    </row>
    <row r="41" spans="1:10" ht="66.75" customHeight="1" x14ac:dyDescent="0.2">
      <c r="A41" s="235"/>
      <c r="B41" s="236"/>
      <c r="C41" s="236"/>
      <c r="D41" s="236"/>
      <c r="E41" s="609"/>
      <c r="F41" s="236"/>
      <c r="G41" s="236"/>
      <c r="H41" s="236"/>
      <c r="I41" s="236"/>
      <c r="J41" s="607"/>
    </row>
    <row r="42" spans="1:10" ht="52.5" customHeight="1" thickBot="1" x14ac:dyDescent="0.25">
      <c r="A42" s="237"/>
      <c r="B42" s="238"/>
      <c r="C42" s="238"/>
      <c r="D42" s="238"/>
      <c r="E42" s="610"/>
      <c r="F42" s="238"/>
      <c r="G42" s="238"/>
      <c r="H42" s="238"/>
      <c r="I42" s="238"/>
      <c r="J42" s="607"/>
    </row>
    <row r="43" spans="1:10" ht="66" customHeight="1" x14ac:dyDescent="0.2"/>
    <row r="44" spans="1:10" ht="76.5" customHeight="1" x14ac:dyDescent="0.2"/>
  </sheetData>
  <sheetProtection selectLockedCells="1"/>
  <mergeCells count="59">
    <mergeCell ref="F22:F24"/>
    <mergeCell ref="G22:G24"/>
    <mergeCell ref="H22:H24"/>
    <mergeCell ref="I22:I24"/>
    <mergeCell ref="A22:A24"/>
    <mergeCell ref="B22:B24"/>
    <mergeCell ref="C22:C24"/>
    <mergeCell ref="D23:D24"/>
    <mergeCell ref="I16:I21"/>
    <mergeCell ref="J16:J21"/>
    <mergeCell ref="I10:I12"/>
    <mergeCell ref="J10:J12"/>
    <mergeCell ref="J13:J15"/>
    <mergeCell ref="I13:I15"/>
    <mergeCell ref="A16:A21"/>
    <mergeCell ref="C16:C21"/>
    <mergeCell ref="E16:E21"/>
    <mergeCell ref="F16:F21"/>
    <mergeCell ref="H10:H12"/>
    <mergeCell ref="D11:D12"/>
    <mergeCell ref="E13:E15"/>
    <mergeCell ref="G13:G15"/>
    <mergeCell ref="H13:H15"/>
    <mergeCell ref="A1:A4"/>
    <mergeCell ref="J1:J4"/>
    <mergeCell ref="F1:I1"/>
    <mergeCell ref="F2:I2"/>
    <mergeCell ref="F3:I3"/>
    <mergeCell ref="F4:I4"/>
    <mergeCell ref="B1:E1"/>
    <mergeCell ref="B2:E4"/>
    <mergeCell ref="A7:J7"/>
    <mergeCell ref="A6:J6"/>
    <mergeCell ref="A8:J8"/>
    <mergeCell ref="A5:J5"/>
    <mergeCell ref="E22:E24"/>
    <mergeCell ref="J22:J24"/>
    <mergeCell ref="C13:C15"/>
    <mergeCell ref="G16:G21"/>
    <mergeCell ref="H16:H21"/>
    <mergeCell ref="A13:A15"/>
    <mergeCell ref="A10:A12"/>
    <mergeCell ref="E10:E12"/>
    <mergeCell ref="F10:F12"/>
    <mergeCell ref="G10:G12"/>
    <mergeCell ref="C10:C12"/>
    <mergeCell ref="F13:F15"/>
    <mergeCell ref="E34:E36"/>
    <mergeCell ref="J34:J36"/>
    <mergeCell ref="E40:E42"/>
    <mergeCell ref="J40:J42"/>
    <mergeCell ref="E37:E39"/>
    <mergeCell ref="J37:J39"/>
    <mergeCell ref="E25:E27"/>
    <mergeCell ref="J25:J27"/>
    <mergeCell ref="E28:E30"/>
    <mergeCell ref="J28:J30"/>
    <mergeCell ref="E31:E33"/>
    <mergeCell ref="J31:J33"/>
  </mergeCells>
  <pageMargins left="0.70866141732283472" right="0.70866141732283472" top="0.74803149606299213" bottom="0.74803149606299213" header="0.31496062992125984" footer="0.31496062992125984"/>
  <pageSetup paperSize="5" scale="60" orientation="landscape" verticalDpi="300"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NOOO!$A$2:$A$4</xm:f>
          </x14:formula1>
          <xm:sqref>F10:I24</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tabColor theme="6"/>
  </sheetPr>
  <dimension ref="A1:F39"/>
  <sheetViews>
    <sheetView topLeftCell="A13" workbookViewId="0">
      <selection activeCell="A13" sqref="A13:A15"/>
    </sheetView>
  </sheetViews>
  <sheetFormatPr baseColWidth="10" defaultColWidth="11.42578125" defaultRowHeight="14.25" x14ac:dyDescent="0.2"/>
  <cols>
    <col min="1" max="1" width="31" style="1" customWidth="1"/>
    <col min="2" max="2" width="47.42578125" style="1" customWidth="1"/>
    <col min="3" max="3" width="27.28515625" style="1" customWidth="1"/>
    <col min="4" max="4" width="31.85546875" style="1" customWidth="1"/>
    <col min="5" max="5" width="15" style="1" customWidth="1"/>
    <col min="6" max="6" width="14.5703125" style="1" customWidth="1"/>
    <col min="7" max="16384" width="11.42578125" style="1"/>
  </cols>
  <sheetData>
    <row r="1" spans="1:6" ht="28.5" customHeight="1" x14ac:dyDescent="0.2">
      <c r="A1" s="479"/>
      <c r="B1" s="444" t="str">
        <f>CONTEXTO!B1</f>
        <v>PROCESO: GESTION CONTRACTUAL</v>
      </c>
      <c r="C1" s="444"/>
      <c r="D1" s="450" t="s">
        <v>485</v>
      </c>
      <c r="E1" s="450"/>
      <c r="F1" s="631"/>
    </row>
    <row r="2" spans="1:6" x14ac:dyDescent="0.2">
      <c r="A2" s="480"/>
      <c r="B2" s="445" t="s">
        <v>75</v>
      </c>
      <c r="C2" s="445"/>
      <c r="D2" s="452" t="s">
        <v>486</v>
      </c>
      <c r="E2" s="550"/>
      <c r="F2" s="632"/>
    </row>
    <row r="3" spans="1:6" ht="15" customHeight="1" x14ac:dyDescent="0.2">
      <c r="A3" s="480"/>
      <c r="B3" s="445"/>
      <c r="C3" s="445"/>
      <c r="D3" s="452" t="s">
        <v>487</v>
      </c>
      <c r="E3" s="550"/>
      <c r="F3" s="632"/>
    </row>
    <row r="4" spans="1:6" ht="15" thickBot="1" x14ac:dyDescent="0.25">
      <c r="A4" s="480"/>
      <c r="B4" s="445"/>
      <c r="C4" s="445"/>
      <c r="D4" s="455" t="s">
        <v>496</v>
      </c>
      <c r="E4" s="455"/>
      <c r="F4" s="633"/>
    </row>
    <row r="5" spans="1:6" ht="15.75" x14ac:dyDescent="0.2">
      <c r="A5" s="619"/>
      <c r="B5" s="443"/>
      <c r="C5" s="443"/>
      <c r="D5" s="443"/>
      <c r="E5" s="443"/>
      <c r="F5" s="620"/>
    </row>
    <row r="6" spans="1:6" s="72" customFormat="1" ht="25.5" customHeight="1" x14ac:dyDescent="0.2">
      <c r="A6" s="683" t="str">
        <f>CONTEXTO!A8</f>
        <v>PROCESO: GESTIÓN CONTRACTUAL</v>
      </c>
      <c r="B6" s="684"/>
      <c r="C6" s="684"/>
      <c r="D6" s="684"/>
      <c r="E6" s="684"/>
      <c r="F6" s="685"/>
    </row>
    <row r="7" spans="1:6" s="72" customFormat="1" ht="65.25" customHeight="1" thickBot="1" x14ac:dyDescent="0.25">
      <c r="A7" s="686" t="str">
        <f>CONTEXTO!A9</f>
        <v>OBJETIVO: CONTRIBUIR ANUALMENTE EN LA GESTION DE ADQUISICION DE BIENES Y SERVICIOS REQUERIDOS EN LA OPERACIÓN DE LOS PROCESOS DE LA ENTIDAD CUMPLIENDO LA NORMATIVIDAD CONTRACTUAL VIGENTE.</v>
      </c>
      <c r="B7" s="687"/>
      <c r="C7" s="687"/>
      <c r="D7" s="687"/>
      <c r="E7" s="687"/>
      <c r="F7" s="688"/>
    </row>
    <row r="8" spans="1:6" s="72" customFormat="1" ht="18.75" customHeight="1" thickBot="1" x14ac:dyDescent="0.25">
      <c r="A8" s="618"/>
      <c r="B8" s="618"/>
      <c r="C8" s="618"/>
      <c r="D8" s="618"/>
      <c r="E8" s="618"/>
      <c r="F8" s="675"/>
    </row>
    <row r="9" spans="1:6" ht="31.5" customHeight="1" x14ac:dyDescent="0.2">
      <c r="A9" s="93" t="s">
        <v>69</v>
      </c>
      <c r="B9" s="94" t="s">
        <v>76</v>
      </c>
      <c r="C9" s="94" t="s">
        <v>77</v>
      </c>
      <c r="D9" s="153" t="s">
        <v>78</v>
      </c>
      <c r="E9" s="489" t="s">
        <v>79</v>
      </c>
      <c r="F9" s="490"/>
    </row>
    <row r="10" spans="1:6" ht="56.25" customHeight="1" x14ac:dyDescent="0.2">
      <c r="A10" s="678">
        <f>'IDENTIFICACION DE RIESGOS'!E10:E12</f>
        <v>0</v>
      </c>
      <c r="B10" s="679"/>
      <c r="C10" s="682">
        <f>'IDENTIFICACION DE RIESGOS'!J10:J12</f>
        <v>0</v>
      </c>
      <c r="D10" s="154">
        <f>'IDENTIFICACION DE RIESGOS'!B10</f>
        <v>0</v>
      </c>
      <c r="E10" s="680">
        <f>'IDENTIFICACION DE RIESGOS'!D10</f>
        <v>0</v>
      </c>
      <c r="F10" s="681"/>
    </row>
    <row r="11" spans="1:6" ht="45" customHeight="1" x14ac:dyDescent="0.2">
      <c r="A11" s="678"/>
      <c r="B11" s="679"/>
      <c r="C11" s="682"/>
      <c r="D11" s="154">
        <f>'IDENTIFICACION DE RIESGOS'!B11</f>
        <v>0</v>
      </c>
      <c r="E11" s="680">
        <f>'IDENTIFICACION DE RIESGOS'!D11</f>
        <v>0</v>
      </c>
      <c r="F11" s="681"/>
    </row>
    <row r="12" spans="1:6" ht="47.25" customHeight="1" x14ac:dyDescent="0.2">
      <c r="A12" s="678"/>
      <c r="B12" s="679"/>
      <c r="C12" s="682"/>
      <c r="D12" s="154">
        <f>'IDENTIFICACION DE RIESGOS'!B12</f>
        <v>0</v>
      </c>
      <c r="E12" s="690">
        <f>'IDENTIFICACION DE RIESGOS'!D12</f>
        <v>0</v>
      </c>
      <c r="F12" s="691"/>
    </row>
    <row r="13" spans="1:6" ht="53.25" customHeight="1" x14ac:dyDescent="0.2">
      <c r="A13" s="669" t="str">
        <f>'IDENTIFICACION DE RIESGOS'!E13:E15</f>
        <v>Posibilidad de que se presente direccionamiento de los procesos de contratación a favor de terceros</v>
      </c>
      <c r="B13" s="664" t="s">
        <v>533</v>
      </c>
      <c r="C13" s="656" t="str">
        <f>'IDENTIFICACION DE RIESGOS'!J13:J15</f>
        <v>CORRUPCION</v>
      </c>
      <c r="D13" s="154" t="str">
        <f>'IDENTIFICACION DE RIESGOS'!B13</f>
        <v xml:space="preserve">Falta de Etica y valores  y de aplicación del código de integridad y buen gobierno. </v>
      </c>
      <c r="E13" s="676" t="str">
        <f>'IDENTIFICACION DE RIESGOS'!D13</f>
        <v>perdida de imagen y credibilidad institucional</v>
      </c>
      <c r="F13" s="677"/>
    </row>
    <row r="14" spans="1:6" ht="43.5" customHeight="1" x14ac:dyDescent="0.2">
      <c r="A14" s="670"/>
      <c r="B14" s="665"/>
      <c r="C14" s="657"/>
      <c r="D14" s="154" t="str">
        <f>'IDENTIFICACION DE RIESGOS'!B14</f>
        <v>Falta de controles en el proceso de selección de los proponentes</v>
      </c>
      <c r="E14" s="676" t="str">
        <f>'IDENTIFICACION DE RIESGOS'!D14</f>
        <v>Investigaciones y sanciones de los entes de control</v>
      </c>
      <c r="F14" s="677"/>
    </row>
    <row r="15" spans="1:6" ht="57.75" customHeight="1" x14ac:dyDescent="0.2">
      <c r="A15" s="671"/>
      <c r="B15" s="666"/>
      <c r="C15" s="658"/>
      <c r="D15" s="154" t="str">
        <f>'IDENTIFICACION DE RIESGOS'!B15</f>
        <v>No aplicación de la normatividad vigente y de las directrices establecidas en el manual de contratación</v>
      </c>
      <c r="E15" s="676" t="str">
        <f>'IDENTIFICACION DE RIESGOS'!D15</f>
        <v>Investigaciones y sanciones de los entes de control</v>
      </c>
      <c r="F15" s="677"/>
    </row>
    <row r="16" spans="1:6" ht="53.25" customHeight="1" x14ac:dyDescent="0.2">
      <c r="A16" s="669" t="str">
        <f>'IDENTIFICACION DE RIESGOS'!E16:E21</f>
        <v>Posibilidad de la Indebida utilización de la figura de urgencia manifiesta en el marco de la ley 80 de 1993 y sus normas concordantes</v>
      </c>
      <c r="B16" s="672" t="s">
        <v>534</v>
      </c>
      <c r="C16" s="656" t="str">
        <f>'IDENTIFICACION DE RIESGOS'!J16:J21</f>
        <v>CORRUPCION</v>
      </c>
      <c r="D16" s="154" t="str">
        <f>'IDENTIFICACION DE RIESGOS'!B16</f>
        <v xml:space="preserve">Falta de Etica y valores  y de aplicación del código de integridad y buen gobierno. </v>
      </c>
      <c r="E16" s="676" t="str">
        <f>'IDENTIFICACION DE RIESGOS'!D16</f>
        <v>Apertura de procesos y sanciones disciplinarios, penales, fiscales o administrativos</v>
      </c>
      <c r="F16" s="677"/>
    </row>
    <row r="17" spans="1:6" ht="42.75" customHeight="1" x14ac:dyDescent="0.2">
      <c r="A17" s="670"/>
      <c r="B17" s="673"/>
      <c r="C17" s="657"/>
      <c r="D17" s="154" t="str">
        <f>'IDENTIFICACION DE RIESGOS'!B17</f>
        <v xml:space="preserve">Desconocimiento del estatuto contractual y sus decretos reglamentarios </v>
      </c>
      <c r="E17" s="676" t="str">
        <f>'IDENTIFICACION DE RIESGOS'!D17</f>
        <v>Mala Imagen Institucional</v>
      </c>
      <c r="F17" s="677"/>
    </row>
    <row r="18" spans="1:6" ht="63" customHeight="1" x14ac:dyDescent="0.2">
      <c r="A18" s="670"/>
      <c r="B18" s="673"/>
      <c r="C18" s="657"/>
      <c r="D18" s="154" t="str">
        <f>'IDENTIFICACION DE RIESGOS'!B18</f>
        <v>Contratar bienes, obras y servicios no relacionados ni vinculados con la emergencia y/o justificándose en ella.</v>
      </c>
      <c r="E18" s="676" t="str">
        <f>'IDENTIFICACION DE RIESGOS'!D18</f>
        <v>Pérdida de credibilidad</v>
      </c>
      <c r="F18" s="677"/>
    </row>
    <row r="19" spans="1:6" ht="57" customHeight="1" x14ac:dyDescent="0.2">
      <c r="A19" s="670"/>
      <c r="B19" s="673"/>
      <c r="C19" s="657"/>
      <c r="D19" s="154">
        <f>'IDENTIFICACION DE RIESGOS'!B19</f>
        <v>0</v>
      </c>
      <c r="E19" s="676"/>
      <c r="F19" s="677"/>
    </row>
    <row r="20" spans="1:6" ht="77.25" customHeight="1" x14ac:dyDescent="0.2">
      <c r="A20" s="670"/>
      <c r="B20" s="673"/>
      <c r="C20" s="657"/>
      <c r="D20" s="154" t="str">
        <f>'IDENTIFICACION DE RIESGOS'!B20</f>
        <v>Adjudicación de contratos a proveedores sin idoneidad, o sin adecuada capacidad financiera o experiencia necesaria en detrimento de la ejecución del contrato</v>
      </c>
      <c r="E20" s="676" t="str">
        <f>'IDENTIFICACION DE RIESGOS'!D20</f>
        <v>Detrimento del erario</v>
      </c>
      <c r="F20" s="677"/>
    </row>
    <row r="21" spans="1:6" ht="57" customHeight="1" x14ac:dyDescent="0.2">
      <c r="A21" s="671"/>
      <c r="B21" s="674"/>
      <c r="C21" s="658"/>
      <c r="D21" s="154" t="str">
        <f>'IDENTIFICACION DE RIESGOS'!B21</f>
        <v>Sobrecostos en los contratos de bienes, obras o servicios independiente de posibles distorsiones del mercado</v>
      </c>
      <c r="E21" s="676" t="str">
        <f>'IDENTIFICACION DE RIESGOS'!D21</f>
        <v>Detrimento del erario</v>
      </c>
      <c r="F21" s="677"/>
    </row>
    <row r="22" spans="1:6" ht="63" customHeight="1" x14ac:dyDescent="0.2">
      <c r="A22" s="669" t="str">
        <f>+'IDENTIFICACION DE RIESGOS'!E22:E24</f>
        <v xml:space="preserve">posibilidad de que el supervisor certifique el cumplimiento del objeto contractual sin haberse ejecutado. </v>
      </c>
      <c r="B22" s="664" t="s">
        <v>535</v>
      </c>
      <c r="C22" s="667" t="s">
        <v>516</v>
      </c>
      <c r="D22" s="154" t="s">
        <v>522</v>
      </c>
      <c r="E22" s="676" t="str">
        <f>'IDENTIFICACION DE RIESGOS'!D22</f>
        <v>Acciones disciplinarias, fiscales, penales y administrativas para al supervisor del contrato y/o convenio</v>
      </c>
      <c r="F22" s="677"/>
    </row>
    <row r="23" spans="1:6" ht="54.75" customHeight="1" x14ac:dyDescent="0.2">
      <c r="A23" s="670"/>
      <c r="B23" s="665"/>
      <c r="C23" s="689"/>
      <c r="D23" s="667" t="s">
        <v>523</v>
      </c>
      <c r="E23" s="335" t="s">
        <v>524</v>
      </c>
      <c r="F23" s="336"/>
    </row>
    <row r="24" spans="1:6" ht="54.75" customHeight="1" x14ac:dyDescent="0.2">
      <c r="A24" s="671"/>
      <c r="B24" s="666"/>
      <c r="C24" s="668"/>
      <c r="D24" s="668"/>
      <c r="E24" s="335"/>
      <c r="F24" s="336"/>
    </row>
    <row r="25" spans="1:6" ht="47.25" customHeight="1" x14ac:dyDescent="0.2">
      <c r="A25" s="653" t="str">
        <f>'IDENTIFICACION DE RIESGOS'!E28</f>
        <v>f</v>
      </c>
      <c r="B25" s="661"/>
      <c r="C25" s="656" t="str">
        <f>'IDENTIFICACION DE RIESGOS'!J28</f>
        <v xml:space="preserve"> </v>
      </c>
      <c r="D25" s="154">
        <f>'IDENTIFICACION DE RIESGOS'!B25</f>
        <v>0</v>
      </c>
      <c r="E25" s="659">
        <f>'IDENTIFICACION DE RIESGOS'!D28</f>
        <v>0</v>
      </c>
      <c r="F25" s="660"/>
    </row>
    <row r="26" spans="1:6" ht="44.25" customHeight="1" x14ac:dyDescent="0.2">
      <c r="A26" s="654"/>
      <c r="B26" s="662"/>
      <c r="C26" s="657"/>
      <c r="D26" s="109">
        <f>'IDENTIFICACION DE RIESGOS'!B29</f>
        <v>0</v>
      </c>
      <c r="E26" s="659">
        <f>'IDENTIFICACION DE RIESGOS'!D29</f>
        <v>0</v>
      </c>
      <c r="F26" s="660"/>
    </row>
    <row r="27" spans="1:6" ht="45" customHeight="1" x14ac:dyDescent="0.2">
      <c r="A27" s="655"/>
      <c r="B27" s="663"/>
      <c r="C27" s="658"/>
      <c r="D27" s="109">
        <f>'IDENTIFICACION DE RIESGOS'!B30</f>
        <v>0</v>
      </c>
      <c r="E27" s="659">
        <f>'IDENTIFICACION DE RIESGOS'!D30</f>
        <v>0</v>
      </c>
      <c r="F27" s="660"/>
    </row>
    <row r="28" spans="1:6" ht="58.5" customHeight="1" x14ac:dyDescent="0.2">
      <c r="A28" s="653" t="str">
        <f>'IDENTIFICACION DE RIESGOS'!E31</f>
        <v>g</v>
      </c>
      <c r="B28" s="661"/>
      <c r="C28" s="656" t="str">
        <f>'IDENTIFICACION DE RIESGOS'!J31</f>
        <v xml:space="preserve"> </v>
      </c>
      <c r="D28" s="109">
        <f>'IDENTIFICACION DE RIESGOS'!B31</f>
        <v>0</v>
      </c>
      <c r="E28" s="659">
        <f>'IDENTIFICACION DE RIESGOS'!D31</f>
        <v>0</v>
      </c>
      <c r="F28" s="660"/>
    </row>
    <row r="29" spans="1:6" ht="55.5" customHeight="1" x14ac:dyDescent="0.2">
      <c r="A29" s="654"/>
      <c r="B29" s="662"/>
      <c r="C29" s="657"/>
      <c r="D29" s="109">
        <f>'IDENTIFICACION DE RIESGOS'!B32</f>
        <v>0</v>
      </c>
      <c r="E29" s="659">
        <f>'IDENTIFICACION DE RIESGOS'!D32</f>
        <v>0</v>
      </c>
      <c r="F29" s="660"/>
    </row>
    <row r="30" spans="1:6" ht="63.75" customHeight="1" x14ac:dyDescent="0.2">
      <c r="A30" s="655"/>
      <c r="B30" s="663"/>
      <c r="C30" s="658"/>
      <c r="D30" s="109">
        <f>'IDENTIFICACION DE RIESGOS'!B33</f>
        <v>0</v>
      </c>
      <c r="E30" s="659">
        <f>'IDENTIFICACION DE RIESGOS'!D33</f>
        <v>0</v>
      </c>
      <c r="F30" s="660"/>
    </row>
    <row r="31" spans="1:6" ht="47.25" customHeight="1" x14ac:dyDescent="0.2">
      <c r="A31" s="653" t="str">
        <f>'IDENTIFICACION DE RIESGOS'!E34</f>
        <v>h</v>
      </c>
      <c r="B31" s="661"/>
      <c r="C31" s="656" t="str">
        <f>'IDENTIFICACION DE RIESGOS'!J34</f>
        <v xml:space="preserve"> </v>
      </c>
      <c r="D31" s="109">
        <f>'IDENTIFICACION DE RIESGOS'!B34</f>
        <v>0</v>
      </c>
      <c r="E31" s="659">
        <f>'IDENTIFICACION DE RIESGOS'!D34</f>
        <v>0</v>
      </c>
      <c r="F31" s="660"/>
    </row>
    <row r="32" spans="1:6" ht="55.5" customHeight="1" x14ac:dyDescent="0.2">
      <c r="A32" s="654"/>
      <c r="B32" s="662"/>
      <c r="C32" s="657"/>
      <c r="D32" s="109">
        <f>'IDENTIFICACION DE RIESGOS'!B35</f>
        <v>0</v>
      </c>
      <c r="E32" s="659">
        <f>'IDENTIFICACION DE RIESGOS'!D35</f>
        <v>0</v>
      </c>
      <c r="F32" s="660"/>
    </row>
    <row r="33" spans="1:6" ht="57.75" customHeight="1" x14ac:dyDescent="0.2">
      <c r="A33" s="655"/>
      <c r="B33" s="663"/>
      <c r="C33" s="658"/>
      <c r="D33" s="109">
        <f>'IDENTIFICACION DE RIESGOS'!B36</f>
        <v>0</v>
      </c>
      <c r="E33" s="659">
        <f>'IDENTIFICACION DE RIESGOS'!D36</f>
        <v>0</v>
      </c>
      <c r="F33" s="660"/>
    </row>
    <row r="34" spans="1:6" ht="45.75" customHeight="1" x14ac:dyDescent="0.2">
      <c r="A34" s="637" t="str">
        <f>'IDENTIFICACION DE RIESGOS'!E37</f>
        <v>i</v>
      </c>
      <c r="B34" s="649"/>
      <c r="C34" s="640" t="str">
        <f>'IDENTIFICACION DE RIESGOS'!J37</f>
        <v xml:space="preserve"> </v>
      </c>
      <c r="D34" s="110">
        <f>'IDENTIFICACION DE RIESGOS'!B37</f>
        <v>0</v>
      </c>
      <c r="E34" s="643">
        <f>'IDENTIFICACION DE RIESGOS'!D37</f>
        <v>0</v>
      </c>
      <c r="F34" s="644"/>
    </row>
    <row r="35" spans="1:6" ht="57.75" customHeight="1" x14ac:dyDescent="0.2">
      <c r="A35" s="638"/>
      <c r="B35" s="650"/>
      <c r="C35" s="641"/>
      <c r="D35" s="111">
        <f>'IDENTIFICACION DE RIESGOS'!B38</f>
        <v>0</v>
      </c>
      <c r="E35" s="643">
        <f>'IDENTIFICACION DE RIESGOS'!D38</f>
        <v>0</v>
      </c>
      <c r="F35" s="644"/>
    </row>
    <row r="36" spans="1:6" ht="51" customHeight="1" x14ac:dyDescent="0.2">
      <c r="A36" s="639"/>
      <c r="B36" s="651"/>
      <c r="C36" s="642"/>
      <c r="D36" s="111">
        <f>'IDENTIFICACION DE RIESGOS'!B39</f>
        <v>0</v>
      </c>
      <c r="E36" s="643">
        <f>'IDENTIFICACION DE RIESGOS'!D39</f>
        <v>0</v>
      </c>
      <c r="F36" s="644"/>
    </row>
    <row r="37" spans="1:6" ht="51" customHeight="1" x14ac:dyDescent="0.2">
      <c r="A37" s="637" t="str">
        <f>'IDENTIFICACION DE RIESGOS'!E40</f>
        <v>j</v>
      </c>
      <c r="B37" s="649"/>
      <c r="C37" s="640">
        <f>'IDENTIFICACION DE RIESGOS'!J42</f>
        <v>0</v>
      </c>
      <c r="D37" s="111">
        <f>'IDENTIFICACION DE RIESGOS'!B40</f>
        <v>0</v>
      </c>
      <c r="E37" s="643">
        <f>'IDENTIFICACION DE RIESGOS'!D40</f>
        <v>0</v>
      </c>
      <c r="F37" s="644"/>
    </row>
    <row r="38" spans="1:6" ht="51" customHeight="1" x14ac:dyDescent="0.2">
      <c r="A38" s="638"/>
      <c r="B38" s="650"/>
      <c r="C38" s="641"/>
      <c r="D38" s="111">
        <f>'IDENTIFICACION DE RIESGOS'!B41</f>
        <v>0</v>
      </c>
      <c r="E38" s="643">
        <f>'IDENTIFICACION DE RIESGOS'!D41</f>
        <v>0</v>
      </c>
      <c r="F38" s="644"/>
    </row>
    <row r="39" spans="1:6" ht="54" customHeight="1" thickBot="1" x14ac:dyDescent="0.25">
      <c r="A39" s="646"/>
      <c r="B39" s="652"/>
      <c r="C39" s="645"/>
      <c r="D39" s="112">
        <f>'IDENTIFICACION DE RIESGOS'!B42</f>
        <v>0</v>
      </c>
      <c r="E39" s="647">
        <f>'IDENTIFICACION DE RIESGOS'!D42</f>
        <v>0</v>
      </c>
      <c r="F39" s="648"/>
    </row>
  </sheetData>
  <sheetProtection selectLockedCells="1"/>
  <mergeCells count="69">
    <mergeCell ref="A13:A15"/>
    <mergeCell ref="B13:B15"/>
    <mergeCell ref="E13:F13"/>
    <mergeCell ref="E15:F15"/>
    <mergeCell ref="C13:C15"/>
    <mergeCell ref="E14:F14"/>
    <mergeCell ref="E16:F16"/>
    <mergeCell ref="E17:F17"/>
    <mergeCell ref="E18:F18"/>
    <mergeCell ref="E11:F11"/>
    <mergeCell ref="E12:F12"/>
    <mergeCell ref="A1:A4"/>
    <mergeCell ref="B1:C1"/>
    <mergeCell ref="D1:E1"/>
    <mergeCell ref="F1:F4"/>
    <mergeCell ref="B2:C4"/>
    <mergeCell ref="D2:E2"/>
    <mergeCell ref="D3:E3"/>
    <mergeCell ref="D4:E4"/>
    <mergeCell ref="A8:F8"/>
    <mergeCell ref="A5:F5"/>
    <mergeCell ref="E19:F19"/>
    <mergeCell ref="E22:F22"/>
    <mergeCell ref="E25:F25"/>
    <mergeCell ref="A10:A12"/>
    <mergeCell ref="B10:B12"/>
    <mergeCell ref="E9:F9"/>
    <mergeCell ref="E10:F10"/>
    <mergeCell ref="C10:C12"/>
    <mergeCell ref="A6:F6"/>
    <mergeCell ref="A7:F7"/>
    <mergeCell ref="E20:F20"/>
    <mergeCell ref="E21:F21"/>
    <mergeCell ref="A22:A24"/>
    <mergeCell ref="C22:C24"/>
    <mergeCell ref="C16:C21"/>
    <mergeCell ref="A16:A21"/>
    <mergeCell ref="B16:B21"/>
    <mergeCell ref="A25:A27"/>
    <mergeCell ref="C25:C27"/>
    <mergeCell ref="E26:F26"/>
    <mergeCell ref="E27:F27"/>
    <mergeCell ref="B25:B27"/>
    <mergeCell ref="B22:B24"/>
    <mergeCell ref="D23:D24"/>
    <mergeCell ref="A28:A30"/>
    <mergeCell ref="C28:C30"/>
    <mergeCell ref="E29:F29"/>
    <mergeCell ref="E30:F30"/>
    <mergeCell ref="A31:A33"/>
    <mergeCell ref="C31:C33"/>
    <mergeCell ref="E32:F32"/>
    <mergeCell ref="E33:F33"/>
    <mergeCell ref="E28:F28"/>
    <mergeCell ref="E31:F31"/>
    <mergeCell ref="B28:B30"/>
    <mergeCell ref="B31:B33"/>
    <mergeCell ref="A34:A36"/>
    <mergeCell ref="C34:C36"/>
    <mergeCell ref="E35:F35"/>
    <mergeCell ref="E36:F36"/>
    <mergeCell ref="C37:C39"/>
    <mergeCell ref="A37:A39"/>
    <mergeCell ref="E37:F37"/>
    <mergeCell ref="E38:F38"/>
    <mergeCell ref="E34:F34"/>
    <mergeCell ref="E39:F39"/>
    <mergeCell ref="B34:B36"/>
    <mergeCell ref="B37:B39"/>
  </mergeCells>
  <pageMargins left="0.70866141732283472" right="0.70866141732283472" top="0.74803149606299213" bottom="0.74803149606299213" header="0.31496062992125984" footer="0.31496062992125984"/>
  <pageSetup paperSize="5" scale="60" orientation="landscape" verticalDpi="30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tabColor rgb="FF009999"/>
  </sheetPr>
  <dimension ref="A1:W20"/>
  <sheetViews>
    <sheetView topLeftCell="A10" zoomScale="110" zoomScaleNormal="110" workbookViewId="0">
      <selection activeCell="D13" sqref="D13"/>
    </sheetView>
  </sheetViews>
  <sheetFormatPr baseColWidth="10" defaultColWidth="11.42578125" defaultRowHeight="14.25" x14ac:dyDescent="0.2"/>
  <cols>
    <col min="1" max="1" width="31.7109375" style="1" customWidth="1"/>
    <col min="2" max="2" width="29.5703125" style="1" customWidth="1"/>
    <col min="3" max="17" width="4" style="1" customWidth="1"/>
    <col min="18" max="18" width="7" style="1" customWidth="1"/>
    <col min="19" max="19" width="15.28515625" style="75" customWidth="1"/>
    <col min="20" max="20" width="18.85546875" style="1" customWidth="1"/>
    <col min="21" max="16384" width="11.42578125" style="1"/>
  </cols>
  <sheetData>
    <row r="1" spans="1:23" ht="27.75" customHeight="1" x14ac:dyDescent="0.2">
      <c r="A1" s="479"/>
      <c r="B1" s="374" t="str">
        <f>CONTEXTO!B1</f>
        <v>PROCESO: GESTION CONTRACTUAL</v>
      </c>
      <c r="C1" s="375"/>
      <c r="D1" s="375"/>
      <c r="E1" s="375"/>
      <c r="F1" s="375"/>
      <c r="G1" s="375"/>
      <c r="H1" s="375"/>
      <c r="I1" s="375"/>
      <c r="J1" s="375"/>
      <c r="K1" s="375"/>
      <c r="L1" s="375"/>
      <c r="M1" s="375"/>
      <c r="N1" s="375"/>
      <c r="O1" s="375"/>
      <c r="P1" s="376"/>
      <c r="Q1" s="450" t="s">
        <v>497</v>
      </c>
      <c r="R1" s="450"/>
      <c r="S1" s="450"/>
      <c r="T1" s="631"/>
    </row>
    <row r="2" spans="1:23" ht="20.25" customHeight="1" x14ac:dyDescent="0.2">
      <c r="A2" s="480"/>
      <c r="B2" s="482"/>
      <c r="C2" s="467"/>
      <c r="D2" s="467"/>
      <c r="E2" s="467"/>
      <c r="F2" s="467"/>
      <c r="G2" s="467"/>
      <c r="H2" s="467"/>
      <c r="I2" s="467"/>
      <c r="J2" s="467"/>
      <c r="K2" s="467"/>
      <c r="L2" s="467"/>
      <c r="M2" s="467"/>
      <c r="N2" s="467"/>
      <c r="O2" s="467"/>
      <c r="P2" s="468"/>
      <c r="Q2" s="452" t="s">
        <v>486</v>
      </c>
      <c r="R2" s="453"/>
      <c r="S2" s="550"/>
      <c r="T2" s="632"/>
    </row>
    <row r="3" spans="1:23" ht="18.75" customHeight="1" x14ac:dyDescent="0.2">
      <c r="A3" s="480"/>
      <c r="B3" s="486" t="s">
        <v>81</v>
      </c>
      <c r="C3" s="487"/>
      <c r="D3" s="487"/>
      <c r="E3" s="487"/>
      <c r="F3" s="487"/>
      <c r="G3" s="487"/>
      <c r="H3" s="487"/>
      <c r="I3" s="487"/>
      <c r="J3" s="487"/>
      <c r="K3" s="487"/>
      <c r="L3" s="487"/>
      <c r="M3" s="487"/>
      <c r="N3" s="487"/>
      <c r="O3" s="487"/>
      <c r="P3" s="699"/>
      <c r="Q3" s="452" t="s">
        <v>487</v>
      </c>
      <c r="R3" s="453"/>
      <c r="S3" s="550"/>
      <c r="T3" s="632"/>
    </row>
    <row r="4" spans="1:23" ht="19.5" customHeight="1" thickBot="1" x14ac:dyDescent="0.25">
      <c r="A4" s="481"/>
      <c r="B4" s="380"/>
      <c r="C4" s="381"/>
      <c r="D4" s="381"/>
      <c r="E4" s="381"/>
      <c r="F4" s="381"/>
      <c r="G4" s="381"/>
      <c r="H4" s="381"/>
      <c r="I4" s="381"/>
      <c r="J4" s="381"/>
      <c r="K4" s="381"/>
      <c r="L4" s="381"/>
      <c r="M4" s="381"/>
      <c r="N4" s="381"/>
      <c r="O4" s="381"/>
      <c r="P4" s="382"/>
      <c r="Q4" s="455" t="s">
        <v>498</v>
      </c>
      <c r="R4" s="455"/>
      <c r="S4" s="455"/>
      <c r="T4" s="633"/>
    </row>
    <row r="5" spans="1:23" ht="19.5" customHeight="1" x14ac:dyDescent="0.2">
      <c r="A5" s="619"/>
      <c r="B5" s="443"/>
      <c r="C5" s="443"/>
      <c r="D5" s="443"/>
      <c r="E5" s="443"/>
      <c r="F5" s="443"/>
      <c r="G5" s="443"/>
      <c r="H5" s="443"/>
      <c r="I5" s="443"/>
      <c r="J5" s="443"/>
      <c r="K5" s="443"/>
      <c r="L5" s="443"/>
      <c r="M5" s="443"/>
      <c r="N5" s="443"/>
      <c r="O5" s="443"/>
      <c r="P5" s="443"/>
      <c r="Q5" s="443"/>
      <c r="R5" s="443"/>
      <c r="S5" s="443"/>
      <c r="T5" s="620"/>
    </row>
    <row r="6" spans="1:23" ht="24.75" customHeight="1" x14ac:dyDescent="0.2">
      <c r="A6" s="683" t="str">
        <f>CONTEXTO!A8</f>
        <v>PROCESO: GESTIÓN CONTRACTUAL</v>
      </c>
      <c r="B6" s="684"/>
      <c r="C6" s="684"/>
      <c r="D6" s="684"/>
      <c r="E6" s="684"/>
      <c r="F6" s="684"/>
      <c r="G6" s="684"/>
      <c r="H6" s="684"/>
      <c r="I6" s="684"/>
      <c r="J6" s="684"/>
      <c r="K6" s="684"/>
      <c r="L6" s="684"/>
      <c r="M6" s="684"/>
      <c r="N6" s="684"/>
      <c r="O6" s="684"/>
      <c r="P6" s="684"/>
      <c r="Q6" s="684"/>
      <c r="R6" s="684"/>
      <c r="S6" s="684"/>
      <c r="T6" s="685"/>
    </row>
    <row r="7" spans="1:23" ht="66.75" customHeight="1" thickBot="1" x14ac:dyDescent="0.25">
      <c r="A7" s="692" t="str">
        <f>CONTEXTO!A9</f>
        <v>OBJETIVO: CONTRIBUIR ANUALMENTE EN LA GESTION DE ADQUISICION DE BIENES Y SERVICIOS REQUERIDOS EN LA OPERACIÓN DE LOS PROCESOS DE LA ENTIDAD CUMPLIENDO LA NORMATIVIDAD CONTRACTUAL VIGENTE.</v>
      </c>
      <c r="B7" s="693"/>
      <c r="C7" s="693"/>
      <c r="D7" s="693"/>
      <c r="E7" s="693"/>
      <c r="F7" s="693"/>
      <c r="G7" s="693"/>
      <c r="H7" s="693"/>
      <c r="I7" s="693"/>
      <c r="J7" s="693"/>
      <c r="K7" s="693"/>
      <c r="L7" s="693"/>
      <c r="M7" s="693"/>
      <c r="N7" s="693"/>
      <c r="O7" s="693"/>
      <c r="P7" s="693"/>
      <c r="Q7" s="693"/>
      <c r="R7" s="693"/>
      <c r="S7" s="693"/>
      <c r="T7" s="694"/>
    </row>
    <row r="8" spans="1:23" ht="19.5" customHeight="1" thickBot="1" x14ac:dyDescent="0.25">
      <c r="A8" s="618"/>
      <c r="B8" s="618"/>
      <c r="C8" s="618"/>
      <c r="D8" s="618"/>
      <c r="E8" s="618"/>
      <c r="F8" s="618"/>
      <c r="G8" s="618"/>
      <c r="H8" s="618"/>
      <c r="I8" s="618"/>
      <c r="J8" s="618"/>
      <c r="K8" s="618"/>
      <c r="L8" s="618"/>
      <c r="M8" s="618"/>
      <c r="N8" s="618"/>
      <c r="O8" s="618"/>
      <c r="P8" s="618"/>
      <c r="Q8" s="618"/>
      <c r="R8" s="618"/>
      <c r="S8" s="618"/>
      <c r="T8" s="675"/>
    </row>
    <row r="9" spans="1:23" ht="37.5" customHeight="1" x14ac:dyDescent="0.2">
      <c r="A9" s="700" t="s">
        <v>69</v>
      </c>
      <c r="B9" s="701"/>
      <c r="C9" s="704" t="s">
        <v>82</v>
      </c>
      <c r="D9" s="705"/>
      <c r="E9" s="705"/>
      <c r="F9" s="705"/>
      <c r="G9" s="705"/>
      <c r="H9" s="705"/>
      <c r="I9" s="705"/>
      <c r="J9" s="705"/>
      <c r="K9" s="705"/>
      <c r="L9" s="705"/>
      <c r="M9" s="705"/>
      <c r="N9" s="705"/>
      <c r="O9" s="705"/>
      <c r="P9" s="705"/>
      <c r="Q9" s="705"/>
      <c r="R9" s="705"/>
      <c r="S9" s="705"/>
      <c r="T9" s="706"/>
    </row>
    <row r="10" spans="1:23" ht="25.5" customHeight="1" x14ac:dyDescent="0.2">
      <c r="A10" s="702"/>
      <c r="B10" s="703"/>
      <c r="C10" s="69" t="s">
        <v>43</v>
      </c>
      <c r="D10" s="69" t="s">
        <v>44</v>
      </c>
      <c r="E10" s="69" t="s">
        <v>45</v>
      </c>
      <c r="F10" s="69" t="s">
        <v>46</v>
      </c>
      <c r="G10" s="69" t="s">
        <v>47</v>
      </c>
      <c r="H10" s="69" t="s">
        <v>48</v>
      </c>
      <c r="I10" s="69" t="s">
        <v>49</v>
      </c>
      <c r="J10" s="69" t="s">
        <v>50</v>
      </c>
      <c r="K10" s="69" t="s">
        <v>51</v>
      </c>
      <c r="L10" s="69" t="s">
        <v>52</v>
      </c>
      <c r="M10" s="69" t="s">
        <v>53</v>
      </c>
      <c r="N10" s="69" t="s">
        <v>54</v>
      </c>
      <c r="O10" s="69" t="s">
        <v>55</v>
      </c>
      <c r="P10" s="69" t="s">
        <v>56</v>
      </c>
      <c r="Q10" s="69" t="s">
        <v>57</v>
      </c>
      <c r="R10" s="70" t="s">
        <v>58</v>
      </c>
      <c r="S10" s="73" t="s">
        <v>59</v>
      </c>
      <c r="T10" s="95" t="s">
        <v>83</v>
      </c>
    </row>
    <row r="11" spans="1:23" ht="44.25" customHeight="1" x14ac:dyDescent="0.2">
      <c r="A11" s="707">
        <f>DESCRIPCION!A10</f>
        <v>0</v>
      </c>
      <c r="B11" s="708"/>
      <c r="C11" s="295">
        <v>2</v>
      </c>
      <c r="D11" s="295">
        <v>4</v>
      </c>
      <c r="E11" s="295">
        <v>4</v>
      </c>
      <c r="F11" s="295">
        <v>5</v>
      </c>
      <c r="G11" s="295">
        <v>3</v>
      </c>
      <c r="H11" s="295">
        <v>4</v>
      </c>
      <c r="I11" s="295">
        <v>3</v>
      </c>
      <c r="J11" s="295">
        <v>5</v>
      </c>
      <c r="K11" s="295">
        <v>2</v>
      </c>
      <c r="L11" s="295">
        <v>4</v>
      </c>
      <c r="M11" s="295">
        <v>4</v>
      </c>
      <c r="N11" s="218"/>
      <c r="O11" s="218"/>
      <c r="P11" s="218"/>
      <c r="Q11" s="218"/>
      <c r="R11" s="107">
        <f>SUM(C11:Q11)</f>
        <v>40</v>
      </c>
      <c r="S11" s="114">
        <f t="shared" ref="S11:S20" si="0">IF(ISERROR(AVERAGE(C11:Q11)),0,AVERAGE(C11:Q11))</f>
        <v>3.6363636363636362</v>
      </c>
      <c r="T11" s="76" t="str">
        <f>IF(AND(S11&gt;=1,S11&lt;1.5),"Rara Vez",IF(AND(S11&gt;=1.6,S11&lt;2.5),"Improbable",IF(AND(S11&gt;=2.6,S11&lt;3.5),"Posible",IF(AND(S11&gt;=3.6,S11&lt;4.5),"Probable",IF(AND(S11&gt;=4.6),"Casi Seguro"," ")))))</f>
        <v>Probable</v>
      </c>
      <c r="W11" s="74"/>
    </row>
    <row r="12" spans="1:23" ht="38.25" customHeight="1" x14ac:dyDescent="0.2">
      <c r="A12" s="709" t="str">
        <f>DESCRIPCION!A13</f>
        <v>Posibilidad de que se presente direccionamiento de los procesos de contratación a favor de terceros</v>
      </c>
      <c r="B12" s="710"/>
      <c r="C12" s="295">
        <v>3</v>
      </c>
      <c r="D12" s="295">
        <v>5</v>
      </c>
      <c r="E12" s="295">
        <v>3</v>
      </c>
      <c r="F12" s="295">
        <v>4</v>
      </c>
      <c r="G12" s="295">
        <v>4</v>
      </c>
      <c r="H12" s="295">
        <v>3</v>
      </c>
      <c r="I12" s="295">
        <v>5</v>
      </c>
      <c r="J12" s="295">
        <v>3</v>
      </c>
      <c r="K12" s="295">
        <v>4</v>
      </c>
      <c r="L12" s="295">
        <v>4</v>
      </c>
      <c r="M12" s="295">
        <v>3</v>
      </c>
      <c r="N12" s="218"/>
      <c r="O12" s="218"/>
      <c r="P12" s="218"/>
      <c r="Q12" s="218"/>
      <c r="R12" s="107">
        <f>SUM(C12:Q12)</f>
        <v>41</v>
      </c>
      <c r="S12" s="114">
        <f t="shared" si="0"/>
        <v>3.7272727272727271</v>
      </c>
      <c r="T12" s="76" t="str">
        <f>IF(AND(S12&gt;=1,S12&lt;1.5),"Rara Vez",IF(AND(S12&gt;=1.6,S12&lt;2.5),"Improbable",IF(AND(S12&gt;=2.6,S12&lt;3.5),"Posible",IF(AND(S12&gt;=3.6,S12&lt;4.5),"Probable",IF(AND(S12&gt;=4.6),"Casi Seguro"," ")))))</f>
        <v>Probable</v>
      </c>
      <c r="W12" s="74"/>
    </row>
    <row r="13" spans="1:23" ht="39.75" customHeight="1" x14ac:dyDescent="0.2">
      <c r="A13" s="707" t="str">
        <f>DESCRIPCION!A16</f>
        <v>Posibilidad de la Indebida utilización de la figura de urgencia manifiesta en el marco de la ley 80 de 1993 y sus normas concordantes</v>
      </c>
      <c r="B13" s="708"/>
      <c r="C13" s="296">
        <v>4</v>
      </c>
      <c r="D13" s="296">
        <v>4</v>
      </c>
      <c r="E13" s="296">
        <v>3</v>
      </c>
      <c r="F13" s="296">
        <v>4</v>
      </c>
      <c r="G13" s="218"/>
      <c r="H13" s="218"/>
      <c r="I13" s="218"/>
      <c r="J13" s="218"/>
      <c r="K13" s="218"/>
      <c r="L13" s="218"/>
      <c r="M13" s="218"/>
      <c r="N13" s="218"/>
      <c r="O13" s="218"/>
      <c r="P13" s="218"/>
      <c r="Q13" s="218"/>
      <c r="R13" s="107">
        <f t="shared" ref="R13:R20" si="1">SUM(C13:Q13)</f>
        <v>15</v>
      </c>
      <c r="S13" s="114">
        <f t="shared" si="0"/>
        <v>3.75</v>
      </c>
      <c r="T13" s="76" t="str">
        <f t="shared" ref="T13:T20" si="2">IF(AND(S13&gt;=1,S13&lt;1.5),"Rara Vez",IF(AND(S13&gt;=1.6,S13&lt;2.5),"Improbable",IF(AND(S13&gt;=2.6,S13&lt;3.5),"Posible",IF(AND(S13&gt;=3.6,S13&lt;4.5),"Probable",IF(AND(S13&gt;=4.6),"Casi Seguro"," ")))))</f>
        <v>Probable</v>
      </c>
    </row>
    <row r="14" spans="1:23" ht="39.75" customHeight="1" x14ac:dyDescent="0.2">
      <c r="A14" s="707">
        <v>0</v>
      </c>
      <c r="B14" s="708"/>
      <c r="C14" s="218"/>
      <c r="D14" s="218"/>
      <c r="E14" s="218"/>
      <c r="F14" s="218"/>
      <c r="G14" s="218"/>
      <c r="H14" s="218"/>
      <c r="I14" s="218"/>
      <c r="J14" s="218"/>
      <c r="K14" s="218"/>
      <c r="L14" s="218"/>
      <c r="M14" s="218"/>
      <c r="N14" s="218"/>
      <c r="O14" s="218"/>
      <c r="P14" s="218"/>
      <c r="Q14" s="218"/>
      <c r="R14" s="107">
        <f t="shared" si="1"/>
        <v>0</v>
      </c>
      <c r="S14" s="114">
        <f t="shared" si="0"/>
        <v>0</v>
      </c>
      <c r="T14" s="76" t="str">
        <f t="shared" si="2"/>
        <v xml:space="preserve"> </v>
      </c>
    </row>
    <row r="15" spans="1:23" ht="39.75" customHeight="1" x14ac:dyDescent="0.25">
      <c r="A15" s="695" t="str">
        <f>DESCRIPCION!A22</f>
        <v xml:space="preserve">posibilidad de que el supervisor certifique el cumplimiento del objeto contractual sin haberse ejecutado. </v>
      </c>
      <c r="B15" s="696"/>
      <c r="C15" s="297">
        <v>1</v>
      </c>
      <c r="D15" s="297">
        <v>1</v>
      </c>
      <c r="E15" s="297">
        <v>1</v>
      </c>
      <c r="F15" s="297">
        <v>1</v>
      </c>
      <c r="G15" s="218"/>
      <c r="H15" s="218"/>
      <c r="I15" s="218"/>
      <c r="J15" s="218"/>
      <c r="K15" s="218"/>
      <c r="L15" s="218"/>
      <c r="M15" s="218"/>
      <c r="N15" s="218"/>
      <c r="O15" s="218"/>
      <c r="P15" s="218"/>
      <c r="Q15" s="218"/>
      <c r="R15" s="107">
        <f t="shared" si="1"/>
        <v>4</v>
      </c>
      <c r="S15" s="114">
        <f t="shared" si="0"/>
        <v>1</v>
      </c>
      <c r="T15" s="76" t="str">
        <f t="shared" si="2"/>
        <v>Rara Vez</v>
      </c>
    </row>
    <row r="16" spans="1:23" ht="39.75" customHeight="1" x14ac:dyDescent="0.2">
      <c r="A16" s="695" t="str">
        <f>DESCRIPCION!A25</f>
        <v>f</v>
      </c>
      <c r="B16" s="696"/>
      <c r="C16" s="218"/>
      <c r="D16" s="218"/>
      <c r="E16" s="218"/>
      <c r="F16" s="218"/>
      <c r="G16" s="218"/>
      <c r="H16" s="218"/>
      <c r="I16" s="218"/>
      <c r="J16" s="218"/>
      <c r="K16" s="218"/>
      <c r="L16" s="218"/>
      <c r="M16" s="218"/>
      <c r="N16" s="218"/>
      <c r="O16" s="218"/>
      <c r="P16" s="218"/>
      <c r="Q16" s="218"/>
      <c r="R16" s="107">
        <f t="shared" si="1"/>
        <v>0</v>
      </c>
      <c r="S16" s="114">
        <f t="shared" si="0"/>
        <v>0</v>
      </c>
      <c r="T16" s="76" t="str">
        <f t="shared" si="2"/>
        <v xml:space="preserve"> </v>
      </c>
    </row>
    <row r="17" spans="1:20" ht="39.75" customHeight="1" x14ac:dyDescent="0.2">
      <c r="A17" s="695" t="str">
        <f>DESCRIPCION!A28</f>
        <v>g</v>
      </c>
      <c r="B17" s="696"/>
      <c r="C17" s="218"/>
      <c r="D17" s="218"/>
      <c r="E17" s="218"/>
      <c r="F17" s="218"/>
      <c r="G17" s="218"/>
      <c r="H17" s="218"/>
      <c r="I17" s="218"/>
      <c r="J17" s="218"/>
      <c r="K17" s="218"/>
      <c r="L17" s="218"/>
      <c r="M17" s="218"/>
      <c r="N17" s="218"/>
      <c r="O17" s="218"/>
      <c r="P17" s="218"/>
      <c r="Q17" s="218"/>
      <c r="R17" s="107">
        <f t="shared" si="1"/>
        <v>0</v>
      </c>
      <c r="S17" s="114">
        <f t="shared" si="0"/>
        <v>0</v>
      </c>
      <c r="T17" s="76" t="str">
        <f t="shared" si="2"/>
        <v xml:space="preserve"> </v>
      </c>
    </row>
    <row r="18" spans="1:20" ht="39.75" customHeight="1" x14ac:dyDescent="0.2">
      <c r="A18" s="695" t="str">
        <f>DESCRIPCION!A31</f>
        <v>h</v>
      </c>
      <c r="B18" s="696"/>
      <c r="C18" s="218"/>
      <c r="D18" s="218"/>
      <c r="E18" s="218"/>
      <c r="F18" s="218"/>
      <c r="G18" s="218"/>
      <c r="H18" s="218"/>
      <c r="I18" s="218"/>
      <c r="J18" s="218"/>
      <c r="K18" s="218"/>
      <c r="L18" s="218"/>
      <c r="M18" s="218"/>
      <c r="N18" s="218"/>
      <c r="O18" s="218"/>
      <c r="P18" s="218"/>
      <c r="Q18" s="218"/>
      <c r="R18" s="107">
        <f t="shared" si="1"/>
        <v>0</v>
      </c>
      <c r="S18" s="114">
        <f t="shared" si="0"/>
        <v>0</v>
      </c>
      <c r="T18" s="76" t="str">
        <f t="shared" si="2"/>
        <v xml:space="preserve"> </v>
      </c>
    </row>
    <row r="19" spans="1:20" ht="39.75" customHeight="1" x14ac:dyDescent="0.2">
      <c r="A19" s="695" t="str">
        <f>DESCRIPCION!A34</f>
        <v>i</v>
      </c>
      <c r="B19" s="696"/>
      <c r="C19" s="218"/>
      <c r="D19" s="218"/>
      <c r="E19" s="218"/>
      <c r="F19" s="218"/>
      <c r="G19" s="218"/>
      <c r="H19" s="218"/>
      <c r="I19" s="218"/>
      <c r="J19" s="218"/>
      <c r="K19" s="218"/>
      <c r="L19" s="218"/>
      <c r="M19" s="218"/>
      <c r="N19" s="218"/>
      <c r="O19" s="218"/>
      <c r="P19" s="218"/>
      <c r="Q19" s="218"/>
      <c r="R19" s="107">
        <f t="shared" si="1"/>
        <v>0</v>
      </c>
      <c r="S19" s="114">
        <f t="shared" si="0"/>
        <v>0</v>
      </c>
      <c r="T19" s="76" t="str">
        <f t="shared" si="2"/>
        <v xml:space="preserve"> </v>
      </c>
    </row>
    <row r="20" spans="1:20" ht="39.75" customHeight="1" thickBot="1" x14ac:dyDescent="0.25">
      <c r="A20" s="697" t="str">
        <f>DESCRIPCION!A37</f>
        <v>j</v>
      </c>
      <c r="B20" s="698"/>
      <c r="C20" s="218"/>
      <c r="D20" s="218"/>
      <c r="E20" s="218"/>
      <c r="F20" s="218"/>
      <c r="G20" s="218"/>
      <c r="H20" s="218"/>
      <c r="I20" s="218"/>
      <c r="J20" s="218"/>
      <c r="K20" s="218"/>
      <c r="L20" s="218"/>
      <c r="M20" s="218"/>
      <c r="N20" s="218"/>
      <c r="O20" s="218"/>
      <c r="P20" s="218"/>
      <c r="Q20" s="218"/>
      <c r="R20" s="108">
        <f t="shared" si="1"/>
        <v>0</v>
      </c>
      <c r="S20" s="115">
        <f t="shared" si="0"/>
        <v>0</v>
      </c>
      <c r="T20" s="96" t="str">
        <f t="shared" si="2"/>
        <v xml:space="preserve"> </v>
      </c>
    </row>
  </sheetData>
  <sheetProtection selectLockedCells="1"/>
  <mergeCells count="24">
    <mergeCell ref="A19:B19"/>
    <mergeCell ref="A20:B20"/>
    <mergeCell ref="B1:P2"/>
    <mergeCell ref="B3:P4"/>
    <mergeCell ref="A9:B10"/>
    <mergeCell ref="C9:T9"/>
    <mergeCell ref="A14:B14"/>
    <mergeCell ref="A15:B15"/>
    <mergeCell ref="A16:B16"/>
    <mergeCell ref="A17:B17"/>
    <mergeCell ref="A18:B18"/>
    <mergeCell ref="A11:B11"/>
    <mergeCell ref="A12:B12"/>
    <mergeCell ref="A13:B13"/>
    <mergeCell ref="T1:T4"/>
    <mergeCell ref="A6:T6"/>
    <mergeCell ref="A7:T7"/>
    <mergeCell ref="A8:T8"/>
    <mergeCell ref="Q1:S1"/>
    <mergeCell ref="Q2:S2"/>
    <mergeCell ref="Q3:S3"/>
    <mergeCell ref="Q4:S4"/>
    <mergeCell ref="A5:T5"/>
    <mergeCell ref="A1:A4"/>
  </mergeCells>
  <dataValidations count="2">
    <dataValidation type="whole" allowBlank="1" showInputMessage="1" showErrorMessage="1" error="DATO INVÁLIDO_x000a_Tenga en cuenta que la escala de calificación es de 1 a 5" sqref="N11:Q20 G13:M20 C14:F14 C16:F20">
      <formula1>1</formula1>
      <formula2>5</formula2>
    </dataValidation>
    <dataValidation type="decimal" allowBlank="1" showErrorMessage="1" sqref="C11:M12">
      <formula1>1</formula1>
      <formula2>5</formula2>
    </dataValidation>
  </dataValidations>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tabColor theme="5" tint="-0.249977111117893"/>
  </sheetPr>
  <dimension ref="A1:F22"/>
  <sheetViews>
    <sheetView zoomScale="80" zoomScaleNormal="80" workbookViewId="0">
      <selection activeCell="E3" sqref="E3"/>
    </sheetView>
  </sheetViews>
  <sheetFormatPr baseColWidth="10" defaultColWidth="11.42578125" defaultRowHeight="14.25" x14ac:dyDescent="0.2"/>
  <cols>
    <col min="1" max="1" width="34" style="1" customWidth="1"/>
    <col min="2" max="2" width="22.42578125" style="1" customWidth="1"/>
    <col min="3" max="3" width="24.140625" style="1" customWidth="1"/>
    <col min="4" max="4" width="32.7109375" style="1" customWidth="1"/>
    <col min="5" max="5" width="39.42578125" style="1" customWidth="1"/>
    <col min="6" max="6" width="17.85546875" style="1" customWidth="1"/>
    <col min="7" max="16384" width="11.42578125" style="1"/>
  </cols>
  <sheetData>
    <row r="1" spans="1:6" ht="22.5" customHeight="1" x14ac:dyDescent="0.2">
      <c r="A1" s="725"/>
      <c r="B1" s="444" t="str">
        <f>CONTEXTO!B1</f>
        <v>PROCESO: GESTION CONTRACTUAL</v>
      </c>
      <c r="C1" s="444"/>
      <c r="D1" s="444"/>
      <c r="E1" s="30" t="s">
        <v>499</v>
      </c>
      <c r="F1" s="631"/>
    </row>
    <row r="2" spans="1:6" ht="15.75" customHeight="1" x14ac:dyDescent="0.2">
      <c r="A2" s="501"/>
      <c r="B2" s="445"/>
      <c r="C2" s="445"/>
      <c r="D2" s="445"/>
      <c r="E2" s="31" t="s">
        <v>486</v>
      </c>
      <c r="F2" s="632"/>
    </row>
    <row r="3" spans="1:6" ht="15" customHeight="1" x14ac:dyDescent="0.2">
      <c r="A3" s="501"/>
      <c r="B3" s="445" t="s">
        <v>85</v>
      </c>
      <c r="C3" s="445"/>
      <c r="D3" s="445"/>
      <c r="E3" s="31" t="s">
        <v>487</v>
      </c>
      <c r="F3" s="632"/>
    </row>
    <row r="4" spans="1:6" ht="15.75" customHeight="1" x14ac:dyDescent="0.2">
      <c r="A4" s="722"/>
      <c r="B4" s="445"/>
      <c r="C4" s="445"/>
      <c r="D4" s="445"/>
      <c r="E4" s="31" t="s">
        <v>500</v>
      </c>
      <c r="F4" s="632"/>
    </row>
    <row r="5" spans="1:6" ht="15.75" customHeight="1" x14ac:dyDescent="0.2">
      <c r="A5" s="722"/>
      <c r="B5" s="723"/>
      <c r="C5" s="723"/>
      <c r="D5" s="723"/>
      <c r="E5" s="723"/>
      <c r="F5" s="724"/>
    </row>
    <row r="6" spans="1:6" x14ac:dyDescent="0.2">
      <c r="A6" s="505" t="str">
        <f>CONTEXTO!A8</f>
        <v>PROCESO: GESTIÓN CONTRACTUAL</v>
      </c>
      <c r="B6" s="506"/>
      <c r="C6" s="506"/>
      <c r="D6" s="506"/>
      <c r="E6" s="506"/>
      <c r="F6" s="507"/>
    </row>
    <row r="7" spans="1:6" ht="13.5" customHeight="1" x14ac:dyDescent="0.2">
      <c r="A7" s="505"/>
      <c r="B7" s="506"/>
      <c r="C7" s="506"/>
      <c r="D7" s="506"/>
      <c r="E7" s="506"/>
      <c r="F7" s="507"/>
    </row>
    <row r="8" spans="1:6" ht="59.25" customHeight="1" x14ac:dyDescent="0.2">
      <c r="A8" s="727" t="str">
        <f>CONTEXTO!A9</f>
        <v>OBJETIVO: CONTRIBUIR ANUALMENTE EN LA GESTION DE ADQUISICION DE BIENES Y SERVICIOS REQUERIDOS EN LA OPERACIÓN DE LOS PROCESOS DE LA ENTIDAD CUMPLIENDO LA NORMATIVIDAD CONTRACTUAL VIGENTE.</v>
      </c>
      <c r="B8" s="728"/>
      <c r="C8" s="728"/>
      <c r="D8" s="728"/>
      <c r="E8" s="728"/>
      <c r="F8" s="729"/>
    </row>
    <row r="9" spans="1:6" ht="15" thickBot="1" x14ac:dyDescent="0.25">
      <c r="A9" s="730"/>
      <c r="B9" s="731"/>
      <c r="C9" s="731"/>
      <c r="D9" s="731"/>
      <c r="E9" s="731"/>
      <c r="F9" s="732"/>
    </row>
    <row r="10" spans="1:6" ht="15" thickBot="1" x14ac:dyDescent="0.25">
      <c r="A10" s="715"/>
      <c r="B10" s="618"/>
      <c r="C10" s="618"/>
      <c r="D10" s="618"/>
      <c r="E10" s="618"/>
      <c r="F10" s="618"/>
    </row>
    <row r="11" spans="1:6" ht="51" customHeight="1" x14ac:dyDescent="0.2">
      <c r="A11" s="718" t="s">
        <v>87</v>
      </c>
      <c r="B11" s="716" t="s">
        <v>88</v>
      </c>
      <c r="C11" s="716" t="s">
        <v>89</v>
      </c>
      <c r="D11" s="716"/>
      <c r="E11" s="716"/>
      <c r="F11" s="717"/>
    </row>
    <row r="12" spans="1:6" ht="15" x14ac:dyDescent="0.2">
      <c r="A12" s="719"/>
      <c r="B12" s="726"/>
      <c r="C12" s="726" t="s">
        <v>90</v>
      </c>
      <c r="D12" s="726"/>
      <c r="E12" s="720" t="s">
        <v>91</v>
      </c>
      <c r="F12" s="721"/>
    </row>
    <row r="13" spans="1:6" ht="174" customHeight="1" x14ac:dyDescent="0.2">
      <c r="A13" s="219">
        <f>+DESCRIPCION!A10</f>
        <v>0</v>
      </c>
      <c r="B13" s="216" t="s">
        <v>152</v>
      </c>
      <c r="C13" s="494" t="str">
        <f>IF(B13="5. CATASTROFICO",+NOOO!$C$28,IF(B13="4. MAYOR",+NOOO!$C$29,IF(B13="3. MODERADO",+NOOO!$C$30,IF(B13="2. MENOR",+NOOO!$C$31,IF(B13="1. INSIGNIFICANTE",NOOO!$C$32," ")))))</f>
        <v>* Impacto que afecte la ejecución presupuestal en un valor ≥5%
* Pérdida de cobertura en la prestación de los servicios de la entidad ≥10%.
* Pago de indemnizaciones a terceros por acciones legales que pueden afectar el presupuesto total de la entidad en un valor ≥5%
* Pago de sanciones económicas por incumplimiento en la normatividad aplicable ante un ente regulador, las cuales afectan en un valor ≥5% del presupuesto general de la entidad.</v>
      </c>
      <c r="D13" s="494"/>
      <c r="E13" s="711" t="str">
        <f>IF(B13="5. CATASTROFICO",+NOOO!$B$28,IF(B13="4. MAYOR",+NOOO!$B$29,IF(B13="3. MODERADO",+NOOO!$B$30,IF(B13="2. MENOR",+NOOO!$B$31,IF(B13="1. INSIGNIFICANTE",NOOO!$B$32," ")))))</f>
        <v>* Interrupción de las operaciones de la Entidad por un (1) día.
* Reclamaciones o quejas de los usuarios que podrían implicar una denuncia ante los entes reguladores o una demanda de largo alcance para la entidad.
* Inoportunidad en la información ocasionando retrasos en la atención a los usuarios.
* Reproceso de actividades y aumento de carga operativa.
* Imagen institucional afectada en el orden nacional o regional por retrasos en la prestación del servicio a los usuarios o ciudadanos.
* Investigaciones penales, fiscales o disciplinarias.</v>
      </c>
      <c r="F13" s="712"/>
    </row>
    <row r="14" spans="1:6" ht="174" customHeight="1" x14ac:dyDescent="0.2">
      <c r="A14" s="298" t="s">
        <v>453</v>
      </c>
      <c r="B14" s="216" t="s">
        <v>154</v>
      </c>
      <c r="C14" s="494" t="str">
        <f>IF(B14="5. CATASTROFICO",+NOOO!$C$28,IF(B14="4. MAYOR",+NOOO!$C$29,IF(B14="3. MODERADO",+NOOO!$C$30,IF(B14="2. MENOR",+NOOO!$C$31,IF(B14="1. INSIGNIFICANTE",NOOO!$C$32," ")))))</f>
        <v>* Impacto que afecte la ejecución presupuestal en un valor ≥0,5%
* Pérdida de cobertura en la prestación de los servicios de la entidad ≥1%.
* Pago de indemnizaciones a terceros por acciones legales que pueden afectar el presupuesto total de la entidad en un valor ≥0,5%
* Pago de sanciones económicas por incumplimiento en la normatividad aplicable ante un ente regulador, las cuales afectan en un valor ≥0,5%del presupuesto general de la entidad.</v>
      </c>
      <c r="D14" s="494"/>
      <c r="E14" s="711" t="str">
        <f>IF(B14="5. CATASTROFICO",+NOOO!$B$28,IF(B14="4. MAYOR",+NOOO!$B$29,IF(B14="3. MODERADO",+NOOO!$B$30,IF(B14="2. MENOR",+NOOO!$B$31,IF(B14="1. INSIGNIFICANTE",NOOO!$B$32," ")))))</f>
        <v>* No hay interrupción de las operaciones de la entidad.
* No se generan sanciones económicas o administrativas.
* No se afecta la imagen institucional de forma significativa</v>
      </c>
      <c r="F14" s="712"/>
    </row>
    <row r="15" spans="1:6" ht="174" customHeight="1" x14ac:dyDescent="0.2">
      <c r="A15" s="220"/>
      <c r="B15" s="216" t="s">
        <v>92</v>
      </c>
      <c r="C15" s="494" t="str">
        <f>IF(B15="5. CATASTROFICO",+NOOO!$C$28,IF(B15="4. MAYOR",+NOOO!$C$29,IF(B15="3. MODERADO",+NOOO!$C$30,IF(B15="2. MENOR",+NOOO!$C$31,IF(B15="1. INSIGNIFICANTE",NOOO!$C$32," ")))))</f>
        <v xml:space="preserve"> </v>
      </c>
      <c r="D15" s="494"/>
      <c r="E15" s="711" t="str">
        <f>IF(B15="5. CATASTROFICO",+NOOO!$B$28,IF(B15="4. MAYOR",+NOOO!$B$29,IF(B15="3. MODERADO",+NOOO!$B$30,IF(B15="2. MENOR",+NOOO!$B$31,IF(B15="1. INSIGNIFICANTE",NOOO!$B$32," ")))))</f>
        <v xml:space="preserve"> </v>
      </c>
      <c r="F15" s="712"/>
    </row>
    <row r="16" spans="1:6" ht="174" customHeight="1" x14ac:dyDescent="0.2">
      <c r="A16" s="220"/>
      <c r="B16" s="216" t="s">
        <v>92</v>
      </c>
      <c r="C16" s="494" t="str">
        <f>IF(B16="5. CATASTROFICO",+NOOO!$C$28,IF(B16="4. MAYOR",+NOOO!$C$29,IF(B16="3. MODERADO",+NOOO!$C$30,IF(B16="2. MENOR",+NOOO!$C$31,IF(B16="1. INSIGNIFICANTE",NOOO!$C$32," ")))))</f>
        <v xml:space="preserve"> </v>
      </c>
      <c r="D16" s="494"/>
      <c r="E16" s="711" t="str">
        <f>IF(B16="5. CATASTROFICO",+NOOO!$B$28,IF(B16="4. MAYOR",+NOOO!$B$29,IF(B16="3. MODERADO",+NOOO!$B$30,IF(B16="2. MENOR",+NOOO!$B$31,IF(B16="1. INSIGNIFICANTE",NOOO!$B$32," ")))))</f>
        <v xml:space="preserve"> </v>
      </c>
      <c r="F16" s="712"/>
    </row>
    <row r="17" spans="1:6" ht="174" customHeight="1" x14ac:dyDescent="0.2">
      <c r="A17" s="220"/>
      <c r="B17" s="216" t="s">
        <v>92</v>
      </c>
      <c r="C17" s="494" t="str">
        <f>IF(B17="5. CATASTROFICO",+NOOO!$C$28,IF(B17="4. MAYOR",+NOOO!$C$29,IF(B17="3. MODERADO",+NOOO!$C$30,IF(B17="2. MENOR",+NOOO!$C$31,IF(B17="1. INSIGNIFICANTE",NOOO!$C$32," ")))))</f>
        <v xml:space="preserve"> </v>
      </c>
      <c r="D17" s="494"/>
      <c r="E17" s="711" t="str">
        <f>IF(B17="5. CATASTROFICO",+NOOO!$B$28,IF(B17="4. MAYOR",+NOOO!$B$29,IF(B17="3. MODERADO",+NOOO!$B$30,IF(B17="2. MENOR",+NOOO!$B$31,IF(B17="1. INSIGNIFICANTE",NOOO!$B$32," ")))))</f>
        <v xml:space="preserve"> </v>
      </c>
      <c r="F17" s="712"/>
    </row>
    <row r="18" spans="1:6" ht="174" customHeight="1" x14ac:dyDescent="0.2">
      <c r="A18" s="220"/>
      <c r="B18" s="216" t="s">
        <v>92</v>
      </c>
      <c r="C18" s="494" t="str">
        <f>IF(B18="5. CATASTROFICO",+NOOO!$C$28,IF(B18="4. MAYOR",+NOOO!$C$29,IF(B18="3. MODERADO",+NOOO!$C$30,IF(B18="2. MENOR",+NOOO!$C$31,IF(B18="1. INSIGNIFICANTE",NOOO!$C$32," ")))))</f>
        <v xml:space="preserve"> </v>
      </c>
      <c r="D18" s="494"/>
      <c r="E18" s="711" t="str">
        <f>IF(B18="5. CATASTROFICO",+NOOO!$B$28,IF(B18="4. MAYOR",+NOOO!$B$29,IF(B18="3. MODERADO",+NOOO!$B$30,IF(B18="2. MENOR",+NOOO!$B$31,IF(B18="1. INSIGNIFICANTE",NOOO!$B$32," ")))))</f>
        <v xml:space="preserve"> </v>
      </c>
      <c r="F18" s="712"/>
    </row>
    <row r="19" spans="1:6" ht="174" customHeight="1" x14ac:dyDescent="0.2">
      <c r="A19" s="220"/>
      <c r="B19" s="216" t="s">
        <v>92</v>
      </c>
      <c r="C19" s="494" t="str">
        <f>IF(B19="5. CATASTROFICO",+NOOO!$C$28,IF(B19="4. MAYOR",+NOOO!$C$29,IF(B19="3. MODERADO",+NOOO!$C$30,IF(B19="2. MENOR",+NOOO!$C$31,IF(B19="1. INSIGNIFICANTE",NOOO!$C$32," ")))))</f>
        <v xml:space="preserve"> </v>
      </c>
      <c r="D19" s="494"/>
      <c r="E19" s="711" t="str">
        <f>IF(B19="5. CATASTROFICO",+NOOO!$B$28,IF(B19="4. MAYOR",+NOOO!$B$29,IF(B19="3. MODERADO",+NOOO!$B$30,IF(B19="2. MENOR",+NOOO!$B$31,IF(B19="1. INSIGNIFICANTE",NOOO!$B$32," ")))))</f>
        <v xml:space="preserve"> </v>
      </c>
      <c r="F19" s="712"/>
    </row>
    <row r="20" spans="1:6" ht="174" customHeight="1" x14ac:dyDescent="0.2">
      <c r="A20" s="220"/>
      <c r="B20" s="216" t="s">
        <v>92</v>
      </c>
      <c r="C20" s="494" t="str">
        <f>IF(B20="5. CATASTROFICO",+NOOO!$C$28,IF(B20="4. MAYOR",+NOOO!$C$29,IF(B20="3. MODERADO",+NOOO!$C$30,IF(B20="2. MENOR",+NOOO!$C$31,IF(B20="1. INSIGNIFICANTE",NOOO!$C$32," ")))))</f>
        <v xml:space="preserve"> </v>
      </c>
      <c r="D20" s="494"/>
      <c r="E20" s="711" t="str">
        <f>IF(B20="5. CATASTROFICO",+NOOO!$B$28,IF(B20="4. MAYOR",+NOOO!$B$29,IF(B20="3. MODERADO",+NOOO!$B$30,IF(B20="2. MENOR",+NOOO!$B$31,IF(B20="1. INSIGNIFICANTE",NOOO!$B$32," ")))))</f>
        <v xml:space="preserve"> </v>
      </c>
      <c r="F20" s="712"/>
    </row>
    <row r="21" spans="1:6" ht="188.25" customHeight="1" x14ac:dyDescent="0.2">
      <c r="A21" s="220"/>
      <c r="B21" s="216" t="s">
        <v>92</v>
      </c>
      <c r="C21" s="494" t="str">
        <f>IF(B21="5. CATASTROFICO",+NOOO!$C$28,IF(B21="4. MAYOR",+NOOO!$C$29,IF(B21="3. MODERADO",+NOOO!$C$30,IF(B21="2. MENOR",+NOOO!$C$31,IF(B21="1. INSIGNIFICANTE",NOOO!$C$32," ")))))</f>
        <v xml:space="preserve"> </v>
      </c>
      <c r="D21" s="494"/>
      <c r="E21" s="711" t="str">
        <f>IF(B21="5. CATASTROFICO",+NOOO!$B$28,IF(B21="4. MAYOR",+NOOO!$B$29,IF(B21="3. MODERADO",+NOOO!$B$30,IF(B21="2. MENOR",+NOOO!$B$31,IF(B21="1. INSIGNIFICANTE",NOOO!$B$32," ")))))</f>
        <v xml:space="preserve"> </v>
      </c>
      <c r="F21" s="712"/>
    </row>
    <row r="22" spans="1:6" ht="183" customHeight="1" thickBot="1" x14ac:dyDescent="0.25">
      <c r="A22" s="221"/>
      <c r="B22" s="222" t="s">
        <v>92</v>
      </c>
      <c r="C22" s="391" t="str">
        <f>IF(B22="5. CATASTROFICO",+NOOO!$C$28,IF(B22="4. MAYOR",+NOOO!$C$29,IF(B22="3. MODERADO",+NOOO!$C$30,IF(B22="2. MENOR",+NOOO!$C$31,IF(B22="1. INSIGNIFICANTE",NOOO!$C$32," ")))))</f>
        <v xml:space="preserve"> </v>
      </c>
      <c r="D22" s="391"/>
      <c r="E22" s="713" t="str">
        <f>IF(B22="5. CATASTROFICO",+NOOO!$B$28,IF(B22="4. MAYOR",+NOOO!$B$29,IF(B22="3. MODERADO",+NOOO!$B$30,IF(B22="2. MENOR",+NOOO!$B$31,IF(B22="1. INSIGNIFICANTE",NOOO!$B$32," ")))))</f>
        <v xml:space="preserve"> </v>
      </c>
      <c r="F22" s="714"/>
    </row>
  </sheetData>
  <sheetProtection selectLockedCells="1"/>
  <mergeCells count="33">
    <mergeCell ref="F1:F4"/>
    <mergeCell ref="C19:D19"/>
    <mergeCell ref="A5:F5"/>
    <mergeCell ref="E18:F18"/>
    <mergeCell ref="B1:D2"/>
    <mergeCell ref="B3:D4"/>
    <mergeCell ref="E19:F19"/>
    <mergeCell ref="A6:F7"/>
    <mergeCell ref="A1:A4"/>
    <mergeCell ref="C14:D14"/>
    <mergeCell ref="E14:F14"/>
    <mergeCell ref="C13:D13"/>
    <mergeCell ref="E13:F13"/>
    <mergeCell ref="B11:B12"/>
    <mergeCell ref="A8:F9"/>
    <mergeCell ref="C12:D12"/>
    <mergeCell ref="A10:F10"/>
    <mergeCell ref="C15:D15"/>
    <mergeCell ref="C20:D20"/>
    <mergeCell ref="E20:F20"/>
    <mergeCell ref="E15:F15"/>
    <mergeCell ref="C16:D16"/>
    <mergeCell ref="E16:F16"/>
    <mergeCell ref="C17:D17"/>
    <mergeCell ref="E17:F17"/>
    <mergeCell ref="C11:F11"/>
    <mergeCell ref="A11:A12"/>
    <mergeCell ref="E12:F12"/>
    <mergeCell ref="E21:F21"/>
    <mergeCell ref="C18:D18"/>
    <mergeCell ref="E22:F22"/>
    <mergeCell ref="C22:D22"/>
    <mergeCell ref="C21:D21"/>
  </mergeCells>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NOOO!$A$20:$A$25</xm:f>
          </x14:formula1>
          <xm:sqref>B13:B22</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tabColor theme="5" tint="-0.249977111117893"/>
  </sheetPr>
  <dimension ref="A1:F124"/>
  <sheetViews>
    <sheetView topLeftCell="A13" zoomScale="80" zoomScaleNormal="80" workbookViewId="0">
      <selection activeCell="C2" sqref="C2:E2"/>
    </sheetView>
  </sheetViews>
  <sheetFormatPr baseColWidth="10" defaultColWidth="11.42578125" defaultRowHeight="14.25" x14ac:dyDescent="0.2"/>
  <cols>
    <col min="1" max="1" width="34" style="1" customWidth="1"/>
    <col min="2" max="2" width="91" style="1" customWidth="1"/>
    <col min="3" max="3" width="16.5703125" style="1" customWidth="1"/>
    <col min="4" max="4" width="10.28515625" style="1" customWidth="1"/>
    <col min="5" max="5" width="8.28515625" style="1" customWidth="1"/>
    <col min="6" max="6" width="15" style="1" customWidth="1"/>
    <col min="7" max="16384" width="11.42578125" style="1"/>
  </cols>
  <sheetData>
    <row r="1" spans="1:6" ht="22.5" customHeight="1" x14ac:dyDescent="0.2">
      <c r="A1" s="496"/>
      <c r="B1" s="444" t="str">
        <f>CONTEXTO!B1</f>
        <v>PROCESO: GESTION CONTRACTUAL</v>
      </c>
      <c r="C1" s="743" t="s">
        <v>501</v>
      </c>
      <c r="D1" s="743"/>
      <c r="E1" s="743"/>
      <c r="F1" s="744"/>
    </row>
    <row r="2" spans="1:6" ht="15.75" customHeight="1" x14ac:dyDescent="0.2">
      <c r="A2" s="497"/>
      <c r="B2" s="445"/>
      <c r="C2" s="680" t="s">
        <v>486</v>
      </c>
      <c r="D2" s="680"/>
      <c r="E2" s="680"/>
      <c r="F2" s="745"/>
    </row>
    <row r="3" spans="1:6" ht="15" customHeight="1" x14ac:dyDescent="0.2">
      <c r="A3" s="497"/>
      <c r="B3" s="445" t="s">
        <v>93</v>
      </c>
      <c r="C3" s="680" t="s">
        <v>487</v>
      </c>
      <c r="D3" s="680"/>
      <c r="E3" s="680"/>
      <c r="F3" s="745"/>
    </row>
    <row r="4" spans="1:6" ht="15.75" customHeight="1" x14ac:dyDescent="0.2">
      <c r="A4" s="497"/>
      <c r="B4" s="445"/>
      <c r="C4" s="680" t="s">
        <v>502</v>
      </c>
      <c r="D4" s="680"/>
      <c r="E4" s="680"/>
      <c r="F4" s="745"/>
    </row>
    <row r="5" spans="1:6" ht="15.75" customHeight="1" x14ac:dyDescent="0.2">
      <c r="A5" s="733"/>
      <c r="B5" s="734"/>
      <c r="C5" s="734"/>
      <c r="D5" s="734"/>
      <c r="E5" s="734"/>
      <c r="F5" s="735"/>
    </row>
    <row r="6" spans="1:6" x14ac:dyDescent="0.2">
      <c r="A6" s="505" t="str">
        <f>+CONTEXTO!A8</f>
        <v>PROCESO: GESTIÓN CONTRACTUAL</v>
      </c>
      <c r="B6" s="506"/>
      <c r="C6" s="506"/>
      <c r="D6" s="506"/>
      <c r="E6" s="506"/>
      <c r="F6" s="507"/>
    </row>
    <row r="7" spans="1:6" ht="12.75" customHeight="1" x14ac:dyDescent="0.2">
      <c r="A7" s="505"/>
      <c r="B7" s="506"/>
      <c r="C7" s="506"/>
      <c r="D7" s="506"/>
      <c r="E7" s="506"/>
      <c r="F7" s="507"/>
    </row>
    <row r="8" spans="1:6" ht="60.75" customHeight="1" x14ac:dyDescent="0.2">
      <c r="A8" s="508" t="str">
        <f>+CONTEXTO!A9</f>
        <v>OBJETIVO: CONTRIBUIR ANUALMENTE EN LA GESTION DE ADQUISICION DE BIENES Y SERVICIOS REQUERIDOS EN LA OPERACIÓN DE LOS PROCESOS DE LA ENTIDAD CUMPLIENDO LA NORMATIVIDAD CONTRACTUAL VIGENTE.</v>
      </c>
      <c r="B8" s="509"/>
      <c r="C8" s="509"/>
      <c r="D8" s="509"/>
      <c r="E8" s="509"/>
      <c r="F8" s="510"/>
    </row>
    <row r="9" spans="1:6" ht="3.75" customHeight="1" thickBot="1" x14ac:dyDescent="0.25">
      <c r="A9" s="511"/>
      <c r="B9" s="512"/>
      <c r="C9" s="512"/>
      <c r="D9" s="512"/>
      <c r="E9" s="512"/>
      <c r="F9" s="513"/>
    </row>
    <row r="10" spans="1:6" ht="13.5" customHeight="1" thickBot="1" x14ac:dyDescent="0.25">
      <c r="A10" s="514"/>
      <c r="B10" s="514"/>
      <c r="C10" s="514"/>
      <c r="D10" s="514"/>
      <c r="E10" s="514"/>
      <c r="F10" s="514"/>
    </row>
    <row r="11" spans="1:6" ht="34.5" customHeight="1" x14ac:dyDescent="0.25">
      <c r="A11" s="736" t="s">
        <v>94</v>
      </c>
      <c r="B11" s="517" t="s">
        <v>95</v>
      </c>
      <c r="C11" s="517"/>
      <c r="D11" s="750" t="s">
        <v>96</v>
      </c>
      <c r="E11" s="750"/>
      <c r="F11" s="746" t="s">
        <v>97</v>
      </c>
    </row>
    <row r="12" spans="1:6" ht="21" customHeight="1" x14ac:dyDescent="0.2">
      <c r="A12" s="737"/>
      <c r="B12" s="518"/>
      <c r="C12" s="518"/>
      <c r="D12" s="101" t="s">
        <v>98</v>
      </c>
      <c r="E12" s="101" t="s">
        <v>99</v>
      </c>
      <c r="F12" s="747"/>
    </row>
    <row r="13" spans="1:6" ht="26.25" customHeight="1" x14ac:dyDescent="0.2">
      <c r="A13" s="491" t="str">
        <f>+DESCRIPCION!A13</f>
        <v>Posibilidad de que se presente direccionamiento de los procesos de contratación a favor de terceros</v>
      </c>
      <c r="B13" s="494" t="s">
        <v>100</v>
      </c>
      <c r="C13" s="494"/>
      <c r="D13" s="216" t="s">
        <v>138</v>
      </c>
      <c r="E13" s="216"/>
      <c r="F13" s="738" t="str">
        <f>IF(D28="X","CATASTROFICO",IF(AND(D32&gt;0,D32&lt;=5),"MODERADO",IF(AND(D32&gt;=6,D32&lt;=11),"MAYOR",IF(AND(D32&gt;=12,D32&lt;=19),"CATASTROFICO",IF(AND(D32=0),"MENOR")))))</f>
        <v>CATASTROFICO</v>
      </c>
    </row>
    <row r="14" spans="1:6" ht="26.25" customHeight="1" x14ac:dyDescent="0.2">
      <c r="A14" s="491"/>
      <c r="B14" s="494" t="s">
        <v>101</v>
      </c>
      <c r="C14" s="494"/>
      <c r="D14" s="216" t="s">
        <v>138</v>
      </c>
      <c r="E14" s="216"/>
      <c r="F14" s="739"/>
    </row>
    <row r="15" spans="1:6" ht="26.25" customHeight="1" x14ac:dyDescent="0.2">
      <c r="A15" s="491"/>
      <c r="B15" s="494" t="s">
        <v>102</v>
      </c>
      <c r="C15" s="494"/>
      <c r="D15" s="216" t="s">
        <v>138</v>
      </c>
      <c r="E15" s="216"/>
      <c r="F15" s="739"/>
    </row>
    <row r="16" spans="1:6" ht="26.25" customHeight="1" x14ac:dyDescent="0.2">
      <c r="A16" s="491"/>
      <c r="B16" s="494" t="s">
        <v>103</v>
      </c>
      <c r="C16" s="494"/>
      <c r="D16" s="216"/>
      <c r="E16" s="299" t="s">
        <v>138</v>
      </c>
      <c r="F16" s="739"/>
    </row>
    <row r="17" spans="1:6" ht="26.25" customHeight="1" x14ac:dyDescent="0.2">
      <c r="A17" s="491"/>
      <c r="B17" s="494" t="s">
        <v>104</v>
      </c>
      <c r="C17" s="494"/>
      <c r="D17" s="216" t="s">
        <v>138</v>
      </c>
      <c r="E17" s="216"/>
      <c r="F17" s="739"/>
    </row>
    <row r="18" spans="1:6" ht="26.25" customHeight="1" x14ac:dyDescent="0.2">
      <c r="A18" s="491"/>
      <c r="B18" s="494" t="s">
        <v>105</v>
      </c>
      <c r="C18" s="494"/>
      <c r="D18" s="216" t="s">
        <v>138</v>
      </c>
      <c r="E18" s="216"/>
      <c r="F18" s="739"/>
    </row>
    <row r="19" spans="1:6" ht="26.25" customHeight="1" x14ac:dyDescent="0.2">
      <c r="A19" s="491"/>
      <c r="B19" s="494" t="s">
        <v>106</v>
      </c>
      <c r="C19" s="494"/>
      <c r="D19" s="216" t="s">
        <v>138</v>
      </c>
      <c r="E19" s="216"/>
      <c r="F19" s="739"/>
    </row>
    <row r="20" spans="1:6" ht="33" customHeight="1" x14ac:dyDescent="0.2">
      <c r="A20" s="491"/>
      <c r="B20" s="494" t="s">
        <v>107</v>
      </c>
      <c r="C20" s="494"/>
      <c r="D20" s="216" t="s">
        <v>138</v>
      </c>
      <c r="E20" s="216"/>
      <c r="F20" s="739"/>
    </row>
    <row r="21" spans="1:6" ht="26.25" customHeight="1" x14ac:dyDescent="0.2">
      <c r="A21" s="491"/>
      <c r="B21" s="494" t="s">
        <v>108</v>
      </c>
      <c r="C21" s="494"/>
      <c r="D21" s="216"/>
      <c r="E21" s="216" t="s">
        <v>138</v>
      </c>
      <c r="F21" s="739"/>
    </row>
    <row r="22" spans="1:6" ht="26.25" customHeight="1" x14ac:dyDescent="0.2">
      <c r="A22" s="491"/>
      <c r="B22" s="494" t="s">
        <v>109</v>
      </c>
      <c r="C22" s="494"/>
      <c r="D22" s="216" t="s">
        <v>138</v>
      </c>
      <c r="E22" s="216"/>
      <c r="F22" s="739"/>
    </row>
    <row r="23" spans="1:6" ht="26.25" customHeight="1" x14ac:dyDescent="0.2">
      <c r="A23" s="491"/>
      <c r="B23" s="494" t="s">
        <v>110</v>
      </c>
      <c r="C23" s="494"/>
      <c r="D23" s="216" t="s">
        <v>138</v>
      </c>
      <c r="E23" s="216"/>
      <c r="F23" s="739"/>
    </row>
    <row r="24" spans="1:6" ht="26.25" customHeight="1" x14ac:dyDescent="0.2">
      <c r="A24" s="491"/>
      <c r="B24" s="494" t="s">
        <v>111</v>
      </c>
      <c r="C24" s="494"/>
      <c r="D24" s="216" t="s">
        <v>138</v>
      </c>
      <c r="E24" s="216"/>
      <c r="F24" s="739"/>
    </row>
    <row r="25" spans="1:6" ht="26.25" customHeight="1" x14ac:dyDescent="0.2">
      <c r="A25" s="491"/>
      <c r="B25" s="494" t="s">
        <v>112</v>
      </c>
      <c r="C25" s="494"/>
      <c r="D25" s="216" t="s">
        <v>138</v>
      </c>
      <c r="E25" s="216"/>
      <c r="F25" s="739"/>
    </row>
    <row r="26" spans="1:6" ht="26.25" customHeight="1" x14ac:dyDescent="0.2">
      <c r="A26" s="491"/>
      <c r="B26" s="494" t="s">
        <v>113</v>
      </c>
      <c r="C26" s="494"/>
      <c r="D26" s="216" t="s">
        <v>138</v>
      </c>
      <c r="E26" s="216"/>
      <c r="F26" s="739"/>
    </row>
    <row r="27" spans="1:6" ht="26.25" customHeight="1" x14ac:dyDescent="0.2">
      <c r="A27" s="491"/>
      <c r="B27" s="494" t="s">
        <v>114</v>
      </c>
      <c r="C27" s="494"/>
      <c r="D27" s="216" t="s">
        <v>138</v>
      </c>
      <c r="E27" s="216"/>
      <c r="F27" s="739"/>
    </row>
    <row r="28" spans="1:6" ht="26.25" customHeight="1" x14ac:dyDescent="0.2">
      <c r="A28" s="491"/>
      <c r="B28" s="494" t="s">
        <v>115</v>
      </c>
      <c r="C28" s="494"/>
      <c r="D28" s="216" t="s">
        <v>138</v>
      </c>
      <c r="E28" s="216"/>
      <c r="F28" s="739"/>
    </row>
    <row r="29" spans="1:6" ht="26.25" customHeight="1" x14ac:dyDescent="0.2">
      <c r="A29" s="491"/>
      <c r="B29" s="494" t="s">
        <v>116</v>
      </c>
      <c r="C29" s="494"/>
      <c r="D29" s="216" t="s">
        <v>138</v>
      </c>
      <c r="E29" s="216"/>
      <c r="F29" s="739"/>
    </row>
    <row r="30" spans="1:6" ht="26.25" customHeight="1" x14ac:dyDescent="0.2">
      <c r="A30" s="491"/>
      <c r="B30" s="494" t="s">
        <v>117</v>
      </c>
      <c r="C30" s="494"/>
      <c r="D30" s="216" t="s">
        <v>138</v>
      </c>
      <c r="E30" s="216"/>
      <c r="F30" s="739"/>
    </row>
    <row r="31" spans="1:6" ht="26.25" customHeight="1" x14ac:dyDescent="0.2">
      <c r="A31" s="491"/>
      <c r="B31" s="494" t="s">
        <v>118</v>
      </c>
      <c r="C31" s="494"/>
      <c r="D31" s="216" t="s">
        <v>138</v>
      </c>
      <c r="E31" s="216"/>
      <c r="F31" s="739"/>
    </row>
    <row r="32" spans="1:6" ht="16.5" thickBot="1" x14ac:dyDescent="0.3">
      <c r="A32" s="492"/>
      <c r="B32" s="741" t="s">
        <v>58</v>
      </c>
      <c r="C32" s="742"/>
      <c r="D32" s="97">
        <f>+NOOO!B54</f>
        <v>17</v>
      </c>
      <c r="E32" s="98"/>
      <c r="F32" s="740"/>
    </row>
    <row r="33" spans="1:6" ht="15.75" customHeight="1" thickBot="1" x14ac:dyDescent="0.25">
      <c r="A33" s="748"/>
      <c r="B33" s="405"/>
      <c r="C33" s="405"/>
      <c r="D33" s="405"/>
      <c r="E33" s="405"/>
      <c r="F33" s="749"/>
    </row>
    <row r="34" spans="1:6" ht="34.5" customHeight="1" x14ac:dyDescent="0.25">
      <c r="A34" s="736" t="s">
        <v>94</v>
      </c>
      <c r="B34" s="517" t="s">
        <v>95</v>
      </c>
      <c r="C34" s="517"/>
      <c r="D34" s="750" t="s">
        <v>96</v>
      </c>
      <c r="E34" s="750"/>
      <c r="F34" s="746" t="s">
        <v>97</v>
      </c>
    </row>
    <row r="35" spans="1:6" ht="21" customHeight="1" x14ac:dyDescent="0.25">
      <c r="A35" s="737"/>
      <c r="B35" s="518"/>
      <c r="C35" s="518"/>
      <c r="D35" s="77" t="s">
        <v>98</v>
      </c>
      <c r="E35" s="77" t="s">
        <v>99</v>
      </c>
      <c r="F35" s="747"/>
    </row>
    <row r="36" spans="1:6" ht="26.25" customHeight="1" x14ac:dyDescent="0.2">
      <c r="A36" s="491" t="str">
        <f>+DESCRIPCION!A16</f>
        <v>Posibilidad de la Indebida utilización de la figura de urgencia manifiesta en el marco de la ley 80 de 1993 y sus normas concordantes</v>
      </c>
      <c r="B36" s="494" t="s">
        <v>100</v>
      </c>
      <c r="C36" s="494"/>
      <c r="D36" s="216" t="s">
        <v>138</v>
      </c>
      <c r="E36" s="216"/>
      <c r="F36" s="753" t="str">
        <f>IF(D51="X","CATASTROFICO",IF(AND(D55&gt;0,D55&lt;=5),"MODERADO",IF(AND(D55&gt;=6,D55&lt;=11),"MAYOR",IF(AND(D55&gt;=12,D55&lt;=19),"CATASTROFICO"," "))))</f>
        <v>CATASTROFICO</v>
      </c>
    </row>
    <row r="37" spans="1:6" ht="26.25" customHeight="1" x14ac:dyDescent="0.2">
      <c r="A37" s="491"/>
      <c r="B37" s="494" t="s">
        <v>101</v>
      </c>
      <c r="C37" s="494"/>
      <c r="D37" s="216" t="s">
        <v>138</v>
      </c>
      <c r="E37" s="216"/>
      <c r="F37" s="753"/>
    </row>
    <row r="38" spans="1:6" ht="26.25" customHeight="1" x14ac:dyDescent="0.2">
      <c r="A38" s="491"/>
      <c r="B38" s="494" t="s">
        <v>102</v>
      </c>
      <c r="C38" s="494"/>
      <c r="D38" s="216" t="s">
        <v>138</v>
      </c>
      <c r="E38" s="216"/>
      <c r="F38" s="753"/>
    </row>
    <row r="39" spans="1:6" ht="26.25" customHeight="1" x14ac:dyDescent="0.2">
      <c r="A39" s="491"/>
      <c r="B39" s="494" t="s">
        <v>103</v>
      </c>
      <c r="C39" s="494"/>
      <c r="D39" s="216" t="s">
        <v>138</v>
      </c>
      <c r="E39" s="216"/>
      <c r="F39" s="753"/>
    </row>
    <row r="40" spans="1:6" ht="26.25" customHeight="1" x14ac:dyDescent="0.2">
      <c r="A40" s="491"/>
      <c r="B40" s="494" t="s">
        <v>104</v>
      </c>
      <c r="C40" s="494"/>
      <c r="D40" s="216" t="s">
        <v>138</v>
      </c>
      <c r="E40" s="216"/>
      <c r="F40" s="753"/>
    </row>
    <row r="41" spans="1:6" ht="26.25" customHeight="1" x14ac:dyDescent="0.2">
      <c r="A41" s="491"/>
      <c r="B41" s="494" t="s">
        <v>105</v>
      </c>
      <c r="C41" s="494"/>
      <c r="D41" s="216" t="s">
        <v>138</v>
      </c>
      <c r="E41" s="216"/>
      <c r="F41" s="753"/>
    </row>
    <row r="42" spans="1:6" ht="26.25" customHeight="1" x14ac:dyDescent="0.2">
      <c r="A42" s="491"/>
      <c r="B42" s="494" t="s">
        <v>106</v>
      </c>
      <c r="C42" s="494"/>
      <c r="D42" s="216" t="s">
        <v>138</v>
      </c>
      <c r="E42" s="216"/>
      <c r="F42" s="753"/>
    </row>
    <row r="43" spans="1:6" ht="33" customHeight="1" x14ac:dyDescent="0.2">
      <c r="A43" s="491"/>
      <c r="B43" s="494" t="s">
        <v>107</v>
      </c>
      <c r="C43" s="494"/>
      <c r="D43" s="216" t="s">
        <v>138</v>
      </c>
      <c r="E43" s="216"/>
      <c r="F43" s="753"/>
    </row>
    <row r="44" spans="1:6" ht="26.25" customHeight="1" x14ac:dyDescent="0.2">
      <c r="A44" s="491"/>
      <c r="B44" s="494" t="s">
        <v>108</v>
      </c>
      <c r="C44" s="494"/>
      <c r="D44" s="216"/>
      <c r="E44" s="216" t="s">
        <v>138</v>
      </c>
      <c r="F44" s="753"/>
    </row>
    <row r="45" spans="1:6" ht="26.25" customHeight="1" x14ac:dyDescent="0.2">
      <c r="A45" s="491"/>
      <c r="B45" s="494" t="s">
        <v>109</v>
      </c>
      <c r="C45" s="494"/>
      <c r="D45" s="216" t="s">
        <v>138</v>
      </c>
      <c r="E45" s="216"/>
      <c r="F45" s="753"/>
    </row>
    <row r="46" spans="1:6" ht="26.25" customHeight="1" x14ac:dyDescent="0.2">
      <c r="A46" s="491"/>
      <c r="B46" s="494" t="s">
        <v>110</v>
      </c>
      <c r="C46" s="494"/>
      <c r="D46" s="216" t="s">
        <v>138</v>
      </c>
      <c r="E46" s="216"/>
      <c r="F46" s="753"/>
    </row>
    <row r="47" spans="1:6" ht="26.25" customHeight="1" x14ac:dyDescent="0.2">
      <c r="A47" s="491"/>
      <c r="B47" s="494" t="s">
        <v>111</v>
      </c>
      <c r="C47" s="494"/>
      <c r="D47" s="216" t="s">
        <v>138</v>
      </c>
      <c r="E47" s="223"/>
      <c r="F47" s="753"/>
    </row>
    <row r="48" spans="1:6" ht="26.25" customHeight="1" x14ac:dyDescent="0.2">
      <c r="A48" s="491"/>
      <c r="B48" s="494" t="s">
        <v>112</v>
      </c>
      <c r="C48" s="494"/>
      <c r="D48" s="216" t="s">
        <v>138</v>
      </c>
      <c r="E48" s="223"/>
      <c r="F48" s="753"/>
    </row>
    <row r="49" spans="1:6" ht="26.25" customHeight="1" x14ac:dyDescent="0.2">
      <c r="A49" s="491"/>
      <c r="B49" s="494" t="s">
        <v>113</v>
      </c>
      <c r="C49" s="494"/>
      <c r="D49" s="216" t="s">
        <v>138</v>
      </c>
      <c r="E49" s="223"/>
      <c r="F49" s="753"/>
    </row>
    <row r="50" spans="1:6" ht="26.25" customHeight="1" x14ac:dyDescent="0.2">
      <c r="A50" s="491"/>
      <c r="B50" s="494" t="s">
        <v>114</v>
      </c>
      <c r="C50" s="494"/>
      <c r="D50" s="216" t="s">
        <v>138</v>
      </c>
      <c r="E50" s="223"/>
      <c r="F50" s="753"/>
    </row>
    <row r="51" spans="1:6" ht="26.25" customHeight="1" x14ac:dyDescent="0.2">
      <c r="A51" s="491"/>
      <c r="B51" s="494" t="s">
        <v>115</v>
      </c>
      <c r="C51" s="494"/>
      <c r="D51" s="216" t="s">
        <v>138</v>
      </c>
      <c r="E51" s="223"/>
      <c r="F51" s="753"/>
    </row>
    <row r="52" spans="1:6" ht="26.25" customHeight="1" x14ac:dyDescent="0.2">
      <c r="A52" s="491"/>
      <c r="B52" s="494" t="s">
        <v>116</v>
      </c>
      <c r="C52" s="494"/>
      <c r="D52" s="216" t="s">
        <v>138</v>
      </c>
      <c r="E52" s="223"/>
      <c r="F52" s="753"/>
    </row>
    <row r="53" spans="1:6" ht="26.25" customHeight="1" x14ac:dyDescent="0.2">
      <c r="A53" s="491"/>
      <c r="B53" s="494" t="s">
        <v>117</v>
      </c>
      <c r="C53" s="494"/>
      <c r="D53" s="216" t="s">
        <v>138</v>
      </c>
      <c r="E53" s="223"/>
      <c r="F53" s="753"/>
    </row>
    <row r="54" spans="1:6" ht="26.25" customHeight="1" x14ac:dyDescent="0.2">
      <c r="A54" s="491"/>
      <c r="B54" s="494" t="s">
        <v>118</v>
      </c>
      <c r="C54" s="494"/>
      <c r="D54" s="216"/>
      <c r="E54" s="223" t="s">
        <v>138</v>
      </c>
      <c r="F54" s="753"/>
    </row>
    <row r="55" spans="1:6" ht="16.5" thickBot="1" x14ac:dyDescent="0.3">
      <c r="A55" s="492"/>
      <c r="B55" s="741" t="s">
        <v>58</v>
      </c>
      <c r="C55" s="742"/>
      <c r="D55" s="97">
        <f>+NOOO!B77</f>
        <v>17</v>
      </c>
      <c r="E55" s="98"/>
      <c r="F55" s="754"/>
    </row>
    <row r="56" spans="1:6" ht="15" thickBot="1" x14ac:dyDescent="0.25"/>
    <row r="57" spans="1:6" ht="34.5" customHeight="1" x14ac:dyDescent="0.25">
      <c r="A57" s="736" t="s">
        <v>94</v>
      </c>
      <c r="B57" s="517" t="s">
        <v>95</v>
      </c>
      <c r="C57" s="517"/>
      <c r="D57" s="750" t="s">
        <v>96</v>
      </c>
      <c r="E57" s="750"/>
      <c r="F57" s="746" t="s">
        <v>97</v>
      </c>
    </row>
    <row r="58" spans="1:6" ht="21" customHeight="1" x14ac:dyDescent="0.25">
      <c r="A58" s="737"/>
      <c r="B58" s="518"/>
      <c r="C58" s="518"/>
      <c r="D58" s="77" t="s">
        <v>98</v>
      </c>
      <c r="E58" s="77" t="s">
        <v>99</v>
      </c>
      <c r="F58" s="747"/>
    </row>
    <row r="59" spans="1:6" ht="26.25" customHeight="1" x14ac:dyDescent="0.2">
      <c r="A59" s="751"/>
      <c r="B59" s="494" t="s">
        <v>100</v>
      </c>
      <c r="C59" s="494"/>
      <c r="D59" s="224"/>
      <c r="E59" s="224"/>
      <c r="F59" s="753" t="str">
        <f>IF(D74="X","CATASTROFICO",IF(AND(D78&gt;0,D78&lt;=5),"MODERADO",IF(AND(D78&gt;=6,D78&lt;=11),"MAYOR",IF(AND(D78&gt;=12,D78&lt;=19),"CATASTROFICO"," "))))</f>
        <v xml:space="preserve"> </v>
      </c>
    </row>
    <row r="60" spans="1:6" ht="26.25" customHeight="1" x14ac:dyDescent="0.2">
      <c r="A60" s="751"/>
      <c r="B60" s="494" t="s">
        <v>101</v>
      </c>
      <c r="C60" s="494"/>
      <c r="D60" s="224"/>
      <c r="E60" s="224"/>
      <c r="F60" s="753"/>
    </row>
    <row r="61" spans="1:6" ht="26.25" customHeight="1" x14ac:dyDescent="0.2">
      <c r="A61" s="751"/>
      <c r="B61" s="494" t="s">
        <v>102</v>
      </c>
      <c r="C61" s="494"/>
      <c r="D61" s="224"/>
      <c r="E61" s="224"/>
      <c r="F61" s="753"/>
    </row>
    <row r="62" spans="1:6" ht="26.25" customHeight="1" x14ac:dyDescent="0.2">
      <c r="A62" s="751"/>
      <c r="B62" s="494" t="s">
        <v>103</v>
      </c>
      <c r="C62" s="494"/>
      <c r="D62" s="224"/>
      <c r="E62" s="224"/>
      <c r="F62" s="753"/>
    </row>
    <row r="63" spans="1:6" ht="26.25" customHeight="1" x14ac:dyDescent="0.2">
      <c r="A63" s="751"/>
      <c r="B63" s="494" t="s">
        <v>104</v>
      </c>
      <c r="C63" s="494"/>
      <c r="D63" s="224"/>
      <c r="E63" s="224"/>
      <c r="F63" s="753"/>
    </row>
    <row r="64" spans="1:6" ht="26.25" customHeight="1" x14ac:dyDescent="0.2">
      <c r="A64" s="751"/>
      <c r="B64" s="494" t="s">
        <v>105</v>
      </c>
      <c r="C64" s="494"/>
      <c r="D64" s="224"/>
      <c r="E64" s="224"/>
      <c r="F64" s="753"/>
    </row>
    <row r="65" spans="1:6" ht="26.25" customHeight="1" x14ac:dyDescent="0.2">
      <c r="A65" s="751"/>
      <c r="B65" s="494" t="s">
        <v>106</v>
      </c>
      <c r="C65" s="494"/>
      <c r="D65" s="224"/>
      <c r="E65" s="224"/>
      <c r="F65" s="753"/>
    </row>
    <row r="66" spans="1:6" ht="32.25" customHeight="1" x14ac:dyDescent="0.2">
      <c r="A66" s="751"/>
      <c r="B66" s="494" t="s">
        <v>107</v>
      </c>
      <c r="C66" s="494"/>
      <c r="D66" s="224"/>
      <c r="E66" s="224"/>
      <c r="F66" s="753"/>
    </row>
    <row r="67" spans="1:6" ht="26.25" customHeight="1" x14ac:dyDescent="0.2">
      <c r="A67" s="751"/>
      <c r="B67" s="494" t="s">
        <v>108</v>
      </c>
      <c r="C67" s="494"/>
      <c r="D67" s="224"/>
      <c r="E67" s="224"/>
      <c r="F67" s="753"/>
    </row>
    <row r="68" spans="1:6" ht="26.25" customHeight="1" x14ac:dyDescent="0.2">
      <c r="A68" s="751"/>
      <c r="B68" s="494" t="s">
        <v>109</v>
      </c>
      <c r="C68" s="494"/>
      <c r="D68" s="224"/>
      <c r="E68" s="224"/>
      <c r="F68" s="753"/>
    </row>
    <row r="69" spans="1:6" ht="26.25" customHeight="1" x14ac:dyDescent="0.2">
      <c r="A69" s="751"/>
      <c r="B69" s="494" t="s">
        <v>110</v>
      </c>
      <c r="C69" s="494"/>
      <c r="D69" s="224"/>
      <c r="E69" s="224"/>
      <c r="F69" s="753"/>
    </row>
    <row r="70" spans="1:6" ht="26.25" customHeight="1" x14ac:dyDescent="0.2">
      <c r="A70" s="751"/>
      <c r="B70" s="494" t="s">
        <v>111</v>
      </c>
      <c r="C70" s="494"/>
      <c r="D70" s="224"/>
      <c r="E70" s="224"/>
      <c r="F70" s="753"/>
    </row>
    <row r="71" spans="1:6" ht="26.25" customHeight="1" x14ac:dyDescent="0.2">
      <c r="A71" s="751"/>
      <c r="B71" s="494" t="s">
        <v>112</v>
      </c>
      <c r="C71" s="494"/>
      <c r="D71" s="224"/>
      <c r="E71" s="224"/>
      <c r="F71" s="753"/>
    </row>
    <row r="72" spans="1:6" ht="26.25" customHeight="1" x14ac:dyDescent="0.2">
      <c r="A72" s="751"/>
      <c r="B72" s="494" t="s">
        <v>113</v>
      </c>
      <c r="C72" s="494"/>
      <c r="D72" s="224"/>
      <c r="E72" s="224"/>
      <c r="F72" s="753"/>
    </row>
    <row r="73" spans="1:6" ht="26.25" customHeight="1" x14ac:dyDescent="0.2">
      <c r="A73" s="751"/>
      <c r="B73" s="494" t="s">
        <v>114</v>
      </c>
      <c r="C73" s="494"/>
      <c r="D73" s="224"/>
      <c r="E73" s="224"/>
      <c r="F73" s="753"/>
    </row>
    <row r="74" spans="1:6" ht="26.25" customHeight="1" x14ac:dyDescent="0.2">
      <c r="A74" s="751"/>
      <c r="B74" s="494" t="s">
        <v>115</v>
      </c>
      <c r="C74" s="494"/>
      <c r="D74" s="224"/>
      <c r="E74" s="224"/>
      <c r="F74" s="753"/>
    </row>
    <row r="75" spans="1:6" ht="26.25" customHeight="1" x14ac:dyDescent="0.2">
      <c r="A75" s="751"/>
      <c r="B75" s="494" t="s">
        <v>116</v>
      </c>
      <c r="C75" s="494"/>
      <c r="D75" s="224"/>
      <c r="E75" s="224"/>
      <c r="F75" s="753"/>
    </row>
    <row r="76" spans="1:6" ht="26.25" customHeight="1" x14ac:dyDescent="0.2">
      <c r="A76" s="751"/>
      <c r="B76" s="494" t="s">
        <v>117</v>
      </c>
      <c r="C76" s="494"/>
      <c r="D76" s="224"/>
      <c r="E76" s="224"/>
      <c r="F76" s="753"/>
    </row>
    <row r="77" spans="1:6" ht="26.25" customHeight="1" x14ac:dyDescent="0.2">
      <c r="A77" s="751"/>
      <c r="B77" s="494" t="s">
        <v>118</v>
      </c>
      <c r="C77" s="494"/>
      <c r="D77" s="224"/>
      <c r="E77" s="224"/>
      <c r="F77" s="753"/>
    </row>
    <row r="78" spans="1:6" ht="16.5" thickBot="1" x14ac:dyDescent="0.3">
      <c r="A78" s="752"/>
      <c r="B78" s="741" t="s">
        <v>58</v>
      </c>
      <c r="C78" s="742"/>
      <c r="D78" s="97">
        <f>+NOOO!B100</f>
        <v>0</v>
      </c>
      <c r="E78" s="98"/>
      <c r="F78" s="754"/>
    </row>
    <row r="79" spans="1:6" ht="15" thickBot="1" x14ac:dyDescent="0.25"/>
    <row r="80" spans="1:6" ht="34.5" customHeight="1" x14ac:dyDescent="0.25">
      <c r="A80" s="736" t="s">
        <v>94</v>
      </c>
      <c r="B80" s="517" t="s">
        <v>95</v>
      </c>
      <c r="C80" s="517"/>
      <c r="D80" s="750" t="s">
        <v>96</v>
      </c>
      <c r="E80" s="750"/>
      <c r="F80" s="746" t="s">
        <v>97</v>
      </c>
    </row>
    <row r="81" spans="1:6" ht="21" customHeight="1" x14ac:dyDescent="0.25">
      <c r="A81" s="737"/>
      <c r="B81" s="518"/>
      <c r="C81" s="518"/>
      <c r="D81" s="77" t="s">
        <v>98</v>
      </c>
      <c r="E81" s="77" t="s">
        <v>99</v>
      </c>
      <c r="F81" s="747"/>
    </row>
    <row r="82" spans="1:6" ht="26.25" customHeight="1" x14ac:dyDescent="0.2">
      <c r="A82" s="751"/>
      <c r="B82" s="494" t="s">
        <v>100</v>
      </c>
      <c r="C82" s="494"/>
      <c r="D82" s="224"/>
      <c r="E82" s="224"/>
      <c r="F82" s="753" t="str">
        <f>IF(D97="X","CATASTROFICO",IF(AND(D101&gt;0,D101&lt;=5),"MODERADO",IF(AND(D101&gt;=6,D101&lt;=11),"MAYOR",IF(AND(D101&gt;=12,D101&lt;=19),"CATASTROFICO"," "))))</f>
        <v xml:space="preserve"> </v>
      </c>
    </row>
    <row r="83" spans="1:6" ht="26.25" customHeight="1" x14ac:dyDescent="0.2">
      <c r="A83" s="751"/>
      <c r="B83" s="494" t="s">
        <v>101</v>
      </c>
      <c r="C83" s="494"/>
      <c r="D83" s="224"/>
      <c r="E83" s="224"/>
      <c r="F83" s="753"/>
    </row>
    <row r="84" spans="1:6" ht="26.25" customHeight="1" x14ac:dyDescent="0.2">
      <c r="A84" s="751"/>
      <c r="B84" s="494" t="s">
        <v>102</v>
      </c>
      <c r="C84" s="494"/>
      <c r="D84" s="224"/>
      <c r="E84" s="224"/>
      <c r="F84" s="753"/>
    </row>
    <row r="85" spans="1:6" ht="26.25" customHeight="1" x14ac:dyDescent="0.2">
      <c r="A85" s="751"/>
      <c r="B85" s="494" t="s">
        <v>103</v>
      </c>
      <c r="C85" s="494"/>
      <c r="D85" s="224"/>
      <c r="E85" s="224"/>
      <c r="F85" s="753"/>
    </row>
    <row r="86" spans="1:6" ht="26.25" customHeight="1" x14ac:dyDescent="0.2">
      <c r="A86" s="751"/>
      <c r="B86" s="494" t="s">
        <v>104</v>
      </c>
      <c r="C86" s="494"/>
      <c r="D86" s="224"/>
      <c r="E86" s="224"/>
      <c r="F86" s="753"/>
    </row>
    <row r="87" spans="1:6" ht="26.25" customHeight="1" x14ac:dyDescent="0.2">
      <c r="A87" s="751"/>
      <c r="B87" s="494" t="s">
        <v>105</v>
      </c>
      <c r="C87" s="494"/>
      <c r="D87" s="224"/>
      <c r="E87" s="224"/>
      <c r="F87" s="753"/>
    </row>
    <row r="88" spans="1:6" ht="26.25" customHeight="1" x14ac:dyDescent="0.2">
      <c r="A88" s="751"/>
      <c r="B88" s="494" t="s">
        <v>106</v>
      </c>
      <c r="C88" s="494"/>
      <c r="D88" s="224"/>
      <c r="E88" s="224"/>
      <c r="F88" s="753"/>
    </row>
    <row r="89" spans="1:6" ht="33" customHeight="1" x14ac:dyDescent="0.2">
      <c r="A89" s="751"/>
      <c r="B89" s="494" t="s">
        <v>107</v>
      </c>
      <c r="C89" s="494"/>
      <c r="D89" s="224"/>
      <c r="E89" s="224"/>
      <c r="F89" s="753"/>
    </row>
    <row r="90" spans="1:6" ht="26.25" customHeight="1" x14ac:dyDescent="0.2">
      <c r="A90" s="751"/>
      <c r="B90" s="494" t="s">
        <v>108</v>
      </c>
      <c r="C90" s="494"/>
      <c r="D90" s="224"/>
      <c r="E90" s="224"/>
      <c r="F90" s="753"/>
    </row>
    <row r="91" spans="1:6" ht="26.25" customHeight="1" x14ac:dyDescent="0.2">
      <c r="A91" s="751"/>
      <c r="B91" s="494" t="s">
        <v>109</v>
      </c>
      <c r="C91" s="494"/>
      <c r="D91" s="224"/>
      <c r="E91" s="224"/>
      <c r="F91" s="753"/>
    </row>
    <row r="92" spans="1:6" ht="26.25" customHeight="1" x14ac:dyDescent="0.2">
      <c r="A92" s="751"/>
      <c r="B92" s="494" t="s">
        <v>110</v>
      </c>
      <c r="C92" s="494"/>
      <c r="D92" s="224"/>
      <c r="E92" s="224"/>
      <c r="F92" s="753"/>
    </row>
    <row r="93" spans="1:6" ht="26.25" customHeight="1" x14ac:dyDescent="0.2">
      <c r="A93" s="751"/>
      <c r="B93" s="494" t="s">
        <v>111</v>
      </c>
      <c r="C93" s="494"/>
      <c r="D93" s="224"/>
      <c r="E93" s="224"/>
      <c r="F93" s="753"/>
    </row>
    <row r="94" spans="1:6" ht="26.25" customHeight="1" x14ac:dyDescent="0.2">
      <c r="A94" s="751"/>
      <c r="B94" s="494" t="s">
        <v>112</v>
      </c>
      <c r="C94" s="494"/>
      <c r="D94" s="224"/>
      <c r="E94" s="224"/>
      <c r="F94" s="753"/>
    </row>
    <row r="95" spans="1:6" ht="26.25" customHeight="1" x14ac:dyDescent="0.2">
      <c r="A95" s="751"/>
      <c r="B95" s="494" t="s">
        <v>113</v>
      </c>
      <c r="C95" s="494"/>
      <c r="D95" s="224"/>
      <c r="E95" s="224"/>
      <c r="F95" s="753"/>
    </row>
    <row r="96" spans="1:6" ht="26.25" customHeight="1" x14ac:dyDescent="0.2">
      <c r="A96" s="751"/>
      <c r="B96" s="494" t="s">
        <v>114</v>
      </c>
      <c r="C96" s="494"/>
      <c r="D96" s="224"/>
      <c r="E96" s="224"/>
      <c r="F96" s="753"/>
    </row>
    <row r="97" spans="1:6" ht="26.25" customHeight="1" x14ac:dyDescent="0.2">
      <c r="A97" s="751"/>
      <c r="B97" s="494" t="s">
        <v>115</v>
      </c>
      <c r="C97" s="494"/>
      <c r="D97" s="224"/>
      <c r="E97" s="224"/>
      <c r="F97" s="753"/>
    </row>
    <row r="98" spans="1:6" ht="26.25" customHeight="1" x14ac:dyDescent="0.2">
      <c r="A98" s="751"/>
      <c r="B98" s="494" t="s">
        <v>116</v>
      </c>
      <c r="C98" s="494"/>
      <c r="D98" s="224"/>
      <c r="E98" s="224"/>
      <c r="F98" s="753"/>
    </row>
    <row r="99" spans="1:6" ht="26.25" customHeight="1" x14ac:dyDescent="0.2">
      <c r="A99" s="751"/>
      <c r="B99" s="494" t="s">
        <v>117</v>
      </c>
      <c r="C99" s="494"/>
      <c r="D99" s="224"/>
      <c r="E99" s="224"/>
      <c r="F99" s="753"/>
    </row>
    <row r="100" spans="1:6" ht="26.25" customHeight="1" x14ac:dyDescent="0.2">
      <c r="A100" s="751"/>
      <c r="B100" s="494" t="s">
        <v>118</v>
      </c>
      <c r="C100" s="494"/>
      <c r="D100" s="224"/>
      <c r="E100" s="224"/>
      <c r="F100" s="753"/>
    </row>
    <row r="101" spans="1:6" ht="16.5" thickBot="1" x14ac:dyDescent="0.3">
      <c r="A101" s="752"/>
      <c r="B101" s="741" t="s">
        <v>58</v>
      </c>
      <c r="C101" s="742"/>
      <c r="D101" s="97">
        <f>+NOOO!B123</f>
        <v>0</v>
      </c>
      <c r="E101" s="98"/>
      <c r="F101" s="754"/>
    </row>
    <row r="102" spans="1:6" ht="15" thickBot="1" x14ac:dyDescent="0.25"/>
    <row r="103" spans="1:6" ht="34.5" customHeight="1" x14ac:dyDescent="0.25">
      <c r="A103" s="736" t="s">
        <v>94</v>
      </c>
      <c r="B103" s="517" t="s">
        <v>95</v>
      </c>
      <c r="C103" s="517"/>
      <c r="D103" s="750" t="s">
        <v>96</v>
      </c>
      <c r="E103" s="750"/>
      <c r="F103" s="746" t="s">
        <v>97</v>
      </c>
    </row>
    <row r="104" spans="1:6" ht="21" customHeight="1" x14ac:dyDescent="0.25">
      <c r="A104" s="737"/>
      <c r="B104" s="518"/>
      <c r="C104" s="518"/>
      <c r="D104" s="77" t="s">
        <v>98</v>
      </c>
      <c r="E104" s="77" t="s">
        <v>99</v>
      </c>
      <c r="F104" s="747"/>
    </row>
    <row r="105" spans="1:6" ht="26.25" customHeight="1" x14ac:dyDescent="0.2">
      <c r="A105" s="751"/>
      <c r="B105" s="494" t="s">
        <v>100</v>
      </c>
      <c r="C105" s="494"/>
      <c r="D105" s="224"/>
      <c r="E105" s="224"/>
      <c r="F105" s="753" t="str">
        <f>IF(D120="X","CATASTROFICO",IF(AND(D124&gt;0,D124&lt;=5),"MODERADO",IF(AND(D124&gt;=6,D124&lt;=11),"MAYOR",IF(AND(D124&gt;=12,D124&lt;=19),"CATASTROFICO"," "))))</f>
        <v xml:space="preserve"> </v>
      </c>
    </row>
    <row r="106" spans="1:6" ht="26.25" customHeight="1" x14ac:dyDescent="0.2">
      <c r="A106" s="751"/>
      <c r="B106" s="494" t="s">
        <v>101</v>
      </c>
      <c r="C106" s="494"/>
      <c r="D106" s="224"/>
      <c r="E106" s="224"/>
      <c r="F106" s="753"/>
    </row>
    <row r="107" spans="1:6" ht="26.25" customHeight="1" x14ac:dyDescent="0.2">
      <c r="A107" s="751"/>
      <c r="B107" s="494" t="s">
        <v>102</v>
      </c>
      <c r="C107" s="494"/>
      <c r="D107" s="224"/>
      <c r="E107" s="224"/>
      <c r="F107" s="753"/>
    </row>
    <row r="108" spans="1:6" ht="26.25" customHeight="1" x14ac:dyDescent="0.2">
      <c r="A108" s="751"/>
      <c r="B108" s="494" t="s">
        <v>103</v>
      </c>
      <c r="C108" s="494"/>
      <c r="D108" s="224"/>
      <c r="E108" s="224"/>
      <c r="F108" s="753"/>
    </row>
    <row r="109" spans="1:6" ht="26.25" customHeight="1" x14ac:dyDescent="0.2">
      <c r="A109" s="751"/>
      <c r="B109" s="494" t="s">
        <v>104</v>
      </c>
      <c r="C109" s="494"/>
      <c r="D109" s="224"/>
      <c r="E109" s="224"/>
      <c r="F109" s="753"/>
    </row>
    <row r="110" spans="1:6" ht="26.25" customHeight="1" x14ac:dyDescent="0.2">
      <c r="A110" s="751"/>
      <c r="B110" s="494" t="s">
        <v>105</v>
      </c>
      <c r="C110" s="494"/>
      <c r="D110" s="224"/>
      <c r="E110" s="224"/>
      <c r="F110" s="753"/>
    </row>
    <row r="111" spans="1:6" ht="26.25" customHeight="1" x14ac:dyDescent="0.2">
      <c r="A111" s="751"/>
      <c r="B111" s="494" t="s">
        <v>106</v>
      </c>
      <c r="C111" s="494"/>
      <c r="D111" s="224"/>
      <c r="E111" s="224"/>
      <c r="F111" s="753"/>
    </row>
    <row r="112" spans="1:6" ht="36" customHeight="1" x14ac:dyDescent="0.2">
      <c r="A112" s="751"/>
      <c r="B112" s="494" t="s">
        <v>107</v>
      </c>
      <c r="C112" s="494"/>
      <c r="D112" s="224"/>
      <c r="E112" s="224"/>
      <c r="F112" s="753"/>
    </row>
    <row r="113" spans="1:6" ht="26.25" customHeight="1" x14ac:dyDescent="0.2">
      <c r="A113" s="751"/>
      <c r="B113" s="494" t="s">
        <v>108</v>
      </c>
      <c r="C113" s="494"/>
      <c r="D113" s="224"/>
      <c r="E113" s="224"/>
      <c r="F113" s="753"/>
    </row>
    <row r="114" spans="1:6" ht="26.25" customHeight="1" x14ac:dyDescent="0.2">
      <c r="A114" s="751"/>
      <c r="B114" s="494" t="s">
        <v>109</v>
      </c>
      <c r="C114" s="494"/>
      <c r="D114" s="224"/>
      <c r="E114" s="224"/>
      <c r="F114" s="753"/>
    </row>
    <row r="115" spans="1:6" ht="26.25" customHeight="1" x14ac:dyDescent="0.2">
      <c r="A115" s="751"/>
      <c r="B115" s="494" t="s">
        <v>110</v>
      </c>
      <c r="C115" s="494"/>
      <c r="D115" s="224"/>
      <c r="E115" s="224"/>
      <c r="F115" s="753"/>
    </row>
    <row r="116" spans="1:6" ht="26.25" customHeight="1" x14ac:dyDescent="0.2">
      <c r="A116" s="751"/>
      <c r="B116" s="494" t="s">
        <v>111</v>
      </c>
      <c r="C116" s="494"/>
      <c r="D116" s="224"/>
      <c r="E116" s="224"/>
      <c r="F116" s="753"/>
    </row>
    <row r="117" spans="1:6" ht="26.25" customHeight="1" x14ac:dyDescent="0.2">
      <c r="A117" s="751"/>
      <c r="B117" s="494" t="s">
        <v>112</v>
      </c>
      <c r="C117" s="494"/>
      <c r="D117" s="224"/>
      <c r="E117" s="224"/>
      <c r="F117" s="753"/>
    </row>
    <row r="118" spans="1:6" ht="26.25" customHeight="1" x14ac:dyDescent="0.2">
      <c r="A118" s="751"/>
      <c r="B118" s="494" t="s">
        <v>113</v>
      </c>
      <c r="C118" s="494"/>
      <c r="D118" s="224"/>
      <c r="E118" s="224"/>
      <c r="F118" s="753"/>
    </row>
    <row r="119" spans="1:6" ht="26.25" customHeight="1" x14ac:dyDescent="0.2">
      <c r="A119" s="751"/>
      <c r="B119" s="494" t="s">
        <v>114</v>
      </c>
      <c r="C119" s="494"/>
      <c r="D119" s="224"/>
      <c r="E119" s="224"/>
      <c r="F119" s="753"/>
    </row>
    <row r="120" spans="1:6" ht="26.25" customHeight="1" x14ac:dyDescent="0.2">
      <c r="A120" s="751"/>
      <c r="B120" s="494" t="s">
        <v>115</v>
      </c>
      <c r="C120" s="494"/>
      <c r="D120" s="224"/>
      <c r="E120" s="224"/>
      <c r="F120" s="753"/>
    </row>
    <row r="121" spans="1:6" ht="26.25" customHeight="1" x14ac:dyDescent="0.2">
      <c r="A121" s="751"/>
      <c r="B121" s="494" t="s">
        <v>116</v>
      </c>
      <c r="C121" s="494"/>
      <c r="D121" s="224"/>
      <c r="E121" s="224"/>
      <c r="F121" s="753"/>
    </row>
    <row r="122" spans="1:6" ht="26.25" customHeight="1" x14ac:dyDescent="0.2">
      <c r="A122" s="751"/>
      <c r="B122" s="494" t="s">
        <v>117</v>
      </c>
      <c r="C122" s="494"/>
      <c r="D122" s="224"/>
      <c r="E122" s="224"/>
      <c r="F122" s="753"/>
    </row>
    <row r="123" spans="1:6" ht="26.25" customHeight="1" x14ac:dyDescent="0.2">
      <c r="A123" s="751"/>
      <c r="B123" s="494" t="s">
        <v>118</v>
      </c>
      <c r="C123" s="494"/>
      <c r="D123" s="224"/>
      <c r="E123" s="224"/>
      <c r="F123" s="753"/>
    </row>
    <row r="124" spans="1:6" ht="16.5" thickBot="1" x14ac:dyDescent="0.3">
      <c r="A124" s="752"/>
      <c r="B124" s="741" t="s">
        <v>58</v>
      </c>
      <c r="C124" s="742"/>
      <c r="D124" s="97">
        <f>+NOOO!B146</f>
        <v>0</v>
      </c>
      <c r="E124" s="98"/>
      <c r="F124" s="754"/>
    </row>
  </sheetData>
  <sheetProtection selectLockedCells="1"/>
  <mergeCells count="143">
    <mergeCell ref="A82:A101"/>
    <mergeCell ref="B82:C82"/>
    <mergeCell ref="F82:F101"/>
    <mergeCell ref="B99:C99"/>
    <mergeCell ref="B100:C100"/>
    <mergeCell ref="B89:C89"/>
    <mergeCell ref="B90:C90"/>
    <mergeCell ref="B91:C91"/>
    <mergeCell ref="B92:C92"/>
    <mergeCell ref="B93:C93"/>
    <mergeCell ref="B94:C94"/>
    <mergeCell ref="B96:C96"/>
    <mergeCell ref="B97:C97"/>
    <mergeCell ref="B98:C98"/>
    <mergeCell ref="F80:F81"/>
    <mergeCell ref="A103:A104"/>
    <mergeCell ref="B103:C104"/>
    <mergeCell ref="D103:E103"/>
    <mergeCell ref="F103:F104"/>
    <mergeCell ref="A105:A124"/>
    <mergeCell ref="B105:C105"/>
    <mergeCell ref="F105:F124"/>
    <mergeCell ref="B106:C106"/>
    <mergeCell ref="B107:C107"/>
    <mergeCell ref="B124:C124"/>
    <mergeCell ref="B120:C120"/>
    <mergeCell ref="B121:C121"/>
    <mergeCell ref="B122:C122"/>
    <mergeCell ref="B123:C123"/>
    <mergeCell ref="B114:C114"/>
    <mergeCell ref="B115:C115"/>
    <mergeCell ref="B116:C116"/>
    <mergeCell ref="B117:C117"/>
    <mergeCell ref="B118:C118"/>
    <mergeCell ref="B119:C119"/>
    <mergeCell ref="B108:C108"/>
    <mergeCell ref="B109:C109"/>
    <mergeCell ref="B110:C110"/>
    <mergeCell ref="B111:C111"/>
    <mergeCell ref="B112:C112"/>
    <mergeCell ref="B113:C113"/>
    <mergeCell ref="B101:C101"/>
    <mergeCell ref="A80:A81"/>
    <mergeCell ref="B80:C81"/>
    <mergeCell ref="D80:E80"/>
    <mergeCell ref="B78:C78"/>
    <mergeCell ref="B69:C69"/>
    <mergeCell ref="B70:C70"/>
    <mergeCell ref="B71:C71"/>
    <mergeCell ref="B72:C72"/>
    <mergeCell ref="B73:C73"/>
    <mergeCell ref="B74:C74"/>
    <mergeCell ref="B83:C83"/>
    <mergeCell ref="B84:C84"/>
    <mergeCell ref="B85:C85"/>
    <mergeCell ref="B86:C86"/>
    <mergeCell ref="B87:C87"/>
    <mergeCell ref="B88:C88"/>
    <mergeCell ref="B75:C75"/>
    <mergeCell ref="B76:C76"/>
    <mergeCell ref="B77:C77"/>
    <mergeCell ref="B95:C95"/>
    <mergeCell ref="A59:A78"/>
    <mergeCell ref="B59:C59"/>
    <mergeCell ref="F59:F78"/>
    <mergeCell ref="B60:C60"/>
    <mergeCell ref="B61:C61"/>
    <mergeCell ref="B62:C62"/>
    <mergeCell ref="B50:C50"/>
    <mergeCell ref="B51:C51"/>
    <mergeCell ref="B52:C52"/>
    <mergeCell ref="B53:C53"/>
    <mergeCell ref="B54:C54"/>
    <mergeCell ref="B63:C63"/>
    <mergeCell ref="B64:C64"/>
    <mergeCell ref="B65:C65"/>
    <mergeCell ref="B66:C66"/>
    <mergeCell ref="B67:C67"/>
    <mergeCell ref="B68:C68"/>
    <mergeCell ref="A57:A58"/>
    <mergeCell ref="B57:C58"/>
    <mergeCell ref="D57:E57"/>
    <mergeCell ref="B55:C55"/>
    <mergeCell ref="F36:F55"/>
    <mergeCell ref="B37:C37"/>
    <mergeCell ref="B38:C38"/>
    <mergeCell ref="F57:F58"/>
    <mergeCell ref="D11:E11"/>
    <mergeCell ref="B23:C23"/>
    <mergeCell ref="B44:C44"/>
    <mergeCell ref="B45:C45"/>
    <mergeCell ref="B46:C46"/>
    <mergeCell ref="B47:C47"/>
    <mergeCell ref="B48:C48"/>
    <mergeCell ref="B49:C49"/>
    <mergeCell ref="B11:C12"/>
    <mergeCell ref="B13:C13"/>
    <mergeCell ref="B14:C14"/>
    <mergeCell ref="B15:C15"/>
    <mergeCell ref="B16:C16"/>
    <mergeCell ref="B17:C17"/>
    <mergeCell ref="B26:C26"/>
    <mergeCell ref="A36:A55"/>
    <mergeCell ref="B36:C36"/>
    <mergeCell ref="A33:F33"/>
    <mergeCell ref="A34:A35"/>
    <mergeCell ref="B34:C35"/>
    <mergeCell ref="D34:E34"/>
    <mergeCell ref="F34:F35"/>
    <mergeCell ref="B18:C18"/>
    <mergeCell ref="B19:C19"/>
    <mergeCell ref="B20:C20"/>
    <mergeCell ref="B21:C21"/>
    <mergeCell ref="B22:C22"/>
    <mergeCell ref="B39:C39"/>
    <mergeCell ref="B40:C40"/>
    <mergeCell ref="B41:C41"/>
    <mergeCell ref="B42:C42"/>
    <mergeCell ref="B43:C43"/>
    <mergeCell ref="A6:F7"/>
    <mergeCell ref="A8:F9"/>
    <mergeCell ref="A10:F10"/>
    <mergeCell ref="A5:F5"/>
    <mergeCell ref="A11:A12"/>
    <mergeCell ref="A1:A4"/>
    <mergeCell ref="B1:B2"/>
    <mergeCell ref="B3:B4"/>
    <mergeCell ref="A13:A32"/>
    <mergeCell ref="F13:F32"/>
    <mergeCell ref="B32:C32"/>
    <mergeCell ref="C1:E1"/>
    <mergeCell ref="C2:E2"/>
    <mergeCell ref="C3:E3"/>
    <mergeCell ref="C4:E4"/>
    <mergeCell ref="F1:F4"/>
    <mergeCell ref="B30:C30"/>
    <mergeCell ref="B31:C31"/>
    <mergeCell ref="F11:F12"/>
    <mergeCell ref="B27:C27"/>
    <mergeCell ref="B28:C28"/>
    <mergeCell ref="B29:C29"/>
    <mergeCell ref="B24:C24"/>
    <mergeCell ref="B25:C25"/>
  </mergeCells>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operator="equal" allowBlank="1" showInputMessage="1" showErrorMessage="1">
          <x14:formula1>
            <xm:f>NOOO!$C$35:$C$36</xm:f>
          </x14:formula1>
          <xm:sqref>D13:E31 D36:E54 D59:E77 D82:E100 D105:E123</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tabColor theme="8" tint="-0.249977111117893"/>
  </sheetPr>
  <dimension ref="A1:K210"/>
  <sheetViews>
    <sheetView topLeftCell="A13" zoomScaleNormal="100" workbookViewId="0">
      <selection activeCell="E17" sqref="E17:E18"/>
    </sheetView>
  </sheetViews>
  <sheetFormatPr baseColWidth="10" defaultColWidth="11.42578125" defaultRowHeight="14.25" x14ac:dyDescent="0.2"/>
  <cols>
    <col min="1" max="1" width="14.5703125" style="1" customWidth="1"/>
    <col min="2" max="2" width="15" style="1" customWidth="1"/>
    <col min="3" max="7" width="13.7109375" style="1" customWidth="1"/>
    <col min="8" max="8" width="3.85546875" style="1" customWidth="1"/>
    <col min="9" max="10" width="11.42578125" style="1"/>
    <col min="11" max="11" width="17.7109375" style="1" customWidth="1"/>
    <col min="12" max="43" width="11.42578125" style="1"/>
    <col min="44" max="44" width="14.28515625" style="1" customWidth="1"/>
    <col min="45" max="16384" width="11.42578125" style="1"/>
  </cols>
  <sheetData>
    <row r="1" spans="1:11" ht="15" customHeight="1" x14ac:dyDescent="0.2">
      <c r="A1" s="479"/>
      <c r="B1" s="842"/>
      <c r="C1" s="444" t="str">
        <f>CONTEXTO!B1</f>
        <v>PROCESO: GESTION CONTRACTUAL</v>
      </c>
      <c r="D1" s="444"/>
      <c r="E1" s="444"/>
      <c r="F1" s="444"/>
      <c r="G1" s="450" t="s">
        <v>485</v>
      </c>
      <c r="H1" s="450"/>
      <c r="I1" s="450"/>
      <c r="J1" s="840"/>
      <c r="K1" s="368"/>
    </row>
    <row r="2" spans="1:11" ht="15" customHeight="1" x14ac:dyDescent="0.2">
      <c r="A2" s="480"/>
      <c r="B2" s="474"/>
      <c r="C2" s="445"/>
      <c r="D2" s="445"/>
      <c r="E2" s="445"/>
      <c r="F2" s="445"/>
      <c r="G2" s="455" t="s">
        <v>503</v>
      </c>
      <c r="H2" s="455"/>
      <c r="I2" s="455"/>
      <c r="J2" s="841"/>
      <c r="K2" s="369"/>
    </row>
    <row r="3" spans="1:11" ht="34.5" customHeight="1" x14ac:dyDescent="0.2">
      <c r="A3" s="480"/>
      <c r="B3" s="474"/>
      <c r="C3" s="445" t="s">
        <v>32</v>
      </c>
      <c r="D3" s="445"/>
      <c r="E3" s="445"/>
      <c r="F3" s="445"/>
      <c r="G3" s="455" t="s">
        <v>487</v>
      </c>
      <c r="H3" s="455"/>
      <c r="I3" s="455"/>
      <c r="J3" s="841"/>
      <c r="K3" s="369"/>
    </row>
    <row r="4" spans="1:11" ht="15.75" customHeight="1" x14ac:dyDescent="0.2">
      <c r="A4" s="480"/>
      <c r="B4" s="474"/>
      <c r="C4" s="445"/>
      <c r="D4" s="445"/>
      <c r="E4" s="445"/>
      <c r="F4" s="445"/>
      <c r="G4" s="455" t="s">
        <v>504</v>
      </c>
      <c r="H4" s="455"/>
      <c r="I4" s="455"/>
      <c r="J4" s="841"/>
      <c r="K4" s="369"/>
    </row>
    <row r="5" spans="1:11" ht="15.75" customHeight="1" x14ac:dyDescent="0.2">
      <c r="A5" s="431"/>
      <c r="B5" s="432"/>
      <c r="C5" s="432"/>
      <c r="D5" s="432"/>
      <c r="E5" s="432"/>
      <c r="F5" s="432"/>
      <c r="G5" s="432"/>
      <c r="H5" s="432"/>
      <c r="I5" s="432"/>
      <c r="J5" s="432"/>
      <c r="K5" s="433"/>
    </row>
    <row r="6" spans="1:11" x14ac:dyDescent="0.2">
      <c r="A6" s="849" t="s">
        <v>119</v>
      </c>
      <c r="B6" s="850"/>
      <c r="C6" s="850"/>
      <c r="D6" s="850"/>
      <c r="E6" s="850"/>
      <c r="F6" s="850"/>
      <c r="G6" s="850"/>
      <c r="H6" s="850"/>
      <c r="I6" s="850"/>
      <c r="J6" s="850"/>
      <c r="K6" s="851"/>
    </row>
    <row r="7" spans="1:11" ht="11.25" customHeight="1" x14ac:dyDescent="0.2">
      <c r="A7" s="849"/>
      <c r="B7" s="850"/>
      <c r="C7" s="850"/>
      <c r="D7" s="850"/>
      <c r="E7" s="850"/>
      <c r="F7" s="850"/>
      <c r="G7" s="850"/>
      <c r="H7" s="850"/>
      <c r="I7" s="850"/>
      <c r="J7" s="850"/>
      <c r="K7" s="851"/>
    </row>
    <row r="8" spans="1:11" ht="24" customHeight="1" x14ac:dyDescent="0.2">
      <c r="A8" s="845" t="str">
        <f>CONTEXTO!A8</f>
        <v>PROCESO: GESTIÓN CONTRACTUAL</v>
      </c>
      <c r="B8" s="435"/>
      <c r="C8" s="435"/>
      <c r="D8" s="435"/>
      <c r="E8" s="435"/>
      <c r="F8" s="435"/>
      <c r="G8" s="435"/>
      <c r="H8" s="435"/>
      <c r="I8" s="435"/>
      <c r="J8" s="435"/>
      <c r="K8" s="436"/>
    </row>
    <row r="9" spans="1:11" ht="56.25" customHeight="1" thickBot="1" x14ac:dyDescent="0.25">
      <c r="A9" s="846" t="str">
        <f>CONTEXTO!A9</f>
        <v>OBJETIVO: CONTRIBUIR ANUALMENTE EN LA GESTION DE ADQUISICION DE BIENES Y SERVICIOS REQUERIDOS EN LA OPERACIÓN DE LOS PROCESOS DE LA ENTIDAD CUMPLIENDO LA NORMATIVIDAD CONTRACTUAL VIGENTE.</v>
      </c>
      <c r="B9" s="847"/>
      <c r="C9" s="847"/>
      <c r="D9" s="847"/>
      <c r="E9" s="847"/>
      <c r="F9" s="847"/>
      <c r="G9" s="847"/>
      <c r="H9" s="847"/>
      <c r="I9" s="847"/>
      <c r="J9" s="847"/>
      <c r="K9" s="848"/>
    </row>
    <row r="10" spans="1:11" ht="19.5" customHeight="1" thickBot="1" x14ac:dyDescent="0.25">
      <c r="A10" s="843"/>
      <c r="B10" s="844"/>
      <c r="C10" s="844"/>
      <c r="D10" s="844"/>
      <c r="E10" s="844"/>
      <c r="F10" s="844"/>
      <c r="G10" s="844"/>
      <c r="H10" s="844"/>
      <c r="I10" s="844"/>
      <c r="J10" s="844"/>
      <c r="K10" s="844"/>
    </row>
    <row r="11" spans="1:11" ht="29.25" customHeight="1" thickBot="1" x14ac:dyDescent="0.25">
      <c r="A11" s="142" t="s">
        <v>120</v>
      </c>
      <c r="B11" s="784">
        <f>DESCRIPCION!A10</f>
        <v>0</v>
      </c>
      <c r="C11" s="785"/>
      <c r="D11" s="785"/>
      <c r="E11" s="785"/>
      <c r="F11" s="785"/>
      <c r="G11" s="785"/>
      <c r="H11" s="785"/>
      <c r="I11" s="786"/>
      <c r="J11" s="143" t="s">
        <v>350</v>
      </c>
      <c r="K11" s="146" t="str">
        <f>IF(J17="x","EXTREMA",IF(J19="x","ALTA",IF(J21="x","MODERADA",IF(J23="x","BAJA",""))))</f>
        <v>ALTA</v>
      </c>
    </row>
    <row r="12" spans="1:11" ht="16.5" customHeight="1" thickBot="1" x14ac:dyDescent="0.25">
      <c r="A12" s="793" t="s">
        <v>122</v>
      </c>
      <c r="B12" s="794"/>
      <c r="C12" s="794"/>
      <c r="D12" s="795" t="str">
        <f>PROBABILIDAD!T11</f>
        <v>Probable</v>
      </c>
      <c r="E12" s="796"/>
      <c r="F12" s="793" t="s">
        <v>351</v>
      </c>
      <c r="G12" s="794"/>
      <c r="H12" s="794"/>
      <c r="I12" s="797"/>
      <c r="J12" s="798" t="s">
        <v>133</v>
      </c>
      <c r="K12" s="799"/>
    </row>
    <row r="13" spans="1:11" x14ac:dyDescent="0.2">
      <c r="A13" s="176"/>
      <c r="B13" s="155"/>
      <c r="C13" s="155"/>
      <c r="D13" s="155"/>
      <c r="E13" s="155"/>
      <c r="F13" s="155"/>
      <c r="G13" s="155"/>
      <c r="H13" s="155"/>
      <c r="I13" s="155"/>
      <c r="J13" s="172"/>
      <c r="K13" s="173"/>
    </row>
    <row r="14" spans="1:11" x14ac:dyDescent="0.2">
      <c r="A14" s="176"/>
      <c r="B14" s="155"/>
      <c r="C14" s="177"/>
      <c r="D14" s="155"/>
      <c r="E14" s="155"/>
      <c r="F14" s="155"/>
      <c r="G14" s="155"/>
      <c r="H14" s="155"/>
      <c r="I14" s="155"/>
      <c r="J14" s="172"/>
      <c r="K14" s="173"/>
    </row>
    <row r="15" spans="1:11" ht="30" customHeight="1" x14ac:dyDescent="0.2">
      <c r="A15" s="779" t="s">
        <v>122</v>
      </c>
      <c r="B15" s="155">
        <v>5</v>
      </c>
      <c r="C15" s="780"/>
      <c r="D15" s="759"/>
      <c r="E15" s="760"/>
      <c r="F15" s="760"/>
      <c r="G15" s="760"/>
      <c r="H15" s="155"/>
      <c r="I15" s="155"/>
      <c r="J15" s="774" t="s">
        <v>121</v>
      </c>
      <c r="K15" s="775"/>
    </row>
    <row r="16" spans="1:11" ht="30" customHeight="1" x14ac:dyDescent="0.2">
      <c r="A16" s="779"/>
      <c r="B16" s="155" t="s">
        <v>124</v>
      </c>
      <c r="C16" s="781"/>
      <c r="D16" s="759"/>
      <c r="E16" s="760"/>
      <c r="F16" s="760"/>
      <c r="G16" s="760"/>
      <c r="H16" s="155"/>
      <c r="I16" s="155"/>
      <c r="J16" s="157"/>
      <c r="K16" s="158"/>
    </row>
    <row r="17" spans="1:11" ht="30" customHeight="1" x14ac:dyDescent="0.2">
      <c r="A17" s="779"/>
      <c r="B17" s="155">
        <v>4</v>
      </c>
      <c r="C17" s="782"/>
      <c r="D17" s="759"/>
      <c r="E17" s="759" t="s">
        <v>347</v>
      </c>
      <c r="F17" s="772"/>
      <c r="G17" s="760"/>
      <c r="H17" s="155"/>
      <c r="I17" s="155"/>
      <c r="J17" s="163" t="str">
        <f xml:space="preserve"> IF(OR(E15="X",F15="X",G15="x",F17="x",G17="X",F19="X",G19="X",G21="X" ),"x","")</f>
        <v/>
      </c>
      <c r="K17" s="158" t="s">
        <v>123</v>
      </c>
    </row>
    <row r="18" spans="1:11" ht="30" customHeight="1" x14ac:dyDescent="0.2">
      <c r="A18" s="779"/>
      <c r="B18" s="155" t="s">
        <v>126</v>
      </c>
      <c r="C18" s="783"/>
      <c r="D18" s="759"/>
      <c r="E18" s="759"/>
      <c r="F18" s="772"/>
      <c r="G18" s="760"/>
      <c r="H18" s="155"/>
      <c r="I18" s="155"/>
      <c r="J18" s="164"/>
      <c r="K18" s="158"/>
    </row>
    <row r="19" spans="1:11" ht="30" customHeight="1" x14ac:dyDescent="0.2">
      <c r="A19" s="779"/>
      <c r="B19" s="155">
        <v>3</v>
      </c>
      <c r="C19" s="762"/>
      <c r="D19" s="757"/>
      <c r="E19" s="758"/>
      <c r="F19" s="772"/>
      <c r="G19" s="760"/>
      <c r="H19" s="155"/>
      <c r="I19" s="155"/>
      <c r="J19" s="165" t="str">
        <f xml:space="preserve"> IF(OR(C15="X",D15="X",D17="x",E17="x",E19="X",F21="X",F23="X",G23="X" ),"x","")</f>
        <v>x</v>
      </c>
      <c r="K19" s="158" t="s">
        <v>125</v>
      </c>
    </row>
    <row r="20" spans="1:11" ht="30" customHeight="1" x14ac:dyDescent="0.2">
      <c r="A20" s="779"/>
      <c r="B20" s="155" t="s">
        <v>128</v>
      </c>
      <c r="C20" s="773"/>
      <c r="D20" s="757"/>
      <c r="E20" s="759"/>
      <c r="F20" s="772"/>
      <c r="G20" s="760"/>
      <c r="H20" s="155"/>
      <c r="I20" s="155"/>
      <c r="J20" s="166"/>
      <c r="K20" s="158"/>
    </row>
    <row r="21" spans="1:11" ht="30" customHeight="1" x14ac:dyDescent="0.2">
      <c r="A21" s="779"/>
      <c r="B21" s="155">
        <v>2</v>
      </c>
      <c r="C21" s="762"/>
      <c r="D21" s="755"/>
      <c r="E21" s="756"/>
      <c r="F21" s="758"/>
      <c r="G21" s="760"/>
      <c r="H21" s="155"/>
      <c r="I21" s="155"/>
      <c r="J21" s="167" t="str">
        <f xml:space="preserve"> IF(OR(C17="X",D19="X",E21="x",E23="x" ),"x","")</f>
        <v/>
      </c>
      <c r="K21" s="158" t="s">
        <v>127</v>
      </c>
    </row>
    <row r="22" spans="1:11" ht="30" customHeight="1" x14ac:dyDescent="0.2">
      <c r="A22" s="779"/>
      <c r="B22" s="155" t="s">
        <v>250</v>
      </c>
      <c r="C22" s="773"/>
      <c r="D22" s="755"/>
      <c r="E22" s="757"/>
      <c r="F22" s="759"/>
      <c r="G22" s="760"/>
      <c r="H22" s="155"/>
      <c r="I22" s="155"/>
      <c r="J22" s="166"/>
      <c r="K22" s="158"/>
    </row>
    <row r="23" spans="1:11" ht="30" customHeight="1" x14ac:dyDescent="0.2">
      <c r="A23" s="779"/>
      <c r="B23" s="155">
        <v>1</v>
      </c>
      <c r="C23" s="762"/>
      <c r="D23" s="764"/>
      <c r="E23" s="766"/>
      <c r="F23" s="768"/>
      <c r="G23" s="770"/>
      <c r="H23" s="155"/>
      <c r="I23" s="155"/>
      <c r="J23" s="168" t="str">
        <f xml:space="preserve"> IF(OR(C19="X",C21="X",C23="x",D21="x",D23="x" ),"x","")</f>
        <v/>
      </c>
      <c r="K23" s="158" t="s">
        <v>129</v>
      </c>
    </row>
    <row r="24" spans="1:11" ht="30" customHeight="1" x14ac:dyDescent="0.2">
      <c r="A24" s="779"/>
      <c r="B24" s="155" t="s">
        <v>130</v>
      </c>
      <c r="C24" s="763"/>
      <c r="D24" s="765"/>
      <c r="E24" s="767"/>
      <c r="F24" s="769"/>
      <c r="G24" s="771"/>
      <c r="H24" s="155"/>
      <c r="I24" s="155"/>
      <c r="J24" s="144"/>
      <c r="K24" s="145"/>
    </row>
    <row r="25" spans="1:11" x14ac:dyDescent="0.2">
      <c r="A25" s="176"/>
      <c r="B25" s="155"/>
      <c r="C25" s="155">
        <v>1</v>
      </c>
      <c r="D25" s="155">
        <v>2</v>
      </c>
      <c r="E25" s="155">
        <v>3</v>
      </c>
      <c r="F25" s="155">
        <v>4</v>
      </c>
      <c r="G25" s="155">
        <v>5</v>
      </c>
      <c r="H25" s="155"/>
      <c r="I25" s="155"/>
      <c r="J25" s="853"/>
      <c r="K25" s="854"/>
    </row>
    <row r="26" spans="1:11" x14ac:dyDescent="0.2">
      <c r="A26" s="176"/>
      <c r="B26" s="155"/>
      <c r="C26" s="155" t="s">
        <v>131</v>
      </c>
      <c r="D26" s="155" t="s">
        <v>132</v>
      </c>
      <c r="E26" s="155" t="s">
        <v>133</v>
      </c>
      <c r="F26" s="155" t="s">
        <v>134</v>
      </c>
      <c r="G26" s="155" t="s">
        <v>135</v>
      </c>
      <c r="H26" s="155"/>
      <c r="I26" s="155"/>
      <c r="J26" s="155"/>
      <c r="K26" s="173"/>
    </row>
    <row r="27" spans="1:11" x14ac:dyDescent="0.2">
      <c r="A27" s="176"/>
      <c r="B27" s="155"/>
      <c r="C27" s="761" t="s">
        <v>136</v>
      </c>
      <c r="D27" s="761"/>
      <c r="E27" s="761"/>
      <c r="F27" s="761"/>
      <c r="G27" s="761"/>
      <c r="H27" s="155"/>
      <c r="I27" s="155"/>
      <c r="J27" s="155"/>
      <c r="K27" s="173"/>
    </row>
    <row r="28" spans="1:11" x14ac:dyDescent="0.2">
      <c r="A28" s="176"/>
      <c r="B28" s="155"/>
      <c r="C28" s="761"/>
      <c r="D28" s="761"/>
      <c r="E28" s="761"/>
      <c r="F28" s="761"/>
      <c r="G28" s="761"/>
      <c r="H28" s="155"/>
      <c r="I28" s="155"/>
      <c r="J28" s="155"/>
      <c r="K28" s="173"/>
    </row>
    <row r="29" spans="1:11" ht="15.75" customHeight="1" thickBot="1" x14ac:dyDescent="0.25">
      <c r="A29" s="178"/>
      <c r="B29" s="179"/>
      <c r="C29" s="179"/>
      <c r="D29" s="179"/>
      <c r="E29" s="179"/>
      <c r="F29" s="179"/>
      <c r="G29" s="179"/>
      <c r="H29" s="179"/>
      <c r="I29" s="179"/>
      <c r="J29" s="179"/>
      <c r="K29" s="180"/>
    </row>
    <row r="30" spans="1:11" ht="15" thickBot="1" x14ac:dyDescent="0.25"/>
    <row r="31" spans="1:11" ht="28.5" customHeight="1" thickBot="1" x14ac:dyDescent="0.25">
      <c r="A31" s="99" t="s">
        <v>120</v>
      </c>
      <c r="B31" s="852" t="str">
        <f>DESCRIPCION!A13</f>
        <v>Posibilidad de que se presente direccionamiento de los procesos de contratación a favor de terceros</v>
      </c>
      <c r="C31" s="785"/>
      <c r="D31" s="785"/>
      <c r="E31" s="785"/>
      <c r="F31" s="785"/>
      <c r="G31" s="785"/>
      <c r="H31" s="785"/>
      <c r="I31" s="786"/>
      <c r="J31" s="143" t="s">
        <v>350</v>
      </c>
      <c r="K31" s="141" t="str">
        <f>IF(J37="x","EXTREMA",IF(J39="x","ALTA",IF(J41="x","MODERADA",IF(J43="x","BAJA",""))))</f>
        <v>EXTREMA</v>
      </c>
    </row>
    <row r="32" spans="1:11" ht="16.5" thickBot="1" x14ac:dyDescent="0.25">
      <c r="A32" s="793" t="s">
        <v>122</v>
      </c>
      <c r="B32" s="794"/>
      <c r="C32" s="794"/>
      <c r="D32" s="795" t="str">
        <f>PROBABILIDAD!T12</f>
        <v>Probable</v>
      </c>
      <c r="E32" s="796"/>
      <c r="F32" s="793" t="s">
        <v>351</v>
      </c>
      <c r="G32" s="794"/>
      <c r="H32" s="794"/>
      <c r="I32" s="797"/>
      <c r="J32" s="798" t="s">
        <v>135</v>
      </c>
      <c r="K32" s="799"/>
    </row>
    <row r="33" spans="1:11" ht="15" x14ac:dyDescent="0.2">
      <c r="A33" s="171"/>
      <c r="B33" s="170"/>
      <c r="C33" s="170"/>
      <c r="D33" s="170"/>
      <c r="E33" s="170"/>
      <c r="F33" s="170"/>
      <c r="G33" s="170"/>
      <c r="H33" s="170"/>
      <c r="I33" s="170"/>
      <c r="J33" s="172"/>
      <c r="K33" s="173"/>
    </row>
    <row r="34" spans="1:11" ht="15.75" thickBot="1" x14ac:dyDescent="0.25">
      <c r="A34" s="171"/>
      <c r="B34" s="169"/>
      <c r="C34" s="170"/>
      <c r="D34" s="170"/>
      <c r="E34" s="170"/>
      <c r="F34" s="170"/>
      <c r="G34" s="170"/>
      <c r="H34" s="170"/>
      <c r="I34" s="170"/>
      <c r="J34" s="172"/>
      <c r="K34" s="173"/>
    </row>
    <row r="35" spans="1:11" ht="30.75" customHeight="1" thickBot="1" x14ac:dyDescent="0.25">
      <c r="A35" s="824" t="s">
        <v>122</v>
      </c>
      <c r="B35" s="169">
        <v>5</v>
      </c>
      <c r="C35" s="825"/>
      <c r="D35" s="826"/>
      <c r="E35" s="820"/>
      <c r="F35" s="820"/>
      <c r="G35" s="820"/>
      <c r="H35" s="170"/>
      <c r="I35" s="170"/>
      <c r="J35" s="822" t="s">
        <v>121</v>
      </c>
      <c r="K35" s="823"/>
    </row>
    <row r="36" spans="1:11" ht="21" customHeight="1" thickBot="1" x14ac:dyDescent="0.25">
      <c r="A36" s="824"/>
      <c r="B36" s="169" t="s">
        <v>124</v>
      </c>
      <c r="C36" s="825"/>
      <c r="D36" s="826"/>
      <c r="E36" s="820"/>
      <c r="F36" s="820"/>
      <c r="G36" s="820"/>
      <c r="H36" s="170"/>
      <c r="I36" s="170"/>
      <c r="J36" s="174"/>
      <c r="K36" s="20"/>
    </row>
    <row r="37" spans="1:11" ht="34.5" customHeight="1" thickBot="1" x14ac:dyDescent="0.25">
      <c r="A37" s="824"/>
      <c r="B37" s="169">
        <v>4</v>
      </c>
      <c r="C37" s="827"/>
      <c r="D37" s="826"/>
      <c r="E37" s="826"/>
      <c r="F37" s="828"/>
      <c r="G37" s="820" t="s">
        <v>347</v>
      </c>
      <c r="H37" s="170"/>
      <c r="I37" s="170"/>
      <c r="J37" s="184" t="str">
        <f xml:space="preserve"> IF(OR(E35="X",F35="X",G35="x",F37="x",G37="X",F39="X",G39="X",G41="X" ),"x","")</f>
        <v>x</v>
      </c>
      <c r="K37" s="20" t="s">
        <v>123</v>
      </c>
    </row>
    <row r="38" spans="1:11" ht="29.25" thickBot="1" x14ac:dyDescent="0.25">
      <c r="A38" s="824"/>
      <c r="B38" s="169" t="s">
        <v>126</v>
      </c>
      <c r="C38" s="827"/>
      <c r="D38" s="826"/>
      <c r="E38" s="826"/>
      <c r="F38" s="829"/>
      <c r="G38" s="820"/>
      <c r="H38" s="170"/>
      <c r="I38" s="170"/>
      <c r="J38" s="185"/>
      <c r="K38" s="20"/>
    </row>
    <row r="39" spans="1:11" ht="35.25" customHeight="1" thickBot="1" x14ac:dyDescent="0.25">
      <c r="A39" s="824"/>
      <c r="B39" s="169">
        <v>3</v>
      </c>
      <c r="C39" s="830"/>
      <c r="D39" s="817"/>
      <c r="E39" s="831"/>
      <c r="F39" s="828"/>
      <c r="G39" s="820"/>
      <c r="H39" s="170"/>
      <c r="I39" s="170"/>
      <c r="J39" s="186" t="str">
        <f xml:space="preserve"> IF(OR(C35="X",D35="X",D37="x",E37="x",E39="X",F41="X",F43="X",G43="X" ),"x","")</f>
        <v/>
      </c>
      <c r="K39" s="20" t="s">
        <v>125</v>
      </c>
    </row>
    <row r="40" spans="1:11" ht="29.25" thickBot="1" x14ac:dyDescent="0.25">
      <c r="A40" s="824"/>
      <c r="B40" s="169" t="s">
        <v>128</v>
      </c>
      <c r="C40" s="830"/>
      <c r="D40" s="817"/>
      <c r="E40" s="826"/>
      <c r="F40" s="829"/>
      <c r="G40" s="820"/>
      <c r="H40" s="170"/>
      <c r="I40" s="170"/>
      <c r="J40" s="187"/>
      <c r="K40" s="20"/>
    </row>
    <row r="41" spans="1:11" ht="36" customHeight="1" thickBot="1" x14ac:dyDescent="0.25">
      <c r="A41" s="824"/>
      <c r="B41" s="169">
        <v>2</v>
      </c>
      <c r="C41" s="830"/>
      <c r="D41" s="833"/>
      <c r="E41" s="816"/>
      <c r="F41" s="818"/>
      <c r="G41" s="820"/>
      <c r="H41" s="170"/>
      <c r="I41" s="170"/>
      <c r="J41" s="188" t="str">
        <f xml:space="preserve"> IF(OR(C37="X",D39="X",E41="x",E43="x" ),"x","")</f>
        <v/>
      </c>
      <c r="K41" s="20" t="s">
        <v>127</v>
      </c>
    </row>
    <row r="42" spans="1:11" ht="29.25" thickBot="1" x14ac:dyDescent="0.25">
      <c r="A42" s="824"/>
      <c r="B42" s="169" t="s">
        <v>250</v>
      </c>
      <c r="C42" s="830"/>
      <c r="D42" s="833"/>
      <c r="E42" s="817"/>
      <c r="F42" s="819"/>
      <c r="G42" s="820"/>
      <c r="H42" s="170"/>
      <c r="I42" s="170"/>
      <c r="J42" s="187"/>
      <c r="K42" s="20"/>
    </row>
    <row r="43" spans="1:11" ht="38.25" customHeight="1" thickBot="1" x14ac:dyDescent="0.25">
      <c r="A43" s="824"/>
      <c r="B43" s="169">
        <v>1</v>
      </c>
      <c r="C43" s="830"/>
      <c r="D43" s="833"/>
      <c r="E43" s="837"/>
      <c r="F43" s="838"/>
      <c r="G43" s="826"/>
      <c r="H43" s="170"/>
      <c r="I43" s="170"/>
      <c r="J43" s="189" t="str">
        <f xml:space="preserve"> IF(OR(C39="X",C41="X",D41="x",C43="x",D43="x" ),"x","")</f>
        <v/>
      </c>
      <c r="K43" s="20" t="s">
        <v>129</v>
      </c>
    </row>
    <row r="44" spans="1:11" ht="17.25" customHeight="1" thickBot="1" x14ac:dyDescent="0.25">
      <c r="A44" s="824"/>
      <c r="B44" s="169" t="s">
        <v>130</v>
      </c>
      <c r="C44" s="832"/>
      <c r="D44" s="834"/>
      <c r="E44" s="835"/>
      <c r="F44" s="839"/>
      <c r="G44" s="836"/>
      <c r="H44" s="175"/>
      <c r="I44" s="170"/>
      <c r="J44" s="170"/>
      <c r="K44" s="169"/>
    </row>
    <row r="45" spans="1:11" ht="15" x14ac:dyDescent="0.2">
      <c r="A45" s="171"/>
      <c r="B45" s="170"/>
      <c r="C45" s="170">
        <v>1</v>
      </c>
      <c r="D45" s="170">
        <v>2</v>
      </c>
      <c r="E45" s="170">
        <v>3</v>
      </c>
      <c r="F45" s="170">
        <v>4</v>
      </c>
      <c r="G45" s="170">
        <v>5</v>
      </c>
      <c r="H45" s="170"/>
      <c r="I45" s="170"/>
      <c r="J45" s="170"/>
      <c r="K45" s="169"/>
    </row>
    <row r="46" spans="1:11" ht="15" x14ac:dyDescent="0.2">
      <c r="A46" s="171"/>
      <c r="B46" s="170"/>
      <c r="C46" s="170" t="s">
        <v>131</v>
      </c>
      <c r="D46" s="170" t="s">
        <v>132</v>
      </c>
      <c r="E46" s="170" t="s">
        <v>133</v>
      </c>
      <c r="F46" s="170" t="s">
        <v>134</v>
      </c>
      <c r="G46" s="170" t="s">
        <v>135</v>
      </c>
      <c r="H46" s="170"/>
      <c r="I46" s="170"/>
      <c r="J46" s="170"/>
      <c r="K46" s="169"/>
    </row>
    <row r="47" spans="1:11" ht="15" x14ac:dyDescent="0.2">
      <c r="A47" s="171"/>
      <c r="B47" s="170"/>
      <c r="C47" s="821" t="s">
        <v>136</v>
      </c>
      <c r="D47" s="821"/>
      <c r="E47" s="821"/>
      <c r="F47" s="821"/>
      <c r="G47" s="821"/>
      <c r="H47" s="170"/>
      <c r="I47" s="170"/>
      <c r="J47" s="170"/>
      <c r="K47" s="169"/>
    </row>
    <row r="48" spans="1:11" ht="15" x14ac:dyDescent="0.2">
      <c r="A48" s="171"/>
      <c r="B48" s="170"/>
      <c r="C48" s="821"/>
      <c r="D48" s="821"/>
      <c r="E48" s="821"/>
      <c r="F48" s="821"/>
      <c r="G48" s="821"/>
      <c r="H48" s="170"/>
      <c r="I48" s="170"/>
      <c r="J48" s="170"/>
      <c r="K48" s="169"/>
    </row>
    <row r="49" spans="1:11" ht="22.5" customHeight="1" thickBot="1" x14ac:dyDescent="0.3">
      <c r="A49" s="21"/>
      <c r="B49" s="19"/>
      <c r="C49" s="19"/>
      <c r="D49" s="19"/>
      <c r="E49" s="19"/>
      <c r="F49" s="19"/>
      <c r="G49" s="19"/>
      <c r="H49" s="19"/>
      <c r="I49" s="19"/>
      <c r="J49" s="19"/>
      <c r="K49" s="140"/>
    </row>
    <row r="50" spans="1:11" ht="15" thickBot="1" x14ac:dyDescent="0.25"/>
    <row r="51" spans="1:11" ht="36.75" customHeight="1" thickBot="1" x14ac:dyDescent="0.25">
      <c r="A51" s="147" t="s">
        <v>120</v>
      </c>
      <c r="B51" s="784" t="str">
        <f>DESCRIPCION!A16</f>
        <v>Posibilidad de la Indebida utilización de la figura de urgencia manifiesta en el marco de la ley 80 de 1993 y sus normas concordantes</v>
      </c>
      <c r="C51" s="785"/>
      <c r="D51" s="785"/>
      <c r="E51" s="785"/>
      <c r="F51" s="785"/>
      <c r="G51" s="785"/>
      <c r="H51" s="785"/>
      <c r="I51" s="786"/>
      <c r="J51" s="143" t="s">
        <v>350</v>
      </c>
      <c r="K51" s="141" t="str">
        <f>IF(J57="x","EXTREMA",IF(J59="x","ALTA",IF(J61="x","MODERADA",IF(J63="x","BAJA",""))))</f>
        <v>EXTREMA</v>
      </c>
    </row>
    <row r="52" spans="1:11" ht="16.5" thickBot="1" x14ac:dyDescent="0.25">
      <c r="A52" s="793" t="s">
        <v>122</v>
      </c>
      <c r="B52" s="794"/>
      <c r="C52" s="794"/>
      <c r="D52" s="795" t="str">
        <f>PROBABILIDAD!T13</f>
        <v>Probable</v>
      </c>
      <c r="E52" s="796"/>
      <c r="F52" s="793" t="s">
        <v>351</v>
      </c>
      <c r="G52" s="794"/>
      <c r="H52" s="794"/>
      <c r="I52" s="797"/>
      <c r="J52" s="798" t="s">
        <v>135</v>
      </c>
      <c r="K52" s="799"/>
    </row>
    <row r="53" spans="1:11" ht="15" x14ac:dyDescent="0.2">
      <c r="A53" s="171"/>
      <c r="B53" s="170"/>
      <c r="C53" s="170"/>
      <c r="D53" s="170"/>
      <c r="E53" s="170"/>
      <c r="F53" s="170"/>
      <c r="G53" s="170"/>
      <c r="H53" s="170"/>
      <c r="I53" s="170"/>
      <c r="J53" s="172"/>
      <c r="K53" s="173"/>
    </row>
    <row r="54" spans="1:11" ht="15.75" thickBot="1" x14ac:dyDescent="0.25">
      <c r="A54" s="171"/>
      <c r="B54" s="169"/>
      <c r="C54" s="170"/>
      <c r="D54" s="170"/>
      <c r="E54" s="170"/>
      <c r="F54" s="170"/>
      <c r="G54" s="170"/>
      <c r="H54" s="170"/>
      <c r="I54" s="170"/>
      <c r="J54" s="172"/>
      <c r="K54" s="173"/>
    </row>
    <row r="55" spans="1:11" ht="26.25" customHeight="1" thickBot="1" x14ac:dyDescent="0.25">
      <c r="A55" s="824" t="s">
        <v>122</v>
      </c>
      <c r="B55" s="169">
        <v>5</v>
      </c>
      <c r="C55" s="825"/>
      <c r="D55" s="826"/>
      <c r="E55" s="820"/>
      <c r="F55" s="820"/>
      <c r="G55" s="820"/>
      <c r="H55" s="170"/>
      <c r="I55" s="170"/>
      <c r="J55" s="822" t="s">
        <v>121</v>
      </c>
      <c r="K55" s="823"/>
    </row>
    <row r="56" spans="1:11" ht="18.75" customHeight="1" thickBot="1" x14ac:dyDescent="0.25">
      <c r="A56" s="824"/>
      <c r="B56" s="169" t="s">
        <v>124</v>
      </c>
      <c r="C56" s="825"/>
      <c r="D56" s="826"/>
      <c r="E56" s="820"/>
      <c r="F56" s="820"/>
      <c r="G56" s="820"/>
      <c r="H56" s="170"/>
      <c r="I56" s="170"/>
      <c r="J56" s="174"/>
      <c r="K56" s="20"/>
    </row>
    <row r="57" spans="1:11" ht="30.75" customHeight="1" thickBot="1" x14ac:dyDescent="0.25">
      <c r="A57" s="824"/>
      <c r="B57" s="169">
        <v>4</v>
      </c>
      <c r="C57" s="827"/>
      <c r="D57" s="826"/>
      <c r="E57" s="826"/>
      <c r="F57" s="828"/>
      <c r="G57" s="820" t="s">
        <v>347</v>
      </c>
      <c r="H57" s="170"/>
      <c r="I57" s="170"/>
      <c r="J57" s="184" t="str">
        <f xml:space="preserve"> IF(OR(E55="X",F55="X",G55="x",F57="x",G57="X",F59="X",G59="X",G61="X" ),"x","")</f>
        <v>x</v>
      </c>
      <c r="K57" s="20" t="s">
        <v>123</v>
      </c>
    </row>
    <row r="58" spans="1:11" ht="29.25" thickBot="1" x14ac:dyDescent="0.25">
      <c r="A58" s="824"/>
      <c r="B58" s="169" t="s">
        <v>126</v>
      </c>
      <c r="C58" s="827"/>
      <c r="D58" s="826"/>
      <c r="E58" s="826"/>
      <c r="F58" s="829"/>
      <c r="G58" s="820"/>
      <c r="H58" s="170"/>
      <c r="I58" s="170"/>
      <c r="J58" s="185"/>
      <c r="K58" s="20"/>
    </row>
    <row r="59" spans="1:11" ht="26.25" customHeight="1" thickBot="1" x14ac:dyDescent="0.25">
      <c r="A59" s="824"/>
      <c r="B59" s="169">
        <v>3</v>
      </c>
      <c r="C59" s="830"/>
      <c r="D59" s="817"/>
      <c r="E59" s="831"/>
      <c r="F59" s="828"/>
      <c r="G59" s="820"/>
      <c r="H59" s="170"/>
      <c r="I59" s="170"/>
      <c r="J59" s="186" t="str">
        <f xml:space="preserve"> IF(OR(C55="X",D55="X",D57="x",E57="x",E59="X",F61="X",F63="X",G63="X" ),"x","")</f>
        <v/>
      </c>
      <c r="K59" s="20" t="s">
        <v>125</v>
      </c>
    </row>
    <row r="60" spans="1:11" ht="29.25" thickBot="1" x14ac:dyDescent="0.25">
      <c r="A60" s="824"/>
      <c r="B60" s="169" t="s">
        <v>128</v>
      </c>
      <c r="C60" s="830"/>
      <c r="D60" s="817"/>
      <c r="E60" s="826"/>
      <c r="F60" s="829"/>
      <c r="G60" s="820"/>
      <c r="H60" s="170"/>
      <c r="I60" s="170"/>
      <c r="J60" s="187"/>
      <c r="K60" s="20"/>
    </row>
    <row r="61" spans="1:11" ht="30" customHeight="1" thickBot="1" x14ac:dyDescent="0.25">
      <c r="A61" s="824"/>
      <c r="B61" s="169">
        <v>2</v>
      </c>
      <c r="C61" s="830"/>
      <c r="D61" s="833"/>
      <c r="E61" s="816"/>
      <c r="F61" s="818"/>
      <c r="G61" s="820"/>
      <c r="H61" s="170"/>
      <c r="I61" s="170"/>
      <c r="J61" s="188" t="str">
        <f xml:space="preserve"> IF(OR(C57="X",D59="X",E61="x",E63="x" ),"x","")</f>
        <v/>
      </c>
      <c r="K61" s="20" t="s">
        <v>127</v>
      </c>
    </row>
    <row r="62" spans="1:11" ht="29.25" thickBot="1" x14ac:dyDescent="0.25">
      <c r="A62" s="824"/>
      <c r="B62" s="169" t="s">
        <v>250</v>
      </c>
      <c r="C62" s="830"/>
      <c r="D62" s="833"/>
      <c r="E62" s="817"/>
      <c r="F62" s="819"/>
      <c r="G62" s="820"/>
      <c r="H62" s="170"/>
      <c r="I62" s="170"/>
      <c r="J62" s="187"/>
      <c r="K62" s="20"/>
    </row>
    <row r="63" spans="1:11" ht="30.75" customHeight="1" thickBot="1" x14ac:dyDescent="0.25">
      <c r="A63" s="824"/>
      <c r="B63" s="169">
        <v>1</v>
      </c>
      <c r="C63" s="830"/>
      <c r="D63" s="833"/>
      <c r="E63" s="817"/>
      <c r="F63" s="826"/>
      <c r="G63" s="826"/>
      <c r="H63" s="170"/>
      <c r="I63" s="170"/>
      <c r="J63" s="189" t="str">
        <f xml:space="preserve"> IF(OR(C59="X",C61="X",D61="x",C63="x",D63="x" ),"x","")</f>
        <v/>
      </c>
      <c r="K63" s="20" t="s">
        <v>129</v>
      </c>
    </row>
    <row r="64" spans="1:11" ht="20.25" customHeight="1" thickBot="1" x14ac:dyDescent="0.25">
      <c r="A64" s="824"/>
      <c r="B64" s="169" t="s">
        <v>130</v>
      </c>
      <c r="C64" s="832"/>
      <c r="D64" s="834"/>
      <c r="E64" s="835"/>
      <c r="F64" s="836"/>
      <c r="G64" s="836"/>
      <c r="H64" s="175"/>
      <c r="I64" s="170"/>
      <c r="J64" s="170"/>
      <c r="K64" s="169"/>
    </row>
    <row r="65" spans="1:11" ht="15" x14ac:dyDescent="0.2">
      <c r="A65" s="171"/>
      <c r="B65" s="170"/>
      <c r="C65" s="170">
        <v>1</v>
      </c>
      <c r="D65" s="170">
        <v>2</v>
      </c>
      <c r="E65" s="170">
        <v>3</v>
      </c>
      <c r="F65" s="170">
        <v>4</v>
      </c>
      <c r="G65" s="170">
        <v>5</v>
      </c>
      <c r="H65" s="170"/>
      <c r="I65" s="170"/>
      <c r="J65" s="170"/>
      <c r="K65" s="169"/>
    </row>
    <row r="66" spans="1:11" ht="15" x14ac:dyDescent="0.2">
      <c r="A66" s="171"/>
      <c r="B66" s="170"/>
      <c r="C66" s="170" t="s">
        <v>131</v>
      </c>
      <c r="D66" s="170" t="s">
        <v>132</v>
      </c>
      <c r="E66" s="170" t="s">
        <v>133</v>
      </c>
      <c r="F66" s="170" t="s">
        <v>134</v>
      </c>
      <c r="G66" s="170" t="s">
        <v>135</v>
      </c>
      <c r="H66" s="170"/>
      <c r="I66" s="170"/>
      <c r="J66" s="170"/>
      <c r="K66" s="169"/>
    </row>
    <row r="67" spans="1:11" ht="15" customHeight="1" x14ac:dyDescent="0.2">
      <c r="A67" s="171"/>
      <c r="B67" s="170"/>
      <c r="C67" s="821" t="s">
        <v>136</v>
      </c>
      <c r="D67" s="821"/>
      <c r="E67" s="821"/>
      <c r="F67" s="821"/>
      <c r="G67" s="821"/>
      <c r="H67" s="170"/>
      <c r="I67" s="170"/>
      <c r="J67" s="170"/>
      <c r="K67" s="169"/>
    </row>
    <row r="68" spans="1:11" ht="15" customHeight="1" x14ac:dyDescent="0.2">
      <c r="A68" s="171"/>
      <c r="B68" s="170"/>
      <c r="C68" s="821"/>
      <c r="D68" s="821"/>
      <c r="E68" s="821"/>
      <c r="F68" s="821"/>
      <c r="G68" s="821"/>
      <c r="H68" s="170"/>
      <c r="I68" s="170"/>
      <c r="J68" s="170"/>
      <c r="K68" s="169"/>
    </row>
    <row r="69" spans="1:11" ht="45.75" customHeight="1" thickBot="1" x14ac:dyDescent="0.25">
      <c r="A69" s="181"/>
      <c r="B69" s="182"/>
      <c r="C69" s="182"/>
      <c r="D69" s="182"/>
      <c r="E69" s="182"/>
      <c r="F69" s="182"/>
      <c r="G69" s="182"/>
      <c r="H69" s="182"/>
      <c r="I69" s="182"/>
      <c r="J69" s="182"/>
      <c r="K69" s="183"/>
    </row>
    <row r="70" spans="1:11" ht="15" thickBot="1" x14ac:dyDescent="0.25"/>
    <row r="71" spans="1:11" ht="30.75" customHeight="1" thickBot="1" x14ac:dyDescent="0.25">
      <c r="A71" s="99" t="s">
        <v>120</v>
      </c>
      <c r="B71" s="852">
        <f>DESCRIPCION!A19</f>
        <v>0</v>
      </c>
      <c r="C71" s="785"/>
      <c r="D71" s="785"/>
      <c r="E71" s="785"/>
      <c r="F71" s="785"/>
      <c r="G71" s="785"/>
      <c r="H71" s="785"/>
      <c r="I71" s="786"/>
      <c r="J71" s="143" t="s">
        <v>350</v>
      </c>
      <c r="K71" s="141" t="str">
        <f>IF(J77="x","EXTREMA",IF(J79="x","ALTA",IF(J81="x","MODERADA",IF(J83="x","BAJA",""))))</f>
        <v/>
      </c>
    </row>
    <row r="72" spans="1:11" ht="16.5" thickBot="1" x14ac:dyDescent="0.25">
      <c r="A72" s="793" t="s">
        <v>122</v>
      </c>
      <c r="B72" s="794"/>
      <c r="C72" s="797"/>
      <c r="D72" s="795" t="str">
        <f>PROBABILIDAD!T14</f>
        <v xml:space="preserve"> </v>
      </c>
      <c r="E72" s="796"/>
      <c r="F72" s="793" t="s">
        <v>351</v>
      </c>
      <c r="G72" s="794"/>
      <c r="H72" s="794"/>
      <c r="I72" s="797"/>
      <c r="J72" s="798"/>
      <c r="K72" s="799"/>
    </row>
    <row r="73" spans="1:11" ht="21.75" customHeight="1" x14ac:dyDescent="0.2">
      <c r="A73" s="176"/>
      <c r="B73" s="155"/>
      <c r="C73" s="155"/>
      <c r="D73" s="155"/>
      <c r="E73" s="155"/>
      <c r="F73" s="155"/>
      <c r="G73" s="155"/>
      <c r="H73" s="155"/>
      <c r="I73" s="155"/>
      <c r="J73" s="172"/>
      <c r="K73" s="173"/>
    </row>
    <row r="74" spans="1:11" ht="18.75" customHeight="1" x14ac:dyDescent="0.2">
      <c r="A74" s="176"/>
      <c r="B74" s="155"/>
      <c r="C74" s="177"/>
      <c r="D74" s="155"/>
      <c r="E74" s="155"/>
      <c r="F74" s="155"/>
      <c r="G74" s="155"/>
      <c r="H74" s="155"/>
      <c r="I74" s="155"/>
      <c r="J74" s="172"/>
      <c r="K74" s="173"/>
    </row>
    <row r="75" spans="1:11" ht="42.75" customHeight="1" x14ac:dyDescent="0.2">
      <c r="A75" s="779" t="s">
        <v>122</v>
      </c>
      <c r="B75" s="155">
        <v>5</v>
      </c>
      <c r="C75" s="869"/>
      <c r="D75" s="867"/>
      <c r="E75" s="857"/>
      <c r="F75" s="857"/>
      <c r="G75" s="857"/>
      <c r="H75" s="155"/>
      <c r="I75" s="155"/>
      <c r="J75" s="774" t="s">
        <v>121</v>
      </c>
      <c r="K75" s="775"/>
    </row>
    <row r="76" spans="1:11" ht="15" customHeight="1" x14ac:dyDescent="0.2">
      <c r="A76" s="779"/>
      <c r="B76" s="155" t="s">
        <v>124</v>
      </c>
      <c r="C76" s="870"/>
      <c r="D76" s="868"/>
      <c r="E76" s="858"/>
      <c r="F76" s="858"/>
      <c r="G76" s="858"/>
      <c r="H76" s="155"/>
      <c r="I76" s="155"/>
      <c r="J76" s="157"/>
      <c r="K76" s="158"/>
    </row>
    <row r="77" spans="1:11" ht="29.25" customHeight="1" x14ac:dyDescent="0.2">
      <c r="A77" s="779"/>
      <c r="B77" s="155">
        <v>4</v>
      </c>
      <c r="C77" s="880"/>
      <c r="D77" s="867"/>
      <c r="E77" s="867"/>
      <c r="F77" s="855"/>
      <c r="G77" s="857"/>
      <c r="H77" s="155"/>
      <c r="I77" s="155"/>
      <c r="J77" s="163" t="str">
        <f xml:space="preserve"> IF(OR(E75="X",F75="X",G75="x",F77="x",G77="X",F79="X",G79="X",G81="X" ),"x","")</f>
        <v/>
      </c>
      <c r="K77" s="158" t="s">
        <v>123</v>
      </c>
    </row>
    <row r="78" spans="1:11" ht="27.75" customHeight="1" x14ac:dyDescent="0.2">
      <c r="A78" s="779"/>
      <c r="B78" s="155" t="s">
        <v>126</v>
      </c>
      <c r="C78" s="881"/>
      <c r="D78" s="868"/>
      <c r="E78" s="868"/>
      <c r="F78" s="856"/>
      <c r="G78" s="858"/>
      <c r="H78" s="155"/>
      <c r="I78" s="155"/>
      <c r="J78" s="164"/>
      <c r="K78" s="158"/>
    </row>
    <row r="79" spans="1:11" ht="29.25" customHeight="1" x14ac:dyDescent="0.2">
      <c r="A79" s="779"/>
      <c r="B79" s="155">
        <v>3</v>
      </c>
      <c r="C79" s="859"/>
      <c r="D79" s="878"/>
      <c r="E79" s="865"/>
      <c r="F79" s="855"/>
      <c r="G79" s="857"/>
      <c r="H79" s="155"/>
      <c r="I79" s="155"/>
      <c r="J79" s="165" t="str">
        <f xml:space="preserve"> IF(OR(C75="X",D75="X",D77="x",E77="x",E79="X",F81="X",F83="X",G83="X" ),"x","")</f>
        <v/>
      </c>
      <c r="K79" s="158" t="s">
        <v>125</v>
      </c>
    </row>
    <row r="80" spans="1:11" ht="27.75" customHeight="1" x14ac:dyDescent="0.2">
      <c r="A80" s="779"/>
      <c r="B80" s="155" t="s">
        <v>128</v>
      </c>
      <c r="C80" s="860"/>
      <c r="D80" s="879"/>
      <c r="E80" s="866"/>
      <c r="F80" s="856"/>
      <c r="G80" s="858"/>
      <c r="H80" s="155"/>
      <c r="I80" s="155"/>
      <c r="J80" s="166"/>
      <c r="K80" s="158"/>
    </row>
    <row r="81" spans="1:11" ht="29.25" customHeight="1" x14ac:dyDescent="0.2">
      <c r="A81" s="779"/>
      <c r="B81" s="155">
        <v>2</v>
      </c>
      <c r="C81" s="859"/>
      <c r="D81" s="861"/>
      <c r="E81" s="863"/>
      <c r="F81" s="865"/>
      <c r="G81" s="857"/>
      <c r="H81" s="155"/>
      <c r="I81" s="155"/>
      <c r="J81" s="167" t="str">
        <f xml:space="preserve"> IF(OR(C77="X",D79="X",E81="x",E83="x" ),"x","")</f>
        <v/>
      </c>
      <c r="K81" s="158" t="s">
        <v>127</v>
      </c>
    </row>
    <row r="82" spans="1:11" ht="27.75" customHeight="1" x14ac:dyDescent="0.2">
      <c r="A82" s="779"/>
      <c r="B82" s="155" t="s">
        <v>250</v>
      </c>
      <c r="C82" s="860"/>
      <c r="D82" s="862"/>
      <c r="E82" s="864"/>
      <c r="F82" s="866"/>
      <c r="G82" s="858"/>
      <c r="H82" s="155"/>
      <c r="I82" s="155"/>
      <c r="J82" s="166"/>
      <c r="K82" s="158"/>
    </row>
    <row r="83" spans="1:11" ht="28.5" customHeight="1" x14ac:dyDescent="0.2">
      <c r="A83" s="779"/>
      <c r="B83" s="155">
        <v>1</v>
      </c>
      <c r="C83" s="762"/>
      <c r="D83" s="861"/>
      <c r="E83" s="874"/>
      <c r="F83" s="872"/>
      <c r="G83" s="867"/>
      <c r="H83" s="155"/>
      <c r="I83" s="155"/>
      <c r="J83" s="168" t="str">
        <f xml:space="preserve"> IF(OR(C79="X",C81="X",D81="x",D83="x",C83="x" ),"x","")</f>
        <v/>
      </c>
      <c r="K83" s="158" t="s">
        <v>129</v>
      </c>
    </row>
    <row r="84" spans="1:11" ht="19.5" customHeight="1" x14ac:dyDescent="0.2">
      <c r="A84" s="779"/>
      <c r="B84" s="155" t="s">
        <v>130</v>
      </c>
      <c r="C84" s="877"/>
      <c r="D84" s="876"/>
      <c r="E84" s="875"/>
      <c r="F84" s="873"/>
      <c r="G84" s="871"/>
      <c r="H84" s="155"/>
      <c r="I84" s="155"/>
      <c r="J84" s="155"/>
      <c r="K84" s="156"/>
    </row>
    <row r="85" spans="1:11" x14ac:dyDescent="0.2">
      <c r="A85" s="176"/>
      <c r="B85" s="155"/>
      <c r="C85" s="155">
        <v>1</v>
      </c>
      <c r="D85" s="155">
        <v>2</v>
      </c>
      <c r="E85" s="155">
        <v>3</v>
      </c>
      <c r="F85" s="155">
        <v>4</v>
      </c>
      <c r="G85" s="155">
        <v>5</v>
      </c>
      <c r="H85" s="155"/>
      <c r="I85" s="155"/>
      <c r="J85" s="155"/>
      <c r="K85" s="156"/>
    </row>
    <row r="86" spans="1:11" x14ac:dyDescent="0.2">
      <c r="A86" s="176"/>
      <c r="B86" s="155"/>
      <c r="C86" s="155" t="s">
        <v>131</v>
      </c>
      <c r="D86" s="155" t="s">
        <v>132</v>
      </c>
      <c r="E86" s="155" t="s">
        <v>133</v>
      </c>
      <c r="F86" s="155" t="s">
        <v>134</v>
      </c>
      <c r="G86" s="155" t="s">
        <v>135</v>
      </c>
      <c r="H86" s="155"/>
      <c r="I86" s="155"/>
      <c r="J86" s="155"/>
      <c r="K86" s="156"/>
    </row>
    <row r="87" spans="1:11" ht="14.25" customHeight="1" x14ac:dyDescent="0.2">
      <c r="A87" s="176"/>
      <c r="B87" s="155"/>
      <c r="C87" s="761" t="s">
        <v>136</v>
      </c>
      <c r="D87" s="761"/>
      <c r="E87" s="761"/>
      <c r="F87" s="761"/>
      <c r="G87" s="761"/>
      <c r="H87" s="155"/>
      <c r="I87" s="155"/>
      <c r="J87" s="155"/>
      <c r="K87" s="156"/>
    </row>
    <row r="88" spans="1:11" ht="14.25" customHeight="1" x14ac:dyDescent="0.2">
      <c r="A88" s="176"/>
      <c r="B88" s="155"/>
      <c r="C88" s="761"/>
      <c r="D88" s="761"/>
      <c r="E88" s="761"/>
      <c r="F88" s="761"/>
      <c r="G88" s="761"/>
      <c r="H88" s="155"/>
      <c r="I88" s="155"/>
      <c r="J88" s="155"/>
      <c r="K88" s="156"/>
    </row>
    <row r="89" spans="1:11" ht="15" thickBot="1" x14ac:dyDescent="0.25">
      <c r="A89" s="79"/>
      <c r="B89" s="80"/>
      <c r="C89" s="80"/>
      <c r="D89" s="80"/>
      <c r="E89" s="80"/>
      <c r="F89" s="80"/>
      <c r="G89" s="80"/>
      <c r="H89" s="80"/>
      <c r="I89" s="80"/>
      <c r="J89" s="80"/>
      <c r="K89" s="81"/>
    </row>
    <row r="90" spans="1:11" ht="15" thickBot="1" x14ac:dyDescent="0.25"/>
    <row r="91" spans="1:11" ht="61.5" customHeight="1" thickBot="1" x14ac:dyDescent="0.25">
      <c r="A91" s="142" t="s">
        <v>120</v>
      </c>
      <c r="B91" s="784" t="str">
        <f>DESCRIPCION!A22</f>
        <v xml:space="preserve">posibilidad de que el supervisor certifique el cumplimiento del objeto contractual sin haberse ejecutado. </v>
      </c>
      <c r="C91" s="785"/>
      <c r="D91" s="785"/>
      <c r="E91" s="785"/>
      <c r="F91" s="785"/>
      <c r="G91" s="785"/>
      <c r="H91" s="785"/>
      <c r="I91" s="786"/>
      <c r="J91" s="143" t="s">
        <v>350</v>
      </c>
      <c r="K91" s="141" t="str">
        <f>IF(J97="x","EXTREMA",IF(J99="x","ALTA",IF(J101="x","MODERADA",IF(J103="x","BAJA",""))))</f>
        <v>BAJA</v>
      </c>
    </row>
    <row r="92" spans="1:11" ht="16.5" thickBot="1" x14ac:dyDescent="0.25">
      <c r="A92" s="793" t="s">
        <v>122</v>
      </c>
      <c r="B92" s="794"/>
      <c r="C92" s="794"/>
      <c r="D92" s="795" t="str">
        <f>PROBABILIDAD!T15</f>
        <v>Rara Vez</v>
      </c>
      <c r="E92" s="796"/>
      <c r="F92" s="793" t="s">
        <v>351</v>
      </c>
      <c r="G92" s="794"/>
      <c r="H92" s="794"/>
      <c r="I92" s="797"/>
      <c r="J92" s="798" t="s">
        <v>131</v>
      </c>
      <c r="K92" s="799"/>
    </row>
    <row r="93" spans="1:11" x14ac:dyDescent="0.2">
      <c r="A93" s="78"/>
      <c r="B93" s="82"/>
      <c r="C93" s="82"/>
      <c r="D93" s="82"/>
      <c r="E93" s="82"/>
      <c r="F93" s="82"/>
      <c r="G93" s="82"/>
      <c r="H93" s="82"/>
      <c r="I93" s="82"/>
      <c r="K93" s="71"/>
    </row>
    <row r="94" spans="1:11" x14ac:dyDescent="0.2">
      <c r="A94" s="176"/>
      <c r="B94" s="155"/>
      <c r="C94" s="177"/>
      <c r="D94" s="155"/>
      <c r="E94" s="155"/>
      <c r="F94" s="155"/>
      <c r="G94" s="155"/>
      <c r="H94" s="155"/>
      <c r="I94" s="155"/>
      <c r="J94" s="172"/>
      <c r="K94" s="173"/>
    </row>
    <row r="95" spans="1:11" ht="56.25" customHeight="1" x14ac:dyDescent="0.2">
      <c r="A95" s="779" t="s">
        <v>122</v>
      </c>
      <c r="B95" s="155">
        <v>5</v>
      </c>
      <c r="C95" s="780"/>
      <c r="D95" s="759"/>
      <c r="E95" s="760"/>
      <c r="F95" s="760"/>
      <c r="G95" s="760"/>
      <c r="H95" s="155"/>
      <c r="I95" s="155"/>
      <c r="J95" s="774" t="s">
        <v>121</v>
      </c>
      <c r="K95" s="775"/>
    </row>
    <row r="96" spans="1:11" ht="5.25" customHeight="1" x14ac:dyDescent="0.2">
      <c r="A96" s="779"/>
      <c r="B96" s="155" t="s">
        <v>124</v>
      </c>
      <c r="C96" s="781"/>
      <c r="D96" s="759"/>
      <c r="E96" s="760"/>
      <c r="F96" s="760"/>
      <c r="G96" s="760"/>
      <c r="H96" s="155"/>
      <c r="I96" s="155"/>
      <c r="J96" s="157"/>
      <c r="K96" s="158"/>
    </row>
    <row r="97" spans="1:11" ht="27.75" customHeight="1" x14ac:dyDescent="0.2">
      <c r="A97" s="779"/>
      <c r="B97" s="155">
        <v>4</v>
      </c>
      <c r="C97" s="782"/>
      <c r="D97" s="759"/>
      <c r="E97" s="759"/>
      <c r="F97" s="772"/>
      <c r="G97" s="760"/>
      <c r="H97" s="155"/>
      <c r="I97" s="155"/>
      <c r="J97" s="163" t="str">
        <f xml:space="preserve"> IF(OR(E95="X",F95="X",G95="x",F97="x",G97="X",F99="X",G99="X",G101="X" ),"x","")</f>
        <v/>
      </c>
      <c r="K97" s="158" t="s">
        <v>123</v>
      </c>
    </row>
    <row r="98" spans="1:11" ht="27.75" x14ac:dyDescent="0.2">
      <c r="A98" s="779"/>
      <c r="B98" s="155" t="s">
        <v>126</v>
      </c>
      <c r="C98" s="783"/>
      <c r="D98" s="759"/>
      <c r="E98" s="759"/>
      <c r="F98" s="772"/>
      <c r="G98" s="760"/>
      <c r="H98" s="155"/>
      <c r="I98" s="155"/>
      <c r="J98" s="164"/>
      <c r="K98" s="158"/>
    </row>
    <row r="99" spans="1:11" ht="27" customHeight="1" x14ac:dyDescent="0.2">
      <c r="A99" s="779"/>
      <c r="B99" s="155">
        <v>3</v>
      </c>
      <c r="C99" s="762"/>
      <c r="D99" s="757"/>
      <c r="E99" s="758"/>
      <c r="F99" s="772"/>
      <c r="G99" s="760"/>
      <c r="H99" s="155"/>
      <c r="I99" s="155"/>
      <c r="J99" s="165" t="str">
        <f xml:space="preserve"> IF(OR(C95="X",D95="X",D97="x",E97="x",E99="X",F101="X",F103="X",G103="X" ),"x","")</f>
        <v/>
      </c>
      <c r="K99" s="158" t="s">
        <v>125</v>
      </c>
    </row>
    <row r="100" spans="1:11" ht="27.75" x14ac:dyDescent="0.2">
      <c r="A100" s="779"/>
      <c r="B100" s="155" t="s">
        <v>128</v>
      </c>
      <c r="C100" s="773"/>
      <c r="D100" s="757"/>
      <c r="E100" s="759"/>
      <c r="F100" s="772"/>
      <c r="G100" s="760"/>
      <c r="H100" s="155"/>
      <c r="I100" s="155"/>
      <c r="J100" s="166"/>
      <c r="K100" s="158"/>
    </row>
    <row r="101" spans="1:11" ht="25.5" customHeight="1" x14ac:dyDescent="0.2">
      <c r="A101" s="779"/>
      <c r="B101" s="155">
        <v>2</v>
      </c>
      <c r="C101" s="762"/>
      <c r="D101" s="755"/>
      <c r="E101" s="756"/>
      <c r="F101" s="758"/>
      <c r="G101" s="760"/>
      <c r="H101" s="155"/>
      <c r="I101" s="155"/>
      <c r="J101" s="167" t="str">
        <f xml:space="preserve"> IF(OR(C97="X",D99="X",E103="x",E101="x" ),"x","")</f>
        <v/>
      </c>
      <c r="K101" s="158" t="s">
        <v>127</v>
      </c>
    </row>
    <row r="102" spans="1:11" ht="27.75" x14ac:dyDescent="0.2">
      <c r="A102" s="779"/>
      <c r="B102" s="155" t="s">
        <v>250</v>
      </c>
      <c r="C102" s="773"/>
      <c r="D102" s="755"/>
      <c r="E102" s="757"/>
      <c r="F102" s="759"/>
      <c r="G102" s="760"/>
      <c r="H102" s="155"/>
      <c r="I102" s="155"/>
      <c r="J102" s="166"/>
      <c r="K102" s="158"/>
    </row>
    <row r="103" spans="1:11" ht="29.25" customHeight="1" x14ac:dyDescent="0.2">
      <c r="A103" s="779"/>
      <c r="B103" s="155">
        <v>1</v>
      </c>
      <c r="C103" s="762" t="s">
        <v>347</v>
      </c>
      <c r="D103" s="764"/>
      <c r="E103" s="766"/>
      <c r="F103" s="768"/>
      <c r="G103" s="770"/>
      <c r="H103" s="155"/>
      <c r="I103" s="155"/>
      <c r="J103" s="168" t="str">
        <f xml:space="preserve"> IF(OR(C99="X",C101="X",C103="x",D101="x",D103="x" ),"x","")</f>
        <v>x</v>
      </c>
      <c r="K103" s="158" t="s">
        <v>129</v>
      </c>
    </row>
    <row r="104" spans="1:11" ht="13.5" customHeight="1" x14ac:dyDescent="0.2">
      <c r="A104" s="779"/>
      <c r="B104" s="155" t="s">
        <v>130</v>
      </c>
      <c r="C104" s="763"/>
      <c r="D104" s="765"/>
      <c r="E104" s="767"/>
      <c r="F104" s="769"/>
      <c r="G104" s="771"/>
      <c r="H104" s="155"/>
      <c r="I104" s="155"/>
      <c r="J104" s="155"/>
      <c r="K104" s="156"/>
    </row>
    <row r="105" spans="1:11" x14ac:dyDescent="0.2">
      <c r="A105" s="176"/>
      <c r="B105" s="155"/>
      <c r="C105" s="155">
        <v>1</v>
      </c>
      <c r="D105" s="155">
        <v>2</v>
      </c>
      <c r="E105" s="155">
        <v>3</v>
      </c>
      <c r="F105" s="155">
        <v>4</v>
      </c>
      <c r="G105" s="155">
        <v>5</v>
      </c>
      <c r="H105" s="155"/>
      <c r="I105" s="155"/>
      <c r="J105" s="155"/>
      <c r="K105" s="156"/>
    </row>
    <row r="106" spans="1:11" x14ac:dyDescent="0.2">
      <c r="A106" s="176"/>
      <c r="B106" s="155"/>
      <c r="C106" s="155" t="s">
        <v>131</v>
      </c>
      <c r="D106" s="155" t="s">
        <v>132</v>
      </c>
      <c r="E106" s="155" t="s">
        <v>133</v>
      </c>
      <c r="F106" s="155" t="s">
        <v>134</v>
      </c>
      <c r="G106" s="155" t="s">
        <v>135</v>
      </c>
      <c r="H106" s="155"/>
      <c r="I106" s="155"/>
      <c r="J106" s="155"/>
      <c r="K106" s="156"/>
    </row>
    <row r="107" spans="1:11" x14ac:dyDescent="0.2">
      <c r="A107" s="176"/>
      <c r="B107" s="155"/>
      <c r="C107" s="761" t="s">
        <v>136</v>
      </c>
      <c r="D107" s="761"/>
      <c r="E107" s="761"/>
      <c r="F107" s="761"/>
      <c r="G107" s="761"/>
      <c r="H107" s="155"/>
      <c r="I107" s="155"/>
      <c r="J107" s="155"/>
      <c r="K107" s="156"/>
    </row>
    <row r="108" spans="1:11" x14ac:dyDescent="0.2">
      <c r="A108" s="176"/>
      <c r="B108" s="155"/>
      <c r="C108" s="761"/>
      <c r="D108" s="761"/>
      <c r="E108" s="761"/>
      <c r="F108" s="761"/>
      <c r="G108" s="761"/>
      <c r="H108" s="155"/>
      <c r="I108" s="155"/>
      <c r="J108" s="155"/>
      <c r="K108" s="156"/>
    </row>
    <row r="109" spans="1:11" ht="15" thickBot="1" x14ac:dyDescent="0.25">
      <c r="A109" s="79"/>
      <c r="B109" s="80"/>
      <c r="C109" s="80"/>
      <c r="D109" s="80"/>
      <c r="E109" s="80"/>
      <c r="F109" s="80"/>
      <c r="G109" s="80"/>
      <c r="H109" s="80"/>
      <c r="I109" s="80"/>
      <c r="J109" s="80"/>
      <c r="K109" s="81"/>
    </row>
    <row r="110" spans="1:11" ht="15" thickBot="1" x14ac:dyDescent="0.25"/>
    <row r="111" spans="1:11" ht="33.75" customHeight="1" thickBot="1" x14ac:dyDescent="0.25">
      <c r="A111" s="142" t="s">
        <v>120</v>
      </c>
      <c r="B111" s="784" t="str">
        <f>DESCRIPCION!A25</f>
        <v>f</v>
      </c>
      <c r="C111" s="785"/>
      <c r="D111" s="785"/>
      <c r="E111" s="785"/>
      <c r="F111" s="785"/>
      <c r="G111" s="785"/>
      <c r="H111" s="785"/>
      <c r="I111" s="786"/>
      <c r="J111" s="143" t="s">
        <v>350</v>
      </c>
      <c r="K111" s="141" t="str">
        <f>IF(J117="x","EXTREMA",IF(J119="x","ALTA",IF(J121="x","MODERADA",IF(J123="x","BAJA",""))))</f>
        <v/>
      </c>
    </row>
    <row r="112" spans="1:11" ht="16.5" thickBot="1" x14ac:dyDescent="0.25">
      <c r="A112" s="793" t="s">
        <v>122</v>
      </c>
      <c r="B112" s="794"/>
      <c r="C112" s="794"/>
      <c r="D112" s="795" t="str">
        <f>PROBABILIDAD!T16</f>
        <v xml:space="preserve"> </v>
      </c>
      <c r="E112" s="796"/>
      <c r="F112" s="793" t="s">
        <v>351</v>
      </c>
      <c r="G112" s="794"/>
      <c r="H112" s="794"/>
      <c r="I112" s="797"/>
      <c r="J112" s="798"/>
      <c r="K112" s="799"/>
    </row>
    <row r="113" spans="1:11" x14ac:dyDescent="0.2">
      <c r="A113" s="176"/>
      <c r="B113" s="155"/>
      <c r="C113" s="155"/>
      <c r="D113" s="155"/>
      <c r="E113" s="155"/>
      <c r="F113" s="155"/>
      <c r="G113" s="155"/>
      <c r="H113" s="155"/>
      <c r="I113" s="155"/>
      <c r="K113" s="71"/>
    </row>
    <row r="114" spans="1:11" x14ac:dyDescent="0.2">
      <c r="A114" s="176"/>
      <c r="B114" s="155"/>
      <c r="C114" s="177"/>
      <c r="D114" s="155"/>
      <c r="E114" s="155"/>
      <c r="F114" s="155"/>
      <c r="G114" s="155"/>
      <c r="H114" s="155"/>
      <c r="I114" s="155"/>
      <c r="K114" s="71"/>
    </row>
    <row r="115" spans="1:11" ht="33" x14ac:dyDescent="0.2">
      <c r="A115" s="779" t="s">
        <v>122</v>
      </c>
      <c r="B115" s="155">
        <v>5</v>
      </c>
      <c r="C115" s="800"/>
      <c r="D115" s="791"/>
      <c r="E115" s="792"/>
      <c r="F115" s="792"/>
      <c r="G115" s="792"/>
      <c r="H115" s="190"/>
      <c r="I115" s="155"/>
      <c r="J115" s="774" t="s">
        <v>121</v>
      </c>
      <c r="K115" s="775"/>
    </row>
    <row r="116" spans="1:11" ht="33" x14ac:dyDescent="0.2">
      <c r="A116" s="779"/>
      <c r="B116" s="155" t="s">
        <v>124</v>
      </c>
      <c r="C116" s="801"/>
      <c r="D116" s="791"/>
      <c r="E116" s="792"/>
      <c r="F116" s="792"/>
      <c r="G116" s="792"/>
      <c r="H116" s="190"/>
      <c r="I116" s="155"/>
      <c r="J116" s="157"/>
      <c r="K116" s="158"/>
    </row>
    <row r="117" spans="1:11" ht="33" x14ac:dyDescent="0.2">
      <c r="A117" s="779"/>
      <c r="B117" s="155">
        <v>4</v>
      </c>
      <c r="C117" s="802"/>
      <c r="D117" s="791"/>
      <c r="E117" s="791"/>
      <c r="F117" s="804"/>
      <c r="G117" s="792"/>
      <c r="H117" s="190"/>
      <c r="I117" s="155"/>
      <c r="J117" s="163" t="str">
        <f xml:space="preserve"> IF(OR(E115="X",F115="X",G115="x",F117="x",G117="X",F119="X",G119="X",G121="X" ),"x","")</f>
        <v/>
      </c>
      <c r="K117" s="158" t="s">
        <v>123</v>
      </c>
    </row>
    <row r="118" spans="1:11" ht="33" x14ac:dyDescent="0.2">
      <c r="A118" s="779"/>
      <c r="B118" s="155" t="s">
        <v>126</v>
      </c>
      <c r="C118" s="803"/>
      <c r="D118" s="791"/>
      <c r="E118" s="791"/>
      <c r="F118" s="804"/>
      <c r="G118" s="792"/>
      <c r="H118" s="190"/>
      <c r="I118" s="155"/>
      <c r="J118" s="164"/>
      <c r="K118" s="158"/>
    </row>
    <row r="119" spans="1:11" ht="33" x14ac:dyDescent="0.2">
      <c r="A119" s="779"/>
      <c r="B119" s="155">
        <v>3</v>
      </c>
      <c r="C119" s="805"/>
      <c r="D119" s="789"/>
      <c r="E119" s="790"/>
      <c r="F119" s="804"/>
      <c r="G119" s="792"/>
      <c r="H119" s="190"/>
      <c r="I119" s="155"/>
      <c r="J119" s="165" t="str">
        <f xml:space="preserve"> IF(OR(C115="X",D115="X",D117="x",E117="x",E119="X",F121="X",F123="X",G123="X" ),"x","")</f>
        <v/>
      </c>
      <c r="K119" s="158" t="s">
        <v>125</v>
      </c>
    </row>
    <row r="120" spans="1:11" ht="33" x14ac:dyDescent="0.2">
      <c r="A120" s="779"/>
      <c r="B120" s="155" t="s">
        <v>128</v>
      </c>
      <c r="C120" s="806"/>
      <c r="D120" s="789"/>
      <c r="E120" s="791"/>
      <c r="F120" s="804"/>
      <c r="G120" s="792"/>
      <c r="H120" s="190"/>
      <c r="I120" s="155"/>
      <c r="J120" s="166"/>
      <c r="K120" s="158"/>
    </row>
    <row r="121" spans="1:11" ht="33" x14ac:dyDescent="0.2">
      <c r="A121" s="779"/>
      <c r="B121" s="155">
        <v>2</v>
      </c>
      <c r="C121" s="805"/>
      <c r="D121" s="787"/>
      <c r="E121" s="788"/>
      <c r="F121" s="790"/>
      <c r="G121" s="792"/>
      <c r="H121" s="190"/>
      <c r="I121" s="155"/>
      <c r="J121" s="167" t="str">
        <f xml:space="preserve"> IF(OR(C117="X",D119="X",E121="x",E123="x" ),"x","")</f>
        <v/>
      </c>
      <c r="K121" s="158" t="s">
        <v>127</v>
      </c>
    </row>
    <row r="122" spans="1:11" ht="33" x14ac:dyDescent="0.2">
      <c r="A122" s="779"/>
      <c r="B122" s="155" t="s">
        <v>250</v>
      </c>
      <c r="C122" s="806"/>
      <c r="D122" s="787"/>
      <c r="E122" s="789"/>
      <c r="F122" s="791"/>
      <c r="G122" s="792"/>
      <c r="H122" s="190"/>
      <c r="I122" s="155"/>
      <c r="J122" s="166"/>
      <c r="K122" s="158"/>
    </row>
    <row r="123" spans="1:11" ht="33" x14ac:dyDescent="0.2">
      <c r="A123" s="779"/>
      <c r="B123" s="155">
        <v>1</v>
      </c>
      <c r="C123" s="805"/>
      <c r="D123" s="808"/>
      <c r="E123" s="810"/>
      <c r="F123" s="812"/>
      <c r="G123" s="814"/>
      <c r="H123" s="190"/>
      <c r="I123" s="155"/>
      <c r="J123" s="168" t="str">
        <f xml:space="preserve"> IF(OR(C119="X",C121="X",D121="x",C123="x",D123="x" ),"x","")</f>
        <v/>
      </c>
      <c r="K123" s="158" t="s">
        <v>129</v>
      </c>
    </row>
    <row r="124" spans="1:11" ht="33" x14ac:dyDescent="0.2">
      <c r="A124" s="779"/>
      <c r="B124" s="155" t="s">
        <v>130</v>
      </c>
      <c r="C124" s="807"/>
      <c r="D124" s="809"/>
      <c r="E124" s="811"/>
      <c r="F124" s="813"/>
      <c r="G124" s="815"/>
      <c r="H124" s="190"/>
      <c r="I124" s="155"/>
      <c r="J124" s="155"/>
      <c r="K124" s="156"/>
    </row>
    <row r="125" spans="1:11" x14ac:dyDescent="0.2">
      <c r="A125" s="176"/>
      <c r="B125" s="155"/>
      <c r="C125" s="155">
        <v>1</v>
      </c>
      <c r="D125" s="155">
        <v>2</v>
      </c>
      <c r="E125" s="155">
        <v>3</v>
      </c>
      <c r="F125" s="155">
        <v>4</v>
      </c>
      <c r="G125" s="155">
        <v>5</v>
      </c>
      <c r="H125" s="155"/>
      <c r="I125" s="155"/>
      <c r="J125" s="155"/>
      <c r="K125" s="156"/>
    </row>
    <row r="126" spans="1:11" x14ac:dyDescent="0.2">
      <c r="A126" s="176"/>
      <c r="B126" s="155"/>
      <c r="C126" s="155" t="s">
        <v>131</v>
      </c>
      <c r="D126" s="155" t="s">
        <v>132</v>
      </c>
      <c r="E126" s="155" t="s">
        <v>133</v>
      </c>
      <c r="F126" s="155" t="s">
        <v>134</v>
      </c>
      <c r="G126" s="155" t="s">
        <v>135</v>
      </c>
      <c r="H126" s="155"/>
      <c r="I126" s="155"/>
      <c r="J126" s="155"/>
      <c r="K126" s="156"/>
    </row>
    <row r="127" spans="1:11" x14ac:dyDescent="0.2">
      <c r="A127" s="176"/>
      <c r="B127" s="155"/>
      <c r="C127" s="761" t="s">
        <v>136</v>
      </c>
      <c r="D127" s="761"/>
      <c r="E127" s="761"/>
      <c r="F127" s="761"/>
      <c r="G127" s="761"/>
      <c r="H127" s="155"/>
      <c r="I127" s="155"/>
      <c r="J127" s="155"/>
      <c r="K127" s="156"/>
    </row>
    <row r="128" spans="1:11" x14ac:dyDescent="0.2">
      <c r="A128" s="176"/>
      <c r="B128" s="155"/>
      <c r="C128" s="761"/>
      <c r="D128" s="761"/>
      <c r="E128" s="761"/>
      <c r="F128" s="761"/>
      <c r="G128" s="761"/>
      <c r="H128" s="155"/>
      <c r="I128" s="155"/>
      <c r="J128" s="155"/>
      <c r="K128" s="156"/>
    </row>
    <row r="129" spans="1:11" ht="15" thickBot="1" x14ac:dyDescent="0.25">
      <c r="A129" s="79"/>
      <c r="B129" s="80"/>
      <c r="C129" s="80"/>
      <c r="D129" s="80"/>
      <c r="E129" s="80"/>
      <c r="F129" s="80"/>
      <c r="G129" s="80"/>
      <c r="H129" s="80"/>
      <c r="I129" s="80"/>
      <c r="J129" s="80"/>
      <c r="K129" s="81"/>
    </row>
    <row r="130" spans="1:11" ht="15" thickBot="1" x14ac:dyDescent="0.25"/>
    <row r="131" spans="1:11" ht="38.25" customHeight="1" thickBot="1" x14ac:dyDescent="0.25">
      <c r="A131" s="142" t="s">
        <v>120</v>
      </c>
      <c r="B131" s="784" t="str">
        <f>DESCRIPCION!A28</f>
        <v>g</v>
      </c>
      <c r="C131" s="785"/>
      <c r="D131" s="785"/>
      <c r="E131" s="785"/>
      <c r="F131" s="785"/>
      <c r="G131" s="785"/>
      <c r="H131" s="785"/>
      <c r="I131" s="786"/>
      <c r="J131" s="143" t="s">
        <v>350</v>
      </c>
      <c r="K131" s="141" t="str">
        <f>IF(J137="x","EXTREMA",IF(J139="x","ALTA",IF(J141="x","MODERADA",IF(J143="x","BAJA",""))))</f>
        <v/>
      </c>
    </row>
    <row r="132" spans="1:11" ht="16.5" thickBot="1" x14ac:dyDescent="0.25">
      <c r="A132" s="793" t="s">
        <v>122</v>
      </c>
      <c r="B132" s="794"/>
      <c r="C132" s="794"/>
      <c r="D132" s="795" t="str">
        <f>PROBABILIDAD!T17</f>
        <v xml:space="preserve"> </v>
      </c>
      <c r="E132" s="796"/>
      <c r="F132" s="793" t="s">
        <v>351</v>
      </c>
      <c r="G132" s="794"/>
      <c r="H132" s="794"/>
      <c r="I132" s="797"/>
      <c r="J132" s="798"/>
      <c r="K132" s="799"/>
    </row>
    <row r="133" spans="1:11" x14ac:dyDescent="0.2">
      <c r="A133" s="176"/>
      <c r="B133" s="155"/>
      <c r="C133" s="155"/>
      <c r="D133" s="155"/>
      <c r="E133" s="155"/>
      <c r="F133" s="155"/>
      <c r="G133" s="155"/>
      <c r="H133" s="155"/>
      <c r="I133" s="155"/>
      <c r="J133" s="172"/>
      <c r="K133" s="173"/>
    </row>
    <row r="134" spans="1:11" x14ac:dyDescent="0.2">
      <c r="A134" s="176"/>
      <c r="B134" s="155"/>
      <c r="C134" s="177"/>
      <c r="D134" s="155"/>
      <c r="E134" s="155"/>
      <c r="F134" s="155"/>
      <c r="G134" s="155"/>
      <c r="H134" s="155"/>
      <c r="I134" s="155"/>
      <c r="J134" s="172"/>
      <c r="K134" s="173"/>
    </row>
    <row r="135" spans="1:11" ht="45.75" customHeight="1" x14ac:dyDescent="0.2">
      <c r="A135" s="779" t="s">
        <v>122</v>
      </c>
      <c r="B135" s="155">
        <v>5</v>
      </c>
      <c r="C135" s="780"/>
      <c r="D135" s="759"/>
      <c r="E135" s="760"/>
      <c r="F135" s="760"/>
      <c r="G135" s="760"/>
      <c r="H135" s="155"/>
      <c r="I135" s="155"/>
      <c r="J135" s="774" t="s">
        <v>121</v>
      </c>
      <c r="K135" s="775"/>
    </row>
    <row r="136" spans="1:11" ht="15" x14ac:dyDescent="0.2">
      <c r="A136" s="779"/>
      <c r="B136" s="155" t="s">
        <v>124</v>
      </c>
      <c r="C136" s="781"/>
      <c r="D136" s="759"/>
      <c r="E136" s="760"/>
      <c r="F136" s="760"/>
      <c r="G136" s="760"/>
      <c r="H136" s="155"/>
      <c r="I136" s="155"/>
      <c r="J136" s="157"/>
      <c r="K136" s="158"/>
    </row>
    <row r="137" spans="1:11" ht="27" customHeight="1" x14ac:dyDescent="0.2">
      <c r="A137" s="779"/>
      <c r="B137" s="155">
        <v>4</v>
      </c>
      <c r="C137" s="782"/>
      <c r="D137" s="759"/>
      <c r="E137" s="759"/>
      <c r="F137" s="772"/>
      <c r="G137" s="760"/>
      <c r="H137" s="155"/>
      <c r="I137" s="155"/>
      <c r="J137" s="163" t="str">
        <f xml:space="preserve"> IF(OR(E135="X",F135="X",G135="x",F137="x",G137="X",F139="X",G139="X",G141="X" ),"x","")</f>
        <v/>
      </c>
      <c r="K137" s="158" t="s">
        <v>123</v>
      </c>
    </row>
    <row r="138" spans="1:11" ht="27.75" x14ac:dyDescent="0.2">
      <c r="A138" s="779"/>
      <c r="B138" s="155" t="s">
        <v>126</v>
      </c>
      <c r="C138" s="783"/>
      <c r="D138" s="759"/>
      <c r="E138" s="759"/>
      <c r="F138" s="772"/>
      <c r="G138" s="760"/>
      <c r="H138" s="155"/>
      <c r="I138" s="155"/>
      <c r="J138" s="164"/>
      <c r="K138" s="158"/>
    </row>
    <row r="139" spans="1:11" ht="32.25" customHeight="1" x14ac:dyDescent="0.2">
      <c r="A139" s="779"/>
      <c r="B139" s="155">
        <v>3</v>
      </c>
      <c r="C139" s="762"/>
      <c r="D139" s="757"/>
      <c r="E139" s="758"/>
      <c r="F139" s="772"/>
      <c r="G139" s="760"/>
      <c r="H139" s="155"/>
      <c r="I139" s="155"/>
      <c r="J139" s="165" t="str">
        <f xml:space="preserve"> IF(OR(C135="X",D135="X",D137="x",E137="x",E139="X",F141="X",F143="X",G143="X" ),"x","")</f>
        <v/>
      </c>
      <c r="K139" s="158" t="s">
        <v>125</v>
      </c>
    </row>
    <row r="140" spans="1:11" ht="27.75" x14ac:dyDescent="0.2">
      <c r="A140" s="779"/>
      <c r="B140" s="155" t="s">
        <v>128</v>
      </c>
      <c r="C140" s="773"/>
      <c r="D140" s="757"/>
      <c r="E140" s="759"/>
      <c r="F140" s="772"/>
      <c r="G140" s="760"/>
      <c r="H140" s="155"/>
      <c r="I140" s="155"/>
      <c r="J140" s="166"/>
      <c r="K140" s="158"/>
    </row>
    <row r="141" spans="1:11" ht="27.75" customHeight="1" x14ac:dyDescent="0.2">
      <c r="A141" s="779"/>
      <c r="B141" s="155">
        <v>2</v>
      </c>
      <c r="C141" s="762"/>
      <c r="D141" s="755"/>
      <c r="E141" s="756"/>
      <c r="F141" s="758"/>
      <c r="G141" s="760"/>
      <c r="H141" s="155"/>
      <c r="I141" s="155"/>
      <c r="J141" s="167" t="str">
        <f xml:space="preserve"> IF(OR(C137="X",D139="X",E141="x",E143="x" ),"x","")</f>
        <v/>
      </c>
      <c r="K141" s="158" t="s">
        <v>127</v>
      </c>
    </row>
    <row r="142" spans="1:11" ht="27.75" x14ac:dyDescent="0.2">
      <c r="A142" s="779"/>
      <c r="B142" s="155" t="s">
        <v>250</v>
      </c>
      <c r="C142" s="773"/>
      <c r="D142" s="755"/>
      <c r="E142" s="757"/>
      <c r="F142" s="759"/>
      <c r="G142" s="760"/>
      <c r="H142" s="155"/>
      <c r="I142" s="155"/>
      <c r="J142" s="166"/>
      <c r="K142" s="158"/>
    </row>
    <row r="143" spans="1:11" ht="30" customHeight="1" x14ac:dyDescent="0.2">
      <c r="A143" s="779"/>
      <c r="B143" s="155">
        <v>1</v>
      </c>
      <c r="C143" s="762"/>
      <c r="D143" s="764"/>
      <c r="E143" s="766"/>
      <c r="F143" s="768"/>
      <c r="G143" s="770"/>
      <c r="H143" s="155"/>
      <c r="I143" s="155"/>
      <c r="J143" s="168" t="str">
        <f xml:space="preserve"> IF(OR(C139="X",C141="X",C143="x",D141="x",D143="x" ),"x","")</f>
        <v/>
      </c>
      <c r="K143" s="158" t="s">
        <v>129</v>
      </c>
    </row>
    <row r="144" spans="1:11" x14ac:dyDescent="0.2">
      <c r="A144" s="779"/>
      <c r="B144" s="155" t="s">
        <v>130</v>
      </c>
      <c r="C144" s="763"/>
      <c r="D144" s="765"/>
      <c r="E144" s="767"/>
      <c r="F144" s="769"/>
      <c r="G144" s="771"/>
      <c r="H144" s="155"/>
      <c r="I144" s="155"/>
      <c r="J144" s="155"/>
      <c r="K144" s="156"/>
    </row>
    <row r="145" spans="1:11" x14ac:dyDescent="0.2">
      <c r="A145" s="176"/>
      <c r="B145" s="155"/>
      <c r="C145" s="155">
        <v>1</v>
      </c>
      <c r="D145" s="155">
        <v>2</v>
      </c>
      <c r="E145" s="155">
        <v>3</v>
      </c>
      <c r="F145" s="155">
        <v>4</v>
      </c>
      <c r="G145" s="155">
        <v>5</v>
      </c>
      <c r="H145" s="155"/>
      <c r="I145" s="155"/>
      <c r="J145" s="155"/>
      <c r="K145" s="156"/>
    </row>
    <row r="146" spans="1:11" x14ac:dyDescent="0.2">
      <c r="A146" s="176"/>
      <c r="B146" s="155"/>
      <c r="C146" s="155" t="s">
        <v>131</v>
      </c>
      <c r="D146" s="155" t="s">
        <v>132</v>
      </c>
      <c r="E146" s="155" t="s">
        <v>133</v>
      </c>
      <c r="F146" s="155" t="s">
        <v>134</v>
      </c>
      <c r="G146" s="155" t="s">
        <v>135</v>
      </c>
      <c r="H146" s="155"/>
      <c r="I146" s="155"/>
      <c r="J146" s="155"/>
      <c r="K146" s="156"/>
    </row>
    <row r="147" spans="1:11" x14ac:dyDescent="0.2">
      <c r="A147" s="176"/>
      <c r="B147" s="155"/>
      <c r="C147" s="761" t="s">
        <v>136</v>
      </c>
      <c r="D147" s="761"/>
      <c r="E147" s="761"/>
      <c r="F147" s="761"/>
      <c r="G147" s="761"/>
      <c r="H147" s="155"/>
      <c r="I147" s="155"/>
      <c r="J147" s="155"/>
      <c r="K147" s="156"/>
    </row>
    <row r="148" spans="1:11" x14ac:dyDescent="0.2">
      <c r="A148" s="176"/>
      <c r="B148" s="155"/>
      <c r="C148" s="761"/>
      <c r="D148" s="761"/>
      <c r="E148" s="761"/>
      <c r="F148" s="761"/>
      <c r="G148" s="761"/>
      <c r="H148" s="155"/>
      <c r="I148" s="155"/>
      <c r="J148" s="155"/>
      <c r="K148" s="156"/>
    </row>
    <row r="149" spans="1:11" ht="15" thickBot="1" x14ac:dyDescent="0.25">
      <c r="A149" s="178"/>
      <c r="B149" s="179"/>
      <c r="C149" s="179"/>
      <c r="D149" s="179"/>
      <c r="E149" s="179"/>
      <c r="F149" s="179"/>
      <c r="G149" s="179"/>
      <c r="H149" s="179"/>
      <c r="I149" s="179"/>
      <c r="J149" s="179"/>
      <c r="K149" s="180"/>
    </row>
    <row r="150" spans="1:11" ht="15" thickBot="1" x14ac:dyDescent="0.25"/>
    <row r="151" spans="1:11" ht="31.5" customHeight="1" thickBot="1" x14ac:dyDescent="0.25">
      <c r="A151" s="142" t="s">
        <v>120</v>
      </c>
      <c r="B151" s="784" t="str">
        <f>DESCRIPCION!A31</f>
        <v>h</v>
      </c>
      <c r="C151" s="785"/>
      <c r="D151" s="785"/>
      <c r="E151" s="785"/>
      <c r="F151" s="785"/>
      <c r="G151" s="785"/>
      <c r="H151" s="785"/>
      <c r="I151" s="786"/>
      <c r="J151" s="143" t="s">
        <v>350</v>
      </c>
      <c r="K151" s="141" t="str">
        <f>IF(J157="x","EXTREMA",IF(J159="x","ALTA",IF(J161="x","MODERADA",IF(J163="x","BAJA",""))))</f>
        <v/>
      </c>
    </row>
    <row r="152" spans="1:11" ht="16.5" thickBot="1" x14ac:dyDescent="0.25">
      <c r="A152" s="793" t="s">
        <v>122</v>
      </c>
      <c r="B152" s="794"/>
      <c r="C152" s="794"/>
      <c r="D152" s="795" t="str">
        <f>PROBABILIDAD!T18</f>
        <v xml:space="preserve"> </v>
      </c>
      <c r="E152" s="796"/>
      <c r="F152" s="793" t="s">
        <v>351</v>
      </c>
      <c r="G152" s="794"/>
      <c r="H152" s="794"/>
      <c r="I152" s="797"/>
      <c r="J152" s="798"/>
      <c r="K152" s="799"/>
    </row>
    <row r="153" spans="1:11" x14ac:dyDescent="0.2">
      <c r="A153" s="176"/>
      <c r="B153" s="155"/>
      <c r="C153" s="155"/>
      <c r="D153" s="155"/>
      <c r="E153" s="155"/>
      <c r="F153" s="155"/>
      <c r="G153" s="155"/>
      <c r="H153" s="155"/>
      <c r="I153" s="155"/>
      <c r="J153" s="172"/>
      <c r="K153" s="173"/>
    </row>
    <row r="154" spans="1:11" x14ac:dyDescent="0.2">
      <c r="A154" s="176"/>
      <c r="B154" s="155"/>
      <c r="C154" s="177"/>
      <c r="D154" s="155"/>
      <c r="E154" s="155"/>
      <c r="F154" s="155"/>
      <c r="G154" s="155"/>
      <c r="H154" s="155"/>
      <c r="I154" s="155"/>
      <c r="J154" s="172"/>
      <c r="K154" s="173"/>
    </row>
    <row r="155" spans="1:11" ht="36" customHeight="1" x14ac:dyDescent="0.2">
      <c r="A155" s="779" t="s">
        <v>122</v>
      </c>
      <c r="B155" s="155">
        <v>5</v>
      </c>
      <c r="C155" s="780"/>
      <c r="D155" s="759"/>
      <c r="E155" s="760"/>
      <c r="F155" s="760"/>
      <c r="G155" s="760"/>
      <c r="H155" s="155"/>
      <c r="I155" s="155"/>
      <c r="J155" s="774" t="s">
        <v>121</v>
      </c>
      <c r="K155" s="775"/>
    </row>
    <row r="156" spans="1:11" ht="15" x14ac:dyDescent="0.2">
      <c r="A156" s="779"/>
      <c r="B156" s="155" t="s">
        <v>124</v>
      </c>
      <c r="C156" s="781"/>
      <c r="D156" s="759"/>
      <c r="E156" s="760"/>
      <c r="F156" s="760"/>
      <c r="G156" s="760"/>
      <c r="H156" s="155"/>
      <c r="I156" s="155"/>
      <c r="J156" s="157"/>
      <c r="K156" s="158"/>
    </row>
    <row r="157" spans="1:11" ht="27" customHeight="1" x14ac:dyDescent="0.2">
      <c r="A157" s="779"/>
      <c r="B157" s="155">
        <v>4</v>
      </c>
      <c r="C157" s="782"/>
      <c r="D157" s="759"/>
      <c r="E157" s="759"/>
      <c r="F157" s="772"/>
      <c r="G157" s="760"/>
      <c r="H157" s="155"/>
      <c r="I157" s="155"/>
      <c r="J157" s="163" t="str">
        <f xml:space="preserve"> IF(OR(E155="X",F155="X",G155="x",F157="x",G157="X",F159="X",G159="X",G161="X" ),"x","")</f>
        <v/>
      </c>
      <c r="K157" s="158" t="s">
        <v>123</v>
      </c>
    </row>
    <row r="158" spans="1:11" ht="27.75" x14ac:dyDescent="0.2">
      <c r="A158" s="779"/>
      <c r="B158" s="155" t="s">
        <v>126</v>
      </c>
      <c r="C158" s="783"/>
      <c r="D158" s="759"/>
      <c r="E158" s="759"/>
      <c r="F158" s="772"/>
      <c r="G158" s="760"/>
      <c r="H158" s="155"/>
      <c r="I158" s="155"/>
      <c r="J158" s="164"/>
      <c r="K158" s="158"/>
    </row>
    <row r="159" spans="1:11" ht="27.75" customHeight="1" x14ac:dyDescent="0.2">
      <c r="A159" s="779"/>
      <c r="B159" s="155">
        <v>3</v>
      </c>
      <c r="C159" s="762"/>
      <c r="D159" s="757"/>
      <c r="E159" s="758"/>
      <c r="F159" s="772"/>
      <c r="G159" s="760"/>
      <c r="H159" s="155"/>
      <c r="I159" s="155"/>
      <c r="J159" s="165" t="str">
        <f xml:space="preserve"> IF(OR(C155="X",D155="X",D157="x",E157="x",E159="X",F161="X",F163="X",G163="X" ),"x","")</f>
        <v/>
      </c>
      <c r="K159" s="158" t="s">
        <v>125</v>
      </c>
    </row>
    <row r="160" spans="1:11" ht="27.75" x14ac:dyDescent="0.2">
      <c r="A160" s="779"/>
      <c r="B160" s="155" t="s">
        <v>128</v>
      </c>
      <c r="C160" s="773"/>
      <c r="D160" s="757"/>
      <c r="E160" s="759"/>
      <c r="F160" s="772"/>
      <c r="G160" s="760"/>
      <c r="H160" s="155"/>
      <c r="I160" s="155"/>
      <c r="J160" s="166"/>
      <c r="K160" s="158"/>
    </row>
    <row r="161" spans="1:11" ht="27.75" customHeight="1" x14ac:dyDescent="0.2">
      <c r="A161" s="779"/>
      <c r="B161" s="155">
        <v>2</v>
      </c>
      <c r="C161" s="762"/>
      <c r="D161" s="755"/>
      <c r="E161" s="756"/>
      <c r="F161" s="758"/>
      <c r="G161" s="760"/>
      <c r="H161" s="155"/>
      <c r="I161" s="155"/>
      <c r="J161" s="167" t="str">
        <f xml:space="preserve"> IF(OR(C157="X",D159="X",E161="x",E163="x" ),"x","")</f>
        <v/>
      </c>
      <c r="K161" s="158" t="s">
        <v>127</v>
      </c>
    </row>
    <row r="162" spans="1:11" ht="27.75" x14ac:dyDescent="0.2">
      <c r="A162" s="779"/>
      <c r="B162" s="155" t="s">
        <v>250</v>
      </c>
      <c r="C162" s="773"/>
      <c r="D162" s="755"/>
      <c r="E162" s="757"/>
      <c r="F162" s="759"/>
      <c r="G162" s="760"/>
      <c r="H162" s="155"/>
      <c r="I162" s="155"/>
      <c r="J162" s="166"/>
      <c r="K162" s="158"/>
    </row>
    <row r="163" spans="1:11" ht="27.75" x14ac:dyDescent="0.2">
      <c r="A163" s="779"/>
      <c r="B163" s="155">
        <v>1</v>
      </c>
      <c r="C163" s="762"/>
      <c r="D163" s="764"/>
      <c r="E163" s="766"/>
      <c r="F163" s="768"/>
      <c r="G163" s="770"/>
      <c r="H163" s="155"/>
      <c r="I163" s="155"/>
      <c r="J163" s="168" t="str">
        <f xml:space="preserve"> IF(OR(C159="X",C161="X",C163="x",D161="x",D163="x" ),"x","")</f>
        <v/>
      </c>
      <c r="K163" s="158" t="s">
        <v>129</v>
      </c>
    </row>
    <row r="164" spans="1:11" ht="26.25" customHeight="1" x14ac:dyDescent="0.2">
      <c r="A164" s="779"/>
      <c r="B164" s="155" t="s">
        <v>130</v>
      </c>
      <c r="C164" s="763"/>
      <c r="D164" s="765"/>
      <c r="E164" s="767"/>
      <c r="F164" s="769"/>
      <c r="G164" s="771"/>
      <c r="H164" s="155"/>
      <c r="I164" s="155"/>
      <c r="J164" s="155"/>
      <c r="K164" s="156"/>
    </row>
    <row r="165" spans="1:11" x14ac:dyDescent="0.2">
      <c r="A165" s="176"/>
      <c r="B165" s="155"/>
      <c r="C165" s="155">
        <v>1</v>
      </c>
      <c r="D165" s="155">
        <v>2</v>
      </c>
      <c r="E165" s="155">
        <v>3</v>
      </c>
      <c r="F165" s="155">
        <v>4</v>
      </c>
      <c r="G165" s="155">
        <v>5</v>
      </c>
      <c r="H165" s="155"/>
      <c r="I165" s="155"/>
      <c r="J165" s="155"/>
      <c r="K165" s="156"/>
    </row>
    <row r="166" spans="1:11" x14ac:dyDescent="0.2">
      <c r="A166" s="176"/>
      <c r="B166" s="155"/>
      <c r="C166" s="155" t="s">
        <v>131</v>
      </c>
      <c r="D166" s="155" t="s">
        <v>132</v>
      </c>
      <c r="E166" s="155" t="s">
        <v>133</v>
      </c>
      <c r="F166" s="155" t="s">
        <v>134</v>
      </c>
      <c r="G166" s="155" t="s">
        <v>135</v>
      </c>
      <c r="H166" s="155"/>
      <c r="I166" s="155"/>
      <c r="J166" s="155"/>
      <c r="K166" s="156"/>
    </row>
    <row r="167" spans="1:11" x14ac:dyDescent="0.2">
      <c r="A167" s="176"/>
      <c r="B167" s="155"/>
      <c r="C167" s="761" t="s">
        <v>136</v>
      </c>
      <c r="D167" s="761"/>
      <c r="E167" s="761"/>
      <c r="F167" s="761"/>
      <c r="G167" s="761"/>
      <c r="H167" s="155"/>
      <c r="I167" s="155"/>
      <c r="J167" s="155"/>
      <c r="K167" s="156"/>
    </row>
    <row r="168" spans="1:11" x14ac:dyDescent="0.2">
      <c r="A168" s="176"/>
      <c r="B168" s="155"/>
      <c r="C168" s="761"/>
      <c r="D168" s="761"/>
      <c r="E168" s="761"/>
      <c r="F168" s="761"/>
      <c r="G168" s="761"/>
      <c r="H168" s="155"/>
      <c r="I168" s="155"/>
      <c r="J168" s="155"/>
      <c r="K168" s="156"/>
    </row>
    <row r="169" spans="1:11" ht="15" thickBot="1" x14ac:dyDescent="0.25">
      <c r="A169" s="178"/>
      <c r="B169" s="179"/>
      <c r="C169" s="179"/>
      <c r="D169" s="179"/>
      <c r="E169" s="179"/>
      <c r="F169" s="179"/>
      <c r="G169" s="179"/>
      <c r="H169" s="179"/>
      <c r="I169" s="179"/>
      <c r="J169" s="179"/>
      <c r="K169" s="180"/>
    </row>
    <row r="171" spans="1:11" ht="15" thickBot="1" x14ac:dyDescent="0.25"/>
    <row r="172" spans="1:11" ht="33.75" customHeight="1" thickBot="1" x14ac:dyDescent="0.25">
      <c r="A172" s="142" t="s">
        <v>120</v>
      </c>
      <c r="B172" s="776" t="str">
        <f>DESCRIPCION!A34</f>
        <v>i</v>
      </c>
      <c r="C172" s="777"/>
      <c r="D172" s="777"/>
      <c r="E172" s="777"/>
      <c r="F172" s="777"/>
      <c r="G172" s="777"/>
      <c r="H172" s="777"/>
      <c r="I172" s="778"/>
      <c r="J172" s="143" t="s">
        <v>350</v>
      </c>
      <c r="K172" s="141" t="str">
        <f>IF(J178="x","EXTREMA",IF(J180="x","ALTA",IF(J182="x","MODERADA",IF(J184="x","BAJA",""))))</f>
        <v/>
      </c>
    </row>
    <row r="173" spans="1:11" ht="16.5" thickBot="1" x14ac:dyDescent="0.25">
      <c r="A173" s="793" t="s">
        <v>122</v>
      </c>
      <c r="B173" s="794"/>
      <c r="C173" s="794"/>
      <c r="D173" s="795" t="str">
        <f>PROBABILIDAD!T19</f>
        <v xml:space="preserve"> </v>
      </c>
      <c r="E173" s="796"/>
      <c r="F173" s="793" t="s">
        <v>351</v>
      </c>
      <c r="G173" s="794"/>
      <c r="H173" s="794"/>
      <c r="I173" s="797"/>
      <c r="J173" s="798"/>
      <c r="K173" s="799"/>
    </row>
    <row r="174" spans="1:11" x14ac:dyDescent="0.2">
      <c r="A174" s="176"/>
      <c r="B174" s="155"/>
      <c r="C174" s="155"/>
      <c r="D174" s="155"/>
      <c r="E174" s="155"/>
      <c r="F174" s="155"/>
      <c r="G174" s="155"/>
      <c r="H174" s="155"/>
      <c r="I174" s="155"/>
      <c r="J174" s="172"/>
      <c r="K174" s="173"/>
    </row>
    <row r="175" spans="1:11" x14ac:dyDescent="0.2">
      <c r="A175" s="176"/>
      <c r="B175" s="155"/>
      <c r="C175" s="177"/>
      <c r="D175" s="155"/>
      <c r="E175" s="155"/>
      <c r="F175" s="155"/>
      <c r="G175" s="155"/>
      <c r="H175" s="155"/>
      <c r="I175" s="155"/>
      <c r="J175" s="172"/>
      <c r="K175" s="173"/>
    </row>
    <row r="176" spans="1:11" ht="31.5" customHeight="1" x14ac:dyDescent="0.2">
      <c r="A176" s="779" t="s">
        <v>122</v>
      </c>
      <c r="B176" s="155">
        <v>5</v>
      </c>
      <c r="C176" s="780"/>
      <c r="D176" s="759"/>
      <c r="E176" s="760"/>
      <c r="F176" s="760"/>
      <c r="G176" s="760"/>
      <c r="H176" s="155"/>
      <c r="I176" s="155"/>
      <c r="J176" s="774" t="s">
        <v>121</v>
      </c>
      <c r="K176" s="775"/>
    </row>
    <row r="177" spans="1:11" ht="15" x14ac:dyDescent="0.2">
      <c r="A177" s="779"/>
      <c r="B177" s="155" t="s">
        <v>124</v>
      </c>
      <c r="C177" s="781"/>
      <c r="D177" s="759"/>
      <c r="E177" s="760"/>
      <c r="F177" s="760"/>
      <c r="G177" s="760"/>
      <c r="H177" s="155"/>
      <c r="I177" s="155"/>
      <c r="J177" s="157"/>
      <c r="K177" s="158"/>
    </row>
    <row r="178" spans="1:11" ht="27.75" customHeight="1" x14ac:dyDescent="0.2">
      <c r="A178" s="779"/>
      <c r="B178" s="155">
        <v>4</v>
      </c>
      <c r="C178" s="782"/>
      <c r="D178" s="759"/>
      <c r="E178" s="759"/>
      <c r="F178" s="772"/>
      <c r="G178" s="760"/>
      <c r="H178" s="155"/>
      <c r="I178" s="155"/>
      <c r="J178" s="163" t="str">
        <f xml:space="preserve"> IF(OR(E176="X",F176="X",G176="x",F178="x",G178="X",F180="X",G180="X",G182="X" ),"x","")</f>
        <v/>
      </c>
      <c r="K178" s="158" t="s">
        <v>123</v>
      </c>
    </row>
    <row r="179" spans="1:11" ht="27.75" x14ac:dyDescent="0.2">
      <c r="A179" s="779"/>
      <c r="B179" s="155" t="s">
        <v>126</v>
      </c>
      <c r="C179" s="783"/>
      <c r="D179" s="759"/>
      <c r="E179" s="759"/>
      <c r="F179" s="772"/>
      <c r="G179" s="760"/>
      <c r="H179" s="155"/>
      <c r="I179" s="155"/>
      <c r="J179" s="164"/>
      <c r="K179" s="158"/>
    </row>
    <row r="180" spans="1:11" ht="32.25" customHeight="1" x14ac:dyDescent="0.2">
      <c r="A180" s="779"/>
      <c r="B180" s="155">
        <v>3</v>
      </c>
      <c r="C180" s="762"/>
      <c r="D180" s="757"/>
      <c r="E180" s="758"/>
      <c r="F180" s="772"/>
      <c r="G180" s="760"/>
      <c r="H180" s="155"/>
      <c r="I180" s="155"/>
      <c r="J180" s="165" t="str">
        <f xml:space="preserve"> IF(OR(C176="X",D176="X",D178="x",E178="x",E180="X",F182="X",F184="X",G184="X" ),"x","")</f>
        <v/>
      </c>
      <c r="K180" s="158" t="s">
        <v>125</v>
      </c>
    </row>
    <row r="181" spans="1:11" ht="27.75" x14ac:dyDescent="0.2">
      <c r="A181" s="779"/>
      <c r="B181" s="155" t="s">
        <v>128</v>
      </c>
      <c r="C181" s="773"/>
      <c r="D181" s="757"/>
      <c r="E181" s="759"/>
      <c r="F181" s="772"/>
      <c r="G181" s="760"/>
      <c r="H181" s="155"/>
      <c r="I181" s="155"/>
      <c r="J181" s="166"/>
      <c r="K181" s="158"/>
    </row>
    <row r="182" spans="1:11" ht="32.25" customHeight="1" x14ac:dyDescent="0.2">
      <c r="A182" s="779"/>
      <c r="B182" s="155">
        <v>2</v>
      </c>
      <c r="C182" s="762"/>
      <c r="D182" s="755"/>
      <c r="E182" s="756"/>
      <c r="F182" s="758"/>
      <c r="G182" s="760"/>
      <c r="H182" s="155"/>
      <c r="I182" s="155"/>
      <c r="J182" s="167" t="str">
        <f xml:space="preserve"> IF(OR(E182="X",D180="X",C178="x",E184="x" ),"x","")</f>
        <v/>
      </c>
      <c r="K182" s="158" t="s">
        <v>127</v>
      </c>
    </row>
    <row r="183" spans="1:11" ht="27.75" x14ac:dyDescent="0.2">
      <c r="A183" s="779"/>
      <c r="B183" s="155" t="s">
        <v>250</v>
      </c>
      <c r="C183" s="773"/>
      <c r="D183" s="755"/>
      <c r="E183" s="757"/>
      <c r="F183" s="759"/>
      <c r="G183" s="760"/>
      <c r="H183" s="155"/>
      <c r="I183" s="155"/>
      <c r="J183" s="166"/>
      <c r="K183" s="158"/>
    </row>
    <row r="184" spans="1:11" ht="27.75" x14ac:dyDescent="0.2">
      <c r="A184" s="779"/>
      <c r="B184" s="155">
        <v>1</v>
      </c>
      <c r="C184" s="762"/>
      <c r="D184" s="764"/>
      <c r="E184" s="766"/>
      <c r="F184" s="768"/>
      <c r="G184" s="770"/>
      <c r="H184" s="155"/>
      <c r="I184" s="155"/>
      <c r="J184" s="168" t="str">
        <f xml:space="preserve"> IF(OR(C180="X",C182="X",D182="x",D184="x",C184="x" ),"x","")</f>
        <v/>
      </c>
      <c r="K184" s="158" t="s">
        <v>129</v>
      </c>
    </row>
    <row r="185" spans="1:11" ht="24" customHeight="1" x14ac:dyDescent="0.2">
      <c r="A185" s="779"/>
      <c r="B185" s="155" t="s">
        <v>130</v>
      </c>
      <c r="C185" s="763"/>
      <c r="D185" s="765"/>
      <c r="E185" s="767"/>
      <c r="F185" s="769"/>
      <c r="G185" s="771"/>
      <c r="H185" s="155"/>
      <c r="I185" s="155"/>
      <c r="J185" s="155"/>
      <c r="K185" s="156"/>
    </row>
    <row r="186" spans="1:11" x14ac:dyDescent="0.2">
      <c r="A186" s="176"/>
      <c r="B186" s="155"/>
      <c r="C186" s="155">
        <v>1</v>
      </c>
      <c r="D186" s="155">
        <v>2</v>
      </c>
      <c r="E186" s="155">
        <v>3</v>
      </c>
      <c r="F186" s="155">
        <v>4</v>
      </c>
      <c r="G186" s="155">
        <v>5</v>
      </c>
      <c r="H186" s="155"/>
      <c r="I186" s="155"/>
      <c r="J186" s="155"/>
      <c r="K186" s="156"/>
    </row>
    <row r="187" spans="1:11" x14ac:dyDescent="0.2">
      <c r="A187" s="176"/>
      <c r="B187" s="155"/>
      <c r="C187" s="155" t="s">
        <v>131</v>
      </c>
      <c r="D187" s="155" t="s">
        <v>132</v>
      </c>
      <c r="E187" s="155" t="s">
        <v>133</v>
      </c>
      <c r="F187" s="155" t="s">
        <v>134</v>
      </c>
      <c r="G187" s="155" t="s">
        <v>135</v>
      </c>
      <c r="H187" s="155"/>
      <c r="I187" s="155"/>
      <c r="J187" s="155"/>
      <c r="K187" s="156"/>
    </row>
    <row r="188" spans="1:11" x14ac:dyDescent="0.2">
      <c r="A188" s="176"/>
      <c r="B188" s="155"/>
      <c r="C188" s="761" t="s">
        <v>136</v>
      </c>
      <c r="D188" s="761"/>
      <c r="E188" s="761"/>
      <c r="F188" s="761"/>
      <c r="G188" s="761"/>
      <c r="H188" s="155"/>
      <c r="I188" s="155"/>
      <c r="J188" s="155"/>
      <c r="K188" s="156"/>
    </row>
    <row r="189" spans="1:11" x14ac:dyDescent="0.2">
      <c r="A189" s="176"/>
      <c r="B189" s="155"/>
      <c r="C189" s="761"/>
      <c r="D189" s="761"/>
      <c r="E189" s="761"/>
      <c r="F189" s="761"/>
      <c r="G189" s="761"/>
      <c r="H189" s="155"/>
      <c r="I189" s="155"/>
      <c r="J189" s="155"/>
      <c r="K189" s="156"/>
    </row>
    <row r="190" spans="1:11" ht="15" thickBot="1" x14ac:dyDescent="0.25">
      <c r="A190" s="79"/>
      <c r="B190" s="80"/>
      <c r="C190" s="80"/>
      <c r="D190" s="80"/>
      <c r="E190" s="80"/>
      <c r="F190" s="80"/>
      <c r="G190" s="80"/>
      <c r="H190" s="80"/>
      <c r="I190" s="80"/>
      <c r="J190" s="80"/>
      <c r="K190" s="81"/>
    </row>
    <row r="191" spans="1:11" ht="15" thickBot="1" x14ac:dyDescent="0.25"/>
    <row r="192" spans="1:11" ht="33" customHeight="1" thickBot="1" x14ac:dyDescent="0.25">
      <c r="A192" s="142" t="s">
        <v>120</v>
      </c>
      <c r="B192" s="784" t="str">
        <f>DESCRIPCION!A37</f>
        <v>j</v>
      </c>
      <c r="C192" s="785"/>
      <c r="D192" s="785"/>
      <c r="E192" s="785"/>
      <c r="F192" s="785"/>
      <c r="G192" s="785"/>
      <c r="H192" s="785"/>
      <c r="I192" s="786"/>
      <c r="J192" s="143" t="s">
        <v>350</v>
      </c>
      <c r="K192" s="141" t="str">
        <f>IF(J198="x","EXTREMA",IF(J200="x","ALTA",IF(J202="x","MODERADA",IF(J204="x","BAJA",""))))</f>
        <v/>
      </c>
    </row>
    <row r="193" spans="1:11" ht="16.5" thickBot="1" x14ac:dyDescent="0.25">
      <c r="A193" s="793" t="s">
        <v>122</v>
      </c>
      <c r="B193" s="794"/>
      <c r="C193" s="794"/>
      <c r="D193" s="795" t="str">
        <f>PROBABILIDAD!T20</f>
        <v xml:space="preserve"> </v>
      </c>
      <c r="E193" s="796"/>
      <c r="F193" s="793" t="s">
        <v>351</v>
      </c>
      <c r="G193" s="794"/>
      <c r="H193" s="794"/>
      <c r="I193" s="797"/>
      <c r="J193" s="798"/>
      <c r="K193" s="799"/>
    </row>
    <row r="194" spans="1:11" x14ac:dyDescent="0.2">
      <c r="A194" s="176"/>
      <c r="B194" s="155"/>
      <c r="C194" s="155"/>
      <c r="D194" s="155"/>
      <c r="E194" s="155"/>
      <c r="F194" s="155"/>
      <c r="G194" s="155"/>
      <c r="H194" s="155"/>
      <c r="I194" s="155"/>
      <c r="J194" s="172"/>
      <c r="K194" s="173"/>
    </row>
    <row r="195" spans="1:11" x14ac:dyDescent="0.2">
      <c r="A195" s="176"/>
      <c r="B195" s="155"/>
      <c r="C195" s="177"/>
      <c r="D195" s="155"/>
      <c r="E195" s="155"/>
      <c r="F195" s="155"/>
      <c r="G195" s="155"/>
      <c r="H195" s="155"/>
      <c r="I195" s="155"/>
      <c r="J195" s="172"/>
      <c r="K195" s="173"/>
    </row>
    <row r="196" spans="1:11" ht="27" customHeight="1" x14ac:dyDescent="0.2">
      <c r="A196" s="779" t="s">
        <v>122</v>
      </c>
      <c r="B196" s="155">
        <v>5</v>
      </c>
      <c r="C196" s="780"/>
      <c r="D196" s="759"/>
      <c r="E196" s="760"/>
      <c r="F196" s="760"/>
      <c r="G196" s="760"/>
      <c r="H196" s="155"/>
      <c r="I196" s="155"/>
      <c r="J196" s="774" t="s">
        <v>121</v>
      </c>
      <c r="K196" s="775"/>
    </row>
    <row r="197" spans="1:11" ht="15" x14ac:dyDescent="0.2">
      <c r="A197" s="779"/>
      <c r="B197" s="155" t="s">
        <v>124</v>
      </c>
      <c r="C197" s="781"/>
      <c r="D197" s="759"/>
      <c r="E197" s="760"/>
      <c r="F197" s="760"/>
      <c r="G197" s="760"/>
      <c r="H197" s="155"/>
      <c r="I197" s="155"/>
      <c r="J197" s="157"/>
      <c r="K197" s="158"/>
    </row>
    <row r="198" spans="1:11" ht="30.75" customHeight="1" x14ac:dyDescent="0.2">
      <c r="A198" s="779"/>
      <c r="B198" s="155">
        <v>4</v>
      </c>
      <c r="C198" s="782"/>
      <c r="D198" s="759"/>
      <c r="E198" s="759"/>
      <c r="F198" s="772"/>
      <c r="G198" s="760"/>
      <c r="H198" s="155"/>
      <c r="I198" s="155"/>
      <c r="J198" s="163" t="str">
        <f xml:space="preserve"> IF(OR(E196="X",F196="X",G196="x",F198="x",G198="X",F200="X",G200="X",G202="X" ),"x","")</f>
        <v/>
      </c>
      <c r="K198" s="158" t="s">
        <v>123</v>
      </c>
    </row>
    <row r="199" spans="1:11" ht="27.75" x14ac:dyDescent="0.2">
      <c r="A199" s="779"/>
      <c r="B199" s="155" t="s">
        <v>126</v>
      </c>
      <c r="C199" s="783"/>
      <c r="D199" s="759"/>
      <c r="E199" s="759"/>
      <c r="F199" s="772"/>
      <c r="G199" s="760"/>
      <c r="H199" s="155"/>
      <c r="I199" s="155"/>
      <c r="J199" s="164"/>
      <c r="K199" s="158"/>
    </row>
    <row r="200" spans="1:11" ht="25.5" customHeight="1" x14ac:dyDescent="0.2">
      <c r="A200" s="779"/>
      <c r="B200" s="155">
        <v>3</v>
      </c>
      <c r="C200" s="762"/>
      <c r="D200" s="757"/>
      <c r="E200" s="758"/>
      <c r="F200" s="772"/>
      <c r="G200" s="760"/>
      <c r="H200" s="155"/>
      <c r="I200" s="155"/>
      <c r="J200" s="165" t="str">
        <f xml:space="preserve"> IF(OR(C196="X",D196="X",D198="x",E198="x",E200="X",F202="X",F204="X",G204="X" ),"x","")</f>
        <v/>
      </c>
      <c r="K200" s="158" t="s">
        <v>125</v>
      </c>
    </row>
    <row r="201" spans="1:11" ht="27.75" x14ac:dyDescent="0.2">
      <c r="A201" s="779"/>
      <c r="B201" s="155" t="s">
        <v>128</v>
      </c>
      <c r="C201" s="773"/>
      <c r="D201" s="757"/>
      <c r="E201" s="759"/>
      <c r="F201" s="772"/>
      <c r="G201" s="760"/>
      <c r="H201" s="155"/>
      <c r="I201" s="155"/>
      <c r="J201" s="166"/>
      <c r="K201" s="158"/>
    </row>
    <row r="202" spans="1:11" ht="32.25" customHeight="1" x14ac:dyDescent="0.2">
      <c r="A202" s="779"/>
      <c r="B202" s="155">
        <v>2</v>
      </c>
      <c r="C202" s="762"/>
      <c r="D202" s="755"/>
      <c r="E202" s="756"/>
      <c r="F202" s="758"/>
      <c r="G202" s="760"/>
      <c r="H202" s="155"/>
      <c r="I202" s="155"/>
      <c r="J202" s="167" t="str">
        <f xml:space="preserve"> IF(OR(C198="X",D200="X",E202="x",E204="x" ),"x","")</f>
        <v/>
      </c>
      <c r="K202" s="158" t="s">
        <v>127</v>
      </c>
    </row>
    <row r="203" spans="1:11" ht="27.75" x14ac:dyDescent="0.2">
      <c r="A203" s="779"/>
      <c r="B203" s="155" t="s">
        <v>250</v>
      </c>
      <c r="C203" s="773"/>
      <c r="D203" s="755"/>
      <c r="E203" s="757"/>
      <c r="F203" s="759"/>
      <c r="G203" s="760"/>
      <c r="H203" s="155"/>
      <c r="I203" s="155"/>
      <c r="J203" s="166"/>
      <c r="K203" s="158"/>
    </row>
    <row r="204" spans="1:11" ht="27.75" x14ac:dyDescent="0.2">
      <c r="A204" s="779"/>
      <c r="B204" s="155">
        <v>1</v>
      </c>
      <c r="C204" s="762"/>
      <c r="D204" s="764"/>
      <c r="E204" s="766"/>
      <c r="F204" s="768"/>
      <c r="G204" s="770"/>
      <c r="H204" s="155"/>
      <c r="I204" s="155"/>
      <c r="J204" s="168" t="str">
        <f xml:space="preserve"> IF(OR(C200="X",C202="X",D202="x",D204="x",C204="x" ),"x","")</f>
        <v/>
      </c>
      <c r="K204" s="158" t="s">
        <v>129</v>
      </c>
    </row>
    <row r="205" spans="1:11" ht="26.25" customHeight="1" x14ac:dyDescent="0.2">
      <c r="A205" s="779"/>
      <c r="B205" s="155" t="s">
        <v>130</v>
      </c>
      <c r="C205" s="763"/>
      <c r="D205" s="765"/>
      <c r="E205" s="767"/>
      <c r="F205" s="769"/>
      <c r="G205" s="771"/>
      <c r="H205" s="155"/>
      <c r="I205" s="155"/>
      <c r="J205" s="155"/>
      <c r="K205" s="156"/>
    </row>
    <row r="206" spans="1:11" x14ac:dyDescent="0.2">
      <c r="A206" s="176"/>
      <c r="B206" s="155"/>
      <c r="C206" s="155">
        <v>1</v>
      </c>
      <c r="D206" s="155">
        <v>2</v>
      </c>
      <c r="E206" s="155">
        <v>3</v>
      </c>
      <c r="F206" s="155">
        <v>4</v>
      </c>
      <c r="G206" s="155">
        <v>5</v>
      </c>
      <c r="H206" s="155"/>
      <c r="I206" s="155"/>
      <c r="J206" s="155"/>
      <c r="K206" s="156"/>
    </row>
    <row r="207" spans="1:11" x14ac:dyDescent="0.2">
      <c r="A207" s="176"/>
      <c r="B207" s="155"/>
      <c r="C207" s="155" t="s">
        <v>131</v>
      </c>
      <c r="D207" s="155" t="s">
        <v>132</v>
      </c>
      <c r="E207" s="155" t="s">
        <v>133</v>
      </c>
      <c r="F207" s="155" t="s">
        <v>134</v>
      </c>
      <c r="G207" s="155" t="s">
        <v>135</v>
      </c>
      <c r="H207" s="155"/>
      <c r="I207" s="155"/>
      <c r="J207" s="155"/>
      <c r="K207" s="156"/>
    </row>
    <row r="208" spans="1:11" x14ac:dyDescent="0.2">
      <c r="A208" s="176"/>
      <c r="B208" s="155"/>
      <c r="C208" s="761" t="s">
        <v>136</v>
      </c>
      <c r="D208" s="761"/>
      <c r="E208" s="761"/>
      <c r="F208" s="761"/>
      <c r="G208" s="761"/>
      <c r="H208" s="155"/>
      <c r="I208" s="155"/>
      <c r="J208" s="155"/>
      <c r="K208" s="156"/>
    </row>
    <row r="209" spans="1:11" x14ac:dyDescent="0.2">
      <c r="A209" s="176"/>
      <c r="B209" s="155"/>
      <c r="C209" s="761"/>
      <c r="D209" s="761"/>
      <c r="E209" s="761"/>
      <c r="F209" s="761"/>
      <c r="G209" s="761"/>
      <c r="H209" s="155"/>
      <c r="I209" s="155"/>
      <c r="J209" s="155"/>
      <c r="K209" s="156"/>
    </row>
    <row r="210" spans="1:11" ht="15" thickBot="1" x14ac:dyDescent="0.25">
      <c r="A210" s="79"/>
      <c r="B210" s="80"/>
      <c r="C210" s="80"/>
      <c r="D210" s="80"/>
      <c r="E210" s="80"/>
      <c r="F210" s="80"/>
      <c r="G210" s="80"/>
      <c r="H210" s="80"/>
      <c r="I210" s="80"/>
      <c r="J210" s="80"/>
      <c r="K210" s="81"/>
    </row>
  </sheetData>
  <sheetProtection selectLockedCells="1"/>
  <dataConsolidate/>
  <mergeCells count="344">
    <mergeCell ref="J75:K75"/>
    <mergeCell ref="G75:G76"/>
    <mergeCell ref="F75:F76"/>
    <mergeCell ref="E75:E76"/>
    <mergeCell ref="D75:D76"/>
    <mergeCell ref="C75:C76"/>
    <mergeCell ref="A75:A84"/>
    <mergeCell ref="B71:I71"/>
    <mergeCell ref="G83:G84"/>
    <mergeCell ref="F83:F84"/>
    <mergeCell ref="E83:E84"/>
    <mergeCell ref="D83:D84"/>
    <mergeCell ref="C83:C84"/>
    <mergeCell ref="E79:E80"/>
    <mergeCell ref="D79:D80"/>
    <mergeCell ref="C79:C80"/>
    <mergeCell ref="G77:G78"/>
    <mergeCell ref="F77:F78"/>
    <mergeCell ref="E77:E78"/>
    <mergeCell ref="D77:D78"/>
    <mergeCell ref="C77:C78"/>
    <mergeCell ref="A72:C72"/>
    <mergeCell ref="D72:E72"/>
    <mergeCell ref="F72:I72"/>
    <mergeCell ref="A152:C152"/>
    <mergeCell ref="D152:E152"/>
    <mergeCell ref="F152:I152"/>
    <mergeCell ref="J152:K152"/>
    <mergeCell ref="A173:C173"/>
    <mergeCell ref="D173:E173"/>
    <mergeCell ref="F173:I173"/>
    <mergeCell ref="J173:K173"/>
    <mergeCell ref="A193:C193"/>
    <mergeCell ref="D193:E193"/>
    <mergeCell ref="F193:I193"/>
    <mergeCell ref="J193:K193"/>
    <mergeCell ref="C161:C162"/>
    <mergeCell ref="D161:D162"/>
    <mergeCell ref="E161:E162"/>
    <mergeCell ref="F161:F162"/>
    <mergeCell ref="G161:G162"/>
    <mergeCell ref="C167:G168"/>
    <mergeCell ref="A176:A185"/>
    <mergeCell ref="C176:C177"/>
    <mergeCell ref="D176:D177"/>
    <mergeCell ref="E176:E177"/>
    <mergeCell ref="F176:F177"/>
    <mergeCell ref="G176:G177"/>
    <mergeCell ref="J72:K72"/>
    <mergeCell ref="A92:C92"/>
    <mergeCell ref="D92:E92"/>
    <mergeCell ref="F92:I92"/>
    <mergeCell ref="J92:K92"/>
    <mergeCell ref="A112:C112"/>
    <mergeCell ref="D112:E112"/>
    <mergeCell ref="F112:I112"/>
    <mergeCell ref="J112:K112"/>
    <mergeCell ref="B111:I111"/>
    <mergeCell ref="F79:F80"/>
    <mergeCell ref="G79:G80"/>
    <mergeCell ref="C81:C82"/>
    <mergeCell ref="D81:D82"/>
    <mergeCell ref="E81:E82"/>
    <mergeCell ref="F81:F82"/>
    <mergeCell ref="G81:G82"/>
    <mergeCell ref="C87:G88"/>
    <mergeCell ref="J95:K95"/>
    <mergeCell ref="B91:I91"/>
    <mergeCell ref="A95:A104"/>
    <mergeCell ref="C97:C98"/>
    <mergeCell ref="D97:D98"/>
    <mergeCell ref="E97:E98"/>
    <mergeCell ref="A12:C12"/>
    <mergeCell ref="D12:E12"/>
    <mergeCell ref="F12:I12"/>
    <mergeCell ref="J12:K12"/>
    <mergeCell ref="A32:C32"/>
    <mergeCell ref="D32:E32"/>
    <mergeCell ref="F32:I32"/>
    <mergeCell ref="J32:K32"/>
    <mergeCell ref="A52:C52"/>
    <mergeCell ref="D52:E52"/>
    <mergeCell ref="F52:I52"/>
    <mergeCell ref="J52:K52"/>
    <mergeCell ref="J25:K25"/>
    <mergeCell ref="J35:K35"/>
    <mergeCell ref="A35:A44"/>
    <mergeCell ref="E35:E36"/>
    <mergeCell ref="F35:F36"/>
    <mergeCell ref="G35:G36"/>
    <mergeCell ref="C37:C38"/>
    <mergeCell ref="D37:D38"/>
    <mergeCell ref="E37:E38"/>
    <mergeCell ref="F37:F38"/>
    <mergeCell ref="G37:G38"/>
    <mergeCell ref="C39:C40"/>
    <mergeCell ref="B31:I31"/>
    <mergeCell ref="B51:I51"/>
    <mergeCell ref="F17:F18"/>
    <mergeCell ref="G17:G18"/>
    <mergeCell ref="C27:G28"/>
    <mergeCell ref="C19:C20"/>
    <mergeCell ref="D19:D20"/>
    <mergeCell ref="E19:E20"/>
    <mergeCell ref="F19:F20"/>
    <mergeCell ref="G19:G20"/>
    <mergeCell ref="C21:C22"/>
    <mergeCell ref="D21:D22"/>
    <mergeCell ref="E21:E22"/>
    <mergeCell ref="F21:F22"/>
    <mergeCell ref="G21:G22"/>
    <mergeCell ref="C23:C24"/>
    <mergeCell ref="D23:D24"/>
    <mergeCell ref="E23:E24"/>
    <mergeCell ref="F23:F24"/>
    <mergeCell ref="G23:G24"/>
    <mergeCell ref="C35:C36"/>
    <mergeCell ref="D35:D36"/>
    <mergeCell ref="D39:D40"/>
    <mergeCell ref="E39:E40"/>
    <mergeCell ref="J1:K4"/>
    <mergeCell ref="G2:I2"/>
    <mergeCell ref="C3:F4"/>
    <mergeCell ref="G3:I3"/>
    <mergeCell ref="G4:I4"/>
    <mergeCell ref="E15:E16"/>
    <mergeCell ref="F15:F16"/>
    <mergeCell ref="A1:B4"/>
    <mergeCell ref="C1:F2"/>
    <mergeCell ref="G1:I1"/>
    <mergeCell ref="A5:K5"/>
    <mergeCell ref="A10:K10"/>
    <mergeCell ref="G15:G16"/>
    <mergeCell ref="J15:K15"/>
    <mergeCell ref="A8:K8"/>
    <mergeCell ref="A9:K9"/>
    <mergeCell ref="A6:K7"/>
    <mergeCell ref="A15:A24"/>
    <mergeCell ref="C15:C16"/>
    <mergeCell ref="D15:D16"/>
    <mergeCell ref="C17:C18"/>
    <mergeCell ref="D17:D18"/>
    <mergeCell ref="E17:E18"/>
    <mergeCell ref="B11:I11"/>
    <mergeCell ref="C47:G48"/>
    <mergeCell ref="C43:C44"/>
    <mergeCell ref="D43:D44"/>
    <mergeCell ref="E43:E44"/>
    <mergeCell ref="F43:F44"/>
    <mergeCell ref="G43:G44"/>
    <mergeCell ref="F39:F40"/>
    <mergeCell ref="G39:G40"/>
    <mergeCell ref="C41:C42"/>
    <mergeCell ref="D41:D42"/>
    <mergeCell ref="E41:E42"/>
    <mergeCell ref="F41:F42"/>
    <mergeCell ref="G41:G42"/>
    <mergeCell ref="J55:K55"/>
    <mergeCell ref="A55:A64"/>
    <mergeCell ref="C55:C56"/>
    <mergeCell ref="D55:D56"/>
    <mergeCell ref="E55:E56"/>
    <mergeCell ref="F55:F56"/>
    <mergeCell ref="G55:G56"/>
    <mergeCell ref="C57:C58"/>
    <mergeCell ref="D57:D58"/>
    <mergeCell ref="E57:E58"/>
    <mergeCell ref="F57:F58"/>
    <mergeCell ref="G57:G58"/>
    <mergeCell ref="C59:C60"/>
    <mergeCell ref="D59:D60"/>
    <mergeCell ref="E59:E60"/>
    <mergeCell ref="F59:F60"/>
    <mergeCell ref="C63:C64"/>
    <mergeCell ref="D63:D64"/>
    <mergeCell ref="E63:E64"/>
    <mergeCell ref="F63:F64"/>
    <mergeCell ref="G63:G64"/>
    <mergeCell ref="G59:G60"/>
    <mergeCell ref="C61:C62"/>
    <mergeCell ref="D61:D62"/>
    <mergeCell ref="E61:E62"/>
    <mergeCell ref="F61:F62"/>
    <mergeCell ref="G61:G62"/>
    <mergeCell ref="C67:G68"/>
    <mergeCell ref="C95:C96"/>
    <mergeCell ref="D95:D96"/>
    <mergeCell ref="E95:E96"/>
    <mergeCell ref="F95:F96"/>
    <mergeCell ref="G95:G96"/>
    <mergeCell ref="F97:F98"/>
    <mergeCell ref="G97:G98"/>
    <mergeCell ref="C99:C100"/>
    <mergeCell ref="D99:D100"/>
    <mergeCell ref="C103:C104"/>
    <mergeCell ref="D103:D104"/>
    <mergeCell ref="E103:E104"/>
    <mergeCell ref="F103:F104"/>
    <mergeCell ref="G103:G104"/>
    <mergeCell ref="E99:E100"/>
    <mergeCell ref="F99:F100"/>
    <mergeCell ref="G99:G100"/>
    <mergeCell ref="C101:C102"/>
    <mergeCell ref="D101:D102"/>
    <mergeCell ref="E101:E102"/>
    <mergeCell ref="F101:F102"/>
    <mergeCell ref="G101:G102"/>
    <mergeCell ref="C107:G108"/>
    <mergeCell ref="J115:K115"/>
    <mergeCell ref="A115:A124"/>
    <mergeCell ref="C115:C116"/>
    <mergeCell ref="D115:D116"/>
    <mergeCell ref="E115:E116"/>
    <mergeCell ref="F115:F116"/>
    <mergeCell ref="G115:G116"/>
    <mergeCell ref="C117:C118"/>
    <mergeCell ref="D117:D118"/>
    <mergeCell ref="E117:E118"/>
    <mergeCell ref="F117:F118"/>
    <mergeCell ref="G117:G118"/>
    <mergeCell ref="C119:C120"/>
    <mergeCell ref="D119:D120"/>
    <mergeCell ref="C123:C124"/>
    <mergeCell ref="D123:D124"/>
    <mergeCell ref="E123:E124"/>
    <mergeCell ref="F123:F124"/>
    <mergeCell ref="G123:G124"/>
    <mergeCell ref="E119:E120"/>
    <mergeCell ref="F119:F120"/>
    <mergeCell ref="G119:G120"/>
    <mergeCell ref="C121:C122"/>
    <mergeCell ref="D121:D122"/>
    <mergeCell ref="E121:E122"/>
    <mergeCell ref="F121:F122"/>
    <mergeCell ref="G121:G122"/>
    <mergeCell ref="C127:G128"/>
    <mergeCell ref="J135:K135"/>
    <mergeCell ref="B131:I131"/>
    <mergeCell ref="A132:C132"/>
    <mergeCell ref="D132:E132"/>
    <mergeCell ref="F132:I132"/>
    <mergeCell ref="J132:K132"/>
    <mergeCell ref="A135:A144"/>
    <mergeCell ref="C135:C136"/>
    <mergeCell ref="D135:D136"/>
    <mergeCell ref="E135:E136"/>
    <mergeCell ref="F135:F136"/>
    <mergeCell ref="G135:G136"/>
    <mergeCell ref="C137:C138"/>
    <mergeCell ref="D137:D138"/>
    <mergeCell ref="E137:E138"/>
    <mergeCell ref="F137:F138"/>
    <mergeCell ref="G137:G138"/>
    <mergeCell ref="C139:C140"/>
    <mergeCell ref="D139:D140"/>
    <mergeCell ref="C143:C144"/>
    <mergeCell ref="D143:D144"/>
    <mergeCell ref="E143:E144"/>
    <mergeCell ref="F143:F144"/>
    <mergeCell ref="G143:G144"/>
    <mergeCell ref="E139:E140"/>
    <mergeCell ref="F139:F140"/>
    <mergeCell ref="G139:G140"/>
    <mergeCell ref="C141:C142"/>
    <mergeCell ref="D141:D142"/>
    <mergeCell ref="E141:E142"/>
    <mergeCell ref="F141:F142"/>
    <mergeCell ref="G141:G142"/>
    <mergeCell ref="C147:G148"/>
    <mergeCell ref="J155:K155"/>
    <mergeCell ref="A155:A164"/>
    <mergeCell ref="C155:C156"/>
    <mergeCell ref="D155:D156"/>
    <mergeCell ref="E155:E156"/>
    <mergeCell ref="F155:F156"/>
    <mergeCell ref="G155:G156"/>
    <mergeCell ref="C157:C158"/>
    <mergeCell ref="D157:D158"/>
    <mergeCell ref="E157:E158"/>
    <mergeCell ref="F157:F158"/>
    <mergeCell ref="G157:G158"/>
    <mergeCell ref="C159:C160"/>
    <mergeCell ref="D159:D160"/>
    <mergeCell ref="B151:I151"/>
    <mergeCell ref="C163:C164"/>
    <mergeCell ref="D163:D164"/>
    <mergeCell ref="E163:E164"/>
    <mergeCell ref="F163:F164"/>
    <mergeCell ref="G163:G164"/>
    <mergeCell ref="E159:E160"/>
    <mergeCell ref="F159:F160"/>
    <mergeCell ref="G159:G160"/>
    <mergeCell ref="D178:D179"/>
    <mergeCell ref="E178:E179"/>
    <mergeCell ref="F178:F179"/>
    <mergeCell ref="G178:G179"/>
    <mergeCell ref="C180:C181"/>
    <mergeCell ref="D180:D181"/>
    <mergeCell ref="F180:F181"/>
    <mergeCell ref="G180:G181"/>
    <mergeCell ref="E180:E181"/>
    <mergeCell ref="J176:K176"/>
    <mergeCell ref="B172:I172"/>
    <mergeCell ref="A196:A205"/>
    <mergeCell ref="C196:C197"/>
    <mergeCell ref="D196:D197"/>
    <mergeCell ref="E196:E197"/>
    <mergeCell ref="F196:F197"/>
    <mergeCell ref="G196:G197"/>
    <mergeCell ref="C198:C199"/>
    <mergeCell ref="D198:D199"/>
    <mergeCell ref="E198:E199"/>
    <mergeCell ref="F198:F199"/>
    <mergeCell ref="G198:G199"/>
    <mergeCell ref="C200:C201"/>
    <mergeCell ref="D200:D201"/>
    <mergeCell ref="C188:G189"/>
    <mergeCell ref="J196:K196"/>
    <mergeCell ref="C184:C185"/>
    <mergeCell ref="D184:D185"/>
    <mergeCell ref="E184:E185"/>
    <mergeCell ref="B192:I192"/>
    <mergeCell ref="F184:F185"/>
    <mergeCell ref="G184:G185"/>
    <mergeCell ref="C178:C179"/>
    <mergeCell ref="D182:D183"/>
    <mergeCell ref="E182:E183"/>
    <mergeCell ref="F182:F183"/>
    <mergeCell ref="G182:G183"/>
    <mergeCell ref="C208:G209"/>
    <mergeCell ref="C204:C205"/>
    <mergeCell ref="D204:D205"/>
    <mergeCell ref="E204:E205"/>
    <mergeCell ref="F204:F205"/>
    <mergeCell ref="G204:G205"/>
    <mergeCell ref="E200:E201"/>
    <mergeCell ref="F200:F201"/>
    <mergeCell ref="G200:G201"/>
    <mergeCell ref="C202:C203"/>
    <mergeCell ref="D202:D203"/>
    <mergeCell ref="E202:E203"/>
    <mergeCell ref="F202:F203"/>
    <mergeCell ref="G202:G203"/>
    <mergeCell ref="C182:C183"/>
  </mergeCell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Hoja3!$A$1:$A$5</xm:f>
          </x14:formula1>
          <xm:sqref>J12:K12 J32:K32 J52:K52 J72:K72 J92:K92 J112:K112 J132:K132 J152:K152 J173:K173 J193:K193</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5"/>
  <sheetViews>
    <sheetView workbookViewId="0">
      <selection activeCell="A6" sqref="A6"/>
    </sheetView>
  </sheetViews>
  <sheetFormatPr baseColWidth="10" defaultRowHeight="15" x14ac:dyDescent="0.25"/>
  <sheetData>
    <row r="1" spans="1:1" x14ac:dyDescent="0.25">
      <c r="A1" t="s">
        <v>131</v>
      </c>
    </row>
    <row r="2" spans="1:1" x14ac:dyDescent="0.25">
      <c r="A2" t="s">
        <v>132</v>
      </c>
    </row>
    <row r="3" spans="1:1" x14ac:dyDescent="0.25">
      <c r="A3" t="s">
        <v>133</v>
      </c>
    </row>
    <row r="4" spans="1:1" x14ac:dyDescent="0.25">
      <c r="A4" t="s">
        <v>134</v>
      </c>
    </row>
    <row r="5" spans="1:1" x14ac:dyDescent="0.25">
      <c r="A5" t="s">
        <v>135</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tabColor theme="6"/>
  </sheetPr>
  <dimension ref="A1:C190"/>
  <sheetViews>
    <sheetView topLeftCell="A170" workbookViewId="0">
      <selection activeCell="A186" sqref="A186"/>
    </sheetView>
  </sheetViews>
  <sheetFormatPr baseColWidth="10" defaultColWidth="11.42578125" defaultRowHeight="15" x14ac:dyDescent="0.25"/>
  <cols>
    <col min="1" max="1" width="37.5703125" customWidth="1"/>
    <col min="2" max="2" width="72.28515625" customWidth="1"/>
    <col min="3" max="3" width="59.85546875" style="24" customWidth="1"/>
  </cols>
  <sheetData>
    <row r="1" spans="1:1" x14ac:dyDescent="0.25">
      <c r="A1" s="38" t="s">
        <v>137</v>
      </c>
    </row>
    <row r="2" spans="1:1" x14ac:dyDescent="0.25">
      <c r="A2" s="8"/>
    </row>
    <row r="3" spans="1:1" x14ac:dyDescent="0.25">
      <c r="A3" s="8" t="s">
        <v>138</v>
      </c>
    </row>
    <row r="4" spans="1:1" x14ac:dyDescent="0.25">
      <c r="A4" s="8" t="s">
        <v>139</v>
      </c>
    </row>
    <row r="6" spans="1:1" x14ac:dyDescent="0.25">
      <c r="A6" s="38" t="s">
        <v>140</v>
      </c>
    </row>
    <row r="7" spans="1:1" x14ac:dyDescent="0.25">
      <c r="A7" t="s">
        <v>80</v>
      </c>
    </row>
    <row r="8" spans="1:1" x14ac:dyDescent="0.25">
      <c r="A8" t="s">
        <v>141</v>
      </c>
    </row>
    <row r="9" spans="1:1" x14ac:dyDescent="0.25">
      <c r="A9" t="s">
        <v>142</v>
      </c>
    </row>
    <row r="10" spans="1:1" x14ac:dyDescent="0.25">
      <c r="A10" t="s">
        <v>143</v>
      </c>
    </row>
    <row r="11" spans="1:1" x14ac:dyDescent="0.25">
      <c r="A11" t="s">
        <v>144</v>
      </c>
    </row>
    <row r="12" spans="1:1" x14ac:dyDescent="0.25">
      <c r="A12" t="s">
        <v>145</v>
      </c>
    </row>
    <row r="13" spans="1:1" x14ac:dyDescent="0.25">
      <c r="A13" t="s">
        <v>146</v>
      </c>
    </row>
    <row r="14" spans="1:1" x14ac:dyDescent="0.25">
      <c r="A14" t="s">
        <v>147</v>
      </c>
    </row>
    <row r="15" spans="1:1" x14ac:dyDescent="0.25">
      <c r="A15" t="s">
        <v>148</v>
      </c>
    </row>
    <row r="16" spans="1:1" x14ac:dyDescent="0.25">
      <c r="A16" t="s">
        <v>149</v>
      </c>
    </row>
    <row r="19" spans="1:3" x14ac:dyDescent="0.25">
      <c r="A19" s="38" t="s">
        <v>136</v>
      </c>
    </row>
    <row r="20" spans="1:3" x14ac:dyDescent="0.25">
      <c r="A20" t="s">
        <v>92</v>
      </c>
    </row>
    <row r="21" spans="1:3" x14ac:dyDescent="0.25">
      <c r="A21" t="s">
        <v>150</v>
      </c>
    </row>
    <row r="22" spans="1:3" x14ac:dyDescent="0.25">
      <c r="A22" t="s">
        <v>151</v>
      </c>
    </row>
    <row r="23" spans="1:3" x14ac:dyDescent="0.25">
      <c r="A23" t="s">
        <v>152</v>
      </c>
    </row>
    <row r="24" spans="1:3" x14ac:dyDescent="0.25">
      <c r="A24" t="s">
        <v>153</v>
      </c>
    </row>
    <row r="25" spans="1:3" x14ac:dyDescent="0.25">
      <c r="A25" t="s">
        <v>154</v>
      </c>
    </row>
    <row r="28" spans="1:3" ht="141" customHeight="1" x14ac:dyDescent="0.25">
      <c r="A28" s="46" t="s">
        <v>155</v>
      </c>
      <c r="B28" s="48" t="s">
        <v>156</v>
      </c>
      <c r="C28" s="48" t="s">
        <v>157</v>
      </c>
    </row>
    <row r="29" spans="1:3" ht="144" customHeight="1" x14ac:dyDescent="0.25">
      <c r="A29" t="s">
        <v>158</v>
      </c>
      <c r="B29" s="39" t="s">
        <v>159</v>
      </c>
      <c r="C29" s="47" t="s">
        <v>160</v>
      </c>
    </row>
    <row r="30" spans="1:3" ht="135" x14ac:dyDescent="0.25">
      <c r="A30" s="44" t="s">
        <v>161</v>
      </c>
      <c r="B30" s="37" t="s">
        <v>162</v>
      </c>
      <c r="C30" s="47" t="s">
        <v>163</v>
      </c>
    </row>
    <row r="31" spans="1:3" ht="102.75" x14ac:dyDescent="0.25">
      <c r="A31" t="s">
        <v>164</v>
      </c>
      <c r="B31" s="37" t="s">
        <v>165</v>
      </c>
      <c r="C31" s="47" t="s">
        <v>166</v>
      </c>
    </row>
    <row r="32" spans="1:3" ht="102.75" x14ac:dyDescent="0.25">
      <c r="A32" t="s">
        <v>167</v>
      </c>
      <c r="B32" s="37" t="s">
        <v>168</v>
      </c>
      <c r="C32" s="47" t="s">
        <v>169</v>
      </c>
    </row>
    <row r="34" spans="1:3" x14ac:dyDescent="0.25">
      <c r="A34" t="s">
        <v>170</v>
      </c>
      <c r="C34" s="49" t="s">
        <v>171</v>
      </c>
    </row>
    <row r="35" spans="1:3" x14ac:dyDescent="0.25">
      <c r="A35">
        <v>1</v>
      </c>
      <c r="B35">
        <f>IF(' IMPACTO RIESGOS CORRUPCION'!D13="X",1,0)</f>
        <v>1</v>
      </c>
    </row>
    <row r="36" spans="1:3" x14ac:dyDescent="0.25">
      <c r="A36">
        <v>2</v>
      </c>
      <c r="B36">
        <f>IF(' IMPACTO RIESGOS CORRUPCION'!D14="X",1,0)</f>
        <v>1</v>
      </c>
      <c r="C36" s="24" t="s">
        <v>138</v>
      </c>
    </row>
    <row r="37" spans="1:3" x14ac:dyDescent="0.25">
      <c r="A37">
        <v>3</v>
      </c>
      <c r="B37">
        <f>IF(' IMPACTO RIESGOS CORRUPCION'!D15="X",1,0)</f>
        <v>1</v>
      </c>
    </row>
    <row r="38" spans="1:3" x14ac:dyDescent="0.25">
      <c r="A38">
        <v>4</v>
      </c>
      <c r="B38">
        <f>IF(' IMPACTO RIESGOS CORRUPCION'!D16="X",1,0)</f>
        <v>0</v>
      </c>
    </row>
    <row r="39" spans="1:3" x14ac:dyDescent="0.25">
      <c r="A39">
        <v>5</v>
      </c>
      <c r="B39">
        <f>IF(' IMPACTO RIESGOS CORRUPCION'!D17="X",1,0)</f>
        <v>1</v>
      </c>
    </row>
    <row r="40" spans="1:3" x14ac:dyDescent="0.25">
      <c r="A40">
        <v>6</v>
      </c>
      <c r="B40">
        <f>IF(' IMPACTO RIESGOS CORRUPCION'!D18="X",1,0)</f>
        <v>1</v>
      </c>
    </row>
    <row r="41" spans="1:3" x14ac:dyDescent="0.25">
      <c r="A41">
        <v>7</v>
      </c>
      <c r="B41">
        <f>IF(' IMPACTO RIESGOS CORRUPCION'!D19="X",1,0)</f>
        <v>1</v>
      </c>
    </row>
    <row r="42" spans="1:3" x14ac:dyDescent="0.25">
      <c r="A42">
        <v>8</v>
      </c>
      <c r="B42">
        <f>IF(' IMPACTO RIESGOS CORRUPCION'!D20="X",1,0)</f>
        <v>1</v>
      </c>
    </row>
    <row r="43" spans="1:3" x14ac:dyDescent="0.25">
      <c r="A43">
        <v>9</v>
      </c>
      <c r="B43">
        <f>IF(' IMPACTO RIESGOS CORRUPCION'!D21="X",1,0)</f>
        <v>0</v>
      </c>
    </row>
    <row r="44" spans="1:3" x14ac:dyDescent="0.25">
      <c r="A44">
        <v>10</v>
      </c>
      <c r="B44">
        <f>IF(' IMPACTO RIESGOS CORRUPCION'!D22="X",1,0)</f>
        <v>1</v>
      </c>
    </row>
    <row r="45" spans="1:3" x14ac:dyDescent="0.25">
      <c r="A45">
        <v>11</v>
      </c>
      <c r="B45">
        <f>IF(' IMPACTO RIESGOS CORRUPCION'!D23="X",1,0)</f>
        <v>1</v>
      </c>
    </row>
    <row r="46" spans="1:3" x14ac:dyDescent="0.25">
      <c r="A46">
        <v>12</v>
      </c>
      <c r="B46">
        <f>IF(' IMPACTO RIESGOS CORRUPCION'!D24="X",1,0)</f>
        <v>1</v>
      </c>
    </row>
    <row r="47" spans="1:3" x14ac:dyDescent="0.25">
      <c r="A47">
        <v>13</v>
      </c>
      <c r="B47">
        <f>IF(' IMPACTO RIESGOS CORRUPCION'!D25="X",1,0)</f>
        <v>1</v>
      </c>
    </row>
    <row r="48" spans="1:3" x14ac:dyDescent="0.25">
      <c r="A48">
        <v>14</v>
      </c>
      <c r="B48">
        <f>IF(' IMPACTO RIESGOS CORRUPCION'!D26="X",1,0)</f>
        <v>1</v>
      </c>
    </row>
    <row r="49" spans="1:2" x14ac:dyDescent="0.25">
      <c r="A49">
        <v>15</v>
      </c>
      <c r="B49">
        <f>IF(' IMPACTO RIESGOS CORRUPCION'!D27="X",1,0)</f>
        <v>1</v>
      </c>
    </row>
    <row r="50" spans="1:2" x14ac:dyDescent="0.25">
      <c r="A50">
        <v>16</v>
      </c>
      <c r="B50">
        <f>IF(' IMPACTO RIESGOS CORRUPCION'!D28="X",1,0)</f>
        <v>1</v>
      </c>
    </row>
    <row r="51" spans="1:2" x14ac:dyDescent="0.25">
      <c r="A51">
        <v>17</v>
      </c>
      <c r="B51">
        <f>IF(' IMPACTO RIESGOS CORRUPCION'!D29="X",1,0)</f>
        <v>1</v>
      </c>
    </row>
    <row r="52" spans="1:2" x14ac:dyDescent="0.25">
      <c r="A52">
        <v>18</v>
      </c>
      <c r="B52">
        <f>IF(' IMPACTO RIESGOS CORRUPCION'!D30="X",1,0)</f>
        <v>1</v>
      </c>
    </row>
    <row r="53" spans="1:2" x14ac:dyDescent="0.25">
      <c r="A53">
        <v>19</v>
      </c>
      <c r="B53">
        <f>IF(' IMPACTO RIESGOS CORRUPCION'!D31="X",1,0)</f>
        <v>1</v>
      </c>
    </row>
    <row r="54" spans="1:2" x14ac:dyDescent="0.25">
      <c r="A54" t="s">
        <v>172</v>
      </c>
      <c r="B54">
        <f>SUM(B35:B53)</f>
        <v>17</v>
      </c>
    </row>
    <row r="57" spans="1:2" x14ac:dyDescent="0.25">
      <c r="A57" t="s">
        <v>173</v>
      </c>
    </row>
    <row r="58" spans="1:2" x14ac:dyDescent="0.25">
      <c r="A58">
        <v>1</v>
      </c>
      <c r="B58">
        <f>IF(' IMPACTO RIESGOS CORRUPCION'!D36="X",1,0)</f>
        <v>1</v>
      </c>
    </row>
    <row r="59" spans="1:2" x14ac:dyDescent="0.25">
      <c r="A59">
        <v>2</v>
      </c>
      <c r="B59">
        <f>IF(' IMPACTO RIESGOS CORRUPCION'!D37="X",1,0)</f>
        <v>1</v>
      </c>
    </row>
    <row r="60" spans="1:2" x14ac:dyDescent="0.25">
      <c r="A60">
        <v>3</v>
      </c>
      <c r="B60">
        <f>IF(' IMPACTO RIESGOS CORRUPCION'!D38="X",1,0)</f>
        <v>1</v>
      </c>
    </row>
    <row r="61" spans="1:2" x14ac:dyDescent="0.25">
      <c r="A61">
        <v>4</v>
      </c>
      <c r="B61">
        <f>IF(' IMPACTO RIESGOS CORRUPCION'!D39="X",1,0)</f>
        <v>1</v>
      </c>
    </row>
    <row r="62" spans="1:2" x14ac:dyDescent="0.25">
      <c r="A62">
        <v>5</v>
      </c>
      <c r="B62">
        <f>IF(' IMPACTO RIESGOS CORRUPCION'!D40="X",1,0)</f>
        <v>1</v>
      </c>
    </row>
    <row r="63" spans="1:2" x14ac:dyDescent="0.25">
      <c r="A63">
        <v>6</v>
      </c>
      <c r="B63">
        <f>IF(' IMPACTO RIESGOS CORRUPCION'!D41="X",1,0)</f>
        <v>1</v>
      </c>
    </row>
    <row r="64" spans="1:2" x14ac:dyDescent="0.25">
      <c r="A64">
        <v>7</v>
      </c>
      <c r="B64">
        <f>IF(' IMPACTO RIESGOS CORRUPCION'!D42="X",1,0)</f>
        <v>1</v>
      </c>
    </row>
    <row r="65" spans="1:2" x14ac:dyDescent="0.25">
      <c r="A65">
        <v>8</v>
      </c>
      <c r="B65">
        <f>IF(' IMPACTO RIESGOS CORRUPCION'!D43="X",1,0)</f>
        <v>1</v>
      </c>
    </row>
    <row r="66" spans="1:2" x14ac:dyDescent="0.25">
      <c r="A66">
        <v>9</v>
      </c>
      <c r="B66">
        <f>IF(' IMPACTO RIESGOS CORRUPCION'!D44="X",1,0)</f>
        <v>0</v>
      </c>
    </row>
    <row r="67" spans="1:2" x14ac:dyDescent="0.25">
      <c r="A67">
        <v>10</v>
      </c>
      <c r="B67">
        <f>IF(' IMPACTO RIESGOS CORRUPCION'!D45="X",1,0)</f>
        <v>1</v>
      </c>
    </row>
    <row r="68" spans="1:2" x14ac:dyDescent="0.25">
      <c r="A68">
        <v>11</v>
      </c>
      <c r="B68">
        <f>IF(' IMPACTO RIESGOS CORRUPCION'!D46="X",1,0)</f>
        <v>1</v>
      </c>
    </row>
    <row r="69" spans="1:2" x14ac:dyDescent="0.25">
      <c r="A69">
        <v>12</v>
      </c>
      <c r="B69">
        <f>IF(' IMPACTO RIESGOS CORRUPCION'!D47="X",1,0)</f>
        <v>1</v>
      </c>
    </row>
    <row r="70" spans="1:2" x14ac:dyDescent="0.25">
      <c r="A70">
        <v>13</v>
      </c>
      <c r="B70">
        <f>IF(' IMPACTO RIESGOS CORRUPCION'!D48="X",1,0)</f>
        <v>1</v>
      </c>
    </row>
    <row r="71" spans="1:2" x14ac:dyDescent="0.25">
      <c r="A71">
        <v>14</v>
      </c>
      <c r="B71">
        <f>IF(' IMPACTO RIESGOS CORRUPCION'!D49="X",1,0)</f>
        <v>1</v>
      </c>
    </row>
    <row r="72" spans="1:2" x14ac:dyDescent="0.25">
      <c r="A72">
        <v>15</v>
      </c>
      <c r="B72">
        <f>IF(' IMPACTO RIESGOS CORRUPCION'!D50="X",1,0)</f>
        <v>1</v>
      </c>
    </row>
    <row r="73" spans="1:2" x14ac:dyDescent="0.25">
      <c r="A73">
        <v>16</v>
      </c>
      <c r="B73">
        <f>IF(' IMPACTO RIESGOS CORRUPCION'!D51="X",1,0)</f>
        <v>1</v>
      </c>
    </row>
    <row r="74" spans="1:2" x14ac:dyDescent="0.25">
      <c r="A74">
        <v>17</v>
      </c>
      <c r="B74">
        <f>IF(' IMPACTO RIESGOS CORRUPCION'!D52="X",1,0)</f>
        <v>1</v>
      </c>
    </row>
    <row r="75" spans="1:2" x14ac:dyDescent="0.25">
      <c r="A75">
        <v>18</v>
      </c>
      <c r="B75">
        <f>IF(' IMPACTO RIESGOS CORRUPCION'!D53="X",1,0)</f>
        <v>1</v>
      </c>
    </row>
    <row r="76" spans="1:2" x14ac:dyDescent="0.25">
      <c r="A76">
        <v>19</v>
      </c>
      <c r="B76">
        <f>IF(' IMPACTO RIESGOS CORRUPCION'!D54="X",1,0)</f>
        <v>0</v>
      </c>
    </row>
    <row r="77" spans="1:2" x14ac:dyDescent="0.25">
      <c r="A77" t="s">
        <v>172</v>
      </c>
      <c r="B77">
        <f>SUM(B58:B76)</f>
        <v>17</v>
      </c>
    </row>
    <row r="80" spans="1:2" x14ac:dyDescent="0.25">
      <c r="A80" t="s">
        <v>174</v>
      </c>
    </row>
    <row r="81" spans="1:2" x14ac:dyDescent="0.25">
      <c r="A81">
        <v>1</v>
      </c>
      <c r="B81">
        <f>IF(' IMPACTO RIESGOS CORRUPCION'!D59="X",1,0)</f>
        <v>0</v>
      </c>
    </row>
    <row r="82" spans="1:2" x14ac:dyDescent="0.25">
      <c r="A82">
        <v>2</v>
      </c>
      <c r="B82">
        <f>IF(' IMPACTO RIESGOS CORRUPCION'!D60="X",1,0)</f>
        <v>0</v>
      </c>
    </row>
    <row r="83" spans="1:2" x14ac:dyDescent="0.25">
      <c r="A83">
        <v>3</v>
      </c>
      <c r="B83">
        <f>IF(' IMPACTO RIESGOS CORRUPCION'!D61="X",1,0)</f>
        <v>0</v>
      </c>
    </row>
    <row r="84" spans="1:2" x14ac:dyDescent="0.25">
      <c r="A84">
        <v>4</v>
      </c>
      <c r="B84">
        <f>IF(' IMPACTO RIESGOS CORRUPCION'!D62="X",1,0)</f>
        <v>0</v>
      </c>
    </row>
    <row r="85" spans="1:2" x14ac:dyDescent="0.25">
      <c r="A85">
        <v>5</v>
      </c>
      <c r="B85">
        <f>IF(' IMPACTO RIESGOS CORRUPCION'!D63="X",1,0)</f>
        <v>0</v>
      </c>
    </row>
    <row r="86" spans="1:2" x14ac:dyDescent="0.25">
      <c r="A86">
        <v>6</v>
      </c>
      <c r="B86">
        <f>IF(' IMPACTO RIESGOS CORRUPCION'!D64="X",1,0)</f>
        <v>0</v>
      </c>
    </row>
    <row r="87" spans="1:2" x14ac:dyDescent="0.25">
      <c r="A87">
        <v>7</v>
      </c>
      <c r="B87">
        <f>IF(' IMPACTO RIESGOS CORRUPCION'!D65="X",1,0)</f>
        <v>0</v>
      </c>
    </row>
    <row r="88" spans="1:2" x14ac:dyDescent="0.25">
      <c r="A88">
        <v>8</v>
      </c>
      <c r="B88">
        <f>IF(' IMPACTO RIESGOS CORRUPCION'!D66="X",1,0)</f>
        <v>0</v>
      </c>
    </row>
    <row r="89" spans="1:2" x14ac:dyDescent="0.25">
      <c r="A89">
        <v>9</v>
      </c>
      <c r="B89">
        <f>IF(' IMPACTO RIESGOS CORRUPCION'!D67="X",1,0)</f>
        <v>0</v>
      </c>
    </row>
    <row r="90" spans="1:2" x14ac:dyDescent="0.25">
      <c r="A90">
        <v>10</v>
      </c>
      <c r="B90">
        <f>IF(' IMPACTO RIESGOS CORRUPCION'!D68="X",1,0)</f>
        <v>0</v>
      </c>
    </row>
    <row r="91" spans="1:2" x14ac:dyDescent="0.25">
      <c r="A91">
        <v>11</v>
      </c>
      <c r="B91">
        <f>IF(' IMPACTO RIESGOS CORRUPCION'!D69="X",1,0)</f>
        <v>0</v>
      </c>
    </row>
    <row r="92" spans="1:2" x14ac:dyDescent="0.25">
      <c r="A92">
        <v>12</v>
      </c>
      <c r="B92">
        <f>IF(' IMPACTO RIESGOS CORRUPCION'!D70="X",1,0)</f>
        <v>0</v>
      </c>
    </row>
    <row r="93" spans="1:2" x14ac:dyDescent="0.25">
      <c r="A93">
        <v>13</v>
      </c>
      <c r="B93">
        <f>IF(' IMPACTO RIESGOS CORRUPCION'!D71="X",1,0)</f>
        <v>0</v>
      </c>
    </row>
    <row r="94" spans="1:2" x14ac:dyDescent="0.25">
      <c r="A94">
        <v>14</v>
      </c>
      <c r="B94">
        <f>IF(' IMPACTO RIESGOS CORRUPCION'!D72="X",1,0)</f>
        <v>0</v>
      </c>
    </row>
    <row r="95" spans="1:2" x14ac:dyDescent="0.25">
      <c r="A95">
        <v>15</v>
      </c>
      <c r="B95">
        <f>IF(' IMPACTO RIESGOS CORRUPCION'!D73="X",1,0)</f>
        <v>0</v>
      </c>
    </row>
    <row r="96" spans="1:2" x14ac:dyDescent="0.25">
      <c r="A96">
        <v>16</v>
      </c>
      <c r="B96">
        <f>IF(' IMPACTO RIESGOS CORRUPCION'!D74="X",1,0)</f>
        <v>0</v>
      </c>
    </row>
    <row r="97" spans="1:2" x14ac:dyDescent="0.25">
      <c r="A97">
        <v>17</v>
      </c>
      <c r="B97">
        <f>IF(' IMPACTO RIESGOS CORRUPCION'!D75="X",1,0)</f>
        <v>0</v>
      </c>
    </row>
    <row r="98" spans="1:2" x14ac:dyDescent="0.25">
      <c r="A98">
        <v>18</v>
      </c>
      <c r="B98">
        <f>IF(' IMPACTO RIESGOS CORRUPCION'!D76="X",1,0)</f>
        <v>0</v>
      </c>
    </row>
    <row r="99" spans="1:2" x14ac:dyDescent="0.25">
      <c r="A99">
        <v>19</v>
      </c>
      <c r="B99">
        <f>IF(' IMPACTO RIESGOS CORRUPCION'!D77="X",1,0)</f>
        <v>0</v>
      </c>
    </row>
    <row r="100" spans="1:2" x14ac:dyDescent="0.25">
      <c r="A100" t="s">
        <v>172</v>
      </c>
      <c r="B100">
        <f>SUM(B81:B99)</f>
        <v>0</v>
      </c>
    </row>
    <row r="103" spans="1:2" x14ac:dyDescent="0.25">
      <c r="A103" t="s">
        <v>175</v>
      </c>
    </row>
    <row r="104" spans="1:2" x14ac:dyDescent="0.25">
      <c r="A104">
        <v>1</v>
      </c>
      <c r="B104">
        <f>IF(' IMPACTO RIESGOS CORRUPCION'!D82="X",1,0)</f>
        <v>0</v>
      </c>
    </row>
    <row r="105" spans="1:2" x14ac:dyDescent="0.25">
      <c r="A105">
        <v>2</v>
      </c>
      <c r="B105">
        <f>IF(' IMPACTO RIESGOS CORRUPCION'!D83="X",1,0)</f>
        <v>0</v>
      </c>
    </row>
    <row r="106" spans="1:2" x14ac:dyDescent="0.25">
      <c r="A106">
        <v>3</v>
      </c>
      <c r="B106">
        <f>IF(' IMPACTO RIESGOS CORRUPCION'!D84="X",1,0)</f>
        <v>0</v>
      </c>
    </row>
    <row r="107" spans="1:2" x14ac:dyDescent="0.25">
      <c r="A107">
        <v>4</v>
      </c>
      <c r="B107">
        <f>IF(' IMPACTO RIESGOS CORRUPCION'!D85="X",1,0)</f>
        <v>0</v>
      </c>
    </row>
    <row r="108" spans="1:2" x14ac:dyDescent="0.25">
      <c r="A108">
        <v>5</v>
      </c>
      <c r="B108">
        <f>IF(' IMPACTO RIESGOS CORRUPCION'!D86="X",1,0)</f>
        <v>0</v>
      </c>
    </row>
    <row r="109" spans="1:2" x14ac:dyDescent="0.25">
      <c r="A109">
        <v>6</v>
      </c>
      <c r="B109">
        <f>IF(' IMPACTO RIESGOS CORRUPCION'!D87="X",1,0)</f>
        <v>0</v>
      </c>
    </row>
    <row r="110" spans="1:2" x14ac:dyDescent="0.25">
      <c r="A110">
        <v>7</v>
      </c>
      <c r="B110">
        <f>IF(' IMPACTO RIESGOS CORRUPCION'!D88="X",1,0)</f>
        <v>0</v>
      </c>
    </row>
    <row r="111" spans="1:2" x14ac:dyDescent="0.25">
      <c r="A111">
        <v>8</v>
      </c>
      <c r="B111">
        <f>IF(' IMPACTO RIESGOS CORRUPCION'!D89="X",1,0)</f>
        <v>0</v>
      </c>
    </row>
    <row r="112" spans="1:2" x14ac:dyDescent="0.25">
      <c r="A112">
        <v>9</v>
      </c>
      <c r="B112">
        <f>IF(' IMPACTO RIESGOS CORRUPCION'!D90="X",1,0)</f>
        <v>0</v>
      </c>
    </row>
    <row r="113" spans="1:2" x14ac:dyDescent="0.25">
      <c r="A113">
        <v>10</v>
      </c>
      <c r="B113">
        <f>IF(' IMPACTO RIESGOS CORRUPCION'!D91="X",1,0)</f>
        <v>0</v>
      </c>
    </row>
    <row r="114" spans="1:2" x14ac:dyDescent="0.25">
      <c r="A114">
        <v>11</v>
      </c>
      <c r="B114">
        <f>IF(' IMPACTO RIESGOS CORRUPCION'!D92="X",1,0)</f>
        <v>0</v>
      </c>
    </row>
    <row r="115" spans="1:2" x14ac:dyDescent="0.25">
      <c r="A115">
        <v>12</v>
      </c>
      <c r="B115">
        <f>IF(' IMPACTO RIESGOS CORRUPCION'!D93="X",1,0)</f>
        <v>0</v>
      </c>
    </row>
    <row r="116" spans="1:2" x14ac:dyDescent="0.25">
      <c r="A116">
        <v>13</v>
      </c>
      <c r="B116">
        <f>IF(' IMPACTO RIESGOS CORRUPCION'!D94="X",1,0)</f>
        <v>0</v>
      </c>
    </row>
    <row r="117" spans="1:2" x14ac:dyDescent="0.25">
      <c r="A117">
        <v>14</v>
      </c>
      <c r="B117">
        <f>IF(' IMPACTO RIESGOS CORRUPCION'!D95="X",1,0)</f>
        <v>0</v>
      </c>
    </row>
    <row r="118" spans="1:2" x14ac:dyDescent="0.25">
      <c r="A118">
        <v>15</v>
      </c>
      <c r="B118">
        <f>IF(' IMPACTO RIESGOS CORRUPCION'!D96="X",1,0)</f>
        <v>0</v>
      </c>
    </row>
    <row r="119" spans="1:2" x14ac:dyDescent="0.25">
      <c r="A119">
        <v>16</v>
      </c>
      <c r="B119">
        <f>IF(' IMPACTO RIESGOS CORRUPCION'!D97="X",1,0)</f>
        <v>0</v>
      </c>
    </row>
    <row r="120" spans="1:2" x14ac:dyDescent="0.25">
      <c r="A120">
        <v>17</v>
      </c>
      <c r="B120">
        <f>IF(' IMPACTO RIESGOS CORRUPCION'!D98="X",1,0)</f>
        <v>0</v>
      </c>
    </row>
    <row r="121" spans="1:2" x14ac:dyDescent="0.25">
      <c r="A121">
        <v>18</v>
      </c>
      <c r="B121">
        <f>IF(' IMPACTO RIESGOS CORRUPCION'!D99="X",1,0)</f>
        <v>0</v>
      </c>
    </row>
    <row r="122" spans="1:2" x14ac:dyDescent="0.25">
      <c r="A122">
        <v>19</v>
      </c>
      <c r="B122">
        <f>IF(' IMPACTO RIESGOS CORRUPCION'!D100="X",1,0)</f>
        <v>0</v>
      </c>
    </row>
    <row r="123" spans="1:2" x14ac:dyDescent="0.25">
      <c r="A123" t="s">
        <v>172</v>
      </c>
      <c r="B123">
        <f>SUM(B104:B122)</f>
        <v>0</v>
      </c>
    </row>
    <row r="126" spans="1:2" x14ac:dyDescent="0.25">
      <c r="A126" t="s">
        <v>175</v>
      </c>
    </row>
    <row r="127" spans="1:2" x14ac:dyDescent="0.25">
      <c r="A127">
        <v>1</v>
      </c>
      <c r="B127">
        <f>IF(' IMPACTO RIESGOS CORRUPCION'!D105="X",1,0)</f>
        <v>0</v>
      </c>
    </row>
    <row r="128" spans="1:2" x14ac:dyDescent="0.25">
      <c r="A128">
        <v>2</v>
      </c>
      <c r="B128">
        <f>IF(' IMPACTO RIESGOS CORRUPCION'!D106="X",1,0)</f>
        <v>0</v>
      </c>
    </row>
    <row r="129" spans="1:2" x14ac:dyDescent="0.25">
      <c r="A129">
        <v>3</v>
      </c>
      <c r="B129">
        <f>IF(' IMPACTO RIESGOS CORRUPCION'!D107="X",1,0)</f>
        <v>0</v>
      </c>
    </row>
    <row r="130" spans="1:2" x14ac:dyDescent="0.25">
      <c r="A130">
        <v>4</v>
      </c>
      <c r="B130">
        <f>IF(' IMPACTO RIESGOS CORRUPCION'!D108="X",1,0)</f>
        <v>0</v>
      </c>
    </row>
    <row r="131" spans="1:2" x14ac:dyDescent="0.25">
      <c r="A131">
        <v>5</v>
      </c>
      <c r="B131">
        <f>IF(' IMPACTO RIESGOS CORRUPCION'!D109="X",1,0)</f>
        <v>0</v>
      </c>
    </row>
    <row r="132" spans="1:2" x14ac:dyDescent="0.25">
      <c r="A132">
        <v>6</v>
      </c>
      <c r="B132">
        <f>IF(' IMPACTO RIESGOS CORRUPCION'!D110="X",1,0)</f>
        <v>0</v>
      </c>
    </row>
    <row r="133" spans="1:2" x14ac:dyDescent="0.25">
      <c r="A133">
        <v>7</v>
      </c>
      <c r="B133">
        <f>IF(' IMPACTO RIESGOS CORRUPCION'!D111="X",1,0)</f>
        <v>0</v>
      </c>
    </row>
    <row r="134" spans="1:2" x14ac:dyDescent="0.25">
      <c r="A134">
        <v>8</v>
      </c>
      <c r="B134">
        <f>IF(' IMPACTO RIESGOS CORRUPCION'!D112="X",1,0)</f>
        <v>0</v>
      </c>
    </row>
    <row r="135" spans="1:2" x14ac:dyDescent="0.25">
      <c r="A135">
        <v>9</v>
      </c>
      <c r="B135">
        <f>IF(' IMPACTO RIESGOS CORRUPCION'!D113="X",1,0)</f>
        <v>0</v>
      </c>
    </row>
    <row r="136" spans="1:2" x14ac:dyDescent="0.25">
      <c r="A136">
        <v>10</v>
      </c>
      <c r="B136">
        <f>IF(' IMPACTO RIESGOS CORRUPCION'!D114="X",1,0)</f>
        <v>0</v>
      </c>
    </row>
    <row r="137" spans="1:2" x14ac:dyDescent="0.25">
      <c r="A137">
        <v>11</v>
      </c>
      <c r="B137">
        <f>IF(' IMPACTO RIESGOS CORRUPCION'!D115="X",1,0)</f>
        <v>0</v>
      </c>
    </row>
    <row r="138" spans="1:2" x14ac:dyDescent="0.25">
      <c r="A138">
        <v>12</v>
      </c>
      <c r="B138">
        <f>IF(' IMPACTO RIESGOS CORRUPCION'!D116="X",1,0)</f>
        <v>0</v>
      </c>
    </row>
    <row r="139" spans="1:2" x14ac:dyDescent="0.25">
      <c r="A139">
        <v>13</v>
      </c>
      <c r="B139">
        <f>IF(' IMPACTO RIESGOS CORRUPCION'!D117="X",1,0)</f>
        <v>0</v>
      </c>
    </row>
    <row r="140" spans="1:2" x14ac:dyDescent="0.25">
      <c r="A140">
        <v>14</v>
      </c>
      <c r="B140">
        <f>IF(' IMPACTO RIESGOS CORRUPCION'!D118="X",1,0)</f>
        <v>0</v>
      </c>
    </row>
    <row r="141" spans="1:2" x14ac:dyDescent="0.25">
      <c r="A141">
        <v>15</v>
      </c>
      <c r="B141">
        <f>IF(' IMPACTO RIESGOS CORRUPCION'!D119="X",1,0)</f>
        <v>0</v>
      </c>
    </row>
    <row r="142" spans="1:2" x14ac:dyDescent="0.25">
      <c r="A142">
        <v>16</v>
      </c>
      <c r="B142">
        <f>IF(' IMPACTO RIESGOS CORRUPCION'!D120="X",1,0)</f>
        <v>0</v>
      </c>
    </row>
    <row r="143" spans="1:2" x14ac:dyDescent="0.25">
      <c r="A143">
        <v>17</v>
      </c>
      <c r="B143">
        <f>IF(' IMPACTO RIESGOS CORRUPCION'!D121="X",1,0)</f>
        <v>0</v>
      </c>
    </row>
    <row r="144" spans="1:2" x14ac:dyDescent="0.25">
      <c r="A144">
        <v>18</v>
      </c>
      <c r="B144">
        <f>IF(' IMPACTO RIESGOS CORRUPCION'!D122="X",1,0)</f>
        <v>0</v>
      </c>
    </row>
    <row r="145" spans="1:2" x14ac:dyDescent="0.25">
      <c r="A145">
        <v>19</v>
      </c>
      <c r="B145">
        <f>IF(' IMPACTO RIESGOS CORRUPCION'!D123="X",1,0)</f>
        <v>0</v>
      </c>
    </row>
    <row r="146" spans="1:2" x14ac:dyDescent="0.25">
      <c r="A146" t="s">
        <v>172</v>
      </c>
      <c r="B146">
        <f>SUM(B127:B145)</f>
        <v>0</v>
      </c>
    </row>
    <row r="150" spans="1:2" x14ac:dyDescent="0.25">
      <c r="A150" t="s">
        <v>176</v>
      </c>
    </row>
    <row r="151" spans="1:2" x14ac:dyDescent="0.25">
      <c r="A151" s="43" t="s">
        <v>177</v>
      </c>
    </row>
    <row r="152" spans="1:2" x14ac:dyDescent="0.25">
      <c r="A152" t="s">
        <v>178</v>
      </c>
    </row>
    <row r="153" spans="1:2" x14ac:dyDescent="0.25">
      <c r="A153" t="s">
        <v>179</v>
      </c>
    </row>
    <row r="154" spans="1:2" x14ac:dyDescent="0.25">
      <c r="A154" t="s">
        <v>180</v>
      </c>
    </row>
    <row r="155" spans="1:2" x14ac:dyDescent="0.25">
      <c r="A155" t="s">
        <v>178</v>
      </c>
    </row>
    <row r="156" spans="1:2" x14ac:dyDescent="0.25">
      <c r="A156" t="s">
        <v>181</v>
      </c>
    </row>
    <row r="157" spans="1:2" x14ac:dyDescent="0.25">
      <c r="A157" t="s">
        <v>182</v>
      </c>
    </row>
    <row r="159" spans="1:2" x14ac:dyDescent="0.25">
      <c r="A159" s="43" t="s">
        <v>183</v>
      </c>
      <c r="B159" t="s">
        <v>139</v>
      </c>
    </row>
    <row r="160" spans="1:2" x14ac:dyDescent="0.25">
      <c r="A160" t="s">
        <v>178</v>
      </c>
    </row>
    <row r="161" spans="1:1" x14ac:dyDescent="0.25">
      <c r="A161" t="s">
        <v>184</v>
      </c>
    </row>
    <row r="162" spans="1:1" x14ac:dyDescent="0.25">
      <c r="A162" t="s">
        <v>185</v>
      </c>
    </row>
    <row r="164" spans="1:1" x14ac:dyDescent="0.25">
      <c r="A164" s="43" t="s">
        <v>186</v>
      </c>
    </row>
    <row r="165" spans="1:1" x14ac:dyDescent="0.25">
      <c r="A165" t="s">
        <v>178</v>
      </c>
    </row>
    <row r="166" spans="1:1" x14ac:dyDescent="0.25">
      <c r="A166" t="s">
        <v>187</v>
      </c>
    </row>
    <row r="167" spans="1:1" x14ac:dyDescent="0.25">
      <c r="A167" t="s">
        <v>188</v>
      </c>
    </row>
    <row r="168" spans="1:1" x14ac:dyDescent="0.25">
      <c r="A168" t="s">
        <v>189</v>
      </c>
    </row>
    <row r="170" spans="1:1" x14ac:dyDescent="0.25">
      <c r="A170" s="43" t="s">
        <v>190</v>
      </c>
    </row>
    <row r="171" spans="1:1" x14ac:dyDescent="0.25">
      <c r="A171" t="s">
        <v>178</v>
      </c>
    </row>
    <row r="172" spans="1:1" x14ac:dyDescent="0.25">
      <c r="A172" t="s">
        <v>191</v>
      </c>
    </row>
    <row r="173" spans="1:1" x14ac:dyDescent="0.25">
      <c r="A173" t="s">
        <v>192</v>
      </c>
    </row>
    <row r="175" spans="1:1" x14ac:dyDescent="0.25">
      <c r="A175" s="43" t="s">
        <v>193</v>
      </c>
    </row>
    <row r="176" spans="1:1" x14ac:dyDescent="0.25">
      <c r="A176" t="s">
        <v>178</v>
      </c>
    </row>
    <row r="177" spans="1:1" x14ac:dyDescent="0.25">
      <c r="A177" t="s">
        <v>194</v>
      </c>
    </row>
    <row r="178" spans="1:1" x14ac:dyDescent="0.25">
      <c r="A178" t="s">
        <v>195</v>
      </c>
    </row>
    <row r="180" spans="1:1" x14ac:dyDescent="0.25">
      <c r="A180" s="43" t="s">
        <v>196</v>
      </c>
    </row>
    <row r="181" spans="1:1" x14ac:dyDescent="0.25">
      <c r="A181" t="s">
        <v>178</v>
      </c>
    </row>
    <row r="182" spans="1:1" x14ac:dyDescent="0.25">
      <c r="A182" t="s">
        <v>197</v>
      </c>
    </row>
    <row r="183" spans="1:1" x14ac:dyDescent="0.25">
      <c r="A183" t="s">
        <v>198</v>
      </c>
    </row>
    <row r="184" spans="1:1" x14ac:dyDescent="0.25">
      <c r="A184" t="s">
        <v>199</v>
      </c>
    </row>
    <row r="186" spans="1:1" x14ac:dyDescent="0.25">
      <c r="A186" s="43" t="s">
        <v>200</v>
      </c>
    </row>
    <row r="187" spans="1:1" x14ac:dyDescent="0.25">
      <c r="A187" t="s">
        <v>178</v>
      </c>
    </row>
    <row r="188" spans="1:1" x14ac:dyDescent="0.25">
      <c r="A188" t="s">
        <v>201</v>
      </c>
    </row>
    <row r="189" spans="1:1" x14ac:dyDescent="0.25">
      <c r="A189" t="s">
        <v>202</v>
      </c>
    </row>
    <row r="190" spans="1:1" x14ac:dyDescent="0.25">
      <c r="A190" t="s">
        <v>203</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5"/>
  <sheetViews>
    <sheetView workbookViewId="0">
      <selection activeCell="C7" sqref="C7"/>
    </sheetView>
  </sheetViews>
  <sheetFormatPr baseColWidth="10" defaultRowHeight="15" x14ac:dyDescent="0.25"/>
  <sheetData>
    <row r="1" spans="1:3" x14ac:dyDescent="0.25">
      <c r="A1" t="s">
        <v>352</v>
      </c>
      <c r="C1" t="s">
        <v>131</v>
      </c>
    </row>
    <row r="2" spans="1:3" x14ac:dyDescent="0.25">
      <c r="A2" t="s">
        <v>250</v>
      </c>
      <c r="C2" t="s">
        <v>132</v>
      </c>
    </row>
    <row r="3" spans="1:3" x14ac:dyDescent="0.25">
      <c r="A3" t="s">
        <v>128</v>
      </c>
      <c r="C3" t="s">
        <v>133</v>
      </c>
    </row>
    <row r="4" spans="1:3" x14ac:dyDescent="0.25">
      <c r="A4" t="s">
        <v>126</v>
      </c>
      <c r="C4" t="s">
        <v>134</v>
      </c>
    </row>
    <row r="5" spans="1:3" x14ac:dyDescent="0.25">
      <c r="A5" t="s">
        <v>353</v>
      </c>
      <c r="C5" t="s">
        <v>135</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tabColor rgb="FF7030A0"/>
  </sheetPr>
  <dimension ref="A1:HV337"/>
  <sheetViews>
    <sheetView topLeftCell="D53" zoomScale="70" zoomScaleNormal="70" workbookViewId="0">
      <selection activeCell="I55" sqref="I55:I61"/>
    </sheetView>
  </sheetViews>
  <sheetFormatPr baseColWidth="10" defaultColWidth="11.42578125" defaultRowHeight="14.25" x14ac:dyDescent="0.2"/>
  <cols>
    <col min="1" max="2" width="31.140625" style="1" customWidth="1"/>
    <col min="3" max="3" width="75.7109375" style="1" customWidth="1"/>
    <col min="4" max="4" width="29.28515625" style="1" customWidth="1"/>
    <col min="5" max="5" width="71.28515625" style="1" customWidth="1"/>
    <col min="6" max="7" width="15.7109375" style="1" customWidth="1"/>
    <col min="8" max="8" width="25.7109375" style="1" customWidth="1"/>
    <col min="9" max="9" width="26.7109375" style="1" customWidth="1"/>
    <col min="10" max="10" width="29" style="1" customWidth="1"/>
    <col min="11" max="11" width="22.5703125" style="1" customWidth="1"/>
    <col min="12" max="12" width="23.28515625" style="1" customWidth="1"/>
    <col min="13" max="16384" width="11.42578125" style="1"/>
  </cols>
  <sheetData>
    <row r="1" spans="1:230" customFormat="1" ht="15.75" customHeight="1" x14ac:dyDescent="0.25">
      <c r="A1" s="971"/>
      <c r="B1" s="942" t="str">
        <f>CONTEXTO!B1</f>
        <v>PROCESO: GESTION CONTRACTUAL</v>
      </c>
      <c r="C1" s="943"/>
      <c r="D1" s="943"/>
      <c r="E1" s="943"/>
      <c r="F1" s="943"/>
      <c r="G1" s="943"/>
      <c r="H1" s="944"/>
      <c r="I1" s="450" t="s">
        <v>493</v>
      </c>
      <c r="J1" s="450"/>
      <c r="K1" s="929"/>
    </row>
    <row r="2" spans="1:230" customFormat="1" ht="15.75" customHeight="1" x14ac:dyDescent="0.25">
      <c r="A2" s="477"/>
      <c r="B2" s="945"/>
      <c r="C2" s="946"/>
      <c r="D2" s="946"/>
      <c r="E2" s="946"/>
      <c r="F2" s="946"/>
      <c r="G2" s="946"/>
      <c r="H2" s="947"/>
      <c r="I2" s="455" t="s">
        <v>486</v>
      </c>
      <c r="J2" s="455"/>
      <c r="K2" s="930"/>
    </row>
    <row r="3" spans="1:230" customFormat="1" ht="36" customHeight="1" x14ac:dyDescent="0.25">
      <c r="A3" s="477"/>
      <c r="B3" s="948" t="s">
        <v>204</v>
      </c>
      <c r="C3" s="948"/>
      <c r="D3" s="948"/>
      <c r="E3" s="948"/>
      <c r="F3" s="948"/>
      <c r="G3" s="948"/>
      <c r="H3" s="948"/>
      <c r="I3" s="455" t="s">
        <v>487</v>
      </c>
      <c r="J3" s="455"/>
      <c r="K3" s="930"/>
    </row>
    <row r="4" spans="1:230" customFormat="1" ht="15.75" customHeight="1" thickBot="1" x14ac:dyDescent="0.3">
      <c r="A4" s="478"/>
      <c r="B4" s="949"/>
      <c r="C4" s="949"/>
      <c r="D4" s="949"/>
      <c r="E4" s="949"/>
      <c r="F4" s="949"/>
      <c r="G4" s="949"/>
      <c r="H4" s="949"/>
      <c r="I4" s="495" t="s">
        <v>505</v>
      </c>
      <c r="J4" s="495"/>
      <c r="K4" s="931"/>
    </row>
    <row r="5" spans="1:230" ht="15" thickBot="1" x14ac:dyDescent="0.25">
      <c r="B5" s="405"/>
      <c r="C5" s="405"/>
      <c r="D5" s="405"/>
      <c r="E5" s="405"/>
      <c r="F5" s="405"/>
      <c r="G5" s="405"/>
    </row>
    <row r="6" spans="1:230" customFormat="1" ht="24" customHeight="1" x14ac:dyDescent="0.25">
      <c r="A6" s="936" t="str">
        <f>CONTEXTO!A8</f>
        <v>PROCESO: GESTIÓN CONTRACTUAL</v>
      </c>
      <c r="B6" s="937"/>
      <c r="C6" s="937"/>
      <c r="D6" s="937"/>
      <c r="E6" s="937"/>
      <c r="F6" s="937"/>
      <c r="G6" s="937"/>
      <c r="H6" s="937"/>
      <c r="I6" s="937"/>
      <c r="J6" s="937"/>
      <c r="K6" s="938"/>
    </row>
    <row r="7" spans="1:230" customFormat="1" ht="54.75" customHeight="1" thickBot="1" x14ac:dyDescent="0.3">
      <c r="A7" s="939" t="str">
        <f>+CONTEXTO!A9</f>
        <v>OBJETIVO: CONTRIBUIR ANUALMENTE EN LA GESTION DE ADQUISICION DE BIENES Y SERVICIOS REQUERIDOS EN LA OPERACIÓN DE LOS PROCESOS DE LA ENTIDAD CUMPLIENDO LA NORMATIVIDAD CONTRACTUAL VIGENTE.</v>
      </c>
      <c r="B7" s="940"/>
      <c r="C7" s="940"/>
      <c r="D7" s="940"/>
      <c r="E7" s="940"/>
      <c r="F7" s="940"/>
      <c r="G7" s="940"/>
      <c r="H7" s="940"/>
      <c r="I7" s="940"/>
      <c r="J7" s="940"/>
      <c r="K7" s="941"/>
    </row>
    <row r="8" spans="1:230" ht="15" thickBot="1" x14ac:dyDescent="0.25">
      <c r="C8" s="32"/>
      <c r="D8" s="32"/>
      <c r="E8" s="32"/>
      <c r="F8" s="32"/>
      <c r="G8" s="32"/>
      <c r="H8" s="32"/>
    </row>
    <row r="9" spans="1:230" s="53" customFormat="1" ht="30" customHeight="1" x14ac:dyDescent="0.25">
      <c r="A9" s="919" t="s">
        <v>87</v>
      </c>
      <c r="B9" s="900" t="s">
        <v>232</v>
      </c>
      <c r="C9" s="923" t="s">
        <v>251</v>
      </c>
      <c r="D9" s="911" t="s">
        <v>206</v>
      </c>
      <c r="E9" s="911"/>
      <c r="F9" s="911"/>
      <c r="G9" s="911"/>
      <c r="H9" s="911"/>
      <c r="I9" s="105" t="s">
        <v>207</v>
      </c>
      <c r="J9" s="912" t="s">
        <v>208</v>
      </c>
      <c r="K9" s="914" t="s">
        <v>209</v>
      </c>
      <c r="L9" s="54"/>
      <c r="M9" s="54"/>
      <c r="N9" s="54"/>
      <c r="O9" s="54"/>
      <c r="P9" s="54"/>
      <c r="Q9" s="54"/>
      <c r="R9" s="54"/>
      <c r="S9" s="54"/>
      <c r="T9" s="54"/>
      <c r="U9" s="54"/>
      <c r="V9" s="54"/>
      <c r="W9" s="54"/>
      <c r="X9" s="54"/>
      <c r="Y9" s="54"/>
      <c r="Z9" s="54"/>
      <c r="AA9" s="54"/>
      <c r="AB9" s="54"/>
      <c r="AC9" s="54"/>
      <c r="AD9" s="54"/>
      <c r="AE9" s="54"/>
      <c r="AF9" s="54"/>
      <c r="AG9" s="54"/>
      <c r="AH9" s="54"/>
      <c r="AI9" s="54"/>
      <c r="AJ9" s="54"/>
      <c r="AK9" s="54"/>
      <c r="AL9" s="54"/>
      <c r="AM9" s="54"/>
      <c r="AN9" s="54"/>
      <c r="AO9" s="54"/>
      <c r="AP9" s="54"/>
      <c r="AQ9" s="54"/>
      <c r="AR9" s="54"/>
      <c r="AS9" s="54"/>
      <c r="AT9" s="54"/>
      <c r="AU9" s="54"/>
      <c r="AV9" s="54"/>
      <c r="AW9" s="54"/>
      <c r="AX9" s="54"/>
      <c r="AY9" s="54"/>
      <c r="AZ9" s="54"/>
      <c r="BA9" s="54"/>
      <c r="BB9" s="54"/>
      <c r="BC9" s="54"/>
      <c r="BD9" s="54"/>
      <c r="BE9" s="54"/>
      <c r="BF9" s="54"/>
      <c r="BG9" s="54"/>
      <c r="BH9" s="54"/>
      <c r="BI9" s="54"/>
      <c r="BJ9" s="54"/>
      <c r="BK9" s="54"/>
      <c r="BL9" s="54"/>
      <c r="BM9" s="54"/>
      <c r="BN9" s="54"/>
      <c r="BO9" s="54"/>
      <c r="BP9" s="54"/>
      <c r="BQ9" s="54"/>
      <c r="BR9" s="54"/>
      <c r="BS9" s="54"/>
      <c r="BT9" s="54"/>
      <c r="BU9" s="54"/>
      <c r="BV9" s="54"/>
      <c r="BW9" s="54"/>
      <c r="BX9" s="54"/>
      <c r="BY9" s="54"/>
      <c r="BZ9" s="54"/>
      <c r="CA9" s="54"/>
      <c r="CB9" s="54"/>
      <c r="CC9" s="54"/>
      <c r="CD9" s="54"/>
      <c r="CE9" s="54"/>
      <c r="CF9" s="54"/>
      <c r="CG9" s="54"/>
      <c r="CH9" s="54"/>
      <c r="CI9" s="54"/>
      <c r="CJ9" s="54"/>
      <c r="CK9" s="54"/>
      <c r="CL9" s="54"/>
      <c r="CM9" s="54"/>
      <c r="CN9" s="54"/>
      <c r="CO9" s="54"/>
      <c r="CP9" s="54"/>
      <c r="CQ9" s="54"/>
      <c r="CR9" s="54"/>
      <c r="CS9" s="54"/>
      <c r="CT9" s="54"/>
      <c r="CU9" s="54"/>
      <c r="CV9" s="54"/>
      <c r="CW9" s="54"/>
      <c r="CX9" s="54"/>
      <c r="CY9" s="54"/>
      <c r="CZ9" s="54"/>
      <c r="DA9" s="54"/>
      <c r="DB9" s="54"/>
      <c r="DC9" s="54"/>
      <c r="DD9" s="54"/>
      <c r="DE9" s="54"/>
      <c r="DF9" s="54"/>
      <c r="DG9" s="54"/>
      <c r="DH9" s="54"/>
      <c r="DI9" s="54"/>
      <c r="DJ9" s="54"/>
      <c r="DK9" s="54"/>
      <c r="DL9" s="54"/>
      <c r="DM9" s="54"/>
      <c r="DN9" s="54"/>
      <c r="DO9" s="54"/>
      <c r="DP9" s="54"/>
      <c r="DQ9" s="54"/>
      <c r="DR9" s="54"/>
      <c r="DS9" s="54"/>
      <c r="DT9" s="54"/>
      <c r="DU9" s="54"/>
      <c r="DV9" s="54"/>
      <c r="DW9" s="54"/>
      <c r="DX9" s="54"/>
      <c r="DY9" s="54"/>
      <c r="DZ9" s="54"/>
      <c r="EA9" s="54"/>
      <c r="EB9" s="54"/>
      <c r="EC9" s="54"/>
      <c r="ED9" s="54"/>
      <c r="EE9" s="54"/>
      <c r="EF9" s="54"/>
      <c r="EG9" s="54"/>
      <c r="EH9" s="54"/>
      <c r="EI9" s="54"/>
      <c r="EJ9" s="54"/>
      <c r="EK9" s="54"/>
      <c r="EL9" s="54"/>
      <c r="EM9" s="54"/>
      <c r="EN9" s="54"/>
      <c r="EO9" s="54"/>
      <c r="EP9" s="54"/>
      <c r="EQ9" s="54"/>
      <c r="ER9" s="54"/>
      <c r="ES9" s="54"/>
      <c r="ET9" s="54"/>
      <c r="EU9" s="54"/>
      <c r="EV9" s="54"/>
      <c r="EW9" s="54"/>
      <c r="EX9" s="54"/>
      <c r="EY9" s="54"/>
      <c r="EZ9" s="54"/>
      <c r="FA9" s="54"/>
      <c r="FB9" s="54"/>
      <c r="FC9" s="54"/>
      <c r="FD9" s="54"/>
      <c r="FE9" s="54"/>
      <c r="FF9" s="54"/>
      <c r="FG9" s="54"/>
      <c r="FH9" s="54"/>
      <c r="FI9" s="54"/>
      <c r="FJ9" s="54"/>
      <c r="FK9" s="54"/>
      <c r="FL9" s="54"/>
      <c r="FM9" s="54"/>
      <c r="FN9" s="54"/>
      <c r="FO9" s="54"/>
      <c r="FP9" s="54"/>
      <c r="FQ9" s="54"/>
      <c r="FR9" s="54"/>
      <c r="FS9" s="54"/>
      <c r="FT9" s="54"/>
      <c r="FU9" s="54"/>
      <c r="FV9" s="54"/>
      <c r="FW9" s="54"/>
      <c r="FX9" s="54"/>
      <c r="FY9" s="54"/>
      <c r="FZ9" s="54"/>
      <c r="GA9" s="54"/>
      <c r="GB9" s="54"/>
      <c r="GC9" s="54"/>
      <c r="GD9" s="54"/>
      <c r="GE9" s="54"/>
      <c r="GF9" s="54"/>
      <c r="GG9" s="54"/>
      <c r="GH9" s="54"/>
      <c r="GI9" s="54"/>
      <c r="GJ9" s="54"/>
      <c r="GK9" s="54"/>
      <c r="GL9" s="54"/>
      <c r="GM9" s="54"/>
      <c r="GN9" s="54"/>
      <c r="GO9" s="54"/>
      <c r="GP9" s="54"/>
      <c r="GQ9" s="54"/>
      <c r="GR9" s="54"/>
      <c r="GS9" s="54"/>
      <c r="GT9" s="54"/>
      <c r="GU9" s="54"/>
      <c r="GV9" s="54"/>
      <c r="GW9" s="54"/>
      <c r="GX9" s="54"/>
      <c r="GY9" s="54"/>
      <c r="GZ9" s="54"/>
      <c r="HA9" s="54"/>
      <c r="HB9" s="54"/>
      <c r="HC9" s="54"/>
      <c r="HD9" s="54"/>
      <c r="HE9" s="54"/>
      <c r="HF9" s="54"/>
      <c r="HG9" s="54"/>
      <c r="HH9" s="54"/>
      <c r="HI9" s="54"/>
      <c r="HJ9" s="54"/>
      <c r="HK9" s="54"/>
      <c r="HL9" s="54"/>
      <c r="HM9" s="54"/>
      <c r="HN9" s="54"/>
      <c r="HO9" s="54"/>
      <c r="HP9" s="54"/>
      <c r="HQ9" s="54"/>
      <c r="HR9" s="54"/>
      <c r="HS9" s="54"/>
      <c r="HT9" s="54"/>
      <c r="HU9" s="54"/>
      <c r="HV9" s="54"/>
    </row>
    <row r="10" spans="1:230" s="54" customFormat="1" ht="93" customHeight="1" thickBot="1" x14ac:dyDescent="0.3">
      <c r="A10" s="920"/>
      <c r="B10" s="901"/>
      <c r="C10" s="924"/>
      <c r="D10" s="106" t="s">
        <v>210</v>
      </c>
      <c r="E10" s="51" t="s">
        <v>211</v>
      </c>
      <c r="F10" s="152" t="s">
        <v>212</v>
      </c>
      <c r="G10" s="152" t="s">
        <v>213</v>
      </c>
      <c r="H10" s="106" t="s">
        <v>214</v>
      </c>
      <c r="I10" s="52" t="s">
        <v>215</v>
      </c>
      <c r="J10" s="913"/>
      <c r="K10" s="915"/>
    </row>
    <row r="11" spans="1:230" ht="20.25" customHeight="1" x14ac:dyDescent="0.2">
      <c r="A11" s="935" t="s">
        <v>441</v>
      </c>
      <c r="B11" s="890">
        <f>+'IDENTIFICACION DE RIESGOS'!B10</f>
        <v>0</v>
      </c>
      <c r="C11" s="932" t="s">
        <v>464</v>
      </c>
      <c r="D11" s="888" t="s">
        <v>216</v>
      </c>
      <c r="E11" s="125" t="s">
        <v>217</v>
      </c>
      <c r="F11" s="257" t="s">
        <v>179</v>
      </c>
      <c r="G11" s="126">
        <f>IF(F11="Asignado",15,0)</f>
        <v>15</v>
      </c>
      <c r="H11" s="916" t="str">
        <f>IF(AND(G18&gt;0,G18&lt;=85),"Débil",IF(AND(G18&gt;85,G18&lt;=95),"Moderado",IF(G18&gt;96,"Fuerte"," ")))</f>
        <v>Fuerte</v>
      </c>
      <c r="I11" s="894" t="s">
        <v>201</v>
      </c>
      <c r="J11" s="891" t="str">
        <f>IF(AND(H11="Fuerte",I11="Fuerte (Siempre se Ejecuta)"),"Fuerte",IF(AND(H11="Fuerte",I11="Moderado (Algunas veces se ejecuta)"),"Moderado",IF(AND(H11="Fuerte",I11="Débil (No se ejecuta)"),"Débil",IF(AND(H11="Moderado",I11="Fuerte (Siempre se Ejecuta)"),"Moderado",IF(AND(H11="Moderado",I11="Moderado (Algunas veces se ejecuta)"),"Moderado",IF(AND(H11="Moderado",I11="Débil (No se ejecuta)"),"Débil",IF(AND(H11="Débil",I11="Fuerte (Siempre se Ejecuta)"),"Débil",IF(AND(H11="Débil",I11="Moderado (Algunas veces se ejecuta)"),"Débil",IF(AND(H11="Débil",I11="Débil (No se ejecuta)"),"Débil"," ")))))))))</f>
        <v>Fuerte</v>
      </c>
      <c r="K11" s="897" t="str">
        <f>IF(J11="Fuerte","NO",IF(J11=" "," ","SI"))</f>
        <v>NO</v>
      </c>
      <c r="L11" s="61"/>
    </row>
    <row r="12" spans="1:230" ht="29.25" customHeight="1" x14ac:dyDescent="0.2">
      <c r="A12" s="885"/>
      <c r="B12" s="890"/>
      <c r="C12" s="933"/>
      <c r="D12" s="888"/>
      <c r="E12" s="102" t="s">
        <v>218</v>
      </c>
      <c r="F12" s="66" t="s">
        <v>181</v>
      </c>
      <c r="G12" s="65">
        <f>IF(F12="Adecuado",15,0)</f>
        <v>15</v>
      </c>
      <c r="H12" s="916"/>
      <c r="I12" s="918"/>
      <c r="J12" s="909"/>
      <c r="K12" s="910"/>
    </row>
    <row r="13" spans="1:230" ht="43.5" customHeight="1" x14ac:dyDescent="0.2">
      <c r="A13" s="885"/>
      <c r="B13" s="890"/>
      <c r="C13" s="933"/>
      <c r="D13" s="50" t="s">
        <v>219</v>
      </c>
      <c r="E13" s="102" t="s">
        <v>220</v>
      </c>
      <c r="F13" s="66" t="s">
        <v>184</v>
      </c>
      <c r="G13" s="65">
        <f>IF(F13="Oportuna",15,0)</f>
        <v>15</v>
      </c>
      <c r="H13" s="916"/>
      <c r="I13" s="918"/>
      <c r="J13" s="909"/>
      <c r="K13" s="910"/>
      <c r="N13" s="215"/>
    </row>
    <row r="14" spans="1:230" ht="43.5" customHeight="1" x14ac:dyDescent="0.2">
      <c r="A14" s="885"/>
      <c r="B14" s="890"/>
      <c r="C14" s="933"/>
      <c r="D14" s="50" t="s">
        <v>221</v>
      </c>
      <c r="E14" s="102" t="s">
        <v>222</v>
      </c>
      <c r="F14" s="216" t="s">
        <v>187</v>
      </c>
      <c r="G14" s="65">
        <f>IF(F14="Prevenir",15,IF(F14="Detectar",10,0))</f>
        <v>15</v>
      </c>
      <c r="H14" s="916"/>
      <c r="I14" s="918"/>
      <c r="J14" s="909"/>
      <c r="K14" s="910"/>
    </row>
    <row r="15" spans="1:230" ht="29.25" customHeight="1" x14ac:dyDescent="0.2">
      <c r="A15" s="885"/>
      <c r="B15" s="890"/>
      <c r="C15" s="933"/>
      <c r="D15" s="50" t="s">
        <v>277</v>
      </c>
      <c r="E15" s="102" t="s">
        <v>224</v>
      </c>
      <c r="F15" s="66" t="s">
        <v>191</v>
      </c>
      <c r="G15" s="65">
        <f>IF(F15="Confiable",15,0)</f>
        <v>15</v>
      </c>
      <c r="H15" s="916"/>
      <c r="I15" s="918"/>
      <c r="J15" s="909"/>
      <c r="K15" s="910"/>
    </row>
    <row r="16" spans="1:230" ht="61.5" customHeight="1" x14ac:dyDescent="0.2">
      <c r="A16" s="885"/>
      <c r="B16" s="890"/>
      <c r="C16" s="933"/>
      <c r="D16" s="50" t="s">
        <v>278</v>
      </c>
      <c r="E16" s="102" t="s">
        <v>226</v>
      </c>
      <c r="F16" s="216" t="s">
        <v>194</v>
      </c>
      <c r="G16" s="65">
        <f>IF(F16="Se investigan y se resuelven oportunamente",15,0)</f>
        <v>15</v>
      </c>
      <c r="H16" s="916"/>
      <c r="I16" s="918"/>
      <c r="J16" s="909"/>
      <c r="K16" s="910"/>
    </row>
    <row r="17" spans="1:76" ht="29.25" customHeight="1" x14ac:dyDescent="0.2">
      <c r="A17" s="886"/>
      <c r="B17" s="890"/>
      <c r="C17" s="934"/>
      <c r="D17" s="45" t="s">
        <v>227</v>
      </c>
      <c r="E17" s="102" t="s">
        <v>228</v>
      </c>
      <c r="F17" s="66" t="s">
        <v>197</v>
      </c>
      <c r="G17" s="65">
        <f>IF(F17="Completa",10,IF(F17="Incompleta",5,0))</f>
        <v>10</v>
      </c>
      <c r="H17" s="917"/>
      <c r="I17" s="918"/>
      <c r="J17" s="909"/>
      <c r="K17" s="910"/>
    </row>
    <row r="18" spans="1:76" ht="15.75" thickBot="1" x14ac:dyDescent="0.25">
      <c r="A18" s="118"/>
      <c r="B18" s="117"/>
      <c r="C18" s="116"/>
      <c r="D18" s="57"/>
      <c r="E18" s="58" t="s">
        <v>229</v>
      </c>
      <c r="F18" s="16"/>
      <c r="G18" s="127">
        <f>SUM(G11:G17)</f>
        <v>100</v>
      </c>
      <c r="H18" s="59"/>
      <c r="I18" s="119"/>
      <c r="J18" s="119"/>
      <c r="K18" s="120"/>
    </row>
    <row r="19" spans="1:76" ht="15" thickBot="1" x14ac:dyDescent="0.25">
      <c r="A19" s="55"/>
    </row>
    <row r="20" spans="1:76" s="54" customFormat="1" ht="30" customHeight="1" x14ac:dyDescent="0.25">
      <c r="A20" s="919" t="s">
        <v>87</v>
      </c>
      <c r="B20" s="900" t="s">
        <v>232</v>
      </c>
      <c r="C20" s="923" t="s">
        <v>205</v>
      </c>
      <c r="D20" s="911" t="s">
        <v>206</v>
      </c>
      <c r="E20" s="911"/>
      <c r="F20" s="911"/>
      <c r="G20" s="911"/>
      <c r="H20" s="911"/>
      <c r="I20" s="105" t="s">
        <v>207</v>
      </c>
      <c r="J20" s="912" t="s">
        <v>208</v>
      </c>
      <c r="K20" s="914" t="s">
        <v>209</v>
      </c>
    </row>
    <row r="21" spans="1:76" s="54" customFormat="1" ht="90" customHeight="1" thickBot="1" x14ac:dyDescent="0.3">
      <c r="A21" s="920"/>
      <c r="B21" s="953"/>
      <c r="C21" s="924"/>
      <c r="D21" s="106" t="s">
        <v>210</v>
      </c>
      <c r="E21" s="51" t="s">
        <v>211</v>
      </c>
      <c r="F21" s="106" t="s">
        <v>212</v>
      </c>
      <c r="G21" s="106" t="s">
        <v>213</v>
      </c>
      <c r="H21" s="106" t="s">
        <v>230</v>
      </c>
      <c r="I21" s="52" t="s">
        <v>215</v>
      </c>
      <c r="J21" s="913"/>
      <c r="K21" s="915"/>
    </row>
    <row r="22" spans="1:76" ht="20.25" customHeight="1" x14ac:dyDescent="0.2">
      <c r="A22" s="935" t="s">
        <v>441</v>
      </c>
      <c r="B22" s="954" t="s">
        <v>396</v>
      </c>
      <c r="C22" s="950" t="s">
        <v>465</v>
      </c>
      <c r="D22" s="887" t="s">
        <v>216</v>
      </c>
      <c r="E22" s="104" t="s">
        <v>217</v>
      </c>
      <c r="F22" s="217" t="s">
        <v>179</v>
      </c>
      <c r="G22" s="129">
        <f>IF(F22="Asignado",15,0)</f>
        <v>15</v>
      </c>
      <c r="H22" s="916" t="str">
        <f>IF(AND(G29&gt;0,G29&lt;=85),"Débil",IF(AND(G29&gt;85,G29&lt;=95),"Moderado",IF(G29&gt;96,"Fuerte"," ")))</f>
        <v>Fuerte</v>
      </c>
      <c r="I22" s="894" t="s">
        <v>201</v>
      </c>
      <c r="J22" s="891" t="str">
        <f>IF(AND(H22="Fuerte",I22="Fuerte (Siempre se Ejecuta)"),"Fuerte",IF(AND(H22="Fuerte",I22="Moderado (Algunas veces se ejecuta)"),"Moderado",IF(AND(H22="Fuerte",I22="Débil (No se ejecuta)"),"Débil",IF(AND(H22="Moderado",I22="Fuerte (Siempre se Ejecuta)"),"Moderado",IF(AND(H22="Moderado",I22="Moderado (Algunas veces se ejecuta)"),"Moderado",IF(AND(H22="Moderado",I22="Débil (No se ejecuta)"),"Débil",IF(AND(H22="Débil",I22="Fuerte (Siempre se Ejecuta)"),"Débil",IF(AND(H22="Débil",I22="Moderado (Algunas veces se ejecuta)"),"Débil",IF(AND(H22="Débil",I22="Débil (No se ejecuta)"),"Débil"," ")))))))))</f>
        <v>Fuerte</v>
      </c>
      <c r="K22" s="897" t="str">
        <f>IF(J22="Fuerte","NO",IF(J22=" "," ","SI"))</f>
        <v>NO</v>
      </c>
    </row>
    <row r="23" spans="1:76" ht="29.25" customHeight="1" x14ac:dyDescent="0.2">
      <c r="A23" s="885"/>
      <c r="B23" s="955"/>
      <c r="C23" s="951"/>
      <c r="D23" s="888"/>
      <c r="E23" s="102" t="s">
        <v>218</v>
      </c>
      <c r="F23" s="66" t="s">
        <v>181</v>
      </c>
      <c r="G23" s="65">
        <f>IF(F23="Adecuado",15,0)</f>
        <v>15</v>
      </c>
      <c r="H23" s="916"/>
      <c r="I23" s="918"/>
      <c r="J23" s="909"/>
      <c r="K23" s="910"/>
    </row>
    <row r="24" spans="1:76" ht="43.5" customHeight="1" x14ac:dyDescent="0.2">
      <c r="A24" s="885"/>
      <c r="B24" s="955"/>
      <c r="C24" s="951"/>
      <c r="D24" s="50" t="s">
        <v>219</v>
      </c>
      <c r="E24" s="102" t="s">
        <v>220</v>
      </c>
      <c r="F24" s="66" t="s">
        <v>184</v>
      </c>
      <c r="G24" s="65">
        <f>IF(F24="Oportuna",15,0)</f>
        <v>15</v>
      </c>
      <c r="H24" s="916"/>
      <c r="I24" s="918"/>
      <c r="J24" s="909"/>
      <c r="K24" s="910"/>
    </row>
    <row r="25" spans="1:76" ht="43.5" customHeight="1" x14ac:dyDescent="0.2">
      <c r="A25" s="885"/>
      <c r="B25" s="955"/>
      <c r="C25" s="951"/>
      <c r="D25" s="50" t="s">
        <v>221</v>
      </c>
      <c r="E25" s="102" t="s">
        <v>222</v>
      </c>
      <c r="F25" s="216" t="s">
        <v>187</v>
      </c>
      <c r="G25" s="65">
        <f>IF(F25="Prevenir",15,IF(F25="Detectar",10,0))</f>
        <v>15</v>
      </c>
      <c r="H25" s="916"/>
      <c r="I25" s="918"/>
      <c r="J25" s="909"/>
      <c r="K25" s="910"/>
    </row>
    <row r="26" spans="1:76" ht="29.25" customHeight="1" x14ac:dyDescent="0.2">
      <c r="A26" s="885"/>
      <c r="B26" s="955"/>
      <c r="C26" s="951"/>
      <c r="D26" s="50" t="s">
        <v>223</v>
      </c>
      <c r="E26" s="102" t="s">
        <v>224</v>
      </c>
      <c r="F26" s="66" t="s">
        <v>191</v>
      </c>
      <c r="G26" s="65">
        <f>IF(F26="Confiable",15,0)</f>
        <v>15</v>
      </c>
      <c r="H26" s="916"/>
      <c r="I26" s="918"/>
      <c r="J26" s="909"/>
      <c r="K26" s="910"/>
    </row>
    <row r="27" spans="1:76" ht="60.75" customHeight="1" x14ac:dyDescent="0.2">
      <c r="A27" s="885"/>
      <c r="B27" s="955"/>
      <c r="C27" s="951"/>
      <c r="D27" s="50" t="s">
        <v>225</v>
      </c>
      <c r="E27" s="102" t="s">
        <v>226</v>
      </c>
      <c r="F27" s="216" t="s">
        <v>194</v>
      </c>
      <c r="G27" s="65">
        <f>IF(F27="Se investigan y se resuelven oportunamente",15,0)</f>
        <v>15</v>
      </c>
      <c r="H27" s="916"/>
      <c r="I27" s="918"/>
      <c r="J27" s="909"/>
      <c r="K27" s="910"/>
    </row>
    <row r="28" spans="1:76" ht="29.25" customHeight="1" x14ac:dyDescent="0.2">
      <c r="A28" s="886"/>
      <c r="B28" s="955"/>
      <c r="C28" s="952"/>
      <c r="D28" s="45" t="s">
        <v>227</v>
      </c>
      <c r="E28" s="102" t="s">
        <v>228</v>
      </c>
      <c r="F28" s="66" t="s">
        <v>197</v>
      </c>
      <c r="G28" s="65">
        <f>IF(F28="Completa",10,IF(F28="Incompleta",5,0))</f>
        <v>10</v>
      </c>
      <c r="H28" s="917"/>
      <c r="I28" s="918"/>
      <c r="J28" s="909"/>
      <c r="K28" s="910"/>
    </row>
    <row r="29" spans="1:76" s="60" customFormat="1" ht="15.75" thickBot="1" x14ac:dyDescent="0.25">
      <c r="A29" s="118"/>
      <c r="B29" s="956"/>
      <c r="C29" s="56"/>
      <c r="D29" s="57"/>
      <c r="E29" s="128" t="s">
        <v>229</v>
      </c>
      <c r="F29" s="127"/>
      <c r="G29" s="127">
        <f>SUM(G22:G28)</f>
        <v>100</v>
      </c>
      <c r="H29" s="59"/>
      <c r="I29" s="119"/>
      <c r="J29" s="119"/>
      <c r="K29" s="120"/>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row>
    <row r="30" spans="1:76" ht="15" thickBot="1" x14ac:dyDescent="0.25"/>
    <row r="31" spans="1:76" s="53" customFormat="1" ht="36.75" customHeight="1" x14ac:dyDescent="0.25">
      <c r="A31" s="919" t="s">
        <v>87</v>
      </c>
      <c r="B31" s="900" t="s">
        <v>232</v>
      </c>
      <c r="C31" s="923" t="s">
        <v>205</v>
      </c>
      <c r="D31" s="911" t="s">
        <v>206</v>
      </c>
      <c r="E31" s="911"/>
      <c r="F31" s="911"/>
      <c r="G31" s="911"/>
      <c r="H31" s="911"/>
      <c r="I31" s="105" t="s">
        <v>207</v>
      </c>
      <c r="J31" s="912" t="s">
        <v>208</v>
      </c>
      <c r="K31" s="914" t="s">
        <v>209</v>
      </c>
      <c r="L31" s="54"/>
      <c r="M31" s="54"/>
      <c r="N31" s="54"/>
      <c r="O31" s="54"/>
      <c r="P31" s="54"/>
      <c r="Q31" s="54"/>
      <c r="R31" s="54"/>
      <c r="S31" s="54"/>
      <c r="T31" s="54"/>
      <c r="U31" s="54"/>
      <c r="V31" s="54"/>
      <c r="W31" s="54"/>
      <c r="X31" s="54"/>
      <c r="Y31" s="54"/>
      <c r="Z31" s="54"/>
      <c r="AA31" s="54"/>
      <c r="AB31" s="54"/>
      <c r="AC31" s="54"/>
      <c r="AD31" s="54"/>
      <c r="AE31" s="54"/>
      <c r="AF31" s="54"/>
      <c r="AG31" s="54"/>
      <c r="AH31" s="54"/>
      <c r="AI31" s="54"/>
      <c r="AJ31" s="54"/>
      <c r="AK31" s="54"/>
      <c r="AL31" s="54"/>
      <c r="AM31" s="54"/>
      <c r="AN31" s="54"/>
      <c r="AO31" s="54"/>
      <c r="AP31" s="54"/>
      <c r="AQ31" s="54"/>
      <c r="AR31" s="54"/>
      <c r="AS31" s="54"/>
      <c r="AT31" s="54"/>
      <c r="AU31" s="54"/>
      <c r="AV31" s="54"/>
      <c r="AW31" s="54"/>
      <c r="AX31" s="54"/>
      <c r="AY31" s="54"/>
      <c r="AZ31" s="54"/>
      <c r="BA31" s="54"/>
      <c r="BB31" s="54"/>
      <c r="BC31" s="54"/>
      <c r="BD31" s="54"/>
      <c r="BE31" s="54"/>
      <c r="BF31" s="54"/>
      <c r="BG31" s="54"/>
      <c r="BH31" s="54"/>
      <c r="BI31" s="54"/>
      <c r="BJ31" s="54"/>
      <c r="BK31" s="54"/>
      <c r="BL31" s="54"/>
      <c r="BM31" s="54"/>
      <c r="BN31" s="54"/>
      <c r="BO31" s="54"/>
      <c r="BP31" s="54"/>
      <c r="BQ31" s="54"/>
      <c r="BR31" s="54"/>
      <c r="BS31" s="54"/>
      <c r="BT31" s="54"/>
      <c r="BU31" s="54"/>
      <c r="BV31" s="54"/>
      <c r="BW31" s="54"/>
      <c r="BX31" s="54"/>
    </row>
    <row r="32" spans="1:76" s="54" customFormat="1" ht="90" customHeight="1" thickBot="1" x14ac:dyDescent="0.3">
      <c r="A32" s="920"/>
      <c r="B32" s="901"/>
      <c r="C32" s="924"/>
      <c r="D32" s="106" t="s">
        <v>210</v>
      </c>
      <c r="E32" s="51" t="s">
        <v>211</v>
      </c>
      <c r="F32" s="106" t="s">
        <v>212</v>
      </c>
      <c r="G32" s="106" t="s">
        <v>213</v>
      </c>
      <c r="H32" s="106" t="s">
        <v>230</v>
      </c>
      <c r="I32" s="52" t="s">
        <v>215</v>
      </c>
      <c r="J32" s="913"/>
      <c r="K32" s="915"/>
    </row>
    <row r="33" spans="1:11" ht="20.25" customHeight="1" x14ac:dyDescent="0.2">
      <c r="A33" s="958" t="s">
        <v>443</v>
      </c>
      <c r="B33" s="889" t="str">
        <f>+'IDENTIFICACION DE RIESGOS'!B13</f>
        <v xml:space="preserve">Falta de Etica y valores  y de aplicación del código de integridad y buen gobierno. </v>
      </c>
      <c r="C33" s="957" t="s">
        <v>466</v>
      </c>
      <c r="D33" s="888" t="s">
        <v>216</v>
      </c>
      <c r="E33" s="125" t="s">
        <v>217</v>
      </c>
      <c r="F33" s="68" t="s">
        <v>179</v>
      </c>
      <c r="G33" s="126">
        <f>IF(F33="Asignado",15,0)</f>
        <v>15</v>
      </c>
      <c r="H33" s="916" t="str">
        <f>IF(AND(G40&gt;0,G40&lt;=85),"Débil",IF(AND(G40&gt;85,G40&lt;=95),"Moderado",IF(G40&gt;96,"Fuerte"," ")))</f>
        <v>Fuerte</v>
      </c>
      <c r="I33" s="894" t="s">
        <v>201</v>
      </c>
      <c r="J33" s="891" t="str">
        <f>IF(AND(H33="Fuerte",I33="Fuerte (Siempre se Ejecuta)"),"Fuerte",IF(AND(H33="Fuerte",I33="Moderado (Algunas veces se ejecuta)"),"Moderado",IF(AND(H33="Fuerte",I33="Débil (No se ejecuta)"),"Débil",IF(AND(H33="Moderado",I33="Fuerte (Siempre se Ejecuta)"),"Moderado",IF(AND(H33="Moderado",I33="Moderado (Algunas veces se ejecuta)"),"Moderado",IF(AND(H33="Moderado",I33="Débil (No se ejecuta)"),"Débil",IF(AND(H33="Débil",I33="Fuerte (Siempre se Ejecuta)"),"Débil",IF(AND(H33="Débil",I33="Moderado (Algunas veces se ejecuta)"),"Débil",IF(AND(H33="Débil",I33="Débil (No se ejecuta)"),"Débil"," ")))))))))</f>
        <v>Fuerte</v>
      </c>
      <c r="K33" s="897" t="str">
        <f>IF(J33="Fuerte","NO",IF(J33=" "," ","SI"))</f>
        <v>NO</v>
      </c>
    </row>
    <row r="34" spans="1:11" ht="28.5" x14ac:dyDescent="0.2">
      <c r="A34" s="885"/>
      <c r="B34" s="890"/>
      <c r="C34" s="926"/>
      <c r="D34" s="888"/>
      <c r="E34" s="102" t="s">
        <v>218</v>
      </c>
      <c r="F34" s="66" t="s">
        <v>181</v>
      </c>
      <c r="G34" s="65">
        <f>IF(F34="Adecuado",15,0)</f>
        <v>15</v>
      </c>
      <c r="H34" s="916"/>
      <c r="I34" s="918"/>
      <c r="J34" s="909"/>
      <c r="K34" s="910"/>
    </row>
    <row r="35" spans="1:11" ht="42.75" x14ac:dyDescent="0.2">
      <c r="A35" s="885"/>
      <c r="B35" s="890"/>
      <c r="C35" s="926"/>
      <c r="D35" s="50" t="s">
        <v>219</v>
      </c>
      <c r="E35" s="102" t="s">
        <v>220</v>
      </c>
      <c r="F35" s="66" t="s">
        <v>184</v>
      </c>
      <c r="G35" s="65">
        <f>IF(F35="Oportuna",15,0)</f>
        <v>15</v>
      </c>
      <c r="H35" s="916"/>
      <c r="I35" s="918"/>
      <c r="J35" s="909"/>
      <c r="K35" s="910"/>
    </row>
    <row r="36" spans="1:11" ht="42.75" x14ac:dyDescent="0.2">
      <c r="A36" s="885"/>
      <c r="B36" s="890"/>
      <c r="C36" s="926"/>
      <c r="D36" s="50" t="s">
        <v>221</v>
      </c>
      <c r="E36" s="102" t="s">
        <v>222</v>
      </c>
      <c r="F36" s="216" t="s">
        <v>187</v>
      </c>
      <c r="G36" s="65">
        <f>IF(F36="Prevenir",15,IF(F36="Detectar",10,0))</f>
        <v>15</v>
      </c>
      <c r="H36" s="916"/>
      <c r="I36" s="918"/>
      <c r="J36" s="909"/>
      <c r="K36" s="910"/>
    </row>
    <row r="37" spans="1:11" ht="28.5" x14ac:dyDescent="0.2">
      <c r="A37" s="885"/>
      <c r="B37" s="890"/>
      <c r="C37" s="926"/>
      <c r="D37" s="50" t="s">
        <v>223</v>
      </c>
      <c r="E37" s="102" t="s">
        <v>224</v>
      </c>
      <c r="F37" s="66" t="s">
        <v>191</v>
      </c>
      <c r="G37" s="65">
        <f>IF(F37="Confiable",15,0)</f>
        <v>15</v>
      </c>
      <c r="H37" s="916"/>
      <c r="I37" s="918"/>
      <c r="J37" s="909"/>
      <c r="K37" s="910"/>
    </row>
    <row r="38" spans="1:11" ht="42.75" x14ac:dyDescent="0.2">
      <c r="A38" s="885"/>
      <c r="B38" s="890"/>
      <c r="C38" s="926"/>
      <c r="D38" s="50" t="s">
        <v>225</v>
      </c>
      <c r="E38" s="102" t="s">
        <v>226</v>
      </c>
      <c r="F38" s="216" t="s">
        <v>194</v>
      </c>
      <c r="G38" s="65">
        <f>IF(F38="Se investigan y se resuelven oportunamente",15,0)</f>
        <v>15</v>
      </c>
      <c r="H38" s="916"/>
      <c r="I38" s="918"/>
      <c r="J38" s="909"/>
      <c r="K38" s="910"/>
    </row>
    <row r="39" spans="1:11" ht="28.5" x14ac:dyDescent="0.2">
      <c r="A39" s="886"/>
      <c r="B39" s="891"/>
      <c r="C39" s="927"/>
      <c r="D39" s="45" t="s">
        <v>227</v>
      </c>
      <c r="E39" s="102" t="s">
        <v>228</v>
      </c>
      <c r="F39" s="66" t="s">
        <v>197</v>
      </c>
      <c r="G39" s="65">
        <f>IF(F39="Completa",10,IF(F39="Incompleta",5,0))</f>
        <v>10</v>
      </c>
      <c r="H39" s="917"/>
      <c r="I39" s="918"/>
      <c r="J39" s="909"/>
      <c r="K39" s="910"/>
    </row>
    <row r="40" spans="1:11" ht="15.75" thickBot="1" x14ac:dyDescent="0.25">
      <c r="A40" s="121"/>
      <c r="B40" s="122"/>
      <c r="C40" s="116"/>
      <c r="D40" s="57"/>
      <c r="E40" s="130" t="s">
        <v>229</v>
      </c>
      <c r="F40" s="127"/>
      <c r="G40" s="127">
        <f>SUM(G33:G39)</f>
        <v>100</v>
      </c>
      <c r="H40" s="59"/>
      <c r="I40" s="119"/>
      <c r="J40" s="119"/>
      <c r="K40" s="120"/>
    </row>
    <row r="41" spans="1:11" ht="15" thickBot="1" x14ac:dyDescent="0.25">
      <c r="A41" s="55"/>
    </row>
    <row r="42" spans="1:11" s="54" customFormat="1" ht="30" customHeight="1" x14ac:dyDescent="0.25">
      <c r="A42" s="919" t="s">
        <v>87</v>
      </c>
      <c r="B42" s="900" t="s">
        <v>232</v>
      </c>
      <c r="C42" s="923" t="s">
        <v>205</v>
      </c>
      <c r="D42" s="911" t="s">
        <v>206</v>
      </c>
      <c r="E42" s="911"/>
      <c r="F42" s="911"/>
      <c r="G42" s="911"/>
      <c r="H42" s="911"/>
      <c r="I42" s="105" t="s">
        <v>207</v>
      </c>
      <c r="J42" s="912" t="s">
        <v>208</v>
      </c>
      <c r="K42" s="914" t="s">
        <v>209</v>
      </c>
    </row>
    <row r="43" spans="1:11" s="54" customFormat="1" ht="87.75" customHeight="1" thickBot="1" x14ac:dyDescent="0.3">
      <c r="A43" s="920"/>
      <c r="B43" s="901"/>
      <c r="C43" s="924"/>
      <c r="D43" s="106" t="s">
        <v>210</v>
      </c>
      <c r="E43" s="51" t="s">
        <v>211</v>
      </c>
      <c r="F43" s="106" t="s">
        <v>212</v>
      </c>
      <c r="G43" s="106" t="s">
        <v>213</v>
      </c>
      <c r="H43" s="106" t="s">
        <v>230</v>
      </c>
      <c r="I43" s="52" t="s">
        <v>215</v>
      </c>
      <c r="J43" s="913"/>
      <c r="K43" s="915"/>
    </row>
    <row r="44" spans="1:11" ht="20.25" customHeight="1" x14ac:dyDescent="0.2">
      <c r="A44" s="884" t="str">
        <f>+DESCRIPCION!A16</f>
        <v>Posibilidad de la Indebida utilización de la figura de urgencia manifiesta en el marco de la ley 80 de 1993 y sus normas concordantes</v>
      </c>
      <c r="B44" s="566" t="str">
        <f>+DESCRIPCION!D16</f>
        <v xml:space="preserve">Falta de Etica y valores  y de aplicación del código de integridad y buen gobierno. </v>
      </c>
      <c r="C44" s="957" t="s">
        <v>454</v>
      </c>
      <c r="D44" s="888" t="s">
        <v>216</v>
      </c>
      <c r="E44" s="125" t="s">
        <v>217</v>
      </c>
      <c r="F44" s="68" t="s">
        <v>179</v>
      </c>
      <c r="G44" s="126">
        <f>IF(F44="Asignado",15,0)</f>
        <v>15</v>
      </c>
      <c r="H44" s="916" t="str">
        <f>IF(AND(G51&gt;0,G51&lt;=85),"Débil",IF(AND(G51&gt;85,G51&lt;=95),"Moderado",IF(G51&gt;96,"Fuerte"," ")))</f>
        <v>Fuerte</v>
      </c>
      <c r="I44" s="894" t="s">
        <v>201</v>
      </c>
      <c r="J44" s="891" t="str">
        <f>IF(AND(H44="Fuerte",I44="Fuerte (Siempre se Ejecuta)"),"Fuerte",IF(AND(H44="Fuerte",I44="Moderado (Algunas veces se ejecuta)"),"Moderado",IF(AND(H44="Fuerte",I44="Débil (No se ejecuta)"),"Débil",IF(AND(H44="Moderado",I44="Fuerte (Siempre se Ejecuta)"),"Moderado",IF(AND(H44="Moderado",I44="Moderado (Algunas veces se ejecuta)"),"Moderado",IF(AND(H44="Moderado",I44="Débil (No se ejecuta)"),"Débil",IF(AND(H44="Débil",I44="Fuerte (Siempre se Ejecuta)"),"Débil",IF(AND(H44="Débil",I44="Moderado (Algunas veces se ejecuta)"),"Débil",IF(AND(H44="Débil",I44="Débil (No se ejecuta)"),"Débil"," ")))))))))</f>
        <v>Fuerte</v>
      </c>
      <c r="K44" s="897" t="str">
        <f>IF(J44="Fuerte","NO",IF(J44=" "," ","SI"))</f>
        <v>NO</v>
      </c>
    </row>
    <row r="45" spans="1:11" ht="28.5" x14ac:dyDescent="0.2">
      <c r="A45" s="885"/>
      <c r="B45" s="567"/>
      <c r="C45" s="926"/>
      <c r="D45" s="888"/>
      <c r="E45" s="102" t="s">
        <v>218</v>
      </c>
      <c r="F45" s="66" t="s">
        <v>181</v>
      </c>
      <c r="G45" s="65">
        <f>IF(F45="Adecuado",15,0)</f>
        <v>15</v>
      </c>
      <c r="H45" s="916"/>
      <c r="I45" s="918"/>
      <c r="J45" s="909"/>
      <c r="K45" s="910"/>
    </row>
    <row r="46" spans="1:11" ht="42.75" x14ac:dyDescent="0.2">
      <c r="A46" s="885"/>
      <c r="B46" s="567"/>
      <c r="C46" s="926"/>
      <c r="D46" s="50" t="s">
        <v>219</v>
      </c>
      <c r="E46" s="102" t="s">
        <v>220</v>
      </c>
      <c r="F46" s="66" t="s">
        <v>184</v>
      </c>
      <c r="G46" s="65">
        <f>IF(F46="Oportuna",15,0)</f>
        <v>15</v>
      </c>
      <c r="H46" s="916"/>
      <c r="I46" s="918"/>
      <c r="J46" s="909"/>
      <c r="K46" s="910"/>
    </row>
    <row r="47" spans="1:11" ht="42.75" x14ac:dyDescent="0.2">
      <c r="A47" s="885"/>
      <c r="B47" s="567"/>
      <c r="C47" s="926"/>
      <c r="D47" s="50" t="s">
        <v>221</v>
      </c>
      <c r="E47" s="102" t="s">
        <v>222</v>
      </c>
      <c r="F47" s="216" t="s">
        <v>187</v>
      </c>
      <c r="G47" s="65">
        <f>IF(F47="Prevenir",15,IF(F47="Detectar",10,0))</f>
        <v>15</v>
      </c>
      <c r="H47" s="916"/>
      <c r="I47" s="918"/>
      <c r="J47" s="909"/>
      <c r="K47" s="910"/>
    </row>
    <row r="48" spans="1:11" ht="28.5" x14ac:dyDescent="0.2">
      <c r="A48" s="885"/>
      <c r="B48" s="567"/>
      <c r="C48" s="926"/>
      <c r="D48" s="50" t="s">
        <v>223</v>
      </c>
      <c r="E48" s="102" t="s">
        <v>224</v>
      </c>
      <c r="F48" s="66" t="s">
        <v>191</v>
      </c>
      <c r="G48" s="65">
        <f>IF(F48="Confiable",15,0)</f>
        <v>15</v>
      </c>
      <c r="H48" s="916"/>
      <c r="I48" s="918"/>
      <c r="J48" s="909"/>
      <c r="K48" s="910"/>
    </row>
    <row r="49" spans="1:77" ht="42.75" x14ac:dyDescent="0.2">
      <c r="A49" s="885"/>
      <c r="B49" s="567"/>
      <c r="C49" s="926"/>
      <c r="D49" s="50" t="s">
        <v>225</v>
      </c>
      <c r="E49" s="102" t="s">
        <v>226</v>
      </c>
      <c r="F49" s="216" t="s">
        <v>194</v>
      </c>
      <c r="G49" s="65">
        <f>IF(F49="Se investigan y se resuelven oportunamente",15,0)</f>
        <v>15</v>
      </c>
      <c r="H49" s="916"/>
      <c r="I49" s="918"/>
      <c r="J49" s="909"/>
      <c r="K49" s="910"/>
    </row>
    <row r="50" spans="1:77" ht="28.5" x14ac:dyDescent="0.2">
      <c r="A50" s="886"/>
      <c r="B50" s="567"/>
      <c r="C50" s="927"/>
      <c r="D50" s="45" t="s">
        <v>227</v>
      </c>
      <c r="E50" s="102" t="s">
        <v>228</v>
      </c>
      <c r="F50" s="66" t="s">
        <v>197</v>
      </c>
      <c r="G50" s="65">
        <f>IF(F50="Completa",10,IF(F50="Incompleta",5,0))</f>
        <v>10</v>
      </c>
      <c r="H50" s="917"/>
      <c r="I50" s="918"/>
      <c r="J50" s="909"/>
      <c r="K50" s="910"/>
    </row>
    <row r="51" spans="1:77" s="60" customFormat="1" ht="15.75" thickBot="1" x14ac:dyDescent="0.25">
      <c r="A51" s="121"/>
      <c r="B51" s="123"/>
      <c r="C51" s="56"/>
      <c r="D51" s="57"/>
      <c r="E51" s="130" t="s">
        <v>229</v>
      </c>
      <c r="F51" s="127"/>
      <c r="G51" s="127">
        <f>SUM(G44:G50)</f>
        <v>100</v>
      </c>
      <c r="H51" s="59"/>
      <c r="I51" s="119"/>
      <c r="J51" s="119"/>
      <c r="K51" s="120"/>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row>
    <row r="52" spans="1:77" ht="15" thickBot="1" x14ac:dyDescent="0.25"/>
    <row r="53" spans="1:77" s="53" customFormat="1" ht="30" customHeight="1" x14ac:dyDescent="0.25">
      <c r="A53" s="919" t="s">
        <v>87</v>
      </c>
      <c r="B53" s="900" t="s">
        <v>232</v>
      </c>
      <c r="C53" s="923" t="s">
        <v>205</v>
      </c>
      <c r="D53" s="911" t="s">
        <v>206</v>
      </c>
      <c r="E53" s="911"/>
      <c r="F53" s="911"/>
      <c r="G53" s="911"/>
      <c r="H53" s="911"/>
      <c r="I53" s="105" t="s">
        <v>207</v>
      </c>
      <c r="J53" s="912" t="s">
        <v>208</v>
      </c>
      <c r="K53" s="914" t="s">
        <v>209</v>
      </c>
      <c r="L53" s="54"/>
      <c r="M53" s="54"/>
      <c r="N53" s="54"/>
      <c r="O53" s="54"/>
      <c r="P53" s="54"/>
      <c r="Q53" s="54"/>
      <c r="R53" s="54"/>
      <c r="S53" s="54"/>
      <c r="T53" s="54"/>
      <c r="U53" s="54"/>
      <c r="V53" s="54"/>
      <c r="W53" s="54"/>
      <c r="X53" s="54"/>
      <c r="Y53" s="54"/>
      <c r="Z53" s="54"/>
      <c r="AA53" s="54"/>
      <c r="AB53" s="54"/>
      <c r="AC53" s="54"/>
      <c r="AD53" s="54"/>
      <c r="AE53" s="54"/>
      <c r="AF53" s="54"/>
      <c r="AG53" s="54"/>
      <c r="AH53" s="54"/>
      <c r="AI53" s="54"/>
      <c r="AJ53" s="54"/>
      <c r="AK53" s="54"/>
      <c r="AL53" s="54"/>
      <c r="AM53" s="54"/>
      <c r="AN53" s="54"/>
      <c r="AO53" s="54"/>
      <c r="AP53" s="54"/>
      <c r="AQ53" s="54"/>
      <c r="AR53" s="54"/>
      <c r="AS53" s="54"/>
      <c r="AT53" s="54"/>
      <c r="AU53" s="54"/>
      <c r="AV53" s="54"/>
      <c r="AW53" s="54"/>
      <c r="AX53" s="54"/>
      <c r="AY53" s="54"/>
      <c r="AZ53" s="54"/>
      <c r="BA53" s="54"/>
      <c r="BB53" s="54"/>
      <c r="BC53" s="54"/>
      <c r="BD53" s="54"/>
      <c r="BE53" s="54"/>
      <c r="BF53" s="54"/>
      <c r="BG53" s="54"/>
      <c r="BH53" s="54"/>
      <c r="BI53" s="54"/>
      <c r="BJ53" s="54"/>
      <c r="BK53" s="54"/>
      <c r="BL53" s="54"/>
      <c r="BM53" s="54"/>
      <c r="BN53" s="54"/>
      <c r="BO53" s="54"/>
      <c r="BP53" s="54"/>
      <c r="BQ53" s="54"/>
      <c r="BR53" s="54"/>
      <c r="BS53" s="54"/>
      <c r="BT53" s="54"/>
      <c r="BU53" s="54"/>
      <c r="BV53" s="54"/>
      <c r="BW53" s="54"/>
      <c r="BX53" s="54"/>
      <c r="BY53" s="54"/>
    </row>
    <row r="54" spans="1:77" s="54" customFormat="1" ht="105.75" customHeight="1" thickBot="1" x14ac:dyDescent="0.3">
      <c r="A54" s="920"/>
      <c r="B54" s="901"/>
      <c r="C54" s="924"/>
      <c r="D54" s="106" t="s">
        <v>210</v>
      </c>
      <c r="E54" s="51" t="s">
        <v>211</v>
      </c>
      <c r="F54" s="106" t="s">
        <v>212</v>
      </c>
      <c r="G54" s="106" t="s">
        <v>213</v>
      </c>
      <c r="H54" s="106" t="s">
        <v>230</v>
      </c>
      <c r="I54" s="52" t="s">
        <v>215</v>
      </c>
      <c r="J54" s="913"/>
      <c r="K54" s="915"/>
    </row>
    <row r="55" spans="1:77" ht="20.25" customHeight="1" x14ac:dyDescent="0.2">
      <c r="A55" s="884" t="str">
        <f>+DESCRIPCION!A16</f>
        <v>Posibilidad de la Indebida utilización de la figura de urgencia manifiesta en el marco de la ley 80 de 1993 y sus normas concordantes</v>
      </c>
      <c r="B55" s="566" t="str">
        <f>+DESCRIPCION!D17</f>
        <v xml:space="preserve">Desconocimiento del estatuto contractual y sus decretos reglamentarios </v>
      </c>
      <c r="C55" s="960" t="s">
        <v>455</v>
      </c>
      <c r="D55" s="888" t="s">
        <v>216</v>
      </c>
      <c r="E55" s="125" t="s">
        <v>217</v>
      </c>
      <c r="F55" s="68" t="s">
        <v>179</v>
      </c>
      <c r="G55" s="126">
        <f>IF(F55="Asignado",15,0)</f>
        <v>15</v>
      </c>
      <c r="H55" s="916" t="str">
        <f>IF(AND(G62&gt;0,G62&lt;=85),"Débil",IF(AND(G62&gt;85,G62&lt;=95),"Moderado",IF(G62&gt;96,"Fuerte"," ")))</f>
        <v>Fuerte</v>
      </c>
      <c r="I55" s="894" t="s">
        <v>201</v>
      </c>
      <c r="J55" s="891" t="str">
        <f>IF(AND(H55="Fuerte",I55="Fuerte (Siempre se Ejecuta)"),"Fuerte",IF(AND(H55="Fuerte",I55="Moderado (Algunas veces se ejecuta)"),"Moderado",IF(AND(H55="Fuerte",I55="Débil (No se ejecuta)"),"Débil",IF(AND(H55="Moderado",I55="Fuerte (Siempre se Ejecuta)"),"Moderado",IF(AND(H55="Moderado",I55="Moderado (Algunas veces se ejecuta)"),"Moderado",IF(AND(H55="Moderado",I55="Débil (No se ejecuta)"),"Débil",IF(AND(H55="Débil",I55="Fuerte (Siempre se Ejecuta)"),"Débil",IF(AND(H55="Débil",I55="Moderado (Algunas veces se ejecuta)"),"Débil",IF(AND(H55="Débil",I55="Débil (No se ejecuta)"),"Débil"," ")))))))))</f>
        <v>Fuerte</v>
      </c>
      <c r="K55" s="897" t="str">
        <f>IF(J55="Fuerte","NO",IF(J55=" "," ","SI"))</f>
        <v>NO</v>
      </c>
    </row>
    <row r="56" spans="1:77" ht="28.5" x14ac:dyDescent="0.2">
      <c r="A56" s="885"/>
      <c r="B56" s="567"/>
      <c r="C56" s="961"/>
      <c r="D56" s="888"/>
      <c r="E56" s="102" t="s">
        <v>218</v>
      </c>
      <c r="F56" s="66" t="s">
        <v>181</v>
      </c>
      <c r="G56" s="65">
        <f>IF(F56="Adecuado",15,0)</f>
        <v>15</v>
      </c>
      <c r="H56" s="916"/>
      <c r="I56" s="918"/>
      <c r="J56" s="909"/>
      <c r="K56" s="910"/>
    </row>
    <row r="57" spans="1:77" ht="42.75" x14ac:dyDescent="0.2">
      <c r="A57" s="885"/>
      <c r="B57" s="567"/>
      <c r="C57" s="961"/>
      <c r="D57" s="50" t="s">
        <v>219</v>
      </c>
      <c r="E57" s="102" t="s">
        <v>220</v>
      </c>
      <c r="F57" s="66" t="s">
        <v>184</v>
      </c>
      <c r="G57" s="65">
        <f>IF(F57="Oportuna",15,0)</f>
        <v>15</v>
      </c>
      <c r="H57" s="916"/>
      <c r="I57" s="918"/>
      <c r="J57" s="909"/>
      <c r="K57" s="910"/>
    </row>
    <row r="58" spans="1:77" ht="42.75" x14ac:dyDescent="0.2">
      <c r="A58" s="885"/>
      <c r="B58" s="567"/>
      <c r="C58" s="961"/>
      <c r="D58" s="50" t="s">
        <v>221</v>
      </c>
      <c r="E58" s="313" t="s">
        <v>222</v>
      </c>
      <c r="F58" s="216" t="s">
        <v>187</v>
      </c>
      <c r="G58" s="65">
        <f>IF(F58="Prevenir",15,IF(F58="Detectar",10,0))</f>
        <v>15</v>
      </c>
      <c r="H58" s="916"/>
      <c r="I58" s="918"/>
      <c r="J58" s="909"/>
      <c r="K58" s="910"/>
    </row>
    <row r="59" spans="1:77" ht="28.5" x14ac:dyDescent="0.2">
      <c r="A59" s="885"/>
      <c r="B59" s="567"/>
      <c r="C59" s="961"/>
      <c r="D59" s="50" t="s">
        <v>223</v>
      </c>
      <c r="E59" s="102" t="s">
        <v>224</v>
      </c>
      <c r="F59" s="66" t="s">
        <v>191</v>
      </c>
      <c r="G59" s="65">
        <f>IF(F59="Confiable",15,0)</f>
        <v>15</v>
      </c>
      <c r="H59" s="916"/>
      <c r="I59" s="918"/>
      <c r="J59" s="909"/>
      <c r="K59" s="910"/>
    </row>
    <row r="60" spans="1:77" ht="42.75" x14ac:dyDescent="0.2">
      <c r="A60" s="885"/>
      <c r="B60" s="567"/>
      <c r="C60" s="961"/>
      <c r="D60" s="314" t="s">
        <v>225</v>
      </c>
      <c r="E60" s="102" t="s">
        <v>226</v>
      </c>
      <c r="F60" s="299" t="s">
        <v>194</v>
      </c>
      <c r="G60" s="65">
        <f>IF(F60="Se investigan y se resuelven oportunamente",15,0)</f>
        <v>15</v>
      </c>
      <c r="H60" s="916"/>
      <c r="I60" s="918"/>
      <c r="J60" s="909"/>
      <c r="K60" s="910"/>
    </row>
    <row r="61" spans="1:77" ht="28.5" x14ac:dyDescent="0.2">
      <c r="A61" s="886"/>
      <c r="B61" s="568"/>
      <c r="C61" s="962"/>
      <c r="D61" s="45" t="s">
        <v>227</v>
      </c>
      <c r="E61" s="102" t="s">
        <v>228</v>
      </c>
      <c r="F61" s="66" t="s">
        <v>197</v>
      </c>
      <c r="G61" s="65">
        <f>IF(F61="Completa",10,IF(F61="Incompleta",5,0))</f>
        <v>10</v>
      </c>
      <c r="H61" s="917"/>
      <c r="I61" s="918"/>
      <c r="J61" s="909"/>
      <c r="K61" s="910"/>
    </row>
    <row r="62" spans="1:77" ht="15.75" thickBot="1" x14ac:dyDescent="0.25">
      <c r="A62" s="121"/>
      <c r="B62" s="122"/>
      <c r="C62" s="124"/>
      <c r="D62" s="57"/>
      <c r="E62" s="58" t="s">
        <v>229</v>
      </c>
      <c r="F62" s="16"/>
      <c r="G62" s="16">
        <f>SUM(G55:G61)</f>
        <v>100</v>
      </c>
      <c r="H62" s="59"/>
      <c r="I62" s="119"/>
      <c r="J62" s="119"/>
      <c r="K62" s="120"/>
    </row>
    <row r="63" spans="1:77" ht="15" thickBot="1" x14ac:dyDescent="0.25">
      <c r="A63" s="55"/>
    </row>
    <row r="64" spans="1:77" ht="27" customHeight="1" x14ac:dyDescent="0.2">
      <c r="A64" s="919" t="s">
        <v>87</v>
      </c>
      <c r="B64" s="900" t="s">
        <v>232</v>
      </c>
      <c r="C64" s="923" t="s">
        <v>205</v>
      </c>
      <c r="D64" s="911" t="s">
        <v>206</v>
      </c>
      <c r="E64" s="911"/>
      <c r="F64" s="911"/>
      <c r="G64" s="911"/>
      <c r="H64" s="911"/>
      <c r="I64" s="105" t="s">
        <v>207</v>
      </c>
      <c r="J64" s="912" t="s">
        <v>208</v>
      </c>
      <c r="K64" s="914" t="s">
        <v>209</v>
      </c>
    </row>
    <row r="65" spans="1:11" ht="93" customHeight="1" thickBot="1" x14ac:dyDescent="0.25">
      <c r="A65" s="920"/>
      <c r="B65" s="901"/>
      <c r="C65" s="924"/>
      <c r="D65" s="106" t="s">
        <v>210</v>
      </c>
      <c r="E65" s="51" t="s">
        <v>211</v>
      </c>
      <c r="F65" s="106" t="s">
        <v>212</v>
      </c>
      <c r="G65" s="106" t="s">
        <v>213</v>
      </c>
      <c r="H65" s="106" t="s">
        <v>230</v>
      </c>
      <c r="I65" s="52" t="s">
        <v>215</v>
      </c>
      <c r="J65" s="913"/>
      <c r="K65" s="915"/>
    </row>
    <row r="66" spans="1:11" ht="28.5" customHeight="1" x14ac:dyDescent="0.2">
      <c r="A66" s="884" t="str">
        <f>+DESCRIPCION!A16</f>
        <v>Posibilidad de la Indebida utilización de la figura de urgencia manifiesta en el marco de la ley 80 de 1993 y sus normas concordantes</v>
      </c>
      <c r="B66" s="566" t="str">
        <f>+'IDENTIFICACION DE RIESGOS'!B18</f>
        <v>Contratar bienes, obras y servicios no relacionados ni vinculados con la emergencia y/o justificándose en ella.</v>
      </c>
      <c r="C66" s="959" t="s">
        <v>456</v>
      </c>
      <c r="D66" s="888" t="s">
        <v>216</v>
      </c>
      <c r="E66" s="125" t="s">
        <v>217</v>
      </c>
      <c r="F66" s="68" t="s">
        <v>179</v>
      </c>
      <c r="G66" s="126">
        <f>IF(F66="Asignado",15,0)</f>
        <v>15</v>
      </c>
      <c r="H66" s="916" t="str">
        <f>IF(AND(G73&gt;0,G73&lt;=85),"Débil",IF(AND(G73&gt;85,G73&lt;=95),"Moderado",IF(G73&gt;96,"Fuerte"," ")))</f>
        <v>Fuerte</v>
      </c>
      <c r="I66" s="894" t="s">
        <v>201</v>
      </c>
      <c r="J66" s="891" t="str">
        <f>IF(AND(H66="Fuerte",I66="Fuerte (Siempre se Ejecuta)"),"Fuerte",IF(AND(H66="Fuerte",I66="Moderado (Algunas veces se ejecuta)"),"Moderado",IF(AND(H66="Fuerte",I66="Débil (No se ejecuta)"),"Débil",IF(AND(H66="Moderado",I66="Fuerte (Siempre se Ejecuta)"),"Moderado",IF(AND(H66="Moderado",I66="Moderado (Algunas veces se ejecuta)"),"Moderado",IF(AND(H66="Moderado",I66="Débil (No se ejecuta)"),"Débil",IF(AND(H66="Débil",I66="Fuerte (Siempre se Ejecuta)"),"Débil",IF(AND(H66="Débil",I66="Moderado (Algunas veces se ejecuta)"),"Débil",IF(AND(H66="Débil",I66="Débil (No se ejecuta)"),"Débil"," ")))))))))</f>
        <v>Fuerte</v>
      </c>
      <c r="K66" s="897" t="str">
        <f>IF(J66="Fuerte","NO",IF(J66=" "," ","SI"))</f>
        <v>NO</v>
      </c>
    </row>
    <row r="67" spans="1:11" ht="31.5" customHeight="1" x14ac:dyDescent="0.2">
      <c r="A67" s="885"/>
      <c r="B67" s="567"/>
      <c r="C67" s="926"/>
      <c r="D67" s="888"/>
      <c r="E67" s="102" t="s">
        <v>218</v>
      </c>
      <c r="F67" s="66" t="s">
        <v>181</v>
      </c>
      <c r="G67" s="65">
        <f>IF(F67="Adecuado",15,0)</f>
        <v>15</v>
      </c>
      <c r="H67" s="916"/>
      <c r="I67" s="918"/>
      <c r="J67" s="909"/>
      <c r="K67" s="910"/>
    </row>
    <row r="68" spans="1:11" ht="34.5" customHeight="1" x14ac:dyDescent="0.2">
      <c r="A68" s="885"/>
      <c r="B68" s="567"/>
      <c r="C68" s="926"/>
      <c r="D68" s="50" t="s">
        <v>219</v>
      </c>
      <c r="E68" s="102" t="s">
        <v>220</v>
      </c>
      <c r="F68" s="66" t="s">
        <v>184</v>
      </c>
      <c r="G68" s="65">
        <f>IF(F68="Oportuna",15,0)</f>
        <v>15</v>
      </c>
      <c r="H68" s="916"/>
      <c r="I68" s="918"/>
      <c r="J68" s="909"/>
      <c r="K68" s="910"/>
    </row>
    <row r="69" spans="1:11" ht="46.5" customHeight="1" x14ac:dyDescent="0.2">
      <c r="A69" s="885"/>
      <c r="B69" s="567"/>
      <c r="C69" s="926"/>
      <c r="D69" s="50" t="s">
        <v>221</v>
      </c>
      <c r="E69" s="102" t="s">
        <v>222</v>
      </c>
      <c r="F69" s="216" t="s">
        <v>187</v>
      </c>
      <c r="G69" s="65">
        <f>IF(F69="Prevenir",15,IF(F69="Detectar",10,0))</f>
        <v>15</v>
      </c>
      <c r="H69" s="916"/>
      <c r="I69" s="918"/>
      <c r="J69" s="909"/>
      <c r="K69" s="910"/>
    </row>
    <row r="70" spans="1:11" ht="42.75" customHeight="1" x14ac:dyDescent="0.2">
      <c r="A70" s="885"/>
      <c r="B70" s="567"/>
      <c r="C70" s="926"/>
      <c r="D70" s="50" t="s">
        <v>223</v>
      </c>
      <c r="E70" s="102" t="s">
        <v>224</v>
      </c>
      <c r="F70" s="66" t="s">
        <v>191</v>
      </c>
      <c r="G70" s="65">
        <f>IF(F70="Confiable",15,0)</f>
        <v>15</v>
      </c>
      <c r="H70" s="916"/>
      <c r="I70" s="918"/>
      <c r="J70" s="909"/>
      <c r="K70" s="910"/>
    </row>
    <row r="71" spans="1:11" ht="69.75" customHeight="1" x14ac:dyDescent="0.2">
      <c r="A71" s="885"/>
      <c r="B71" s="567"/>
      <c r="C71" s="926"/>
      <c r="D71" s="50" t="s">
        <v>225</v>
      </c>
      <c r="E71" s="102" t="s">
        <v>226</v>
      </c>
      <c r="F71" s="216" t="s">
        <v>194</v>
      </c>
      <c r="G71" s="65">
        <f>IF(F71="Se investigan y se resuelven oportunamente",15,0)</f>
        <v>15</v>
      </c>
      <c r="H71" s="916"/>
      <c r="I71" s="918"/>
      <c r="J71" s="909"/>
      <c r="K71" s="910"/>
    </row>
    <row r="72" spans="1:11" ht="48" customHeight="1" x14ac:dyDescent="0.2">
      <c r="A72" s="886"/>
      <c r="B72" s="568"/>
      <c r="C72" s="927"/>
      <c r="D72" s="45" t="s">
        <v>227</v>
      </c>
      <c r="E72" s="102" t="s">
        <v>228</v>
      </c>
      <c r="F72" s="66" t="s">
        <v>197</v>
      </c>
      <c r="G72" s="65">
        <f>IF(F72="Completa",10,IF(F72="Incompleta",5,0))</f>
        <v>10</v>
      </c>
      <c r="H72" s="917"/>
      <c r="I72" s="918"/>
      <c r="J72" s="909"/>
      <c r="K72" s="910"/>
    </row>
    <row r="73" spans="1:11" ht="29.25" customHeight="1" thickBot="1" x14ac:dyDescent="0.25">
      <c r="A73" s="121"/>
      <c r="B73" s="122"/>
      <c r="C73" s="124"/>
      <c r="D73" s="57"/>
      <c r="E73" s="130" t="s">
        <v>229</v>
      </c>
      <c r="F73" s="127"/>
      <c r="G73" s="127">
        <f>SUM(G66:G72)</f>
        <v>100</v>
      </c>
      <c r="H73" s="59"/>
      <c r="I73" s="119"/>
      <c r="J73" s="119"/>
      <c r="K73" s="120"/>
    </row>
    <row r="74" spans="1:11" ht="18.75" customHeight="1" thickBot="1" x14ac:dyDescent="0.25">
      <c r="A74" s="55"/>
    </row>
    <row r="75" spans="1:11" s="54" customFormat="1" ht="30" customHeight="1" x14ac:dyDescent="0.25">
      <c r="A75" s="919" t="s">
        <v>87</v>
      </c>
      <c r="B75" s="900" t="s">
        <v>232</v>
      </c>
      <c r="C75" s="923" t="s">
        <v>205</v>
      </c>
      <c r="D75" s="911" t="s">
        <v>206</v>
      </c>
      <c r="E75" s="911"/>
      <c r="F75" s="911"/>
      <c r="G75" s="911"/>
      <c r="H75" s="911"/>
      <c r="I75" s="105" t="s">
        <v>207</v>
      </c>
      <c r="J75" s="912" t="s">
        <v>208</v>
      </c>
      <c r="K75" s="914" t="s">
        <v>209</v>
      </c>
    </row>
    <row r="76" spans="1:11" s="54" customFormat="1" ht="84" customHeight="1" thickBot="1" x14ac:dyDescent="0.3">
      <c r="A76" s="920"/>
      <c r="B76" s="901"/>
      <c r="C76" s="924"/>
      <c r="D76" s="106" t="s">
        <v>210</v>
      </c>
      <c r="E76" s="51" t="s">
        <v>211</v>
      </c>
      <c r="F76" s="106" t="s">
        <v>212</v>
      </c>
      <c r="G76" s="106" t="s">
        <v>213</v>
      </c>
      <c r="H76" s="106" t="s">
        <v>230</v>
      </c>
      <c r="I76" s="52" t="s">
        <v>215</v>
      </c>
      <c r="J76" s="913"/>
      <c r="K76" s="915"/>
    </row>
    <row r="77" spans="1:11" ht="20.25" customHeight="1" x14ac:dyDescent="0.2">
      <c r="A77" s="884" t="str">
        <f>+DESCRIPCION!A16</f>
        <v>Posibilidad de la Indebida utilización de la figura de urgencia manifiesta en el marco de la ley 80 de 1993 y sus normas concordantes</v>
      </c>
      <c r="B77" s="566">
        <f>+DESCRIPCION!D19</f>
        <v>0</v>
      </c>
      <c r="C77" s="925" t="s">
        <v>457</v>
      </c>
      <c r="D77" s="888" t="s">
        <v>216</v>
      </c>
      <c r="E77" s="125" t="s">
        <v>217</v>
      </c>
      <c r="F77" s="68" t="s">
        <v>179</v>
      </c>
      <c r="G77" s="126">
        <f>IF(F77="Asignado",15,0)</f>
        <v>15</v>
      </c>
      <c r="H77" s="916" t="str">
        <f>IF(AND(G84&gt;0,G84&lt;=85),"Débil",IF(AND(G84&gt;85,G84&lt;=95),"Moderado",IF(G84&gt;96,"Fuerte"," ")))</f>
        <v>Fuerte</v>
      </c>
      <c r="I77" s="894" t="s">
        <v>201</v>
      </c>
      <c r="J77" s="891" t="str">
        <f>IF(AND(H77="Fuerte",I77="Fuerte (Siempre se Ejecuta)"),"Fuerte",IF(AND(H77="Fuerte",I77="Moderado (Algunas veces se ejecuta)"),"Moderado",IF(AND(H77="Fuerte",I77="Débil (No se ejecuta)"),"Débil",IF(AND(H77="Moderado",I77="Fuerte (Siempre se Ejecuta)"),"Moderado",IF(AND(H77="Moderado",I77="Moderado (Algunas veces se ejecuta)"),"Moderado",IF(AND(H77="Moderado",I77="Débil (No se ejecuta)"),"Débil",IF(AND(H77="Débil",I77="Fuerte (Siempre se Ejecuta)"),"Débil",IF(AND(H77="Débil",I77="Moderado (Algunas veces se ejecuta)"),"Débil",IF(AND(H77="Débil",I77="Débil (No se ejecuta)"),"Débil"," ")))))))))</f>
        <v>Fuerte</v>
      </c>
      <c r="K77" s="897" t="str">
        <f>IF(J77="Fuerte","NO",IF(J77=" "," ","SI"))</f>
        <v>NO</v>
      </c>
    </row>
    <row r="78" spans="1:11" ht="28.5" x14ac:dyDescent="0.2">
      <c r="A78" s="885"/>
      <c r="B78" s="567"/>
      <c r="C78" s="926"/>
      <c r="D78" s="888"/>
      <c r="E78" s="102" t="s">
        <v>218</v>
      </c>
      <c r="F78" s="66" t="s">
        <v>181</v>
      </c>
      <c r="G78" s="65">
        <f>IF(F78="Adecuado",15,0)</f>
        <v>15</v>
      </c>
      <c r="H78" s="916"/>
      <c r="I78" s="918"/>
      <c r="J78" s="909"/>
      <c r="K78" s="910"/>
    </row>
    <row r="79" spans="1:11" ht="42.75" x14ac:dyDescent="0.2">
      <c r="A79" s="885"/>
      <c r="B79" s="567"/>
      <c r="C79" s="926"/>
      <c r="D79" s="50" t="s">
        <v>219</v>
      </c>
      <c r="E79" s="102" t="s">
        <v>220</v>
      </c>
      <c r="F79" s="66" t="s">
        <v>184</v>
      </c>
      <c r="G79" s="65">
        <f>IF(F79="Oportuna",15,0)</f>
        <v>15</v>
      </c>
      <c r="H79" s="916"/>
      <c r="I79" s="918"/>
      <c r="J79" s="909"/>
      <c r="K79" s="910"/>
    </row>
    <row r="80" spans="1:11" ht="42.75" x14ac:dyDescent="0.2">
      <c r="A80" s="885"/>
      <c r="B80" s="567"/>
      <c r="C80" s="926"/>
      <c r="D80" s="50" t="s">
        <v>221</v>
      </c>
      <c r="E80" s="102" t="s">
        <v>222</v>
      </c>
      <c r="F80" s="216" t="s">
        <v>187</v>
      </c>
      <c r="G80" s="65">
        <f>IF(F80="Prevenir",15,IF(F80="Detectar",10,0))</f>
        <v>15</v>
      </c>
      <c r="H80" s="916"/>
      <c r="I80" s="918"/>
      <c r="J80" s="909"/>
      <c r="K80" s="910"/>
    </row>
    <row r="81" spans="1:78" ht="28.5" x14ac:dyDescent="0.2">
      <c r="A81" s="885"/>
      <c r="B81" s="567"/>
      <c r="C81" s="926"/>
      <c r="D81" s="50" t="s">
        <v>223</v>
      </c>
      <c r="E81" s="102" t="s">
        <v>224</v>
      </c>
      <c r="F81" s="66" t="s">
        <v>191</v>
      </c>
      <c r="G81" s="65">
        <f>IF(F81="Confiable",15,0)</f>
        <v>15</v>
      </c>
      <c r="H81" s="916"/>
      <c r="I81" s="918"/>
      <c r="J81" s="909"/>
      <c r="K81" s="910"/>
    </row>
    <row r="82" spans="1:78" ht="42.75" x14ac:dyDescent="0.2">
      <c r="A82" s="885"/>
      <c r="B82" s="567"/>
      <c r="C82" s="926"/>
      <c r="D82" s="50" t="s">
        <v>225</v>
      </c>
      <c r="E82" s="102" t="s">
        <v>226</v>
      </c>
      <c r="F82" s="216" t="s">
        <v>194</v>
      </c>
      <c r="G82" s="65">
        <f>IF(F82="Se investigan y se resuelven oportunamente",15,0)</f>
        <v>15</v>
      </c>
      <c r="H82" s="916"/>
      <c r="I82" s="918"/>
      <c r="J82" s="909"/>
      <c r="K82" s="910"/>
    </row>
    <row r="83" spans="1:78" ht="28.5" x14ac:dyDescent="0.2">
      <c r="A83" s="886"/>
      <c r="B83" s="568"/>
      <c r="C83" s="927"/>
      <c r="D83" s="45" t="s">
        <v>227</v>
      </c>
      <c r="E83" s="102" t="s">
        <v>228</v>
      </c>
      <c r="F83" s="66" t="s">
        <v>197</v>
      </c>
      <c r="G83" s="65">
        <f>IF(F83="Completa",10,IF(F83="Incompleta",5,0))</f>
        <v>10</v>
      </c>
      <c r="H83" s="917"/>
      <c r="I83" s="918"/>
      <c r="J83" s="909"/>
      <c r="K83" s="910"/>
    </row>
    <row r="84" spans="1:78" s="60" customFormat="1" ht="15.75" thickBot="1" x14ac:dyDescent="0.25">
      <c r="A84" s="121"/>
      <c r="B84" s="122"/>
      <c r="C84" s="56" t="s">
        <v>252</v>
      </c>
      <c r="D84" s="57"/>
      <c r="E84" s="130" t="s">
        <v>229</v>
      </c>
      <c r="F84" s="127"/>
      <c r="G84" s="127">
        <f>SUM(G77:G83)</f>
        <v>100</v>
      </c>
      <c r="H84" s="59"/>
      <c r="I84" s="119"/>
      <c r="J84" s="119"/>
      <c r="K84" s="120"/>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row>
    <row r="85" spans="1:78" ht="15" thickBot="1" x14ac:dyDescent="0.25"/>
    <row r="86" spans="1:78" s="53" customFormat="1" ht="30" customHeight="1" x14ac:dyDescent="0.25">
      <c r="A86" s="919" t="s">
        <v>87</v>
      </c>
      <c r="B86" s="900" t="s">
        <v>232</v>
      </c>
      <c r="C86" s="923" t="s">
        <v>205</v>
      </c>
      <c r="D86" s="911" t="s">
        <v>206</v>
      </c>
      <c r="E86" s="911"/>
      <c r="F86" s="911"/>
      <c r="G86" s="911"/>
      <c r="H86" s="911"/>
      <c r="I86" s="105" t="s">
        <v>207</v>
      </c>
      <c r="J86" s="912" t="s">
        <v>208</v>
      </c>
      <c r="K86" s="914" t="s">
        <v>209</v>
      </c>
      <c r="L86" s="54"/>
      <c r="M86" s="54"/>
      <c r="N86" s="54"/>
      <c r="O86" s="54"/>
      <c r="P86" s="54"/>
      <c r="Q86" s="54"/>
      <c r="R86" s="54"/>
      <c r="S86" s="54"/>
      <c r="T86" s="54"/>
      <c r="U86" s="54"/>
      <c r="V86" s="54"/>
      <c r="W86" s="54"/>
      <c r="X86" s="54"/>
      <c r="Y86" s="54"/>
      <c r="Z86" s="54"/>
      <c r="AA86" s="54"/>
      <c r="AB86" s="54"/>
      <c r="AC86" s="54"/>
      <c r="AD86" s="54"/>
      <c r="AE86" s="54"/>
      <c r="AF86" s="54"/>
      <c r="AG86" s="54"/>
      <c r="AH86" s="54"/>
      <c r="AI86" s="54"/>
      <c r="AJ86" s="54"/>
      <c r="AK86" s="54"/>
      <c r="AL86" s="54"/>
      <c r="AM86" s="54"/>
      <c r="AN86" s="54"/>
      <c r="AO86" s="54"/>
      <c r="AP86" s="54"/>
      <c r="AQ86" s="54"/>
      <c r="AR86" s="54"/>
      <c r="AS86" s="54"/>
      <c r="AT86" s="54"/>
      <c r="AU86" s="54"/>
      <c r="AV86" s="54"/>
      <c r="AW86" s="54"/>
      <c r="AX86" s="54"/>
      <c r="AY86" s="54"/>
      <c r="AZ86" s="54"/>
      <c r="BA86" s="54"/>
      <c r="BB86" s="54"/>
      <c r="BC86" s="54"/>
      <c r="BD86" s="54"/>
      <c r="BE86" s="54"/>
      <c r="BF86" s="54"/>
      <c r="BG86" s="54"/>
      <c r="BH86" s="54"/>
      <c r="BI86" s="54"/>
      <c r="BJ86" s="54"/>
      <c r="BK86" s="54"/>
      <c r="BL86" s="54"/>
      <c r="BM86" s="54"/>
      <c r="BN86" s="54"/>
      <c r="BO86" s="54"/>
      <c r="BP86" s="54"/>
      <c r="BQ86" s="54"/>
      <c r="BR86" s="54"/>
      <c r="BS86" s="54"/>
      <c r="BT86" s="54"/>
      <c r="BU86" s="54"/>
      <c r="BV86" s="54"/>
      <c r="BW86" s="54"/>
      <c r="BX86" s="54"/>
      <c r="BY86" s="54"/>
      <c r="BZ86" s="54"/>
    </row>
    <row r="87" spans="1:78" s="54" customFormat="1" ht="60.75" thickBot="1" x14ac:dyDescent="0.3">
      <c r="A87" s="920"/>
      <c r="B87" s="901"/>
      <c r="C87" s="924"/>
      <c r="D87" s="106" t="s">
        <v>210</v>
      </c>
      <c r="E87" s="51" t="s">
        <v>211</v>
      </c>
      <c r="F87" s="106" t="s">
        <v>212</v>
      </c>
      <c r="G87" s="106" t="s">
        <v>213</v>
      </c>
      <c r="H87" s="106" t="s">
        <v>230</v>
      </c>
      <c r="I87" s="52" t="s">
        <v>215</v>
      </c>
      <c r="J87" s="913"/>
      <c r="K87" s="915"/>
    </row>
    <row r="88" spans="1:78" ht="20.25" customHeight="1" x14ac:dyDescent="0.2">
      <c r="A88" s="884" t="str">
        <f>DESCRIPCION!A16</f>
        <v>Posibilidad de la Indebida utilización de la figura de urgencia manifiesta en el marco de la ley 80 de 1993 y sus normas concordantes</v>
      </c>
      <c r="B88" s="566" t="str">
        <f>+'IDENTIFICACION DE RIESGOS'!B20</f>
        <v>Adjudicación de contratos a proveedores sin idoneidad, o sin adecuada capacidad financiera o experiencia necesaria en detrimento de la ejecución del contrato</v>
      </c>
      <c r="C88" s="928" t="s">
        <v>458</v>
      </c>
      <c r="D88" s="888" t="s">
        <v>216</v>
      </c>
      <c r="E88" s="125" t="s">
        <v>217</v>
      </c>
      <c r="F88" s="68" t="s">
        <v>179</v>
      </c>
      <c r="G88" s="126">
        <f>IF(F88="Asignado",15,0)</f>
        <v>15</v>
      </c>
      <c r="H88" s="916" t="str">
        <f>IF(AND(G95&gt;0,G95&lt;=85),"Débil",IF(AND(G95&gt;85,G95&lt;=95),"Moderado",IF(G95&gt;96,"Fuerte"," ")))</f>
        <v>Fuerte</v>
      </c>
      <c r="I88" s="894" t="s">
        <v>201</v>
      </c>
      <c r="J88" s="891" t="str">
        <f>IF(AND(H88="Fuerte",I88="Fuerte (Siempre se Ejecuta)"),"Fuerte",IF(AND(H88="Fuerte",I88="Moderado (Algunas veces se ejecuta)"),"Moderado",IF(AND(H88="Fuerte",I88="Débil (No se ejecuta)"),"Débil",IF(AND(H88="Moderado",I88="Fuerte (Siempre se Ejecuta)"),"Moderado",IF(AND(H88="Moderado",I88="Moderado (Algunas veces se ejecuta)"),"Moderado",IF(AND(H88="Moderado",I88="Débil (No se ejecuta)"),"Débil",IF(AND(H88="Débil",I88="Fuerte (Siempre se Ejecuta)"),"Débil",IF(AND(H88="Débil",I88="Moderado (Algunas veces se ejecuta)"),"Débil",IF(AND(H88="Débil",I88="Débil (No se ejecuta)"),"Débil"," ")))))))))</f>
        <v>Fuerte</v>
      </c>
      <c r="K88" s="897" t="str">
        <f>IF(J88="Fuerte","NO",IF(J88=" "," ","SI"))</f>
        <v>NO</v>
      </c>
    </row>
    <row r="89" spans="1:78" ht="28.5" x14ac:dyDescent="0.2">
      <c r="A89" s="885"/>
      <c r="B89" s="567"/>
      <c r="C89" s="926"/>
      <c r="D89" s="888"/>
      <c r="E89" s="102" t="s">
        <v>218</v>
      </c>
      <c r="F89" s="66" t="s">
        <v>181</v>
      </c>
      <c r="G89" s="65">
        <f>IF(F89="Adecuado",15,0)</f>
        <v>15</v>
      </c>
      <c r="H89" s="916"/>
      <c r="I89" s="918"/>
      <c r="J89" s="909"/>
      <c r="K89" s="910"/>
    </row>
    <row r="90" spans="1:78" ht="42.75" x14ac:dyDescent="0.2">
      <c r="A90" s="885"/>
      <c r="B90" s="567"/>
      <c r="C90" s="926"/>
      <c r="D90" s="50" t="s">
        <v>219</v>
      </c>
      <c r="E90" s="102" t="s">
        <v>220</v>
      </c>
      <c r="F90" s="66" t="s">
        <v>184</v>
      </c>
      <c r="G90" s="65">
        <f>IF(F90="Oportuna",15,0)</f>
        <v>15</v>
      </c>
      <c r="H90" s="916"/>
      <c r="I90" s="918"/>
      <c r="J90" s="909"/>
      <c r="K90" s="910"/>
    </row>
    <row r="91" spans="1:78" ht="42.75" x14ac:dyDescent="0.2">
      <c r="A91" s="885"/>
      <c r="B91" s="567"/>
      <c r="C91" s="926"/>
      <c r="D91" s="50" t="s">
        <v>221</v>
      </c>
      <c r="E91" s="102" t="s">
        <v>222</v>
      </c>
      <c r="F91" s="216" t="s">
        <v>187</v>
      </c>
      <c r="G91" s="65">
        <f>IF(F91="Prevenir",15,IF(F91="Detectar",10,0))</f>
        <v>15</v>
      </c>
      <c r="H91" s="916"/>
      <c r="I91" s="918"/>
      <c r="J91" s="909"/>
      <c r="K91" s="910"/>
    </row>
    <row r="92" spans="1:78" ht="28.5" x14ac:dyDescent="0.2">
      <c r="A92" s="885"/>
      <c r="B92" s="567"/>
      <c r="C92" s="926"/>
      <c r="D92" s="50" t="s">
        <v>223</v>
      </c>
      <c r="E92" s="102" t="s">
        <v>224</v>
      </c>
      <c r="F92" s="66" t="s">
        <v>191</v>
      </c>
      <c r="G92" s="65">
        <f>IF(F92="Confiable",15,0)</f>
        <v>15</v>
      </c>
      <c r="H92" s="916"/>
      <c r="I92" s="918"/>
      <c r="J92" s="909"/>
      <c r="K92" s="910"/>
    </row>
    <row r="93" spans="1:78" ht="42.75" x14ac:dyDescent="0.2">
      <c r="A93" s="885"/>
      <c r="B93" s="567"/>
      <c r="C93" s="926"/>
      <c r="D93" s="50" t="s">
        <v>225</v>
      </c>
      <c r="E93" s="102" t="s">
        <v>226</v>
      </c>
      <c r="F93" s="216" t="s">
        <v>194</v>
      </c>
      <c r="G93" s="65">
        <f>IF(F93="Se investigan y se resuelven oportunamente",15,0)</f>
        <v>15</v>
      </c>
      <c r="H93" s="916"/>
      <c r="I93" s="918"/>
      <c r="J93" s="909"/>
      <c r="K93" s="910"/>
    </row>
    <row r="94" spans="1:78" ht="28.5" x14ac:dyDescent="0.2">
      <c r="A94" s="886"/>
      <c r="B94" s="568"/>
      <c r="C94" s="927"/>
      <c r="D94" s="45" t="s">
        <v>227</v>
      </c>
      <c r="E94" s="102" t="s">
        <v>228</v>
      </c>
      <c r="F94" s="66" t="s">
        <v>197</v>
      </c>
      <c r="G94" s="65">
        <f>IF(F94="Completa",10,IF(F94="Incompleta",5,0))</f>
        <v>10</v>
      </c>
      <c r="H94" s="917"/>
      <c r="I94" s="918"/>
      <c r="J94" s="909"/>
      <c r="K94" s="910"/>
    </row>
    <row r="95" spans="1:78" ht="15.75" thickBot="1" x14ac:dyDescent="0.25">
      <c r="A95" s="121"/>
      <c r="B95" s="122"/>
      <c r="C95" s="56"/>
      <c r="D95" s="57"/>
      <c r="E95" s="58" t="s">
        <v>229</v>
      </c>
      <c r="F95" s="16"/>
      <c r="G95" s="16">
        <f>SUM(G88:G94)</f>
        <v>100</v>
      </c>
      <c r="H95" s="59"/>
      <c r="I95" s="119"/>
      <c r="J95" s="119"/>
      <c r="K95" s="120"/>
    </row>
    <row r="96" spans="1:78" ht="15" thickBot="1" x14ac:dyDescent="0.25">
      <c r="A96" s="55"/>
    </row>
    <row r="97" spans="1:78" s="54" customFormat="1" ht="30" customHeight="1" x14ac:dyDescent="0.25">
      <c r="A97" s="919" t="s">
        <v>87</v>
      </c>
      <c r="B97" s="963" t="s">
        <v>232</v>
      </c>
      <c r="C97" s="921" t="s">
        <v>205</v>
      </c>
      <c r="D97" s="911" t="s">
        <v>206</v>
      </c>
      <c r="E97" s="911"/>
      <c r="F97" s="911"/>
      <c r="G97" s="911"/>
      <c r="H97" s="911"/>
      <c r="I97" s="105" t="s">
        <v>207</v>
      </c>
      <c r="J97" s="912" t="s">
        <v>208</v>
      </c>
      <c r="K97" s="914" t="s">
        <v>209</v>
      </c>
    </row>
    <row r="98" spans="1:78" s="54" customFormat="1" ht="60.75" thickBot="1" x14ac:dyDescent="0.3">
      <c r="A98" s="920"/>
      <c r="B98" s="964"/>
      <c r="C98" s="922"/>
      <c r="D98" s="106" t="s">
        <v>210</v>
      </c>
      <c r="E98" s="51" t="s">
        <v>211</v>
      </c>
      <c r="F98" s="106" t="s">
        <v>212</v>
      </c>
      <c r="G98" s="106" t="s">
        <v>213</v>
      </c>
      <c r="H98" s="106" t="s">
        <v>230</v>
      </c>
      <c r="I98" s="52" t="s">
        <v>215</v>
      </c>
      <c r="J98" s="913"/>
      <c r="K98" s="915"/>
    </row>
    <row r="99" spans="1:78" ht="20.25" customHeight="1" x14ac:dyDescent="0.2">
      <c r="A99" s="884" t="str">
        <f>DESCRIPCION!A16</f>
        <v>Posibilidad de la Indebida utilización de la figura de urgencia manifiesta en el marco de la ley 80 de 1993 y sus normas concordantes</v>
      </c>
      <c r="B99" s="566" t="str">
        <f>+'IDENTIFICACION DE RIESGOS'!B21</f>
        <v>Sobrecostos en los contratos de bienes, obras o servicios independiente de posibles distorsiones del mercado</v>
      </c>
      <c r="C99" s="925" t="s">
        <v>459</v>
      </c>
      <c r="D99" s="888" t="s">
        <v>216</v>
      </c>
      <c r="E99" s="125" t="s">
        <v>217</v>
      </c>
      <c r="F99" s="68" t="s">
        <v>179</v>
      </c>
      <c r="G99" s="126">
        <f>IF(F99="Asignado",15,0)</f>
        <v>15</v>
      </c>
      <c r="H99" s="916" t="str">
        <f>IF(AND(G106&gt;0,G106&lt;=85),"Débil",IF(AND(G106&gt;85,G106&lt;=95),"Moderado",IF(G106&gt;96,"Fuerte"," ")))</f>
        <v>Fuerte</v>
      </c>
      <c r="I99" s="894" t="s">
        <v>201</v>
      </c>
      <c r="J99" s="891" t="str">
        <f>IF(AND(H99="Fuerte",I99="Fuerte (Siempre se Ejecuta)"),"Fuerte",IF(AND(H99="Fuerte",I99="Moderado (Algunas veces se ejecuta)"),"Moderado",IF(AND(H99="Fuerte",I99="Débil (No se ejecuta)"),"Débil",IF(AND(H99="Moderado",I99="Fuerte (Siempre se Ejecuta)"),"Moderado",IF(AND(H99="Moderado",I99="Moderado (Algunas veces se ejecuta)"),"Moderado",IF(AND(H99="Moderado",I99="Débil (No se ejecuta)"),"Débil",IF(AND(H99="Débil",I99="Fuerte (Siempre se Ejecuta)"),"Débil",IF(AND(H99="Débil",I99="Moderado (Algunas veces se ejecuta)"),"Débil",IF(AND(H99="Débil",I99="Débil (No se ejecuta)"),"Débil"," ")))))))))</f>
        <v>Fuerte</v>
      </c>
      <c r="K99" s="897" t="str">
        <f>IF(J99="Fuerte","NO",IF(J99=" "," ","SI"))</f>
        <v>NO</v>
      </c>
    </row>
    <row r="100" spans="1:78" ht="28.5" x14ac:dyDescent="0.2">
      <c r="A100" s="885"/>
      <c r="B100" s="567"/>
      <c r="C100" s="926"/>
      <c r="D100" s="888"/>
      <c r="E100" s="102" t="s">
        <v>218</v>
      </c>
      <c r="F100" s="66" t="s">
        <v>181</v>
      </c>
      <c r="G100" s="65">
        <f>IF(F100="Adecuado",15,0)</f>
        <v>15</v>
      </c>
      <c r="H100" s="916"/>
      <c r="I100" s="918"/>
      <c r="J100" s="909"/>
      <c r="K100" s="910"/>
    </row>
    <row r="101" spans="1:78" ht="42.75" customHeight="1" x14ac:dyDescent="0.2">
      <c r="A101" s="885"/>
      <c r="B101" s="567"/>
      <c r="C101" s="926"/>
      <c r="D101" s="50" t="s">
        <v>219</v>
      </c>
      <c r="E101" s="102" t="s">
        <v>220</v>
      </c>
      <c r="F101" s="66" t="s">
        <v>184</v>
      </c>
      <c r="G101" s="65">
        <f>IF(F101="Oportuna",15,0)</f>
        <v>15</v>
      </c>
      <c r="H101" s="916"/>
      <c r="I101" s="918"/>
      <c r="J101" s="909"/>
      <c r="K101" s="910"/>
    </row>
    <row r="102" spans="1:78" ht="42.75" x14ac:dyDescent="0.2">
      <c r="A102" s="885"/>
      <c r="B102" s="567"/>
      <c r="C102" s="926"/>
      <c r="D102" s="50" t="s">
        <v>221</v>
      </c>
      <c r="E102" s="102" t="s">
        <v>222</v>
      </c>
      <c r="F102" s="216" t="s">
        <v>187</v>
      </c>
      <c r="G102" s="65">
        <f>IF(F102="Prevenir",15,IF(F102="Detectar",10,0))</f>
        <v>15</v>
      </c>
      <c r="H102" s="916"/>
      <c r="I102" s="918"/>
      <c r="J102" s="909"/>
      <c r="K102" s="910"/>
    </row>
    <row r="103" spans="1:78" ht="28.5" x14ac:dyDescent="0.2">
      <c r="A103" s="885"/>
      <c r="B103" s="567"/>
      <c r="C103" s="926"/>
      <c r="D103" s="50" t="s">
        <v>223</v>
      </c>
      <c r="E103" s="102" t="s">
        <v>224</v>
      </c>
      <c r="F103" s="66" t="s">
        <v>191</v>
      </c>
      <c r="G103" s="65">
        <f>IF(F103="Confiable",15,0)</f>
        <v>15</v>
      </c>
      <c r="H103" s="916"/>
      <c r="I103" s="918"/>
      <c r="J103" s="909"/>
      <c r="K103" s="910"/>
    </row>
    <row r="104" spans="1:78" ht="42.75" x14ac:dyDescent="0.2">
      <c r="A104" s="885"/>
      <c r="B104" s="567"/>
      <c r="C104" s="926"/>
      <c r="D104" s="50" t="s">
        <v>225</v>
      </c>
      <c r="E104" s="102" t="s">
        <v>226</v>
      </c>
      <c r="F104" s="216" t="s">
        <v>194</v>
      </c>
      <c r="G104" s="65">
        <f>IF(F104="Se investigan y se resuelven oportunamente",15,0)</f>
        <v>15</v>
      </c>
      <c r="H104" s="916"/>
      <c r="I104" s="918"/>
      <c r="J104" s="909"/>
      <c r="K104" s="910"/>
    </row>
    <row r="105" spans="1:78" ht="28.5" x14ac:dyDescent="0.2">
      <c r="A105" s="886"/>
      <c r="B105" s="568"/>
      <c r="C105" s="927"/>
      <c r="D105" s="45" t="s">
        <v>227</v>
      </c>
      <c r="E105" s="102" t="s">
        <v>228</v>
      </c>
      <c r="F105" s="66" t="s">
        <v>197</v>
      </c>
      <c r="G105" s="65">
        <f>IF(F105="Completa",10,IF(F105="Incompleta",5,0))</f>
        <v>10</v>
      </c>
      <c r="H105" s="917"/>
      <c r="I105" s="918"/>
      <c r="J105" s="909"/>
      <c r="K105" s="910"/>
    </row>
    <row r="106" spans="1:78" s="60" customFormat="1" ht="15.75" thickBot="1" x14ac:dyDescent="0.25">
      <c r="A106" s="121"/>
      <c r="B106" s="122"/>
      <c r="C106" s="56"/>
      <c r="D106" s="57"/>
      <c r="E106" s="58" t="s">
        <v>229</v>
      </c>
      <c r="F106" s="16"/>
      <c r="G106" s="16">
        <f>SUM(G99:G105)</f>
        <v>100</v>
      </c>
      <c r="H106" s="59"/>
      <c r="I106" s="119"/>
      <c r="J106" s="119"/>
      <c r="K106" s="120"/>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row>
    <row r="107" spans="1:78" ht="15" thickBot="1" x14ac:dyDescent="0.25"/>
    <row r="108" spans="1:78" s="53" customFormat="1" ht="30" customHeight="1" x14ac:dyDescent="0.25">
      <c r="A108" s="919" t="s">
        <v>87</v>
      </c>
      <c r="B108" s="900" t="s">
        <v>232</v>
      </c>
      <c r="C108" s="923" t="s">
        <v>205</v>
      </c>
      <c r="D108" s="911" t="s">
        <v>206</v>
      </c>
      <c r="E108" s="911"/>
      <c r="F108" s="911"/>
      <c r="G108" s="911"/>
      <c r="H108" s="911"/>
      <c r="I108" s="105" t="s">
        <v>207</v>
      </c>
      <c r="J108" s="912" t="s">
        <v>208</v>
      </c>
      <c r="K108" s="914" t="s">
        <v>209</v>
      </c>
      <c r="L108" s="54"/>
      <c r="M108" s="54"/>
      <c r="N108" s="54"/>
      <c r="O108" s="54"/>
      <c r="P108" s="54"/>
      <c r="Q108" s="54"/>
      <c r="R108" s="54"/>
      <c r="S108" s="54"/>
      <c r="T108" s="54"/>
      <c r="U108" s="54"/>
      <c r="V108" s="54"/>
      <c r="W108" s="54"/>
      <c r="X108" s="54"/>
      <c r="Y108" s="54"/>
      <c r="Z108" s="54"/>
      <c r="AA108" s="54"/>
      <c r="AB108" s="54"/>
      <c r="AC108" s="54"/>
      <c r="AD108" s="54"/>
      <c r="AE108" s="54"/>
      <c r="AF108" s="54"/>
      <c r="AG108" s="54"/>
      <c r="AH108" s="54"/>
      <c r="AI108" s="54"/>
      <c r="AJ108" s="54"/>
      <c r="AK108" s="54"/>
      <c r="AL108" s="54"/>
      <c r="AM108" s="54"/>
      <c r="AN108" s="54"/>
      <c r="AO108" s="54"/>
      <c r="AP108" s="54"/>
      <c r="AQ108" s="54"/>
      <c r="AR108" s="54"/>
      <c r="AS108" s="54"/>
      <c r="AT108" s="54"/>
      <c r="AU108" s="54"/>
      <c r="AV108" s="54"/>
      <c r="AW108" s="54"/>
      <c r="AX108" s="54"/>
      <c r="AY108" s="54"/>
      <c r="AZ108" s="54"/>
      <c r="BA108" s="54"/>
      <c r="BB108" s="54"/>
      <c r="BC108" s="54"/>
      <c r="BD108" s="54"/>
      <c r="BE108" s="54"/>
      <c r="BF108" s="54"/>
      <c r="BG108" s="54"/>
      <c r="BH108" s="54"/>
      <c r="BI108" s="54"/>
      <c r="BJ108" s="54"/>
      <c r="BK108" s="54"/>
      <c r="BL108" s="54"/>
      <c r="BM108" s="54"/>
      <c r="BN108" s="54"/>
      <c r="BO108" s="54"/>
      <c r="BP108" s="54"/>
      <c r="BQ108" s="54"/>
      <c r="BR108" s="54"/>
      <c r="BS108" s="54"/>
      <c r="BT108" s="54"/>
      <c r="BU108" s="54"/>
      <c r="BV108" s="54"/>
      <c r="BW108" s="54"/>
      <c r="BX108" s="54"/>
      <c r="BY108" s="54"/>
      <c r="BZ108" s="54"/>
    </row>
    <row r="109" spans="1:78" s="54" customFormat="1" ht="90" customHeight="1" thickBot="1" x14ac:dyDescent="0.3">
      <c r="A109" s="920"/>
      <c r="B109" s="901"/>
      <c r="C109" s="924"/>
      <c r="D109" s="106" t="s">
        <v>210</v>
      </c>
      <c r="E109" s="51" t="s">
        <v>211</v>
      </c>
      <c r="F109" s="106" t="s">
        <v>212</v>
      </c>
      <c r="G109" s="106" t="s">
        <v>213</v>
      </c>
      <c r="H109" s="106" t="s">
        <v>230</v>
      </c>
      <c r="I109" s="52" t="s">
        <v>215</v>
      </c>
      <c r="J109" s="913"/>
      <c r="K109" s="915"/>
    </row>
    <row r="110" spans="1:78" ht="20.25" customHeight="1" x14ac:dyDescent="0.2">
      <c r="A110" s="884" t="str">
        <f>+DESCRIPCION!A22</f>
        <v xml:space="preserve">posibilidad de que el supervisor certifique el cumplimiento del objeto contractual sin haberse ejecutado. </v>
      </c>
      <c r="B110" s="566" t="str">
        <f>+DESCRIPCION!D22</f>
        <v>Desconocimiento del manual de contratación y manual de supervisión por parte del supervisor</v>
      </c>
      <c r="C110" s="967" t="s">
        <v>460</v>
      </c>
      <c r="D110" s="888" t="s">
        <v>216</v>
      </c>
      <c r="E110" s="125" t="s">
        <v>217</v>
      </c>
      <c r="F110" s="68" t="s">
        <v>179</v>
      </c>
      <c r="G110" s="126">
        <f>IF(F110="Asignado",15,0)</f>
        <v>15</v>
      </c>
      <c r="H110" s="916" t="str">
        <f>IF(AND(G117&gt;0,G117&lt;=85),"Débil",IF(AND(G117&gt;85,G117&lt;=95),"Moderado",IF(G117&gt;96,"Fuerte"," ")))</f>
        <v>Fuerte</v>
      </c>
      <c r="I110" s="894" t="s">
        <v>201</v>
      </c>
      <c r="J110" s="891" t="str">
        <f>IF(AND(H110="Fuerte",I110="Fuerte (Siempre se Ejecuta)"),"Fuerte",IF(AND(H110="Fuerte",I110="Moderado (Algunas veces se ejecuta)"),"Moderado",IF(AND(H110="Fuerte",I110="Débil (No se ejecuta)"),"Débil",IF(AND(H110="Moderado",I110="Fuerte (Siempre se Ejecuta)"),"Moderado",IF(AND(H110="Moderado",I110="Moderado (Algunas veces se ejecuta)"),"Moderado",IF(AND(H110="Moderado",I110="Débil (No se ejecuta)"),"Débil",IF(AND(H110="Débil",I110="Fuerte (Siempre se Ejecuta)"),"Débil",IF(AND(H110="Débil",I110="Moderado (Algunas veces se ejecuta)"),"Débil",IF(AND(H110="Débil",I110="Débil (No se ejecuta)"),"Débil"," ")))))))))</f>
        <v>Fuerte</v>
      </c>
      <c r="K110" s="897" t="str">
        <f>IF(J110="Fuerte","NO",IF(J110=" "," ","SI"))</f>
        <v>NO</v>
      </c>
    </row>
    <row r="111" spans="1:78" ht="28.5" x14ac:dyDescent="0.2">
      <c r="A111" s="885"/>
      <c r="B111" s="567"/>
      <c r="C111" s="968"/>
      <c r="D111" s="888"/>
      <c r="E111" s="102" t="s">
        <v>218</v>
      </c>
      <c r="F111" s="66" t="s">
        <v>181</v>
      </c>
      <c r="G111" s="65">
        <f>IF(F111="Adecuado",15,0)</f>
        <v>15</v>
      </c>
      <c r="H111" s="916"/>
      <c r="I111" s="918"/>
      <c r="J111" s="909"/>
      <c r="K111" s="910"/>
    </row>
    <row r="112" spans="1:78" ht="42.75" customHeight="1" x14ac:dyDescent="0.2">
      <c r="A112" s="885"/>
      <c r="B112" s="567"/>
      <c r="C112" s="968"/>
      <c r="D112" s="50" t="s">
        <v>219</v>
      </c>
      <c r="E112" s="102" t="s">
        <v>220</v>
      </c>
      <c r="F112" s="66" t="s">
        <v>184</v>
      </c>
      <c r="G112" s="65">
        <f>IF(F112="Oportuna",15,0)</f>
        <v>15</v>
      </c>
      <c r="H112" s="916"/>
      <c r="I112" s="918"/>
      <c r="J112" s="909"/>
      <c r="K112" s="910"/>
    </row>
    <row r="113" spans="1:78" ht="42.75" x14ac:dyDescent="0.2">
      <c r="A113" s="885"/>
      <c r="B113" s="567"/>
      <c r="C113" s="968"/>
      <c r="D113" s="50" t="s">
        <v>221</v>
      </c>
      <c r="E113" s="102" t="s">
        <v>222</v>
      </c>
      <c r="F113" s="216" t="s">
        <v>187</v>
      </c>
      <c r="G113" s="65">
        <f>IF(F113="Prevenir",15,IF(F113="Detectar",10,0))</f>
        <v>15</v>
      </c>
      <c r="H113" s="916"/>
      <c r="I113" s="918"/>
      <c r="J113" s="909"/>
      <c r="K113" s="910"/>
    </row>
    <row r="114" spans="1:78" ht="28.5" x14ac:dyDescent="0.2">
      <c r="A114" s="885"/>
      <c r="B114" s="567"/>
      <c r="C114" s="968"/>
      <c r="D114" s="50" t="s">
        <v>223</v>
      </c>
      <c r="E114" s="102" t="s">
        <v>224</v>
      </c>
      <c r="F114" s="66" t="s">
        <v>191</v>
      </c>
      <c r="G114" s="65">
        <f>IF(F114="Confiable",15,0)</f>
        <v>15</v>
      </c>
      <c r="H114" s="916"/>
      <c r="I114" s="918"/>
      <c r="J114" s="909"/>
      <c r="K114" s="910"/>
    </row>
    <row r="115" spans="1:78" ht="42.75" x14ac:dyDescent="0.2">
      <c r="A115" s="885"/>
      <c r="B115" s="567"/>
      <c r="C115" s="968"/>
      <c r="D115" s="50" t="s">
        <v>225</v>
      </c>
      <c r="E115" s="102" t="s">
        <v>226</v>
      </c>
      <c r="F115" s="216" t="s">
        <v>194</v>
      </c>
      <c r="G115" s="65">
        <f>IF(F115="Se investigan y se resuelven oportunamente",15,0)</f>
        <v>15</v>
      </c>
      <c r="H115" s="916"/>
      <c r="I115" s="918"/>
      <c r="J115" s="909"/>
      <c r="K115" s="910"/>
    </row>
    <row r="116" spans="1:78" ht="28.5" x14ac:dyDescent="0.2">
      <c r="A116" s="886"/>
      <c r="B116" s="568"/>
      <c r="C116" s="969"/>
      <c r="D116" s="45" t="s">
        <v>227</v>
      </c>
      <c r="E116" s="102" t="s">
        <v>228</v>
      </c>
      <c r="F116" s="66" t="s">
        <v>197</v>
      </c>
      <c r="G116" s="65">
        <f>IF(F116="Completa",10,IF(F116="Incompleta",5,0))</f>
        <v>10</v>
      </c>
      <c r="H116" s="917"/>
      <c r="I116" s="970"/>
      <c r="J116" s="965"/>
      <c r="K116" s="966"/>
    </row>
    <row r="117" spans="1:78" ht="15.75" thickBot="1" x14ac:dyDescent="0.25">
      <c r="A117" s="121"/>
      <c r="B117" s="122"/>
      <c r="C117" s="56"/>
      <c r="D117" s="57"/>
      <c r="E117" s="58" t="s">
        <v>229</v>
      </c>
      <c r="F117" s="16"/>
      <c r="G117" s="16">
        <f>SUM(G110:G116)</f>
        <v>100</v>
      </c>
      <c r="H117" s="131"/>
      <c r="I117" s="132"/>
      <c r="J117" s="132"/>
      <c r="K117" s="133"/>
    </row>
    <row r="118" spans="1:78" ht="15" thickBot="1" x14ac:dyDescent="0.25">
      <c r="A118" s="55"/>
    </row>
    <row r="119" spans="1:78" s="54" customFormat="1" ht="30" customHeight="1" x14ac:dyDescent="0.25">
      <c r="A119" s="898" t="s">
        <v>87</v>
      </c>
      <c r="B119" s="900" t="s">
        <v>232</v>
      </c>
      <c r="C119" s="902" t="s">
        <v>205</v>
      </c>
      <c r="D119" s="904" t="s">
        <v>206</v>
      </c>
      <c r="E119" s="905"/>
      <c r="F119" s="905"/>
      <c r="G119" s="905"/>
      <c r="H119" s="906"/>
      <c r="I119" s="105" t="s">
        <v>207</v>
      </c>
      <c r="J119" s="907" t="s">
        <v>208</v>
      </c>
      <c r="K119" s="882" t="s">
        <v>209</v>
      </c>
    </row>
    <row r="120" spans="1:78" s="54" customFormat="1" ht="81" customHeight="1" thickBot="1" x14ac:dyDescent="0.3">
      <c r="A120" s="899"/>
      <c r="B120" s="901"/>
      <c r="C120" s="903"/>
      <c r="D120" s="106" t="s">
        <v>210</v>
      </c>
      <c r="E120" s="51" t="s">
        <v>211</v>
      </c>
      <c r="F120" s="106" t="s">
        <v>212</v>
      </c>
      <c r="G120" s="106" t="s">
        <v>213</v>
      </c>
      <c r="H120" s="106" t="s">
        <v>230</v>
      </c>
      <c r="I120" s="52" t="s">
        <v>215</v>
      </c>
      <c r="J120" s="908"/>
      <c r="K120" s="883"/>
    </row>
    <row r="121" spans="1:78" ht="20.25" customHeight="1" x14ac:dyDescent="0.2">
      <c r="A121" s="884"/>
      <c r="B121" s="566"/>
      <c r="C121" s="884"/>
      <c r="D121" s="887" t="s">
        <v>216</v>
      </c>
      <c r="E121" s="125" t="s">
        <v>217</v>
      </c>
      <c r="F121" s="68" t="s">
        <v>178</v>
      </c>
      <c r="G121" s="126">
        <f>IF(F121="Asignado",15,0)</f>
        <v>0</v>
      </c>
      <c r="H121" s="889" t="str">
        <f>IF(AND(G128&gt;0,G128&lt;=85),"Débil",IF(AND(G128&gt;85,G128&lt;=95),"Moderado",IF(G128&gt;96,"Fuerte"," ")))</f>
        <v xml:space="preserve"> </v>
      </c>
      <c r="I121" s="892" t="s">
        <v>178</v>
      </c>
      <c r="J121" s="889" t="str">
        <f>IF(AND(H121="Fuerte",I121="Fuerte (Siempre se Ejecuta)"),"Fuerte",IF(AND(H121="Fuerte",I121="Moderado (Algunas veces se ejecuta)"),"Moderado",IF(AND(H121="Fuerte",I121="Débil (No se ejecuta)"),"Débil",IF(AND(H121="Moderado",I121="Fuerte (Siempre se Ejecuta)"),"Moderado",IF(AND(H121="Moderado",I121="Moderado (Algunas veces se ejecuta)"),"Moderado",IF(AND(H121="Moderado",I121="Débil (No se ejecuta)"),"Débil",IF(AND(H121="Débil",I121="Fuerte (Siempre se Ejecuta)"),"Débil",IF(AND(H121="Débil",I121="Moderado (Algunas veces se ejecuta)"),"Débil",IF(AND(H121="Débil",I121="Débil (No se ejecuta)"),"Débil"," ")))))))))</f>
        <v xml:space="preserve"> </v>
      </c>
      <c r="K121" s="895" t="str">
        <f>IF(J121="Fuerte","NO",IF(J121=" "," ","SI"))</f>
        <v xml:space="preserve"> </v>
      </c>
    </row>
    <row r="122" spans="1:78" ht="28.5" x14ac:dyDescent="0.2">
      <c r="A122" s="885"/>
      <c r="B122" s="567"/>
      <c r="C122" s="885"/>
      <c r="D122" s="888"/>
      <c r="E122" s="102" t="s">
        <v>218</v>
      </c>
      <c r="F122" s="66" t="s">
        <v>178</v>
      </c>
      <c r="G122" s="65">
        <f>IF(F122="Adecuado",15,0)</f>
        <v>0</v>
      </c>
      <c r="H122" s="890"/>
      <c r="I122" s="893"/>
      <c r="J122" s="890"/>
      <c r="K122" s="896"/>
    </row>
    <row r="123" spans="1:78" ht="42.75" x14ac:dyDescent="0.2">
      <c r="A123" s="885"/>
      <c r="B123" s="567"/>
      <c r="C123" s="885"/>
      <c r="D123" s="50" t="s">
        <v>219</v>
      </c>
      <c r="E123" s="102" t="s">
        <v>220</v>
      </c>
      <c r="F123" s="66" t="s">
        <v>178</v>
      </c>
      <c r="G123" s="65">
        <f>IF(F123="Oportuna",15,0)</f>
        <v>0</v>
      </c>
      <c r="H123" s="890"/>
      <c r="I123" s="893"/>
      <c r="J123" s="890"/>
      <c r="K123" s="896"/>
    </row>
    <row r="124" spans="1:78" ht="42.75" x14ac:dyDescent="0.2">
      <c r="A124" s="885"/>
      <c r="B124" s="567"/>
      <c r="C124" s="885"/>
      <c r="D124" s="50" t="s">
        <v>221</v>
      </c>
      <c r="E124" s="102" t="s">
        <v>222</v>
      </c>
      <c r="F124" s="216" t="s">
        <v>178</v>
      </c>
      <c r="G124" s="65">
        <f>IF(F124="Prevenir",15,IF(F124="Detectar",10,0))</f>
        <v>0</v>
      </c>
      <c r="H124" s="890"/>
      <c r="I124" s="893"/>
      <c r="J124" s="890"/>
      <c r="K124" s="896"/>
    </row>
    <row r="125" spans="1:78" ht="28.5" x14ac:dyDescent="0.2">
      <c r="A125" s="885"/>
      <c r="B125" s="567"/>
      <c r="C125" s="885"/>
      <c r="D125" s="50" t="s">
        <v>223</v>
      </c>
      <c r="E125" s="102" t="s">
        <v>224</v>
      </c>
      <c r="F125" s="66" t="s">
        <v>178</v>
      </c>
      <c r="G125" s="65">
        <f>IF(F125="Confiable",15,0)</f>
        <v>0</v>
      </c>
      <c r="H125" s="890"/>
      <c r="I125" s="893"/>
      <c r="J125" s="890"/>
      <c r="K125" s="896"/>
    </row>
    <row r="126" spans="1:78" ht="42.75" x14ac:dyDescent="0.2">
      <c r="A126" s="885"/>
      <c r="B126" s="567"/>
      <c r="C126" s="885"/>
      <c r="D126" s="50" t="s">
        <v>225</v>
      </c>
      <c r="E126" s="102" t="s">
        <v>226</v>
      </c>
      <c r="F126" s="216" t="s">
        <v>178</v>
      </c>
      <c r="G126" s="65">
        <f>IF(F126="Se investigan y se resuelven oportunamente",15,0)</f>
        <v>0</v>
      </c>
      <c r="H126" s="890"/>
      <c r="I126" s="893"/>
      <c r="J126" s="890"/>
      <c r="K126" s="896"/>
    </row>
    <row r="127" spans="1:78" ht="28.5" x14ac:dyDescent="0.2">
      <c r="A127" s="886"/>
      <c r="B127" s="568"/>
      <c r="C127" s="886"/>
      <c r="D127" s="45" t="s">
        <v>227</v>
      </c>
      <c r="E127" s="102" t="s">
        <v>228</v>
      </c>
      <c r="F127" s="66" t="s">
        <v>178</v>
      </c>
      <c r="G127" s="65">
        <f>IF(F127="Completa",10,IF(F127="Incompleta",5,0))</f>
        <v>0</v>
      </c>
      <c r="H127" s="891"/>
      <c r="I127" s="894"/>
      <c r="J127" s="891"/>
      <c r="K127" s="897"/>
    </row>
    <row r="128" spans="1:78" s="60" customFormat="1" ht="15.75" thickBot="1" x14ac:dyDescent="0.25">
      <c r="A128" s="121"/>
      <c r="B128" s="122"/>
      <c r="C128" s="56"/>
      <c r="D128" s="57"/>
      <c r="E128" s="58" t="s">
        <v>229</v>
      </c>
      <c r="F128" s="16"/>
      <c r="G128" s="16">
        <f>SUM(G121:G127)</f>
        <v>0</v>
      </c>
      <c r="H128" s="131"/>
      <c r="I128" s="132"/>
      <c r="J128" s="132"/>
      <c r="K128" s="133"/>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row>
    <row r="129" spans="1:78" ht="15" thickBot="1" x14ac:dyDescent="0.25"/>
    <row r="130" spans="1:78" s="53" customFormat="1" ht="30" customHeight="1" x14ac:dyDescent="0.25">
      <c r="A130" s="898" t="s">
        <v>87</v>
      </c>
      <c r="B130" s="900" t="s">
        <v>232</v>
      </c>
      <c r="C130" s="902" t="s">
        <v>205</v>
      </c>
      <c r="D130" s="904" t="s">
        <v>206</v>
      </c>
      <c r="E130" s="905"/>
      <c r="F130" s="905"/>
      <c r="G130" s="905"/>
      <c r="H130" s="906"/>
      <c r="I130" s="105" t="s">
        <v>207</v>
      </c>
      <c r="J130" s="907" t="s">
        <v>208</v>
      </c>
      <c r="K130" s="882" t="s">
        <v>209</v>
      </c>
      <c r="L130" s="54"/>
      <c r="M130" s="54"/>
      <c r="N130" s="54"/>
      <c r="O130" s="54"/>
      <c r="P130" s="54"/>
      <c r="Q130" s="54"/>
      <c r="R130" s="54"/>
      <c r="S130" s="54"/>
      <c r="T130" s="54"/>
      <c r="U130" s="54"/>
      <c r="V130" s="54"/>
      <c r="W130" s="54"/>
      <c r="X130" s="54"/>
      <c r="Y130" s="54"/>
      <c r="Z130" s="54"/>
      <c r="AA130" s="54"/>
      <c r="AB130" s="54"/>
      <c r="AC130" s="54"/>
      <c r="AD130" s="54"/>
      <c r="AE130" s="54"/>
      <c r="AF130" s="54"/>
      <c r="AG130" s="54"/>
      <c r="AH130" s="54"/>
      <c r="AI130" s="54"/>
      <c r="AJ130" s="54"/>
      <c r="AK130" s="54"/>
      <c r="AL130" s="54"/>
      <c r="AM130" s="54"/>
      <c r="AN130" s="54"/>
      <c r="AO130" s="54"/>
      <c r="AP130" s="54"/>
      <c r="AQ130" s="54"/>
      <c r="AR130" s="54"/>
      <c r="AS130" s="54"/>
      <c r="AT130" s="54"/>
      <c r="AU130" s="54"/>
      <c r="AV130" s="54"/>
      <c r="AW130" s="54"/>
      <c r="AX130" s="54"/>
      <c r="AY130" s="54"/>
      <c r="AZ130" s="54"/>
      <c r="BA130" s="54"/>
      <c r="BB130" s="54"/>
      <c r="BC130" s="54"/>
      <c r="BD130" s="54"/>
      <c r="BE130" s="54"/>
      <c r="BF130" s="54"/>
      <c r="BG130" s="54"/>
      <c r="BH130" s="54"/>
      <c r="BI130" s="54"/>
      <c r="BJ130" s="54"/>
      <c r="BK130" s="54"/>
      <c r="BL130" s="54"/>
      <c r="BM130" s="54"/>
      <c r="BN130" s="54"/>
      <c r="BO130" s="54"/>
      <c r="BP130" s="54"/>
      <c r="BQ130" s="54"/>
      <c r="BR130" s="54"/>
      <c r="BS130" s="54"/>
      <c r="BT130" s="54"/>
      <c r="BU130" s="54"/>
      <c r="BV130" s="54"/>
      <c r="BW130" s="54"/>
      <c r="BX130" s="54"/>
      <c r="BY130" s="54"/>
      <c r="BZ130" s="54"/>
    </row>
    <row r="131" spans="1:78" s="54" customFormat="1" ht="90.75" customHeight="1" thickBot="1" x14ac:dyDescent="0.3">
      <c r="A131" s="899"/>
      <c r="B131" s="901"/>
      <c r="C131" s="903"/>
      <c r="D131" s="106" t="s">
        <v>210</v>
      </c>
      <c r="E131" s="51" t="s">
        <v>211</v>
      </c>
      <c r="F131" s="106" t="s">
        <v>212</v>
      </c>
      <c r="G131" s="106" t="s">
        <v>213</v>
      </c>
      <c r="H131" s="106" t="s">
        <v>230</v>
      </c>
      <c r="I131" s="52" t="s">
        <v>215</v>
      </c>
      <c r="J131" s="908"/>
      <c r="K131" s="883"/>
    </row>
    <row r="132" spans="1:78" ht="20.25" customHeight="1" x14ac:dyDescent="0.2">
      <c r="A132" s="884">
        <f>DESCRIPCION!A19</f>
        <v>0</v>
      </c>
      <c r="B132" s="566"/>
      <c r="C132" s="884"/>
      <c r="D132" s="887" t="s">
        <v>216</v>
      </c>
      <c r="E132" s="125" t="s">
        <v>217</v>
      </c>
      <c r="F132" s="68" t="s">
        <v>178</v>
      </c>
      <c r="G132" s="126">
        <f>IF(F132="Asignado",15,0)</f>
        <v>0</v>
      </c>
      <c r="H132" s="889" t="str">
        <f>IF(AND(G139&gt;0,G139&lt;=85),"Débil",IF(AND(G139&gt;85,G139&lt;=95),"Moderado",IF(G139&gt;96,"Fuerte"," ")))</f>
        <v xml:space="preserve"> </v>
      </c>
      <c r="I132" s="892" t="s">
        <v>178</v>
      </c>
      <c r="J132" s="889" t="str">
        <f>IF(AND(H132="Fuerte",I132="Fuerte (Siempre se Ejecuta)"),"Fuerte",IF(AND(H132="Fuerte",I132="Moderado (Algunas veces se ejecuta)"),"Moderado",IF(AND(H132="Fuerte",I132="Débil (No se ejecuta)"),"Débil",IF(AND(H132="Moderado",I132="Fuerte (Siempre se Ejecuta)"),"Moderado",IF(AND(H132="Moderado",I132="Moderado (Algunas veces se ejecuta)"),"Moderado",IF(AND(H132="Moderado",I132="Débil (No se ejecuta)"),"Débil",IF(AND(H132="Débil",I132="Fuerte (Siempre se Ejecuta)"),"Débil",IF(AND(H132="Débil",I132="Moderado (Algunas veces se ejecuta)"),"Débil",IF(AND(H132="Débil",I132="Débil (No se ejecuta)"),"Débil"," ")))))))))</f>
        <v xml:space="preserve"> </v>
      </c>
      <c r="K132" s="895" t="str">
        <f>IF(J132="Fuerte","NO",IF(J132=" "," ","SI"))</f>
        <v xml:space="preserve"> </v>
      </c>
    </row>
    <row r="133" spans="1:78" ht="28.5" x14ac:dyDescent="0.2">
      <c r="A133" s="885"/>
      <c r="B133" s="567"/>
      <c r="C133" s="885"/>
      <c r="D133" s="888"/>
      <c r="E133" s="102" t="s">
        <v>218</v>
      </c>
      <c r="F133" s="66" t="s">
        <v>178</v>
      </c>
      <c r="G133" s="65">
        <f>IF(F133="Adecuado",15,0)</f>
        <v>0</v>
      </c>
      <c r="H133" s="890"/>
      <c r="I133" s="893"/>
      <c r="J133" s="890"/>
      <c r="K133" s="896"/>
    </row>
    <row r="134" spans="1:78" ht="42.75" x14ac:dyDescent="0.2">
      <c r="A134" s="885"/>
      <c r="B134" s="567"/>
      <c r="C134" s="885"/>
      <c r="D134" s="50" t="s">
        <v>219</v>
      </c>
      <c r="E134" s="102" t="s">
        <v>220</v>
      </c>
      <c r="F134" s="66" t="s">
        <v>178</v>
      </c>
      <c r="G134" s="65">
        <f>IF(F134="Oportuna",15,0)</f>
        <v>0</v>
      </c>
      <c r="H134" s="890"/>
      <c r="I134" s="893"/>
      <c r="J134" s="890"/>
      <c r="K134" s="896"/>
    </row>
    <row r="135" spans="1:78" ht="42.75" x14ac:dyDescent="0.2">
      <c r="A135" s="885"/>
      <c r="B135" s="567"/>
      <c r="C135" s="885"/>
      <c r="D135" s="50" t="s">
        <v>221</v>
      </c>
      <c r="E135" s="102" t="s">
        <v>222</v>
      </c>
      <c r="F135" s="216" t="s">
        <v>178</v>
      </c>
      <c r="G135" s="65">
        <f>IF(F135="Prevenir",15,IF(F135="Detectar",10,0))</f>
        <v>0</v>
      </c>
      <c r="H135" s="890"/>
      <c r="I135" s="893"/>
      <c r="J135" s="890"/>
      <c r="K135" s="896"/>
    </row>
    <row r="136" spans="1:78" ht="28.5" x14ac:dyDescent="0.2">
      <c r="A136" s="885"/>
      <c r="B136" s="567"/>
      <c r="C136" s="885"/>
      <c r="D136" s="50" t="s">
        <v>223</v>
      </c>
      <c r="E136" s="102" t="s">
        <v>224</v>
      </c>
      <c r="F136" s="66" t="s">
        <v>178</v>
      </c>
      <c r="G136" s="65">
        <f>IF(F136="Confiable",15,0)</f>
        <v>0</v>
      </c>
      <c r="H136" s="890"/>
      <c r="I136" s="893"/>
      <c r="J136" s="890"/>
      <c r="K136" s="896"/>
    </row>
    <row r="137" spans="1:78" ht="42.75" x14ac:dyDescent="0.2">
      <c r="A137" s="885"/>
      <c r="B137" s="567"/>
      <c r="C137" s="885"/>
      <c r="D137" s="50" t="s">
        <v>225</v>
      </c>
      <c r="E137" s="102" t="s">
        <v>226</v>
      </c>
      <c r="F137" s="216" t="s">
        <v>178</v>
      </c>
      <c r="G137" s="65">
        <f>IF(F137="Se investigan y se resuelven oportunamente",15,0)</f>
        <v>0</v>
      </c>
      <c r="H137" s="890"/>
      <c r="I137" s="893"/>
      <c r="J137" s="890"/>
      <c r="K137" s="896"/>
    </row>
    <row r="138" spans="1:78" ht="28.5" x14ac:dyDescent="0.2">
      <c r="A138" s="886"/>
      <c r="B138" s="568"/>
      <c r="C138" s="886"/>
      <c r="D138" s="45" t="s">
        <v>227</v>
      </c>
      <c r="E138" s="102" t="s">
        <v>228</v>
      </c>
      <c r="F138" s="66" t="s">
        <v>178</v>
      </c>
      <c r="G138" s="65">
        <f>IF(F138="Completa",10,IF(F138="Incompleta",5,0))</f>
        <v>0</v>
      </c>
      <c r="H138" s="891"/>
      <c r="I138" s="894"/>
      <c r="J138" s="891"/>
      <c r="K138" s="897"/>
    </row>
    <row r="139" spans="1:78" ht="15.75" thickBot="1" x14ac:dyDescent="0.25">
      <c r="A139" s="121"/>
      <c r="B139" s="122"/>
      <c r="C139" s="56"/>
      <c r="D139" s="57"/>
      <c r="E139" s="58" t="s">
        <v>229</v>
      </c>
      <c r="F139" s="16"/>
      <c r="G139" s="16">
        <f>SUM(G132:G138)</f>
        <v>0</v>
      </c>
      <c r="H139" s="131"/>
      <c r="I139" s="132"/>
      <c r="J139" s="132"/>
      <c r="K139" s="133"/>
    </row>
    <row r="140" spans="1:78" ht="15" thickBot="1" x14ac:dyDescent="0.25">
      <c r="A140" s="55"/>
    </row>
    <row r="141" spans="1:78" s="54" customFormat="1" ht="30" customHeight="1" x14ac:dyDescent="0.25">
      <c r="A141" s="898" t="s">
        <v>87</v>
      </c>
      <c r="B141" s="900" t="s">
        <v>232</v>
      </c>
      <c r="C141" s="902" t="s">
        <v>205</v>
      </c>
      <c r="D141" s="904" t="s">
        <v>206</v>
      </c>
      <c r="E141" s="905"/>
      <c r="F141" s="905"/>
      <c r="G141" s="905"/>
      <c r="H141" s="906"/>
      <c r="I141" s="105" t="s">
        <v>207</v>
      </c>
      <c r="J141" s="907" t="s">
        <v>208</v>
      </c>
      <c r="K141" s="882" t="s">
        <v>209</v>
      </c>
    </row>
    <row r="142" spans="1:78" s="54" customFormat="1" ht="60.75" thickBot="1" x14ac:dyDescent="0.3">
      <c r="A142" s="899"/>
      <c r="B142" s="901"/>
      <c r="C142" s="903"/>
      <c r="D142" s="106" t="s">
        <v>210</v>
      </c>
      <c r="E142" s="51" t="s">
        <v>211</v>
      </c>
      <c r="F142" s="106" t="s">
        <v>212</v>
      </c>
      <c r="G142" s="106" t="s">
        <v>213</v>
      </c>
      <c r="H142" s="106" t="s">
        <v>230</v>
      </c>
      <c r="I142" s="52" t="s">
        <v>215</v>
      </c>
      <c r="J142" s="908"/>
      <c r="K142" s="883"/>
    </row>
    <row r="143" spans="1:78" ht="20.25" customHeight="1" x14ac:dyDescent="0.2">
      <c r="A143" s="884"/>
      <c r="B143" s="566"/>
      <c r="C143" s="884"/>
      <c r="D143" s="887" t="s">
        <v>216</v>
      </c>
      <c r="E143" s="125" t="s">
        <v>217</v>
      </c>
      <c r="F143" s="68" t="s">
        <v>178</v>
      </c>
      <c r="G143" s="126">
        <f>IF(F143="Asignado",15,0)</f>
        <v>0</v>
      </c>
      <c r="H143" s="889" t="str">
        <f>IF(AND(G150&gt;0,G150&lt;=85),"Débil",IF(AND(G150&gt;85,G150&lt;=95),"Moderado",IF(G150&gt;96,"Fuerte"," ")))</f>
        <v xml:space="preserve"> </v>
      </c>
      <c r="I143" s="892" t="s">
        <v>178</v>
      </c>
      <c r="J143" s="889" t="str">
        <f>IF(AND(H143="Fuerte",I143="Fuerte (Siempre se Ejecuta)"),"Fuerte",IF(AND(H143="Fuerte",I143="Moderado (Algunas veces se ejecuta)"),"Moderado",IF(AND(H143="Fuerte",I143="Débil (No se ejecuta)"),"Débil",IF(AND(H143="Moderado",I143="Fuerte (Siempre se Ejecuta)"),"Moderado",IF(AND(H143="Moderado",I143="Moderado (Algunas veces se ejecuta)"),"Moderado",IF(AND(H143="Moderado",I143="Débil (No se ejecuta)"),"Débil",IF(AND(H143="Débil",I143="Fuerte (Siempre se Ejecuta)"),"Débil",IF(AND(H143="Débil",I143="Moderado (Algunas veces se ejecuta)"),"Débil",IF(AND(H143="Débil",I143="Débil (No se ejecuta)"),"Débil"," ")))))))))</f>
        <v xml:space="preserve"> </v>
      </c>
      <c r="K143" s="895" t="str">
        <f>IF(J143="Fuerte","NO",IF(J143=" "," ","SI"))</f>
        <v xml:space="preserve"> </v>
      </c>
    </row>
    <row r="144" spans="1:78" ht="28.5" x14ac:dyDescent="0.2">
      <c r="A144" s="885"/>
      <c r="B144" s="567"/>
      <c r="C144" s="885"/>
      <c r="D144" s="888"/>
      <c r="E144" s="102" t="s">
        <v>218</v>
      </c>
      <c r="F144" s="66" t="s">
        <v>178</v>
      </c>
      <c r="G144" s="65">
        <f>IF(F144="Adecuado",15,0)</f>
        <v>0</v>
      </c>
      <c r="H144" s="890"/>
      <c r="I144" s="893"/>
      <c r="J144" s="890"/>
      <c r="K144" s="896"/>
    </row>
    <row r="145" spans="1:98" ht="42.75" x14ac:dyDescent="0.2">
      <c r="A145" s="885"/>
      <c r="B145" s="567"/>
      <c r="C145" s="885"/>
      <c r="D145" s="50" t="s">
        <v>219</v>
      </c>
      <c r="E145" s="102" t="s">
        <v>220</v>
      </c>
      <c r="F145" s="66" t="s">
        <v>178</v>
      </c>
      <c r="G145" s="65">
        <f>IF(F145="Oportuna",15,0)</f>
        <v>0</v>
      </c>
      <c r="H145" s="890"/>
      <c r="I145" s="893"/>
      <c r="J145" s="890"/>
      <c r="K145" s="896"/>
    </row>
    <row r="146" spans="1:98" ht="42.75" x14ac:dyDescent="0.2">
      <c r="A146" s="885"/>
      <c r="B146" s="567"/>
      <c r="C146" s="885"/>
      <c r="D146" s="50" t="s">
        <v>221</v>
      </c>
      <c r="E146" s="102" t="s">
        <v>222</v>
      </c>
      <c r="F146" s="216" t="s">
        <v>178</v>
      </c>
      <c r="G146" s="65">
        <f>IF(F146="Prevenir",15,IF(F146="Detectar",10,0))</f>
        <v>0</v>
      </c>
      <c r="H146" s="890"/>
      <c r="I146" s="893"/>
      <c r="J146" s="890"/>
      <c r="K146" s="896"/>
    </row>
    <row r="147" spans="1:98" ht="28.5" x14ac:dyDescent="0.2">
      <c r="A147" s="885"/>
      <c r="B147" s="567"/>
      <c r="C147" s="885"/>
      <c r="D147" s="50" t="s">
        <v>223</v>
      </c>
      <c r="E147" s="102" t="s">
        <v>224</v>
      </c>
      <c r="F147" s="66" t="s">
        <v>178</v>
      </c>
      <c r="G147" s="65">
        <f>IF(F147="Confiable",15,0)</f>
        <v>0</v>
      </c>
      <c r="H147" s="890"/>
      <c r="I147" s="893"/>
      <c r="J147" s="890"/>
      <c r="K147" s="896"/>
    </row>
    <row r="148" spans="1:98" ht="42.75" x14ac:dyDescent="0.2">
      <c r="A148" s="885"/>
      <c r="B148" s="567"/>
      <c r="C148" s="885"/>
      <c r="D148" s="50" t="s">
        <v>225</v>
      </c>
      <c r="E148" s="102" t="s">
        <v>226</v>
      </c>
      <c r="F148" s="216" t="s">
        <v>178</v>
      </c>
      <c r="G148" s="65">
        <f>IF(F148="Se investigan y se resuelven oportunamente",15,0)</f>
        <v>0</v>
      </c>
      <c r="H148" s="890"/>
      <c r="I148" s="893"/>
      <c r="J148" s="890"/>
      <c r="K148" s="896"/>
    </row>
    <row r="149" spans="1:98" ht="28.5" x14ac:dyDescent="0.2">
      <c r="A149" s="886"/>
      <c r="B149" s="568"/>
      <c r="C149" s="886"/>
      <c r="D149" s="45" t="s">
        <v>227</v>
      </c>
      <c r="E149" s="102" t="s">
        <v>228</v>
      </c>
      <c r="F149" s="66" t="s">
        <v>178</v>
      </c>
      <c r="G149" s="65">
        <f>IF(F149="Completa",10,IF(F149="Incompleta",5,0))</f>
        <v>0</v>
      </c>
      <c r="H149" s="891"/>
      <c r="I149" s="894"/>
      <c r="J149" s="891"/>
      <c r="K149" s="897"/>
    </row>
    <row r="150" spans="1:98" s="60" customFormat="1" ht="15.75" thickBot="1" x14ac:dyDescent="0.25">
      <c r="A150" s="121"/>
      <c r="B150" s="122"/>
      <c r="C150" s="56"/>
      <c r="D150" s="57"/>
      <c r="E150" s="58" t="s">
        <v>229</v>
      </c>
      <c r="F150" s="16"/>
      <c r="G150" s="16">
        <f>SUM(G143:G149)</f>
        <v>0</v>
      </c>
      <c r="H150" s="131"/>
      <c r="I150" s="132"/>
      <c r="J150" s="132"/>
      <c r="K150" s="133"/>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row>
    <row r="151" spans="1:98" ht="15" thickBot="1" x14ac:dyDescent="0.25"/>
    <row r="152" spans="1:98" ht="30" x14ac:dyDescent="0.2">
      <c r="A152" s="898" t="s">
        <v>87</v>
      </c>
      <c r="B152" s="900" t="s">
        <v>232</v>
      </c>
      <c r="C152" s="902" t="s">
        <v>205</v>
      </c>
      <c r="D152" s="904" t="s">
        <v>206</v>
      </c>
      <c r="E152" s="905"/>
      <c r="F152" s="905"/>
      <c r="G152" s="905"/>
      <c r="H152" s="906"/>
      <c r="I152" s="105" t="s">
        <v>207</v>
      </c>
      <c r="J152" s="907" t="s">
        <v>208</v>
      </c>
      <c r="K152" s="882" t="s">
        <v>209</v>
      </c>
    </row>
    <row r="153" spans="1:98" ht="60.75" thickBot="1" x14ac:dyDescent="0.25">
      <c r="A153" s="899"/>
      <c r="B153" s="901"/>
      <c r="C153" s="903"/>
      <c r="D153" s="106" t="s">
        <v>210</v>
      </c>
      <c r="E153" s="51" t="s">
        <v>211</v>
      </c>
      <c r="F153" s="106" t="s">
        <v>212</v>
      </c>
      <c r="G153" s="106" t="s">
        <v>213</v>
      </c>
      <c r="H153" s="106" t="s">
        <v>230</v>
      </c>
      <c r="I153" s="52" t="s">
        <v>215</v>
      </c>
      <c r="J153" s="908"/>
      <c r="K153" s="883"/>
    </row>
    <row r="154" spans="1:98" x14ac:dyDescent="0.2">
      <c r="A154" s="884"/>
      <c r="B154" s="566"/>
      <c r="C154" s="884"/>
      <c r="D154" s="887" t="s">
        <v>216</v>
      </c>
      <c r="E154" s="125" t="s">
        <v>217</v>
      </c>
      <c r="F154" s="68" t="s">
        <v>178</v>
      </c>
      <c r="G154" s="126">
        <f>IF(F154="Asignado",15,0)</f>
        <v>0</v>
      </c>
      <c r="H154" s="889" t="str">
        <f>IF(AND(G161&gt;0,G161&lt;=85),"Débil",IF(AND(G161&gt;85,G161&lt;=95),"Moderado",IF(G161&gt;96,"Fuerte"," ")))</f>
        <v xml:space="preserve"> </v>
      </c>
      <c r="I154" s="892" t="s">
        <v>178</v>
      </c>
      <c r="J154" s="889" t="str">
        <f>IF(AND(H154="Fuerte",I154="Fuerte (Siempre se Ejecuta)"),"Fuerte",IF(AND(H154="Fuerte",I154="Moderado (Algunas veces se ejecuta)"),"Moderado",IF(AND(H154="Fuerte",I154="Débil (No se ejecuta)"),"Débil",IF(AND(H154="Moderado",I154="Fuerte (Siempre se Ejecuta)"),"Moderado",IF(AND(H154="Moderado",I154="Moderado (Algunas veces se ejecuta)"),"Moderado",IF(AND(H154="Moderado",I154="Débil (No se ejecuta)"),"Débil",IF(AND(H154="Débil",I154="Fuerte (Siempre se Ejecuta)"),"Débil",IF(AND(H154="Débil",I154="Moderado (Algunas veces se ejecuta)"),"Débil",IF(AND(H154="Débil",I154="Débil (No se ejecuta)"),"Débil"," ")))))))))</f>
        <v xml:space="preserve"> </v>
      </c>
      <c r="K154" s="895" t="str">
        <f>IF(J154="Fuerte","NO",IF(J154=" "," ","SI"))</f>
        <v xml:space="preserve"> </v>
      </c>
    </row>
    <row r="155" spans="1:98" ht="28.5" x14ac:dyDescent="0.2">
      <c r="A155" s="885"/>
      <c r="B155" s="567"/>
      <c r="C155" s="885"/>
      <c r="D155" s="888"/>
      <c r="E155" s="102" t="s">
        <v>218</v>
      </c>
      <c r="F155" s="66" t="s">
        <v>178</v>
      </c>
      <c r="G155" s="65">
        <f>IF(F155="Adecuado",15,0)</f>
        <v>0</v>
      </c>
      <c r="H155" s="890"/>
      <c r="I155" s="893"/>
      <c r="J155" s="890"/>
      <c r="K155" s="896"/>
    </row>
    <row r="156" spans="1:98" ht="42.75" x14ac:dyDescent="0.2">
      <c r="A156" s="885"/>
      <c r="B156" s="567"/>
      <c r="C156" s="885"/>
      <c r="D156" s="50" t="s">
        <v>219</v>
      </c>
      <c r="E156" s="102" t="s">
        <v>220</v>
      </c>
      <c r="F156" s="66" t="s">
        <v>178</v>
      </c>
      <c r="G156" s="65">
        <f>IF(F156="Oportuna",15,0)</f>
        <v>0</v>
      </c>
      <c r="H156" s="890"/>
      <c r="I156" s="893"/>
      <c r="J156" s="890"/>
      <c r="K156" s="896"/>
    </row>
    <row r="157" spans="1:98" ht="42.75" x14ac:dyDescent="0.2">
      <c r="A157" s="885"/>
      <c r="B157" s="567"/>
      <c r="C157" s="885"/>
      <c r="D157" s="50" t="s">
        <v>221</v>
      </c>
      <c r="E157" s="102" t="s">
        <v>222</v>
      </c>
      <c r="F157" s="216" t="s">
        <v>178</v>
      </c>
      <c r="G157" s="65">
        <f>IF(F157="Prevenir",15,IF(F157="Detectar",10,0))</f>
        <v>0</v>
      </c>
      <c r="H157" s="890"/>
      <c r="I157" s="893"/>
      <c r="J157" s="890"/>
      <c r="K157" s="896"/>
    </row>
    <row r="158" spans="1:98" ht="28.5" x14ac:dyDescent="0.2">
      <c r="A158" s="885"/>
      <c r="B158" s="567"/>
      <c r="C158" s="885"/>
      <c r="D158" s="50" t="s">
        <v>223</v>
      </c>
      <c r="E158" s="102" t="s">
        <v>224</v>
      </c>
      <c r="F158" s="66" t="s">
        <v>178</v>
      </c>
      <c r="G158" s="65">
        <f>IF(F158="Confiable",15,0)</f>
        <v>0</v>
      </c>
      <c r="H158" s="890"/>
      <c r="I158" s="893"/>
      <c r="J158" s="890"/>
      <c r="K158" s="896"/>
    </row>
    <row r="159" spans="1:98" ht="42.75" x14ac:dyDescent="0.2">
      <c r="A159" s="885"/>
      <c r="B159" s="567"/>
      <c r="C159" s="885"/>
      <c r="D159" s="50" t="s">
        <v>225</v>
      </c>
      <c r="E159" s="102" t="s">
        <v>226</v>
      </c>
      <c r="F159" s="216" t="s">
        <v>178</v>
      </c>
      <c r="G159" s="65">
        <f>IF(F159="Se investigan y se resuelven oportunamente",15,0)</f>
        <v>0</v>
      </c>
      <c r="H159" s="890"/>
      <c r="I159" s="893"/>
      <c r="J159" s="890"/>
      <c r="K159" s="896"/>
    </row>
    <row r="160" spans="1:98" ht="28.5" x14ac:dyDescent="0.2">
      <c r="A160" s="886"/>
      <c r="B160" s="568"/>
      <c r="C160" s="886"/>
      <c r="D160" s="45" t="s">
        <v>227</v>
      </c>
      <c r="E160" s="102" t="s">
        <v>228</v>
      </c>
      <c r="F160" s="66" t="s">
        <v>178</v>
      </c>
      <c r="G160" s="65">
        <f>IF(F160="Completa",10,IF(F160="Incompleta",5,0))</f>
        <v>0</v>
      </c>
      <c r="H160" s="891"/>
      <c r="I160" s="894"/>
      <c r="J160" s="891"/>
      <c r="K160" s="897"/>
    </row>
    <row r="161" spans="1:11" ht="15.75" thickBot="1" x14ac:dyDescent="0.25">
      <c r="A161" s="121"/>
      <c r="B161" s="122"/>
      <c r="C161" s="56"/>
      <c r="D161" s="57"/>
      <c r="E161" s="58" t="s">
        <v>229</v>
      </c>
      <c r="F161" s="16"/>
      <c r="G161" s="16">
        <f>SUM(G154:G160)</f>
        <v>0</v>
      </c>
      <c r="H161" s="131"/>
      <c r="I161" s="132"/>
      <c r="J161" s="132"/>
      <c r="K161" s="133"/>
    </row>
    <row r="162" spans="1:11" ht="15" thickBot="1" x14ac:dyDescent="0.25"/>
    <row r="163" spans="1:11" ht="30" customHeight="1" x14ac:dyDescent="0.2">
      <c r="A163" s="898" t="s">
        <v>87</v>
      </c>
      <c r="B163" s="900" t="s">
        <v>232</v>
      </c>
      <c r="C163" s="902" t="s">
        <v>205</v>
      </c>
      <c r="D163" s="904" t="s">
        <v>206</v>
      </c>
      <c r="E163" s="905"/>
      <c r="F163" s="905"/>
      <c r="G163" s="905"/>
      <c r="H163" s="906"/>
      <c r="I163" s="105" t="s">
        <v>207</v>
      </c>
      <c r="J163" s="907" t="s">
        <v>208</v>
      </c>
      <c r="K163" s="882" t="s">
        <v>209</v>
      </c>
    </row>
    <row r="164" spans="1:11" ht="60.75" thickBot="1" x14ac:dyDescent="0.25">
      <c r="A164" s="899"/>
      <c r="B164" s="901"/>
      <c r="C164" s="903"/>
      <c r="D164" s="106" t="s">
        <v>210</v>
      </c>
      <c r="E164" s="51" t="s">
        <v>211</v>
      </c>
      <c r="F164" s="106" t="s">
        <v>212</v>
      </c>
      <c r="G164" s="106" t="s">
        <v>213</v>
      </c>
      <c r="H164" s="106" t="s">
        <v>230</v>
      </c>
      <c r="I164" s="52" t="s">
        <v>215</v>
      </c>
      <c r="J164" s="908"/>
      <c r="K164" s="883"/>
    </row>
    <row r="165" spans="1:11" ht="14.25" customHeight="1" x14ac:dyDescent="0.2">
      <c r="A165" s="884"/>
      <c r="B165" s="566"/>
      <c r="C165" s="884"/>
      <c r="D165" s="887" t="s">
        <v>216</v>
      </c>
      <c r="E165" s="125" t="s">
        <v>217</v>
      </c>
      <c r="F165" s="68" t="s">
        <v>178</v>
      </c>
      <c r="G165" s="126">
        <f>IF(F165="Asignado",15,0)</f>
        <v>0</v>
      </c>
      <c r="H165" s="889" t="str">
        <f>IF(AND(G172&gt;0,G172&lt;=85),"Débil",IF(AND(G172&gt;85,G172&lt;=95),"Moderado",IF(G172&gt;96,"Fuerte"," ")))</f>
        <v xml:space="preserve"> </v>
      </c>
      <c r="I165" s="892" t="s">
        <v>178</v>
      </c>
      <c r="J165" s="889" t="str">
        <f>IF(AND(H165="Fuerte",I165="Fuerte (Siempre se Ejecuta)"),"Fuerte",IF(AND(H165="Fuerte",I165="Moderado (Algunas veces se ejecuta)"),"Moderado",IF(AND(H165="Fuerte",I165="Débil (No se ejecuta)"),"Débil",IF(AND(H165="Moderado",I165="Fuerte (Siempre se Ejecuta)"),"Moderado",IF(AND(H165="Moderado",I165="Moderado (Algunas veces se ejecuta)"),"Moderado",IF(AND(H165="Moderado",I165="Débil (No se ejecuta)"),"Débil",IF(AND(H165="Débil",I165="Fuerte (Siempre se Ejecuta)"),"Débil",IF(AND(H165="Débil",I165="Moderado (Algunas veces se ejecuta)"),"Débil",IF(AND(H165="Débil",I165="Débil (No se ejecuta)"),"Débil"," ")))))))))</f>
        <v xml:space="preserve"> </v>
      </c>
      <c r="K165" s="895" t="str">
        <f>IF(J165="Fuerte","NO",IF(J165=" "," ","SI"))</f>
        <v xml:space="preserve"> </v>
      </c>
    </row>
    <row r="166" spans="1:11" ht="28.5" x14ac:dyDescent="0.2">
      <c r="A166" s="885"/>
      <c r="B166" s="567"/>
      <c r="C166" s="885"/>
      <c r="D166" s="888"/>
      <c r="E166" s="102" t="s">
        <v>218</v>
      </c>
      <c r="F166" s="66" t="s">
        <v>178</v>
      </c>
      <c r="G166" s="65">
        <f>IF(F166="Adecuado",15,0)</f>
        <v>0</v>
      </c>
      <c r="H166" s="890"/>
      <c r="I166" s="893"/>
      <c r="J166" s="890"/>
      <c r="K166" s="896"/>
    </row>
    <row r="167" spans="1:11" ht="42.75" x14ac:dyDescent="0.2">
      <c r="A167" s="885"/>
      <c r="B167" s="567"/>
      <c r="C167" s="885"/>
      <c r="D167" s="50" t="s">
        <v>219</v>
      </c>
      <c r="E167" s="102" t="s">
        <v>220</v>
      </c>
      <c r="F167" s="66" t="s">
        <v>178</v>
      </c>
      <c r="G167" s="65">
        <f>IF(F167="Oportuna",15,0)</f>
        <v>0</v>
      </c>
      <c r="H167" s="890"/>
      <c r="I167" s="893"/>
      <c r="J167" s="890"/>
      <c r="K167" s="896"/>
    </row>
    <row r="168" spans="1:11" ht="42.75" x14ac:dyDescent="0.2">
      <c r="A168" s="885"/>
      <c r="B168" s="567"/>
      <c r="C168" s="885"/>
      <c r="D168" s="50" t="s">
        <v>221</v>
      </c>
      <c r="E168" s="102" t="s">
        <v>222</v>
      </c>
      <c r="F168" s="216" t="s">
        <v>178</v>
      </c>
      <c r="G168" s="65">
        <f>IF(F168="Prevenir",15,IF(F168="Detectar",10,0))</f>
        <v>0</v>
      </c>
      <c r="H168" s="890"/>
      <c r="I168" s="893"/>
      <c r="J168" s="890"/>
      <c r="K168" s="896"/>
    </row>
    <row r="169" spans="1:11" ht="28.5" x14ac:dyDescent="0.2">
      <c r="A169" s="885"/>
      <c r="B169" s="567"/>
      <c r="C169" s="885"/>
      <c r="D169" s="50" t="s">
        <v>223</v>
      </c>
      <c r="E169" s="102" t="s">
        <v>224</v>
      </c>
      <c r="F169" s="66" t="s">
        <v>178</v>
      </c>
      <c r="G169" s="65">
        <f>IF(F169="Confiable",15,0)</f>
        <v>0</v>
      </c>
      <c r="H169" s="890"/>
      <c r="I169" s="893"/>
      <c r="J169" s="890"/>
      <c r="K169" s="896"/>
    </row>
    <row r="170" spans="1:11" ht="42.75" x14ac:dyDescent="0.2">
      <c r="A170" s="885"/>
      <c r="B170" s="567"/>
      <c r="C170" s="885"/>
      <c r="D170" s="50" t="s">
        <v>225</v>
      </c>
      <c r="E170" s="102" t="s">
        <v>226</v>
      </c>
      <c r="F170" s="216" t="s">
        <v>178</v>
      </c>
      <c r="G170" s="65">
        <f>IF(F170="Se investigan y se resuelven oportunamente",15,0)</f>
        <v>0</v>
      </c>
      <c r="H170" s="890"/>
      <c r="I170" s="893"/>
      <c r="J170" s="890"/>
      <c r="K170" s="896"/>
    </row>
    <row r="171" spans="1:11" ht="28.5" x14ac:dyDescent="0.2">
      <c r="A171" s="886"/>
      <c r="B171" s="568"/>
      <c r="C171" s="886"/>
      <c r="D171" s="45" t="s">
        <v>227</v>
      </c>
      <c r="E171" s="102" t="s">
        <v>228</v>
      </c>
      <c r="F171" s="66" t="s">
        <v>178</v>
      </c>
      <c r="G171" s="65">
        <f>IF(F171="Completa",10,IF(F171="Incompleta",5,0))</f>
        <v>0</v>
      </c>
      <c r="H171" s="891"/>
      <c r="I171" s="894"/>
      <c r="J171" s="891"/>
      <c r="K171" s="897"/>
    </row>
    <row r="172" spans="1:11" ht="15.75" thickBot="1" x14ac:dyDescent="0.25">
      <c r="A172" s="121"/>
      <c r="B172" s="122"/>
      <c r="C172" s="56"/>
      <c r="D172" s="57"/>
      <c r="E172" s="58" t="s">
        <v>229</v>
      </c>
      <c r="F172" s="16"/>
      <c r="G172" s="16">
        <f>SUM(G165:G171)</f>
        <v>0</v>
      </c>
      <c r="H172" s="131"/>
      <c r="I172" s="132"/>
      <c r="J172" s="132"/>
      <c r="K172" s="133"/>
    </row>
    <row r="173" spans="1:11" ht="15" thickBot="1" x14ac:dyDescent="0.25"/>
    <row r="174" spans="1:11" ht="30" x14ac:dyDescent="0.2">
      <c r="A174" s="898" t="s">
        <v>87</v>
      </c>
      <c r="B174" s="900" t="s">
        <v>232</v>
      </c>
      <c r="C174" s="902" t="s">
        <v>205</v>
      </c>
      <c r="D174" s="904" t="s">
        <v>206</v>
      </c>
      <c r="E174" s="905"/>
      <c r="F174" s="905"/>
      <c r="G174" s="905"/>
      <c r="H174" s="906"/>
      <c r="I174" s="105" t="s">
        <v>207</v>
      </c>
      <c r="J174" s="907" t="s">
        <v>208</v>
      </c>
      <c r="K174" s="882" t="s">
        <v>209</v>
      </c>
    </row>
    <row r="175" spans="1:11" ht="60.75" thickBot="1" x14ac:dyDescent="0.25">
      <c r="A175" s="899"/>
      <c r="B175" s="901"/>
      <c r="C175" s="903"/>
      <c r="D175" s="106" t="s">
        <v>210</v>
      </c>
      <c r="E175" s="51" t="s">
        <v>211</v>
      </c>
      <c r="F175" s="106" t="s">
        <v>212</v>
      </c>
      <c r="G175" s="106" t="s">
        <v>213</v>
      </c>
      <c r="H175" s="106" t="s">
        <v>230</v>
      </c>
      <c r="I175" s="52" t="s">
        <v>215</v>
      </c>
      <c r="J175" s="908"/>
      <c r="K175" s="883"/>
    </row>
    <row r="176" spans="1:11" x14ac:dyDescent="0.2">
      <c r="A176" s="884"/>
      <c r="B176" s="566"/>
      <c r="C176" s="884"/>
      <c r="D176" s="887" t="s">
        <v>216</v>
      </c>
      <c r="E176" s="125" t="s">
        <v>217</v>
      </c>
      <c r="F176" s="68" t="s">
        <v>180</v>
      </c>
      <c r="G176" s="126">
        <f>IF(F176="Asignado",15,0)</f>
        <v>0</v>
      </c>
      <c r="H176" s="889" t="str">
        <f>IF(AND(G183&gt;0,G183&lt;=85),"Débil",IF(AND(G183&gt;85,G183&lt;=95),"Moderado",IF(G183&gt;96,"Fuerte"," ")))</f>
        <v>Débil</v>
      </c>
      <c r="I176" s="892" t="s">
        <v>201</v>
      </c>
      <c r="J176" s="889" t="str">
        <f>IF(AND(H176="Fuerte",I176="Fuerte (Siempre se Ejecuta)"),"Fuerte",IF(AND(H176="Fuerte",I176="Moderado (Algunas veces se ejecuta)"),"Moderado",IF(AND(H176="Fuerte",I176="Débil (No se ejecuta)"),"Débil",IF(AND(H176="Moderado",I176="Fuerte (Siempre se Ejecuta)"),"Moderado",IF(AND(H176="Moderado",I176="Moderado (Algunas veces se ejecuta)"),"Moderado",IF(AND(H176="Moderado",I176="Débil (No se ejecuta)"),"Débil",IF(AND(H176="Débil",I176="Fuerte (Siempre se Ejecuta)"),"Débil",IF(AND(H176="Débil",I176="Moderado (Algunas veces se ejecuta)"),"Débil",IF(AND(H176="Débil",I176="Débil (No se ejecuta)"),"Débil"," ")))))))))</f>
        <v>Débil</v>
      </c>
      <c r="K176" s="895" t="str">
        <f>IF(J176="Fuerte","NO",IF(J176=" "," ","SI"))</f>
        <v>SI</v>
      </c>
    </row>
    <row r="177" spans="1:11" ht="28.5" x14ac:dyDescent="0.2">
      <c r="A177" s="885"/>
      <c r="B177" s="567"/>
      <c r="C177" s="885"/>
      <c r="D177" s="888"/>
      <c r="E177" s="102" t="s">
        <v>218</v>
      </c>
      <c r="F177" s="66" t="s">
        <v>181</v>
      </c>
      <c r="G177" s="65">
        <f>IF(F177="Adecuado",15,0)</f>
        <v>15</v>
      </c>
      <c r="H177" s="890"/>
      <c r="I177" s="893"/>
      <c r="J177" s="890"/>
      <c r="K177" s="896"/>
    </row>
    <row r="178" spans="1:11" ht="42.75" x14ac:dyDescent="0.2">
      <c r="A178" s="885"/>
      <c r="B178" s="567"/>
      <c r="C178" s="885"/>
      <c r="D178" s="50" t="s">
        <v>219</v>
      </c>
      <c r="E178" s="102" t="s">
        <v>220</v>
      </c>
      <c r="F178" s="66" t="s">
        <v>184</v>
      </c>
      <c r="G178" s="65">
        <f>IF(F178="Oportuna",15,0)</f>
        <v>15</v>
      </c>
      <c r="H178" s="890"/>
      <c r="I178" s="893"/>
      <c r="J178" s="890"/>
      <c r="K178" s="896"/>
    </row>
    <row r="179" spans="1:11" ht="42.75" x14ac:dyDescent="0.2">
      <c r="A179" s="885"/>
      <c r="B179" s="567"/>
      <c r="C179" s="885"/>
      <c r="D179" s="50" t="s">
        <v>221</v>
      </c>
      <c r="E179" s="102" t="s">
        <v>222</v>
      </c>
      <c r="F179" s="216" t="s">
        <v>178</v>
      </c>
      <c r="G179" s="65">
        <f>IF(F179="Prevenir",15,IF(F179="Detectar",10,0))</f>
        <v>0</v>
      </c>
      <c r="H179" s="890"/>
      <c r="I179" s="893"/>
      <c r="J179" s="890"/>
      <c r="K179" s="896"/>
    </row>
    <row r="180" spans="1:11" ht="28.5" x14ac:dyDescent="0.2">
      <c r="A180" s="885"/>
      <c r="B180" s="567"/>
      <c r="C180" s="885"/>
      <c r="D180" s="50" t="s">
        <v>223</v>
      </c>
      <c r="E180" s="102" t="s">
        <v>224</v>
      </c>
      <c r="F180" s="66" t="s">
        <v>178</v>
      </c>
      <c r="G180" s="65">
        <f>IF(F180="Confiable",15,0)</f>
        <v>0</v>
      </c>
      <c r="H180" s="890"/>
      <c r="I180" s="893"/>
      <c r="J180" s="890"/>
      <c r="K180" s="896"/>
    </row>
    <row r="181" spans="1:11" ht="42.75" x14ac:dyDescent="0.2">
      <c r="A181" s="885"/>
      <c r="B181" s="567"/>
      <c r="C181" s="885"/>
      <c r="D181" s="50" t="s">
        <v>225</v>
      </c>
      <c r="E181" s="102" t="s">
        <v>226</v>
      </c>
      <c r="F181" s="216" t="s">
        <v>178</v>
      </c>
      <c r="G181" s="65">
        <f>IF(F181="Se investigan y se resuelven oportunamente",15,0)</f>
        <v>0</v>
      </c>
      <c r="H181" s="890"/>
      <c r="I181" s="893"/>
      <c r="J181" s="890"/>
      <c r="K181" s="896"/>
    </row>
    <row r="182" spans="1:11" ht="28.5" x14ac:dyDescent="0.2">
      <c r="A182" s="886"/>
      <c r="B182" s="568"/>
      <c r="C182" s="886"/>
      <c r="D182" s="45" t="s">
        <v>227</v>
      </c>
      <c r="E182" s="102" t="s">
        <v>228</v>
      </c>
      <c r="F182" s="66" t="s">
        <v>178</v>
      </c>
      <c r="G182" s="65">
        <f>IF(F182="Completa",10,IF(F182="Incompleta",5,0))</f>
        <v>0</v>
      </c>
      <c r="H182" s="891"/>
      <c r="I182" s="894"/>
      <c r="J182" s="891"/>
      <c r="K182" s="897"/>
    </row>
    <row r="183" spans="1:11" ht="15.75" thickBot="1" x14ac:dyDescent="0.25">
      <c r="A183" s="121"/>
      <c r="B183" s="122"/>
      <c r="C183" s="56"/>
      <c r="D183" s="57"/>
      <c r="E183" s="58" t="s">
        <v>229</v>
      </c>
      <c r="F183" s="16"/>
      <c r="G183" s="16">
        <f>SUM(G176:G182)</f>
        <v>30</v>
      </c>
      <c r="H183" s="131"/>
      <c r="I183" s="132"/>
      <c r="J183" s="132"/>
      <c r="K183" s="133"/>
    </row>
    <row r="184" spans="1:11" ht="15" thickBot="1" x14ac:dyDescent="0.25"/>
    <row r="185" spans="1:11" ht="30" x14ac:dyDescent="0.2">
      <c r="A185" s="898" t="s">
        <v>87</v>
      </c>
      <c r="B185" s="900" t="s">
        <v>232</v>
      </c>
      <c r="C185" s="902" t="s">
        <v>205</v>
      </c>
      <c r="D185" s="904" t="s">
        <v>206</v>
      </c>
      <c r="E185" s="905"/>
      <c r="F185" s="905"/>
      <c r="G185" s="905"/>
      <c r="H185" s="906"/>
      <c r="I185" s="105" t="s">
        <v>207</v>
      </c>
      <c r="J185" s="907" t="s">
        <v>208</v>
      </c>
      <c r="K185" s="882" t="s">
        <v>209</v>
      </c>
    </row>
    <row r="186" spans="1:11" ht="60.75" thickBot="1" x14ac:dyDescent="0.25">
      <c r="A186" s="899"/>
      <c r="B186" s="901"/>
      <c r="C186" s="903"/>
      <c r="D186" s="106" t="s">
        <v>210</v>
      </c>
      <c r="E186" s="51" t="s">
        <v>211</v>
      </c>
      <c r="F186" s="106" t="s">
        <v>212</v>
      </c>
      <c r="G186" s="106" t="s">
        <v>213</v>
      </c>
      <c r="H186" s="106" t="s">
        <v>230</v>
      </c>
      <c r="I186" s="52" t="s">
        <v>215</v>
      </c>
      <c r="J186" s="908"/>
      <c r="K186" s="883"/>
    </row>
    <row r="187" spans="1:11" x14ac:dyDescent="0.2">
      <c r="A187" s="884"/>
      <c r="B187" s="566"/>
      <c r="C187" s="884"/>
      <c r="D187" s="887" t="s">
        <v>216</v>
      </c>
      <c r="E187" s="125" t="s">
        <v>217</v>
      </c>
      <c r="F187" s="68" t="s">
        <v>178</v>
      </c>
      <c r="G187" s="126">
        <f>IF(F187="Asignado",15,0)</f>
        <v>0</v>
      </c>
      <c r="H187" s="889" t="str">
        <f>IF(AND(G194&gt;0,G194&lt;=85),"Débil",IF(AND(G194&gt;85,G194&lt;=95),"Moderado",IF(G194&gt;96,"Fuerte"," ")))</f>
        <v xml:space="preserve"> </v>
      </c>
      <c r="I187" s="892" t="s">
        <v>178</v>
      </c>
      <c r="J187" s="889" t="str">
        <f>IF(AND(H187="Fuerte",I187="Fuerte (Siempre se Ejecuta)"),"Fuerte",IF(AND(H187="Fuerte",I187="Moderado (Algunas veces se ejecuta)"),"Moderado",IF(AND(H187="Fuerte",I187="Débil (No se ejecuta)"),"Débil",IF(AND(H187="Moderado",I187="Fuerte (Siempre se Ejecuta)"),"Moderado",IF(AND(H187="Moderado",I187="Moderado (Algunas veces se ejecuta)"),"Moderado",IF(AND(H187="Moderado",I187="Débil (No se ejecuta)"),"Débil",IF(AND(H187="Débil",I187="Fuerte (Siempre se Ejecuta)"),"Débil",IF(AND(H187="Débil",I187="Moderado (Algunas veces se ejecuta)"),"Débil",IF(AND(H187="Débil",I187="Débil (No se ejecuta)"),"Débil"," ")))))))))</f>
        <v xml:space="preserve"> </v>
      </c>
      <c r="K187" s="895" t="str">
        <f>IF(J187="Fuerte","NO",IF(J187=" "," ","SI"))</f>
        <v xml:space="preserve"> </v>
      </c>
    </row>
    <row r="188" spans="1:11" ht="28.5" x14ac:dyDescent="0.2">
      <c r="A188" s="885"/>
      <c r="B188" s="567"/>
      <c r="C188" s="885"/>
      <c r="D188" s="888"/>
      <c r="E188" s="102" t="s">
        <v>218</v>
      </c>
      <c r="F188" s="66" t="s">
        <v>178</v>
      </c>
      <c r="G188" s="65">
        <f>IF(F188="Adecuado",15,0)</f>
        <v>0</v>
      </c>
      <c r="H188" s="890"/>
      <c r="I188" s="893"/>
      <c r="J188" s="890"/>
      <c r="K188" s="896"/>
    </row>
    <row r="189" spans="1:11" ht="42.75" x14ac:dyDescent="0.2">
      <c r="A189" s="885"/>
      <c r="B189" s="567"/>
      <c r="C189" s="885"/>
      <c r="D189" s="50" t="s">
        <v>219</v>
      </c>
      <c r="E189" s="102" t="s">
        <v>220</v>
      </c>
      <c r="F189" s="66" t="s">
        <v>178</v>
      </c>
      <c r="G189" s="65">
        <f>IF(F189="Oportuna",15,0)</f>
        <v>0</v>
      </c>
      <c r="H189" s="890"/>
      <c r="I189" s="893"/>
      <c r="J189" s="890"/>
      <c r="K189" s="896"/>
    </row>
    <row r="190" spans="1:11" ht="42.75" x14ac:dyDescent="0.2">
      <c r="A190" s="885"/>
      <c r="B190" s="567"/>
      <c r="C190" s="885"/>
      <c r="D190" s="50" t="s">
        <v>221</v>
      </c>
      <c r="E190" s="102" t="s">
        <v>222</v>
      </c>
      <c r="F190" s="216" t="s">
        <v>178</v>
      </c>
      <c r="G190" s="65">
        <f>IF(F190="Prevenir",15,IF(F190="Detectar",10,0))</f>
        <v>0</v>
      </c>
      <c r="H190" s="890"/>
      <c r="I190" s="893"/>
      <c r="J190" s="890"/>
      <c r="K190" s="896"/>
    </row>
    <row r="191" spans="1:11" ht="28.5" x14ac:dyDescent="0.2">
      <c r="A191" s="885"/>
      <c r="B191" s="567"/>
      <c r="C191" s="885"/>
      <c r="D191" s="50" t="s">
        <v>223</v>
      </c>
      <c r="E191" s="102" t="s">
        <v>224</v>
      </c>
      <c r="F191" s="66" t="s">
        <v>178</v>
      </c>
      <c r="G191" s="65">
        <f>IF(F191="Confiable",15,0)</f>
        <v>0</v>
      </c>
      <c r="H191" s="890"/>
      <c r="I191" s="893"/>
      <c r="J191" s="890"/>
      <c r="K191" s="896"/>
    </row>
    <row r="192" spans="1:11" ht="42.75" x14ac:dyDescent="0.2">
      <c r="A192" s="885"/>
      <c r="B192" s="567"/>
      <c r="C192" s="885"/>
      <c r="D192" s="50" t="s">
        <v>225</v>
      </c>
      <c r="E192" s="102" t="s">
        <v>226</v>
      </c>
      <c r="F192" s="216" t="s">
        <v>178</v>
      </c>
      <c r="G192" s="65">
        <f>IF(F192="Se investigan y se resuelven oportunamente",15,0)</f>
        <v>0</v>
      </c>
      <c r="H192" s="890"/>
      <c r="I192" s="893"/>
      <c r="J192" s="890"/>
      <c r="K192" s="896"/>
    </row>
    <row r="193" spans="1:11" ht="28.5" x14ac:dyDescent="0.2">
      <c r="A193" s="886"/>
      <c r="B193" s="568"/>
      <c r="C193" s="886"/>
      <c r="D193" s="45" t="s">
        <v>227</v>
      </c>
      <c r="E193" s="102" t="s">
        <v>228</v>
      </c>
      <c r="F193" s="66" t="s">
        <v>178</v>
      </c>
      <c r="G193" s="65">
        <f>IF(F193="Completa",10,IF(F193="Incompleta",5,0))</f>
        <v>0</v>
      </c>
      <c r="H193" s="891"/>
      <c r="I193" s="894"/>
      <c r="J193" s="891"/>
      <c r="K193" s="897"/>
    </row>
    <row r="194" spans="1:11" ht="15.75" thickBot="1" x14ac:dyDescent="0.25">
      <c r="A194" s="121"/>
      <c r="B194" s="122"/>
      <c r="C194" s="56"/>
      <c r="D194" s="57"/>
      <c r="E194" s="58" t="s">
        <v>229</v>
      </c>
      <c r="F194" s="16"/>
      <c r="G194" s="16">
        <f>SUM(G187:G193)</f>
        <v>0</v>
      </c>
      <c r="H194" s="131"/>
      <c r="I194" s="132"/>
      <c r="J194" s="132"/>
      <c r="K194" s="133"/>
    </row>
    <row r="195" spans="1:11" ht="15" thickBot="1" x14ac:dyDescent="0.25"/>
    <row r="196" spans="1:11" ht="30" x14ac:dyDescent="0.2">
      <c r="A196" s="898" t="s">
        <v>87</v>
      </c>
      <c r="B196" s="900" t="s">
        <v>232</v>
      </c>
      <c r="C196" s="902" t="s">
        <v>205</v>
      </c>
      <c r="D196" s="904" t="s">
        <v>206</v>
      </c>
      <c r="E196" s="905"/>
      <c r="F196" s="905"/>
      <c r="G196" s="905"/>
      <c r="H196" s="906"/>
      <c r="I196" s="105" t="s">
        <v>207</v>
      </c>
      <c r="J196" s="907" t="s">
        <v>208</v>
      </c>
      <c r="K196" s="882" t="s">
        <v>209</v>
      </c>
    </row>
    <row r="197" spans="1:11" ht="60.75" thickBot="1" x14ac:dyDescent="0.25">
      <c r="A197" s="899"/>
      <c r="B197" s="901"/>
      <c r="C197" s="903"/>
      <c r="D197" s="106" t="s">
        <v>210</v>
      </c>
      <c r="E197" s="51" t="s">
        <v>211</v>
      </c>
      <c r="F197" s="106" t="s">
        <v>212</v>
      </c>
      <c r="G197" s="106" t="s">
        <v>213</v>
      </c>
      <c r="H197" s="106" t="s">
        <v>230</v>
      </c>
      <c r="I197" s="52" t="s">
        <v>215</v>
      </c>
      <c r="J197" s="908"/>
      <c r="K197" s="883"/>
    </row>
    <row r="198" spans="1:11" x14ac:dyDescent="0.2">
      <c r="A198" s="884"/>
      <c r="B198" s="566"/>
      <c r="C198" s="884"/>
      <c r="D198" s="887" t="s">
        <v>216</v>
      </c>
      <c r="E198" s="125" t="s">
        <v>217</v>
      </c>
      <c r="F198" s="68" t="s">
        <v>178</v>
      </c>
      <c r="G198" s="126">
        <f>IF(F198="Asignado",15,0)</f>
        <v>0</v>
      </c>
      <c r="H198" s="889" t="str">
        <f>IF(AND(G205&gt;0,G205&lt;=85),"Débil",IF(AND(G205&gt;85,G205&lt;=95),"Moderado",IF(G205&gt;96,"Fuerte"," ")))</f>
        <v xml:space="preserve"> </v>
      </c>
      <c r="I198" s="892" t="s">
        <v>178</v>
      </c>
      <c r="J198" s="889" t="str">
        <f>IF(AND(H198="Fuerte",I198="Fuerte (Siempre se Ejecuta)"),"Fuerte",IF(AND(H198="Fuerte",I198="Moderado (Algunas veces se ejecuta)"),"Moderado",IF(AND(H198="Fuerte",I198="Débil (No se ejecuta)"),"Débil",IF(AND(H198="Moderado",I198="Fuerte (Siempre se Ejecuta)"),"Moderado",IF(AND(H198="Moderado",I198="Moderado (Algunas veces se ejecuta)"),"Moderado",IF(AND(H198="Moderado",I198="Débil (No se ejecuta)"),"Débil",IF(AND(H198="Débil",I198="Fuerte (Siempre se Ejecuta)"),"Débil",IF(AND(H198="Débil",I198="Moderado (Algunas veces se ejecuta)"),"Débil",IF(AND(H198="Débil",I198="Débil (No se ejecuta)"),"Débil"," ")))))))))</f>
        <v xml:space="preserve"> </v>
      </c>
      <c r="K198" s="895" t="str">
        <f>IF(J198="Fuerte","NO",IF(J198=" "," ","SI"))</f>
        <v xml:space="preserve"> </v>
      </c>
    </row>
    <row r="199" spans="1:11" ht="28.5" x14ac:dyDescent="0.2">
      <c r="A199" s="885"/>
      <c r="B199" s="567"/>
      <c r="C199" s="885"/>
      <c r="D199" s="888"/>
      <c r="E199" s="102" t="s">
        <v>218</v>
      </c>
      <c r="F199" s="66" t="s">
        <v>178</v>
      </c>
      <c r="G199" s="65">
        <f>IF(F199="Adecuado",15,0)</f>
        <v>0</v>
      </c>
      <c r="H199" s="890"/>
      <c r="I199" s="893"/>
      <c r="J199" s="890"/>
      <c r="K199" s="896"/>
    </row>
    <row r="200" spans="1:11" ht="42.75" x14ac:dyDescent="0.2">
      <c r="A200" s="885"/>
      <c r="B200" s="567"/>
      <c r="C200" s="885"/>
      <c r="D200" s="50" t="s">
        <v>219</v>
      </c>
      <c r="E200" s="102" t="s">
        <v>220</v>
      </c>
      <c r="F200" s="66" t="s">
        <v>178</v>
      </c>
      <c r="G200" s="65">
        <f>IF(F200="Oportuna",15,0)</f>
        <v>0</v>
      </c>
      <c r="H200" s="890"/>
      <c r="I200" s="893"/>
      <c r="J200" s="890"/>
      <c r="K200" s="896"/>
    </row>
    <row r="201" spans="1:11" ht="42.75" x14ac:dyDescent="0.2">
      <c r="A201" s="885"/>
      <c r="B201" s="567"/>
      <c r="C201" s="885"/>
      <c r="D201" s="50" t="s">
        <v>221</v>
      </c>
      <c r="E201" s="102" t="s">
        <v>222</v>
      </c>
      <c r="F201" s="216" t="s">
        <v>178</v>
      </c>
      <c r="G201" s="65">
        <f>IF(F201="Prevenir",15,IF(F201="Detectar",10,0))</f>
        <v>0</v>
      </c>
      <c r="H201" s="890"/>
      <c r="I201" s="893"/>
      <c r="J201" s="890"/>
      <c r="K201" s="896"/>
    </row>
    <row r="202" spans="1:11" ht="28.5" x14ac:dyDescent="0.2">
      <c r="A202" s="885"/>
      <c r="B202" s="567"/>
      <c r="C202" s="885"/>
      <c r="D202" s="50" t="s">
        <v>223</v>
      </c>
      <c r="E202" s="102" t="s">
        <v>224</v>
      </c>
      <c r="F202" s="66" t="s">
        <v>178</v>
      </c>
      <c r="G202" s="65">
        <f>IF(F202="Confiable",15,0)</f>
        <v>0</v>
      </c>
      <c r="H202" s="890"/>
      <c r="I202" s="893"/>
      <c r="J202" s="890"/>
      <c r="K202" s="896"/>
    </row>
    <row r="203" spans="1:11" ht="42.75" x14ac:dyDescent="0.2">
      <c r="A203" s="885"/>
      <c r="B203" s="567"/>
      <c r="C203" s="885"/>
      <c r="D203" s="50" t="s">
        <v>225</v>
      </c>
      <c r="E203" s="102" t="s">
        <v>226</v>
      </c>
      <c r="F203" s="216" t="s">
        <v>178</v>
      </c>
      <c r="G203" s="65">
        <f>IF(F203="Se investigan y se resuelven oportunamente",15,0)</f>
        <v>0</v>
      </c>
      <c r="H203" s="890"/>
      <c r="I203" s="893"/>
      <c r="J203" s="890"/>
      <c r="K203" s="896"/>
    </row>
    <row r="204" spans="1:11" ht="28.5" x14ac:dyDescent="0.2">
      <c r="A204" s="886"/>
      <c r="B204" s="568"/>
      <c r="C204" s="886"/>
      <c r="D204" s="45" t="s">
        <v>227</v>
      </c>
      <c r="E204" s="102" t="s">
        <v>228</v>
      </c>
      <c r="F204" s="66" t="s">
        <v>178</v>
      </c>
      <c r="G204" s="65">
        <f>IF(F204="Completa",10,IF(F204="Incompleta",5,0))</f>
        <v>0</v>
      </c>
      <c r="H204" s="891"/>
      <c r="I204" s="894"/>
      <c r="J204" s="891"/>
      <c r="K204" s="897"/>
    </row>
    <row r="205" spans="1:11" ht="15.75" thickBot="1" x14ac:dyDescent="0.25">
      <c r="A205" s="121"/>
      <c r="B205" s="122"/>
      <c r="C205" s="56"/>
      <c r="D205" s="57"/>
      <c r="E205" s="58" t="s">
        <v>229</v>
      </c>
      <c r="F205" s="16"/>
      <c r="G205" s="16">
        <f>SUM(G198:G204)</f>
        <v>0</v>
      </c>
      <c r="H205" s="131"/>
      <c r="I205" s="132"/>
      <c r="J205" s="132"/>
      <c r="K205" s="133"/>
    </row>
    <row r="206" spans="1:11" ht="15" thickBot="1" x14ac:dyDescent="0.25"/>
    <row r="207" spans="1:11" ht="30" x14ac:dyDescent="0.2">
      <c r="A207" s="898" t="s">
        <v>87</v>
      </c>
      <c r="B207" s="900" t="s">
        <v>232</v>
      </c>
      <c r="C207" s="902" t="s">
        <v>205</v>
      </c>
      <c r="D207" s="904" t="s">
        <v>206</v>
      </c>
      <c r="E207" s="905"/>
      <c r="F207" s="905"/>
      <c r="G207" s="905"/>
      <c r="H207" s="906"/>
      <c r="I207" s="105" t="s">
        <v>207</v>
      </c>
      <c r="J207" s="907" t="s">
        <v>208</v>
      </c>
      <c r="K207" s="882" t="s">
        <v>209</v>
      </c>
    </row>
    <row r="208" spans="1:11" ht="60.75" thickBot="1" x14ac:dyDescent="0.25">
      <c r="A208" s="899"/>
      <c r="B208" s="901"/>
      <c r="C208" s="903"/>
      <c r="D208" s="106" t="s">
        <v>210</v>
      </c>
      <c r="E208" s="51" t="s">
        <v>211</v>
      </c>
      <c r="F208" s="106" t="s">
        <v>212</v>
      </c>
      <c r="G208" s="106" t="s">
        <v>213</v>
      </c>
      <c r="H208" s="106" t="s">
        <v>230</v>
      </c>
      <c r="I208" s="52" t="s">
        <v>215</v>
      </c>
      <c r="J208" s="908"/>
      <c r="K208" s="883"/>
    </row>
    <row r="209" spans="1:11" x14ac:dyDescent="0.2">
      <c r="A209" s="884"/>
      <c r="B209" s="566"/>
      <c r="C209" s="884"/>
      <c r="D209" s="887" t="s">
        <v>216</v>
      </c>
      <c r="E209" s="125" t="s">
        <v>217</v>
      </c>
      <c r="F209" s="68" t="s">
        <v>178</v>
      </c>
      <c r="G209" s="126">
        <f>IF(F209="Asignado",15,0)</f>
        <v>0</v>
      </c>
      <c r="H209" s="889" t="str">
        <f>IF(AND(G216&gt;0,G216&lt;=85),"Débil",IF(AND(G216&gt;85,G216&lt;=95),"Moderado",IF(G216&gt;96,"Fuerte"," ")))</f>
        <v xml:space="preserve"> </v>
      </c>
      <c r="I209" s="892" t="s">
        <v>178</v>
      </c>
      <c r="J209" s="889" t="str">
        <f>IF(AND(H209="Fuerte",I209="Fuerte (Siempre se Ejecuta)"),"Fuerte",IF(AND(H209="Fuerte",I209="Moderado (Algunas veces se ejecuta)"),"Moderado",IF(AND(H209="Fuerte",I209="Débil (No se ejecuta)"),"Débil",IF(AND(H209="Moderado",I209="Fuerte (Siempre se Ejecuta)"),"Moderado",IF(AND(H209="Moderado",I209="Moderado (Algunas veces se ejecuta)"),"Moderado",IF(AND(H209="Moderado",I209="Débil (No se ejecuta)"),"Débil",IF(AND(H209="Débil",I209="Fuerte (Siempre se Ejecuta)"),"Débil",IF(AND(H209="Débil",I209="Moderado (Algunas veces se ejecuta)"),"Débil",IF(AND(H209="Débil",I209="Débil (No se ejecuta)"),"Débil"," ")))))))))</f>
        <v xml:space="preserve"> </v>
      </c>
      <c r="K209" s="895" t="str">
        <f>IF(J209="Fuerte","NO",IF(J209=" "," ","SI"))</f>
        <v xml:space="preserve"> </v>
      </c>
    </row>
    <row r="210" spans="1:11" ht="28.5" x14ac:dyDescent="0.2">
      <c r="A210" s="885"/>
      <c r="B210" s="567"/>
      <c r="C210" s="885"/>
      <c r="D210" s="888"/>
      <c r="E210" s="102" t="s">
        <v>218</v>
      </c>
      <c r="F210" s="66" t="s">
        <v>178</v>
      </c>
      <c r="G210" s="65">
        <f>IF(F210="Adecuado",15,0)</f>
        <v>0</v>
      </c>
      <c r="H210" s="890"/>
      <c r="I210" s="893"/>
      <c r="J210" s="890"/>
      <c r="K210" s="896"/>
    </row>
    <row r="211" spans="1:11" ht="42.75" x14ac:dyDescent="0.2">
      <c r="A211" s="885"/>
      <c r="B211" s="567"/>
      <c r="C211" s="885"/>
      <c r="D211" s="50" t="s">
        <v>219</v>
      </c>
      <c r="E211" s="102" t="s">
        <v>220</v>
      </c>
      <c r="F211" s="66" t="s">
        <v>178</v>
      </c>
      <c r="G211" s="65">
        <f>IF(F211="Oportuna",15,0)</f>
        <v>0</v>
      </c>
      <c r="H211" s="890"/>
      <c r="I211" s="893"/>
      <c r="J211" s="890"/>
      <c r="K211" s="896"/>
    </row>
    <row r="212" spans="1:11" ht="42.75" x14ac:dyDescent="0.2">
      <c r="A212" s="885"/>
      <c r="B212" s="567"/>
      <c r="C212" s="885"/>
      <c r="D212" s="50" t="s">
        <v>221</v>
      </c>
      <c r="E212" s="102" t="s">
        <v>222</v>
      </c>
      <c r="F212" s="216" t="s">
        <v>178</v>
      </c>
      <c r="G212" s="65">
        <f>IF(F212="Prevenir",15,IF(F212="Detectar",10,0))</f>
        <v>0</v>
      </c>
      <c r="H212" s="890"/>
      <c r="I212" s="893"/>
      <c r="J212" s="890"/>
      <c r="K212" s="896"/>
    </row>
    <row r="213" spans="1:11" ht="28.5" x14ac:dyDescent="0.2">
      <c r="A213" s="885"/>
      <c r="B213" s="567"/>
      <c r="C213" s="885"/>
      <c r="D213" s="50" t="s">
        <v>223</v>
      </c>
      <c r="E213" s="102" t="s">
        <v>224</v>
      </c>
      <c r="F213" s="66" t="s">
        <v>178</v>
      </c>
      <c r="G213" s="65">
        <f>IF(F213="Confiable",15,0)</f>
        <v>0</v>
      </c>
      <c r="H213" s="890"/>
      <c r="I213" s="893"/>
      <c r="J213" s="890"/>
      <c r="K213" s="896"/>
    </row>
    <row r="214" spans="1:11" ht="42.75" x14ac:dyDescent="0.2">
      <c r="A214" s="885"/>
      <c r="B214" s="567"/>
      <c r="C214" s="885"/>
      <c r="D214" s="50" t="s">
        <v>225</v>
      </c>
      <c r="E214" s="102" t="s">
        <v>226</v>
      </c>
      <c r="F214" s="216" t="s">
        <v>178</v>
      </c>
      <c r="G214" s="65">
        <f>IF(F214="Se investigan y se resuelven oportunamente",15,0)</f>
        <v>0</v>
      </c>
      <c r="H214" s="890"/>
      <c r="I214" s="893"/>
      <c r="J214" s="890"/>
      <c r="K214" s="896"/>
    </row>
    <row r="215" spans="1:11" ht="28.5" x14ac:dyDescent="0.2">
      <c r="A215" s="886"/>
      <c r="B215" s="568"/>
      <c r="C215" s="886"/>
      <c r="D215" s="45" t="s">
        <v>227</v>
      </c>
      <c r="E215" s="102" t="s">
        <v>228</v>
      </c>
      <c r="F215" s="66" t="s">
        <v>178</v>
      </c>
      <c r="G215" s="65">
        <f>IF(F215="Completa",10,IF(F215="Incompleta",5,0))</f>
        <v>0</v>
      </c>
      <c r="H215" s="891"/>
      <c r="I215" s="894"/>
      <c r="J215" s="891"/>
      <c r="K215" s="897"/>
    </row>
    <row r="216" spans="1:11" ht="15.75" thickBot="1" x14ac:dyDescent="0.25">
      <c r="A216" s="121"/>
      <c r="B216" s="122"/>
      <c r="C216" s="56"/>
      <c r="D216" s="57"/>
      <c r="E216" s="58" t="s">
        <v>229</v>
      </c>
      <c r="F216" s="16"/>
      <c r="G216" s="16">
        <f>SUM(G209:G215)</f>
        <v>0</v>
      </c>
      <c r="H216" s="131"/>
      <c r="I216" s="132"/>
      <c r="J216" s="132"/>
      <c r="K216" s="133"/>
    </row>
    <row r="217" spans="1:11" ht="15" thickBot="1" x14ac:dyDescent="0.25"/>
    <row r="218" spans="1:11" ht="30" x14ac:dyDescent="0.2">
      <c r="A218" s="898" t="s">
        <v>87</v>
      </c>
      <c r="B218" s="900" t="s">
        <v>232</v>
      </c>
      <c r="C218" s="902" t="s">
        <v>205</v>
      </c>
      <c r="D218" s="904" t="s">
        <v>206</v>
      </c>
      <c r="E218" s="905"/>
      <c r="F218" s="905"/>
      <c r="G218" s="905"/>
      <c r="H218" s="906"/>
      <c r="I218" s="105" t="s">
        <v>207</v>
      </c>
      <c r="J218" s="907" t="s">
        <v>208</v>
      </c>
      <c r="K218" s="882" t="s">
        <v>209</v>
      </c>
    </row>
    <row r="219" spans="1:11" ht="60.75" thickBot="1" x14ac:dyDescent="0.25">
      <c r="A219" s="899"/>
      <c r="B219" s="901"/>
      <c r="C219" s="903"/>
      <c r="D219" s="106" t="s">
        <v>210</v>
      </c>
      <c r="E219" s="51" t="s">
        <v>211</v>
      </c>
      <c r="F219" s="106" t="s">
        <v>212</v>
      </c>
      <c r="G219" s="106" t="s">
        <v>213</v>
      </c>
      <c r="H219" s="106" t="s">
        <v>230</v>
      </c>
      <c r="I219" s="52" t="s">
        <v>215</v>
      </c>
      <c r="J219" s="908"/>
      <c r="K219" s="883"/>
    </row>
    <row r="220" spans="1:11" x14ac:dyDescent="0.2">
      <c r="A220" s="884"/>
      <c r="B220" s="566"/>
      <c r="C220" s="884"/>
      <c r="D220" s="887" t="s">
        <v>216</v>
      </c>
      <c r="E220" s="125" t="s">
        <v>217</v>
      </c>
      <c r="F220" s="68" t="s">
        <v>178</v>
      </c>
      <c r="G220" s="126">
        <f>IF(F220="Asignado",15,0)</f>
        <v>0</v>
      </c>
      <c r="H220" s="889" t="str">
        <f>IF(AND(G227&gt;0,G227&lt;=85),"Débil",IF(AND(G227&gt;85,G227&lt;=95),"Moderado",IF(G227&gt;96,"Fuerte"," ")))</f>
        <v xml:space="preserve"> </v>
      </c>
      <c r="I220" s="892" t="s">
        <v>202</v>
      </c>
      <c r="J220" s="889" t="str">
        <f>IF(AND(H220="Fuerte",I220="Fuerte (Siempre se Ejecuta)"),"Fuerte",IF(AND(H220="Fuerte",I220="Moderado (Algunas veces se ejecuta)"),"Moderado",IF(AND(H220="Fuerte",I220="Débil (No se ejecuta)"),"Débil",IF(AND(H220="Moderado",I220="Fuerte (Siempre se Ejecuta)"),"Moderado",IF(AND(H220="Moderado",I220="Moderado (Algunas veces se ejecuta)"),"Moderado",IF(AND(H220="Moderado",I220="Débil (No se ejecuta)"),"Débil",IF(AND(H220="Débil",I220="Fuerte (Siempre se Ejecuta)"),"Débil",IF(AND(H220="Débil",I220="Moderado (Algunas veces se ejecuta)"),"Débil",IF(AND(H220="Débil",I220="Débil (No se ejecuta)"),"Débil"," ")))))))))</f>
        <v xml:space="preserve"> </v>
      </c>
      <c r="K220" s="895" t="str">
        <f>IF(J220="Fuerte","NO",IF(J220=" "," ","SI"))</f>
        <v xml:space="preserve"> </v>
      </c>
    </row>
    <row r="221" spans="1:11" ht="28.5" x14ac:dyDescent="0.2">
      <c r="A221" s="885"/>
      <c r="B221" s="567"/>
      <c r="C221" s="885"/>
      <c r="D221" s="888"/>
      <c r="E221" s="102" t="s">
        <v>218</v>
      </c>
      <c r="F221" s="66" t="s">
        <v>178</v>
      </c>
      <c r="G221" s="65">
        <f>IF(F221="Adecuado",15,0)</f>
        <v>0</v>
      </c>
      <c r="H221" s="890"/>
      <c r="I221" s="893"/>
      <c r="J221" s="890"/>
      <c r="K221" s="896"/>
    </row>
    <row r="222" spans="1:11" ht="42.75" x14ac:dyDescent="0.2">
      <c r="A222" s="885"/>
      <c r="B222" s="567"/>
      <c r="C222" s="885"/>
      <c r="D222" s="50" t="s">
        <v>219</v>
      </c>
      <c r="E222" s="102" t="s">
        <v>220</v>
      </c>
      <c r="F222" s="66" t="s">
        <v>178</v>
      </c>
      <c r="G222" s="65">
        <f>IF(F222="Oportuna",15,0)</f>
        <v>0</v>
      </c>
      <c r="H222" s="890"/>
      <c r="I222" s="893"/>
      <c r="J222" s="890"/>
      <c r="K222" s="896"/>
    </row>
    <row r="223" spans="1:11" ht="42.75" x14ac:dyDescent="0.2">
      <c r="A223" s="885"/>
      <c r="B223" s="567"/>
      <c r="C223" s="885"/>
      <c r="D223" s="50" t="s">
        <v>221</v>
      </c>
      <c r="E223" s="102" t="s">
        <v>222</v>
      </c>
      <c r="F223" s="216" t="s">
        <v>178</v>
      </c>
      <c r="G223" s="65">
        <f>IF(F223="Prevenir",15,IF(F223="Detectar",10,0))</f>
        <v>0</v>
      </c>
      <c r="H223" s="890"/>
      <c r="I223" s="893"/>
      <c r="J223" s="890"/>
      <c r="K223" s="896"/>
    </row>
    <row r="224" spans="1:11" ht="28.5" x14ac:dyDescent="0.2">
      <c r="A224" s="885"/>
      <c r="B224" s="567"/>
      <c r="C224" s="885"/>
      <c r="D224" s="50" t="s">
        <v>223</v>
      </c>
      <c r="E224" s="102" t="s">
        <v>224</v>
      </c>
      <c r="F224" s="66" t="s">
        <v>178</v>
      </c>
      <c r="G224" s="65">
        <f>IF(F224="Confiable",15,0)</f>
        <v>0</v>
      </c>
      <c r="H224" s="890"/>
      <c r="I224" s="893"/>
      <c r="J224" s="890"/>
      <c r="K224" s="896"/>
    </row>
    <row r="225" spans="1:11" ht="42.75" x14ac:dyDescent="0.2">
      <c r="A225" s="885"/>
      <c r="B225" s="567"/>
      <c r="C225" s="885"/>
      <c r="D225" s="50" t="s">
        <v>225</v>
      </c>
      <c r="E225" s="102" t="s">
        <v>226</v>
      </c>
      <c r="F225" s="216" t="s">
        <v>178</v>
      </c>
      <c r="G225" s="65">
        <f>IF(F225="Se investigan y se resuelven oportunamente",15,0)</f>
        <v>0</v>
      </c>
      <c r="H225" s="890"/>
      <c r="I225" s="893"/>
      <c r="J225" s="890"/>
      <c r="K225" s="896"/>
    </row>
    <row r="226" spans="1:11" ht="28.5" x14ac:dyDescent="0.2">
      <c r="A226" s="886"/>
      <c r="B226" s="568"/>
      <c r="C226" s="886"/>
      <c r="D226" s="45" t="s">
        <v>227</v>
      </c>
      <c r="E226" s="102" t="s">
        <v>228</v>
      </c>
      <c r="F226" s="66" t="s">
        <v>178</v>
      </c>
      <c r="G226" s="65">
        <f>IF(F226="Completa",10,IF(F226="Incompleta",5,0))</f>
        <v>0</v>
      </c>
      <c r="H226" s="891"/>
      <c r="I226" s="894"/>
      <c r="J226" s="891"/>
      <c r="K226" s="897"/>
    </row>
    <row r="227" spans="1:11" ht="15.75" thickBot="1" x14ac:dyDescent="0.25">
      <c r="A227" s="121"/>
      <c r="B227" s="122"/>
      <c r="C227" s="56"/>
      <c r="D227" s="57"/>
      <c r="E227" s="58" t="s">
        <v>229</v>
      </c>
      <c r="F227" s="16"/>
      <c r="G227" s="16">
        <f>SUM(G220:G226)</f>
        <v>0</v>
      </c>
      <c r="H227" s="131"/>
      <c r="I227" s="132"/>
      <c r="J227" s="132"/>
      <c r="K227" s="133"/>
    </row>
    <row r="228" spans="1:11" ht="15" thickBot="1" x14ac:dyDescent="0.25"/>
    <row r="229" spans="1:11" ht="30" x14ac:dyDescent="0.2">
      <c r="A229" s="898" t="s">
        <v>87</v>
      </c>
      <c r="B229" s="900" t="s">
        <v>232</v>
      </c>
      <c r="C229" s="902" t="s">
        <v>205</v>
      </c>
      <c r="D229" s="904" t="s">
        <v>206</v>
      </c>
      <c r="E229" s="905"/>
      <c r="F229" s="905"/>
      <c r="G229" s="905"/>
      <c r="H229" s="906"/>
      <c r="I229" s="105" t="s">
        <v>207</v>
      </c>
      <c r="J229" s="907" t="s">
        <v>208</v>
      </c>
      <c r="K229" s="882" t="s">
        <v>209</v>
      </c>
    </row>
    <row r="230" spans="1:11" ht="60.75" thickBot="1" x14ac:dyDescent="0.25">
      <c r="A230" s="899"/>
      <c r="B230" s="901"/>
      <c r="C230" s="903"/>
      <c r="D230" s="106" t="s">
        <v>210</v>
      </c>
      <c r="E230" s="51" t="s">
        <v>211</v>
      </c>
      <c r="F230" s="106" t="s">
        <v>212</v>
      </c>
      <c r="G230" s="106" t="s">
        <v>213</v>
      </c>
      <c r="H230" s="106" t="s">
        <v>230</v>
      </c>
      <c r="I230" s="52" t="s">
        <v>215</v>
      </c>
      <c r="J230" s="908"/>
      <c r="K230" s="883"/>
    </row>
    <row r="231" spans="1:11" x14ac:dyDescent="0.2">
      <c r="A231" s="884"/>
      <c r="B231" s="566"/>
      <c r="C231" s="884"/>
      <c r="D231" s="887" t="s">
        <v>216</v>
      </c>
      <c r="E231" s="125" t="s">
        <v>217</v>
      </c>
      <c r="F231" s="68" t="s">
        <v>178</v>
      </c>
      <c r="G231" s="126">
        <f>IF(F231="Asignado",15,0)</f>
        <v>0</v>
      </c>
      <c r="H231" s="889" t="str">
        <f>IF(AND(G238&gt;0,G238&lt;=85),"Débil",IF(AND(G238&gt;85,G238&lt;=95),"Moderado",IF(G238&gt;96,"Fuerte"," ")))</f>
        <v xml:space="preserve"> </v>
      </c>
      <c r="I231" s="892" t="s">
        <v>178</v>
      </c>
      <c r="J231" s="889" t="str">
        <f>IF(AND(H231="Fuerte",I231="Fuerte (Siempre se Ejecuta)"),"Fuerte",IF(AND(H231="Fuerte",I231="Moderado (Algunas veces se ejecuta)"),"Moderado",IF(AND(H231="Fuerte",I231="Débil (No se ejecuta)"),"Débil",IF(AND(H231="Moderado",I231="Fuerte (Siempre se Ejecuta)"),"Moderado",IF(AND(H231="Moderado",I231="Moderado (Algunas veces se ejecuta)"),"Moderado",IF(AND(H231="Moderado",I231="Débil (No se ejecuta)"),"Débil",IF(AND(H231="Débil",I231="Fuerte (Siempre se Ejecuta)"),"Débil",IF(AND(H231="Débil",I231="Moderado (Algunas veces se ejecuta)"),"Débil",IF(AND(H231="Débil",I231="Débil (No se ejecuta)"),"Débil"," ")))))))))</f>
        <v xml:space="preserve"> </v>
      </c>
      <c r="K231" s="895" t="str">
        <f>IF(J231="Fuerte","NO",IF(J231=" "," ","SI"))</f>
        <v xml:space="preserve"> </v>
      </c>
    </row>
    <row r="232" spans="1:11" ht="28.5" x14ac:dyDescent="0.2">
      <c r="A232" s="885"/>
      <c r="B232" s="567"/>
      <c r="C232" s="885"/>
      <c r="D232" s="888"/>
      <c r="E232" s="102" t="s">
        <v>218</v>
      </c>
      <c r="F232" s="66" t="s">
        <v>178</v>
      </c>
      <c r="G232" s="65">
        <f>IF(F232="Adecuado",15,0)</f>
        <v>0</v>
      </c>
      <c r="H232" s="890"/>
      <c r="I232" s="893"/>
      <c r="J232" s="890"/>
      <c r="K232" s="896"/>
    </row>
    <row r="233" spans="1:11" ht="42.75" x14ac:dyDescent="0.2">
      <c r="A233" s="885"/>
      <c r="B233" s="567"/>
      <c r="C233" s="885"/>
      <c r="D233" s="50" t="s">
        <v>219</v>
      </c>
      <c r="E233" s="102" t="s">
        <v>220</v>
      </c>
      <c r="F233" s="66" t="s">
        <v>178</v>
      </c>
      <c r="G233" s="65">
        <f>IF(F233="Oportuna",15,0)</f>
        <v>0</v>
      </c>
      <c r="H233" s="890"/>
      <c r="I233" s="893"/>
      <c r="J233" s="890"/>
      <c r="K233" s="896"/>
    </row>
    <row r="234" spans="1:11" ht="42.75" x14ac:dyDescent="0.2">
      <c r="A234" s="885"/>
      <c r="B234" s="567"/>
      <c r="C234" s="885"/>
      <c r="D234" s="50" t="s">
        <v>221</v>
      </c>
      <c r="E234" s="102" t="s">
        <v>222</v>
      </c>
      <c r="F234" s="216" t="s">
        <v>178</v>
      </c>
      <c r="G234" s="65">
        <f>IF(F234="Prevenir",15,IF(F234="Detectar",10,0))</f>
        <v>0</v>
      </c>
      <c r="H234" s="890"/>
      <c r="I234" s="893"/>
      <c r="J234" s="890"/>
      <c r="K234" s="896"/>
    </row>
    <row r="235" spans="1:11" ht="28.5" x14ac:dyDescent="0.2">
      <c r="A235" s="885"/>
      <c r="B235" s="567"/>
      <c r="C235" s="885"/>
      <c r="D235" s="50" t="s">
        <v>223</v>
      </c>
      <c r="E235" s="102" t="s">
        <v>224</v>
      </c>
      <c r="F235" s="66" t="s">
        <v>178</v>
      </c>
      <c r="G235" s="65">
        <f>IF(F235="Confiable",15,0)</f>
        <v>0</v>
      </c>
      <c r="H235" s="890"/>
      <c r="I235" s="893"/>
      <c r="J235" s="890"/>
      <c r="K235" s="896"/>
    </row>
    <row r="236" spans="1:11" ht="42.75" x14ac:dyDescent="0.2">
      <c r="A236" s="885"/>
      <c r="B236" s="567"/>
      <c r="C236" s="885"/>
      <c r="D236" s="50" t="s">
        <v>225</v>
      </c>
      <c r="E236" s="102" t="s">
        <v>226</v>
      </c>
      <c r="F236" s="216" t="s">
        <v>178</v>
      </c>
      <c r="G236" s="65">
        <f>IF(F236="Se investigan y se resuelven oportunamente",15,0)</f>
        <v>0</v>
      </c>
      <c r="H236" s="890"/>
      <c r="I236" s="893"/>
      <c r="J236" s="890"/>
      <c r="K236" s="896"/>
    </row>
    <row r="237" spans="1:11" ht="28.5" x14ac:dyDescent="0.2">
      <c r="A237" s="886"/>
      <c r="B237" s="568"/>
      <c r="C237" s="886"/>
      <c r="D237" s="45" t="s">
        <v>227</v>
      </c>
      <c r="E237" s="102" t="s">
        <v>228</v>
      </c>
      <c r="F237" s="66" t="s">
        <v>178</v>
      </c>
      <c r="G237" s="65">
        <f>IF(F237="Completa",10,IF(F237="Incompleta",5,0))</f>
        <v>0</v>
      </c>
      <c r="H237" s="891"/>
      <c r="I237" s="894"/>
      <c r="J237" s="891"/>
      <c r="K237" s="897"/>
    </row>
    <row r="238" spans="1:11" ht="15.75" thickBot="1" x14ac:dyDescent="0.25">
      <c r="A238" s="121"/>
      <c r="B238" s="122"/>
      <c r="C238" s="56"/>
      <c r="D238" s="57"/>
      <c r="E238" s="58" t="s">
        <v>229</v>
      </c>
      <c r="F238" s="16"/>
      <c r="G238" s="16">
        <f>SUM(G231:G237)</f>
        <v>0</v>
      </c>
      <c r="H238" s="131"/>
      <c r="I238" s="132"/>
      <c r="J238" s="132"/>
      <c r="K238" s="133"/>
    </row>
    <row r="239" spans="1:11" ht="15" thickBot="1" x14ac:dyDescent="0.25"/>
    <row r="240" spans="1:11" ht="30" x14ac:dyDescent="0.2">
      <c r="A240" s="898" t="s">
        <v>87</v>
      </c>
      <c r="B240" s="900" t="s">
        <v>232</v>
      </c>
      <c r="C240" s="902" t="s">
        <v>205</v>
      </c>
      <c r="D240" s="904" t="s">
        <v>206</v>
      </c>
      <c r="E240" s="905"/>
      <c r="F240" s="905"/>
      <c r="G240" s="905"/>
      <c r="H240" s="906"/>
      <c r="I240" s="105" t="s">
        <v>207</v>
      </c>
      <c r="J240" s="907" t="s">
        <v>208</v>
      </c>
      <c r="K240" s="882" t="s">
        <v>209</v>
      </c>
    </row>
    <row r="241" spans="1:11" ht="60.75" thickBot="1" x14ac:dyDescent="0.25">
      <c r="A241" s="899"/>
      <c r="B241" s="901"/>
      <c r="C241" s="903"/>
      <c r="D241" s="106" t="s">
        <v>210</v>
      </c>
      <c r="E241" s="51" t="s">
        <v>211</v>
      </c>
      <c r="F241" s="106" t="s">
        <v>212</v>
      </c>
      <c r="G241" s="106" t="s">
        <v>213</v>
      </c>
      <c r="H241" s="106" t="s">
        <v>230</v>
      </c>
      <c r="I241" s="52" t="s">
        <v>215</v>
      </c>
      <c r="J241" s="908"/>
      <c r="K241" s="883"/>
    </row>
    <row r="242" spans="1:11" x14ac:dyDescent="0.2">
      <c r="A242" s="884"/>
      <c r="B242" s="566"/>
      <c r="C242" s="884"/>
      <c r="D242" s="887" t="s">
        <v>216</v>
      </c>
      <c r="E242" s="125" t="s">
        <v>217</v>
      </c>
      <c r="F242" s="68" t="s">
        <v>178</v>
      </c>
      <c r="G242" s="126">
        <f>IF(F242="Asignado",15,0)</f>
        <v>0</v>
      </c>
      <c r="H242" s="889" t="str">
        <f>IF(AND(G249&gt;0,G249&lt;=85),"Débil",IF(AND(G249&gt;85,G249&lt;=95),"Moderado",IF(G249&gt;96,"Fuerte"," ")))</f>
        <v xml:space="preserve"> </v>
      </c>
      <c r="I242" s="892" t="s">
        <v>178</v>
      </c>
      <c r="J242" s="889" t="str">
        <f>IF(AND(H242="Fuerte",I242="Fuerte (Siempre se Ejecuta)"),"Fuerte",IF(AND(H242="Fuerte",I242="Moderado (Algunas veces se ejecuta)"),"Moderado",IF(AND(H242="Fuerte",I242="Débil (No se ejecuta)"),"Débil",IF(AND(H242="Moderado",I242="Fuerte (Siempre se Ejecuta)"),"Moderado",IF(AND(H242="Moderado",I242="Moderado (Algunas veces se ejecuta)"),"Moderado",IF(AND(H242="Moderado",I242="Débil (No se ejecuta)"),"Débil",IF(AND(H242="Débil",I242="Fuerte (Siempre se Ejecuta)"),"Débil",IF(AND(H242="Débil",I242="Moderado (Algunas veces se ejecuta)"),"Débil",IF(AND(H242="Débil",I242="Débil (No se ejecuta)"),"Débil"," ")))))))))</f>
        <v xml:space="preserve"> </v>
      </c>
      <c r="K242" s="895" t="str">
        <f>IF(J242="Fuerte","NO",IF(J242=" "," ","SI"))</f>
        <v xml:space="preserve"> </v>
      </c>
    </row>
    <row r="243" spans="1:11" ht="28.5" x14ac:dyDescent="0.2">
      <c r="A243" s="885"/>
      <c r="B243" s="567"/>
      <c r="C243" s="885"/>
      <c r="D243" s="888"/>
      <c r="E243" s="102" t="s">
        <v>218</v>
      </c>
      <c r="F243" s="66" t="s">
        <v>178</v>
      </c>
      <c r="G243" s="65">
        <f>IF(F243="Adecuado",15,0)</f>
        <v>0</v>
      </c>
      <c r="H243" s="890"/>
      <c r="I243" s="893"/>
      <c r="J243" s="890"/>
      <c r="K243" s="896"/>
    </row>
    <row r="244" spans="1:11" ht="42.75" x14ac:dyDescent="0.2">
      <c r="A244" s="885"/>
      <c r="B244" s="567"/>
      <c r="C244" s="885"/>
      <c r="D244" s="50" t="s">
        <v>219</v>
      </c>
      <c r="E244" s="102" t="s">
        <v>220</v>
      </c>
      <c r="F244" s="66" t="s">
        <v>178</v>
      </c>
      <c r="G244" s="65">
        <f>IF(F244="Oportuna",15,0)</f>
        <v>0</v>
      </c>
      <c r="H244" s="890"/>
      <c r="I244" s="893"/>
      <c r="J244" s="890"/>
      <c r="K244" s="896"/>
    </row>
    <row r="245" spans="1:11" ht="42.75" x14ac:dyDescent="0.2">
      <c r="A245" s="885"/>
      <c r="B245" s="567"/>
      <c r="C245" s="885"/>
      <c r="D245" s="50" t="s">
        <v>221</v>
      </c>
      <c r="E245" s="102" t="s">
        <v>222</v>
      </c>
      <c r="F245" s="216" t="s">
        <v>178</v>
      </c>
      <c r="G245" s="65">
        <f>IF(F245="Prevenir",15,IF(F245="Detectar",10,0))</f>
        <v>0</v>
      </c>
      <c r="H245" s="890"/>
      <c r="I245" s="893"/>
      <c r="J245" s="890"/>
      <c r="K245" s="896"/>
    </row>
    <row r="246" spans="1:11" ht="28.5" x14ac:dyDescent="0.2">
      <c r="A246" s="885"/>
      <c r="B246" s="567"/>
      <c r="C246" s="885"/>
      <c r="D246" s="50" t="s">
        <v>223</v>
      </c>
      <c r="E246" s="102" t="s">
        <v>224</v>
      </c>
      <c r="F246" s="66" t="s">
        <v>178</v>
      </c>
      <c r="G246" s="65">
        <f>IF(F246="Confiable",15,0)</f>
        <v>0</v>
      </c>
      <c r="H246" s="890"/>
      <c r="I246" s="893"/>
      <c r="J246" s="890"/>
      <c r="K246" s="896"/>
    </row>
    <row r="247" spans="1:11" ht="42.75" x14ac:dyDescent="0.2">
      <c r="A247" s="885"/>
      <c r="B247" s="567"/>
      <c r="C247" s="885"/>
      <c r="D247" s="50" t="s">
        <v>225</v>
      </c>
      <c r="E247" s="102" t="s">
        <v>226</v>
      </c>
      <c r="F247" s="216" t="s">
        <v>178</v>
      </c>
      <c r="G247" s="65">
        <f>IF(F247="Se investigan y se resuelven oportunamente",15,0)</f>
        <v>0</v>
      </c>
      <c r="H247" s="890"/>
      <c r="I247" s="893"/>
      <c r="J247" s="890"/>
      <c r="K247" s="896"/>
    </row>
    <row r="248" spans="1:11" ht="28.5" x14ac:dyDescent="0.2">
      <c r="A248" s="886"/>
      <c r="B248" s="568"/>
      <c r="C248" s="886"/>
      <c r="D248" s="45" t="s">
        <v>227</v>
      </c>
      <c r="E248" s="102" t="s">
        <v>228</v>
      </c>
      <c r="F248" s="66" t="s">
        <v>178</v>
      </c>
      <c r="G248" s="65">
        <f>IF(F248="Completa",10,IF(F248="Incompleta",5,0))</f>
        <v>0</v>
      </c>
      <c r="H248" s="891"/>
      <c r="I248" s="894"/>
      <c r="J248" s="891"/>
      <c r="K248" s="897"/>
    </row>
    <row r="249" spans="1:11" ht="15.75" thickBot="1" x14ac:dyDescent="0.25">
      <c r="A249" s="121"/>
      <c r="B249" s="122"/>
      <c r="C249" s="56"/>
      <c r="D249" s="57"/>
      <c r="E249" s="58" t="s">
        <v>229</v>
      </c>
      <c r="F249" s="16"/>
      <c r="G249" s="16">
        <f>SUM(G242:G248)</f>
        <v>0</v>
      </c>
      <c r="H249" s="131"/>
      <c r="I249" s="132"/>
      <c r="J249" s="132"/>
      <c r="K249" s="133"/>
    </row>
    <row r="250" spans="1:11" ht="15" thickBot="1" x14ac:dyDescent="0.25"/>
    <row r="251" spans="1:11" ht="30" x14ac:dyDescent="0.2">
      <c r="A251" s="898" t="s">
        <v>87</v>
      </c>
      <c r="B251" s="900" t="s">
        <v>232</v>
      </c>
      <c r="C251" s="902" t="s">
        <v>205</v>
      </c>
      <c r="D251" s="904" t="s">
        <v>206</v>
      </c>
      <c r="E251" s="905"/>
      <c r="F251" s="905"/>
      <c r="G251" s="905"/>
      <c r="H251" s="906"/>
      <c r="I251" s="105" t="s">
        <v>207</v>
      </c>
      <c r="J251" s="907" t="s">
        <v>208</v>
      </c>
      <c r="K251" s="882" t="s">
        <v>209</v>
      </c>
    </row>
    <row r="252" spans="1:11" ht="60.75" thickBot="1" x14ac:dyDescent="0.25">
      <c r="A252" s="899"/>
      <c r="B252" s="901"/>
      <c r="C252" s="903"/>
      <c r="D252" s="106" t="s">
        <v>210</v>
      </c>
      <c r="E252" s="51" t="s">
        <v>211</v>
      </c>
      <c r="F252" s="106" t="s">
        <v>212</v>
      </c>
      <c r="G252" s="106" t="s">
        <v>213</v>
      </c>
      <c r="H252" s="106" t="s">
        <v>230</v>
      </c>
      <c r="I252" s="52" t="s">
        <v>215</v>
      </c>
      <c r="J252" s="908"/>
      <c r="K252" s="883"/>
    </row>
    <row r="253" spans="1:11" x14ac:dyDescent="0.2">
      <c r="A253" s="884"/>
      <c r="B253" s="566"/>
      <c r="C253" s="884"/>
      <c r="D253" s="887" t="s">
        <v>216</v>
      </c>
      <c r="E253" s="125" t="s">
        <v>217</v>
      </c>
      <c r="F253" s="68" t="s">
        <v>178</v>
      </c>
      <c r="G253" s="126">
        <f>IF(F253="Asignado",15,0)</f>
        <v>0</v>
      </c>
      <c r="H253" s="889" t="str">
        <f>IF(AND(G260&gt;0,G260&lt;=85),"Débil",IF(AND(G260&gt;85,G260&lt;=95),"Moderado",IF(G260&gt;96,"Fuerte"," ")))</f>
        <v xml:space="preserve"> </v>
      </c>
      <c r="I253" s="892" t="s">
        <v>178</v>
      </c>
      <c r="J253" s="889" t="str">
        <f>IF(AND(H253="Fuerte",I253="Fuerte (Siempre se Ejecuta)"),"Fuerte",IF(AND(H253="Fuerte",I253="Moderado (Algunas veces se ejecuta)"),"Moderado",IF(AND(H253="Fuerte",I253="Débil (No se ejecuta)"),"Débil",IF(AND(H253="Moderado",I253="Fuerte (Siempre se Ejecuta)"),"Moderado",IF(AND(H253="Moderado",I253="Moderado (Algunas veces se ejecuta)"),"Moderado",IF(AND(H253="Moderado",I253="Débil (No se ejecuta)"),"Débil",IF(AND(H253="Débil",I253="Fuerte (Siempre se Ejecuta)"),"Débil",IF(AND(H253="Débil",I253="Moderado (Algunas veces se ejecuta)"),"Débil",IF(AND(H253="Débil",I253="Débil (No se ejecuta)"),"Débil"," ")))))))))</f>
        <v xml:space="preserve"> </v>
      </c>
      <c r="K253" s="895" t="str">
        <f>IF(J253="Fuerte","NO",IF(J253=" "," ","SI"))</f>
        <v xml:space="preserve"> </v>
      </c>
    </row>
    <row r="254" spans="1:11" ht="28.5" x14ac:dyDescent="0.2">
      <c r="A254" s="885"/>
      <c r="B254" s="567"/>
      <c r="C254" s="885"/>
      <c r="D254" s="888"/>
      <c r="E254" s="102" t="s">
        <v>218</v>
      </c>
      <c r="F254" s="66" t="s">
        <v>178</v>
      </c>
      <c r="G254" s="65">
        <f>IF(F254="Adecuado",15,0)</f>
        <v>0</v>
      </c>
      <c r="H254" s="890"/>
      <c r="I254" s="893"/>
      <c r="J254" s="890"/>
      <c r="K254" s="896"/>
    </row>
    <row r="255" spans="1:11" ht="42.75" x14ac:dyDescent="0.2">
      <c r="A255" s="885"/>
      <c r="B255" s="567"/>
      <c r="C255" s="885"/>
      <c r="D255" s="50" t="s">
        <v>219</v>
      </c>
      <c r="E255" s="102" t="s">
        <v>220</v>
      </c>
      <c r="F255" s="66" t="s">
        <v>178</v>
      </c>
      <c r="G255" s="65">
        <f>IF(F255="Oportuna",15,0)</f>
        <v>0</v>
      </c>
      <c r="H255" s="890"/>
      <c r="I255" s="893"/>
      <c r="J255" s="890"/>
      <c r="K255" s="896"/>
    </row>
    <row r="256" spans="1:11" ht="42.75" x14ac:dyDescent="0.2">
      <c r="A256" s="885"/>
      <c r="B256" s="567"/>
      <c r="C256" s="885"/>
      <c r="D256" s="50" t="s">
        <v>221</v>
      </c>
      <c r="E256" s="102" t="s">
        <v>222</v>
      </c>
      <c r="F256" s="216" t="s">
        <v>178</v>
      </c>
      <c r="G256" s="65">
        <f>IF(F256="Prevenir",15,IF(F256="Detectar",10,0))</f>
        <v>0</v>
      </c>
      <c r="H256" s="890"/>
      <c r="I256" s="893"/>
      <c r="J256" s="890"/>
      <c r="K256" s="896"/>
    </row>
    <row r="257" spans="1:11" ht="28.5" x14ac:dyDescent="0.2">
      <c r="A257" s="885"/>
      <c r="B257" s="567"/>
      <c r="C257" s="885"/>
      <c r="D257" s="50" t="s">
        <v>223</v>
      </c>
      <c r="E257" s="102" t="s">
        <v>224</v>
      </c>
      <c r="F257" s="66" t="s">
        <v>178</v>
      </c>
      <c r="G257" s="65">
        <f>IF(F257="Confiable",15,0)</f>
        <v>0</v>
      </c>
      <c r="H257" s="890"/>
      <c r="I257" s="893"/>
      <c r="J257" s="890"/>
      <c r="K257" s="896"/>
    </row>
    <row r="258" spans="1:11" ht="42.75" x14ac:dyDescent="0.2">
      <c r="A258" s="885"/>
      <c r="B258" s="567"/>
      <c r="C258" s="885"/>
      <c r="D258" s="50" t="s">
        <v>225</v>
      </c>
      <c r="E258" s="102" t="s">
        <v>226</v>
      </c>
      <c r="F258" s="216" t="s">
        <v>178</v>
      </c>
      <c r="G258" s="65">
        <f>IF(F258="Se investigan y se resuelven oportunamente",15,0)</f>
        <v>0</v>
      </c>
      <c r="H258" s="890"/>
      <c r="I258" s="893"/>
      <c r="J258" s="890"/>
      <c r="K258" s="896"/>
    </row>
    <row r="259" spans="1:11" ht="28.5" x14ac:dyDescent="0.2">
      <c r="A259" s="886"/>
      <c r="B259" s="568"/>
      <c r="C259" s="886"/>
      <c r="D259" s="45" t="s">
        <v>227</v>
      </c>
      <c r="E259" s="102" t="s">
        <v>228</v>
      </c>
      <c r="F259" s="66" t="s">
        <v>178</v>
      </c>
      <c r="G259" s="65">
        <f>IF(F259="Completa",10,IF(F259="Incompleta",5,0))</f>
        <v>0</v>
      </c>
      <c r="H259" s="891"/>
      <c r="I259" s="894"/>
      <c r="J259" s="891"/>
      <c r="K259" s="897"/>
    </row>
    <row r="260" spans="1:11" ht="15.75" thickBot="1" x14ac:dyDescent="0.25">
      <c r="A260" s="121"/>
      <c r="B260" s="122"/>
      <c r="C260" s="56"/>
      <c r="D260" s="57"/>
      <c r="E260" s="58" t="s">
        <v>229</v>
      </c>
      <c r="F260" s="16"/>
      <c r="G260" s="16">
        <f>SUM(G253:G259)</f>
        <v>0</v>
      </c>
      <c r="H260" s="131"/>
      <c r="I260" s="132"/>
      <c r="J260" s="132"/>
      <c r="K260" s="133"/>
    </row>
    <row r="261" spans="1:11" ht="15" thickBot="1" x14ac:dyDescent="0.25"/>
    <row r="262" spans="1:11" ht="30" x14ac:dyDescent="0.2">
      <c r="A262" s="898" t="s">
        <v>87</v>
      </c>
      <c r="B262" s="900" t="s">
        <v>232</v>
      </c>
      <c r="C262" s="902" t="s">
        <v>205</v>
      </c>
      <c r="D262" s="904" t="s">
        <v>206</v>
      </c>
      <c r="E262" s="905"/>
      <c r="F262" s="905"/>
      <c r="G262" s="905"/>
      <c r="H262" s="906"/>
      <c r="I262" s="105" t="s">
        <v>207</v>
      </c>
      <c r="J262" s="907" t="s">
        <v>208</v>
      </c>
      <c r="K262" s="882" t="s">
        <v>209</v>
      </c>
    </row>
    <row r="263" spans="1:11" ht="60.75" thickBot="1" x14ac:dyDescent="0.25">
      <c r="A263" s="899"/>
      <c r="B263" s="901"/>
      <c r="C263" s="903"/>
      <c r="D263" s="106" t="s">
        <v>210</v>
      </c>
      <c r="E263" s="51" t="s">
        <v>211</v>
      </c>
      <c r="F263" s="106" t="s">
        <v>212</v>
      </c>
      <c r="G263" s="106" t="s">
        <v>213</v>
      </c>
      <c r="H263" s="106" t="s">
        <v>230</v>
      </c>
      <c r="I263" s="52" t="s">
        <v>215</v>
      </c>
      <c r="J263" s="908"/>
      <c r="K263" s="883"/>
    </row>
    <row r="264" spans="1:11" x14ac:dyDescent="0.2">
      <c r="A264" s="884"/>
      <c r="B264" s="566"/>
      <c r="C264" s="884"/>
      <c r="D264" s="887" t="s">
        <v>216</v>
      </c>
      <c r="E264" s="125" t="s">
        <v>217</v>
      </c>
      <c r="F264" s="68" t="s">
        <v>178</v>
      </c>
      <c r="G264" s="126">
        <f>IF(F264="Asignado",15,0)</f>
        <v>0</v>
      </c>
      <c r="H264" s="889" t="str">
        <f>IF(AND(G271&gt;0,G271&lt;=85),"Débil",IF(AND(G271&gt;85,G271&lt;=95),"Moderado",IF(G271&gt;96,"Fuerte"," ")))</f>
        <v xml:space="preserve"> </v>
      </c>
      <c r="I264" s="892" t="s">
        <v>178</v>
      </c>
      <c r="J264" s="889" t="str">
        <f>IF(AND(H264="Fuerte",I264="Fuerte (Siempre se Ejecuta)"),"Fuerte",IF(AND(H264="Fuerte",I264="Moderado (Algunas veces se ejecuta)"),"Moderado",IF(AND(H264="Fuerte",I264="Débil (No se ejecuta)"),"Débil",IF(AND(H264="Moderado",I264="Fuerte (Siempre se Ejecuta)"),"Moderado",IF(AND(H264="Moderado",I264="Moderado (Algunas veces se ejecuta)"),"Moderado",IF(AND(H264="Moderado",I264="Débil (No se ejecuta)"),"Débil",IF(AND(H264="Débil",I264="Fuerte (Siempre se Ejecuta)"),"Débil",IF(AND(H264="Débil",I264="Moderado (Algunas veces se ejecuta)"),"Débil",IF(AND(H264="Débil",I264="Débil (No se ejecuta)"),"Débil"," ")))))))))</f>
        <v xml:space="preserve"> </v>
      </c>
      <c r="K264" s="895" t="str">
        <f>IF(J264="Fuerte","NO",IF(J264=" "," ","SI"))</f>
        <v xml:space="preserve"> </v>
      </c>
    </row>
    <row r="265" spans="1:11" ht="28.5" x14ac:dyDescent="0.2">
      <c r="A265" s="885"/>
      <c r="B265" s="567"/>
      <c r="C265" s="885"/>
      <c r="D265" s="888"/>
      <c r="E265" s="102" t="s">
        <v>218</v>
      </c>
      <c r="F265" s="66" t="s">
        <v>178</v>
      </c>
      <c r="G265" s="65">
        <f>IF(F265="Adecuado",15,0)</f>
        <v>0</v>
      </c>
      <c r="H265" s="890"/>
      <c r="I265" s="893"/>
      <c r="J265" s="890"/>
      <c r="K265" s="896"/>
    </row>
    <row r="266" spans="1:11" ht="42.75" x14ac:dyDescent="0.2">
      <c r="A266" s="885"/>
      <c r="B266" s="567"/>
      <c r="C266" s="885"/>
      <c r="D266" s="50" t="s">
        <v>219</v>
      </c>
      <c r="E266" s="102" t="s">
        <v>220</v>
      </c>
      <c r="F266" s="66" t="s">
        <v>178</v>
      </c>
      <c r="G266" s="65">
        <f>IF(F266="Oportuna",15,0)</f>
        <v>0</v>
      </c>
      <c r="H266" s="890"/>
      <c r="I266" s="893"/>
      <c r="J266" s="890"/>
      <c r="K266" s="896"/>
    </row>
    <row r="267" spans="1:11" ht="42.75" x14ac:dyDescent="0.2">
      <c r="A267" s="885"/>
      <c r="B267" s="567"/>
      <c r="C267" s="885"/>
      <c r="D267" s="50" t="s">
        <v>221</v>
      </c>
      <c r="E267" s="102" t="s">
        <v>222</v>
      </c>
      <c r="F267" s="216" t="s">
        <v>178</v>
      </c>
      <c r="G267" s="65">
        <f>IF(F267="Prevenir",15,IF(F267="Detectar",10,0))</f>
        <v>0</v>
      </c>
      <c r="H267" s="890"/>
      <c r="I267" s="893"/>
      <c r="J267" s="890"/>
      <c r="K267" s="896"/>
    </row>
    <row r="268" spans="1:11" ht="28.5" x14ac:dyDescent="0.2">
      <c r="A268" s="885"/>
      <c r="B268" s="567"/>
      <c r="C268" s="885"/>
      <c r="D268" s="50" t="s">
        <v>223</v>
      </c>
      <c r="E268" s="102" t="s">
        <v>224</v>
      </c>
      <c r="F268" s="66" t="s">
        <v>178</v>
      </c>
      <c r="G268" s="65">
        <f>IF(F268="Confiable",15,0)</f>
        <v>0</v>
      </c>
      <c r="H268" s="890"/>
      <c r="I268" s="893"/>
      <c r="J268" s="890"/>
      <c r="K268" s="896"/>
    </row>
    <row r="269" spans="1:11" ht="42.75" x14ac:dyDescent="0.2">
      <c r="A269" s="885"/>
      <c r="B269" s="567"/>
      <c r="C269" s="885"/>
      <c r="D269" s="50" t="s">
        <v>225</v>
      </c>
      <c r="E269" s="102" t="s">
        <v>226</v>
      </c>
      <c r="F269" s="216" t="s">
        <v>178</v>
      </c>
      <c r="G269" s="65">
        <f>IF(F269="Se investigan y se resuelven oportunamente",15,0)</f>
        <v>0</v>
      </c>
      <c r="H269" s="890"/>
      <c r="I269" s="893"/>
      <c r="J269" s="890"/>
      <c r="K269" s="896"/>
    </row>
    <row r="270" spans="1:11" ht="28.5" x14ac:dyDescent="0.2">
      <c r="A270" s="886"/>
      <c r="B270" s="568"/>
      <c r="C270" s="886"/>
      <c r="D270" s="45" t="s">
        <v>227</v>
      </c>
      <c r="E270" s="102" t="s">
        <v>228</v>
      </c>
      <c r="F270" s="66" t="s">
        <v>178</v>
      </c>
      <c r="G270" s="65">
        <f>IF(F270="Completa",10,IF(F270="Incompleta",5,0))</f>
        <v>0</v>
      </c>
      <c r="H270" s="891"/>
      <c r="I270" s="894"/>
      <c r="J270" s="891"/>
      <c r="K270" s="897"/>
    </row>
    <row r="271" spans="1:11" ht="15.75" thickBot="1" x14ac:dyDescent="0.25">
      <c r="A271" s="121"/>
      <c r="B271" s="122"/>
      <c r="C271" s="56"/>
      <c r="D271" s="57"/>
      <c r="E271" s="58" t="s">
        <v>229</v>
      </c>
      <c r="F271" s="16"/>
      <c r="G271" s="16">
        <f>SUM(G264:G270)</f>
        <v>0</v>
      </c>
      <c r="H271" s="131"/>
      <c r="I271" s="132"/>
      <c r="J271" s="132"/>
      <c r="K271" s="133"/>
    </row>
    <row r="272" spans="1:11" ht="15" thickBot="1" x14ac:dyDescent="0.25"/>
    <row r="273" spans="1:11" ht="30" x14ac:dyDescent="0.2">
      <c r="A273" s="898" t="s">
        <v>87</v>
      </c>
      <c r="B273" s="900" t="s">
        <v>232</v>
      </c>
      <c r="C273" s="902" t="s">
        <v>205</v>
      </c>
      <c r="D273" s="904" t="s">
        <v>206</v>
      </c>
      <c r="E273" s="905"/>
      <c r="F273" s="905"/>
      <c r="G273" s="905"/>
      <c r="H273" s="906"/>
      <c r="I273" s="105" t="s">
        <v>207</v>
      </c>
      <c r="J273" s="907" t="s">
        <v>208</v>
      </c>
      <c r="K273" s="882" t="s">
        <v>209</v>
      </c>
    </row>
    <row r="274" spans="1:11" ht="60.75" thickBot="1" x14ac:dyDescent="0.25">
      <c r="A274" s="899"/>
      <c r="B274" s="901"/>
      <c r="C274" s="903"/>
      <c r="D274" s="106" t="s">
        <v>210</v>
      </c>
      <c r="E274" s="51" t="s">
        <v>211</v>
      </c>
      <c r="F274" s="106" t="s">
        <v>212</v>
      </c>
      <c r="G274" s="106" t="s">
        <v>213</v>
      </c>
      <c r="H274" s="106" t="s">
        <v>230</v>
      </c>
      <c r="I274" s="52" t="s">
        <v>215</v>
      </c>
      <c r="J274" s="908"/>
      <c r="K274" s="883"/>
    </row>
    <row r="275" spans="1:11" x14ac:dyDescent="0.2">
      <c r="A275" s="884"/>
      <c r="B275" s="566"/>
      <c r="C275" s="884"/>
      <c r="D275" s="887" t="s">
        <v>216</v>
      </c>
      <c r="E275" s="125" t="s">
        <v>217</v>
      </c>
      <c r="F275" s="68" t="s">
        <v>178</v>
      </c>
      <c r="G275" s="126">
        <f>IF(F275="Asignado",15,0)</f>
        <v>0</v>
      </c>
      <c r="H275" s="889" t="str">
        <f>IF(AND(G282&gt;0,G282&lt;=85),"Débil",IF(AND(G282&gt;85,G282&lt;=95),"Moderado",IF(G282&gt;96,"Fuerte"," ")))</f>
        <v xml:space="preserve"> </v>
      </c>
      <c r="I275" s="892" t="s">
        <v>178</v>
      </c>
      <c r="J275" s="889" t="str">
        <f>IF(AND(H275="Fuerte",I275="Fuerte (Siempre se Ejecuta)"),"Fuerte",IF(AND(H275="Fuerte",I275="Moderado (Algunas veces se ejecuta)"),"Moderado",IF(AND(H275="Fuerte",I275="Débil (No se ejecuta)"),"Débil",IF(AND(H275="Moderado",I275="Fuerte (Siempre se Ejecuta)"),"Moderado",IF(AND(H275="Moderado",I275="Moderado (Algunas veces se ejecuta)"),"Moderado",IF(AND(H275="Moderado",I275="Débil (No se ejecuta)"),"Débil",IF(AND(H275="Débil",I275="Fuerte (Siempre se Ejecuta)"),"Débil",IF(AND(H275="Débil",I275="Moderado (Algunas veces se ejecuta)"),"Débil",IF(AND(H275="Débil",I275="Débil (No se ejecuta)"),"Débil"," ")))))))))</f>
        <v xml:space="preserve"> </v>
      </c>
      <c r="K275" s="895" t="str">
        <f>IF(J275="Fuerte","NO",IF(J275=" "," ","SI"))</f>
        <v xml:space="preserve"> </v>
      </c>
    </row>
    <row r="276" spans="1:11" ht="28.5" x14ac:dyDescent="0.2">
      <c r="A276" s="885"/>
      <c r="B276" s="567"/>
      <c r="C276" s="885"/>
      <c r="D276" s="888"/>
      <c r="E276" s="102" t="s">
        <v>218</v>
      </c>
      <c r="F276" s="66" t="s">
        <v>178</v>
      </c>
      <c r="G276" s="65">
        <f>IF(F276="Adecuado",15,0)</f>
        <v>0</v>
      </c>
      <c r="H276" s="890"/>
      <c r="I276" s="893"/>
      <c r="J276" s="890"/>
      <c r="K276" s="896"/>
    </row>
    <row r="277" spans="1:11" ht="42.75" x14ac:dyDescent="0.2">
      <c r="A277" s="885"/>
      <c r="B277" s="567"/>
      <c r="C277" s="885"/>
      <c r="D277" s="50" t="s">
        <v>219</v>
      </c>
      <c r="E277" s="102" t="s">
        <v>220</v>
      </c>
      <c r="F277" s="66" t="s">
        <v>178</v>
      </c>
      <c r="G277" s="65">
        <f>IF(F277="Oportuna",15,0)</f>
        <v>0</v>
      </c>
      <c r="H277" s="890"/>
      <c r="I277" s="893"/>
      <c r="J277" s="890"/>
      <c r="K277" s="896"/>
    </row>
    <row r="278" spans="1:11" ht="42.75" x14ac:dyDescent="0.2">
      <c r="A278" s="885"/>
      <c r="B278" s="567"/>
      <c r="C278" s="885"/>
      <c r="D278" s="50" t="s">
        <v>221</v>
      </c>
      <c r="E278" s="102" t="s">
        <v>222</v>
      </c>
      <c r="F278" s="216" t="s">
        <v>178</v>
      </c>
      <c r="G278" s="65">
        <f>IF(F278="Prevenir",15,IF(F278="Detectar",10,0))</f>
        <v>0</v>
      </c>
      <c r="H278" s="890"/>
      <c r="I278" s="893"/>
      <c r="J278" s="890"/>
      <c r="K278" s="896"/>
    </row>
    <row r="279" spans="1:11" ht="28.5" x14ac:dyDescent="0.2">
      <c r="A279" s="885"/>
      <c r="B279" s="567"/>
      <c r="C279" s="885"/>
      <c r="D279" s="50" t="s">
        <v>223</v>
      </c>
      <c r="E279" s="102" t="s">
        <v>224</v>
      </c>
      <c r="F279" s="66" t="s">
        <v>178</v>
      </c>
      <c r="G279" s="65">
        <f>IF(F279="Confiable",15,0)</f>
        <v>0</v>
      </c>
      <c r="H279" s="890"/>
      <c r="I279" s="893"/>
      <c r="J279" s="890"/>
      <c r="K279" s="896"/>
    </row>
    <row r="280" spans="1:11" ht="42.75" x14ac:dyDescent="0.2">
      <c r="A280" s="885"/>
      <c r="B280" s="567"/>
      <c r="C280" s="885"/>
      <c r="D280" s="50" t="s">
        <v>225</v>
      </c>
      <c r="E280" s="102" t="s">
        <v>226</v>
      </c>
      <c r="F280" s="216" t="s">
        <v>178</v>
      </c>
      <c r="G280" s="65">
        <f>IF(F280="Se investigan y se resuelven oportunamente",15,0)</f>
        <v>0</v>
      </c>
      <c r="H280" s="890"/>
      <c r="I280" s="893"/>
      <c r="J280" s="890"/>
      <c r="K280" s="896"/>
    </row>
    <row r="281" spans="1:11" ht="28.5" x14ac:dyDescent="0.2">
      <c r="A281" s="886"/>
      <c r="B281" s="568"/>
      <c r="C281" s="886"/>
      <c r="D281" s="45" t="s">
        <v>227</v>
      </c>
      <c r="E281" s="102" t="s">
        <v>228</v>
      </c>
      <c r="F281" s="66" t="s">
        <v>178</v>
      </c>
      <c r="G281" s="65">
        <f>IF(F281="Completa",10,IF(F281="Incompleta",5,0))</f>
        <v>0</v>
      </c>
      <c r="H281" s="891"/>
      <c r="I281" s="894"/>
      <c r="J281" s="891"/>
      <c r="K281" s="897"/>
    </row>
    <row r="282" spans="1:11" ht="15.75" thickBot="1" x14ac:dyDescent="0.25">
      <c r="A282" s="121"/>
      <c r="B282" s="122"/>
      <c r="C282" s="56"/>
      <c r="D282" s="57"/>
      <c r="E282" s="58" t="s">
        <v>229</v>
      </c>
      <c r="F282" s="16"/>
      <c r="G282" s="16">
        <f>SUM(G275:G281)</f>
        <v>0</v>
      </c>
      <c r="H282" s="131"/>
      <c r="I282" s="132"/>
      <c r="J282" s="132"/>
      <c r="K282" s="133"/>
    </row>
    <row r="283" spans="1:11" ht="15" thickBot="1" x14ac:dyDescent="0.25"/>
    <row r="284" spans="1:11" ht="30" x14ac:dyDescent="0.2">
      <c r="A284" s="898" t="s">
        <v>87</v>
      </c>
      <c r="B284" s="900" t="s">
        <v>232</v>
      </c>
      <c r="C284" s="902" t="s">
        <v>205</v>
      </c>
      <c r="D284" s="904" t="s">
        <v>206</v>
      </c>
      <c r="E284" s="905"/>
      <c r="F284" s="905"/>
      <c r="G284" s="905"/>
      <c r="H284" s="906"/>
      <c r="I284" s="105" t="s">
        <v>207</v>
      </c>
      <c r="J284" s="907" t="s">
        <v>208</v>
      </c>
      <c r="K284" s="882" t="s">
        <v>209</v>
      </c>
    </row>
    <row r="285" spans="1:11" ht="60.75" thickBot="1" x14ac:dyDescent="0.25">
      <c r="A285" s="899"/>
      <c r="B285" s="901"/>
      <c r="C285" s="903"/>
      <c r="D285" s="106" t="s">
        <v>210</v>
      </c>
      <c r="E285" s="51" t="s">
        <v>211</v>
      </c>
      <c r="F285" s="106" t="s">
        <v>212</v>
      </c>
      <c r="G285" s="106" t="s">
        <v>213</v>
      </c>
      <c r="H285" s="106" t="s">
        <v>230</v>
      </c>
      <c r="I285" s="52" t="s">
        <v>215</v>
      </c>
      <c r="J285" s="908"/>
      <c r="K285" s="883"/>
    </row>
    <row r="286" spans="1:11" x14ac:dyDescent="0.2">
      <c r="A286" s="884"/>
      <c r="B286" s="566"/>
      <c r="C286" s="884"/>
      <c r="D286" s="887" t="s">
        <v>216</v>
      </c>
      <c r="E286" s="125" t="s">
        <v>217</v>
      </c>
      <c r="F286" s="68" t="s">
        <v>178</v>
      </c>
      <c r="G286" s="126">
        <f>IF(F286="Asignado",15,0)</f>
        <v>0</v>
      </c>
      <c r="H286" s="889" t="str">
        <f>IF(AND(G293&gt;0,G293&lt;=85),"Débil",IF(AND(G293&gt;85,G293&lt;=95),"Moderado",IF(G293&gt;96,"Fuerte"," ")))</f>
        <v xml:space="preserve"> </v>
      </c>
      <c r="I286" s="892" t="s">
        <v>178</v>
      </c>
      <c r="J286" s="889" t="str">
        <f>IF(AND(H286="Fuerte",I286="Fuerte (Siempre se Ejecuta)"),"Fuerte",IF(AND(H286="Fuerte",I286="Moderado (Algunas veces se ejecuta)"),"Moderado",IF(AND(H286="Fuerte",I286="Débil (No se ejecuta)"),"Débil",IF(AND(H286="Moderado",I286="Fuerte (Siempre se Ejecuta)"),"Moderado",IF(AND(H286="Moderado",I286="Moderado (Algunas veces se ejecuta)"),"Moderado",IF(AND(H286="Moderado",I286="Débil (No se ejecuta)"),"Débil",IF(AND(H286="Débil",I286="Fuerte (Siempre se Ejecuta)"),"Débil",IF(AND(H286="Débil",I286="Moderado (Algunas veces se ejecuta)"),"Débil",IF(AND(H286="Débil",I286="Débil (No se ejecuta)"),"Débil"," ")))))))))</f>
        <v xml:space="preserve"> </v>
      </c>
      <c r="K286" s="895" t="str">
        <f>IF(J286="Fuerte","NO",IF(J286=" "," ","SI"))</f>
        <v xml:space="preserve"> </v>
      </c>
    </row>
    <row r="287" spans="1:11" ht="28.5" x14ac:dyDescent="0.2">
      <c r="A287" s="885"/>
      <c r="B287" s="567"/>
      <c r="C287" s="885"/>
      <c r="D287" s="888"/>
      <c r="E287" s="102" t="s">
        <v>218</v>
      </c>
      <c r="F287" s="66" t="s">
        <v>178</v>
      </c>
      <c r="G287" s="65">
        <f>IF(F287="Adecuado",15,0)</f>
        <v>0</v>
      </c>
      <c r="H287" s="890"/>
      <c r="I287" s="893"/>
      <c r="J287" s="890"/>
      <c r="K287" s="896"/>
    </row>
    <row r="288" spans="1:11" ht="42.75" x14ac:dyDescent="0.2">
      <c r="A288" s="885"/>
      <c r="B288" s="567"/>
      <c r="C288" s="885"/>
      <c r="D288" s="50" t="s">
        <v>219</v>
      </c>
      <c r="E288" s="102" t="s">
        <v>220</v>
      </c>
      <c r="F288" s="66" t="s">
        <v>178</v>
      </c>
      <c r="G288" s="65">
        <f>IF(F288="Oportuna",15,0)</f>
        <v>0</v>
      </c>
      <c r="H288" s="890"/>
      <c r="I288" s="893"/>
      <c r="J288" s="890"/>
      <c r="K288" s="896"/>
    </row>
    <row r="289" spans="1:11" ht="42.75" x14ac:dyDescent="0.2">
      <c r="A289" s="885"/>
      <c r="B289" s="567"/>
      <c r="C289" s="885"/>
      <c r="D289" s="50" t="s">
        <v>221</v>
      </c>
      <c r="E289" s="102" t="s">
        <v>222</v>
      </c>
      <c r="F289" s="216" t="s">
        <v>178</v>
      </c>
      <c r="G289" s="65">
        <f>IF(F289="Prevenir",15,IF(F289="Detectar",10,0))</f>
        <v>0</v>
      </c>
      <c r="H289" s="890"/>
      <c r="I289" s="893"/>
      <c r="J289" s="890"/>
      <c r="K289" s="896"/>
    </row>
    <row r="290" spans="1:11" ht="28.5" x14ac:dyDescent="0.2">
      <c r="A290" s="885"/>
      <c r="B290" s="567"/>
      <c r="C290" s="885"/>
      <c r="D290" s="50" t="s">
        <v>223</v>
      </c>
      <c r="E290" s="102" t="s">
        <v>224</v>
      </c>
      <c r="F290" s="66" t="s">
        <v>178</v>
      </c>
      <c r="G290" s="65">
        <f>IF(F290="Confiable",15,0)</f>
        <v>0</v>
      </c>
      <c r="H290" s="890"/>
      <c r="I290" s="893"/>
      <c r="J290" s="890"/>
      <c r="K290" s="896"/>
    </row>
    <row r="291" spans="1:11" ht="42.75" x14ac:dyDescent="0.2">
      <c r="A291" s="885"/>
      <c r="B291" s="567"/>
      <c r="C291" s="885"/>
      <c r="D291" s="50" t="s">
        <v>225</v>
      </c>
      <c r="E291" s="102" t="s">
        <v>226</v>
      </c>
      <c r="F291" s="216" t="s">
        <v>178</v>
      </c>
      <c r="G291" s="65">
        <f>IF(F291="Se investigan y se resuelven oportunamente",15,0)</f>
        <v>0</v>
      </c>
      <c r="H291" s="890"/>
      <c r="I291" s="893"/>
      <c r="J291" s="890"/>
      <c r="K291" s="896"/>
    </row>
    <row r="292" spans="1:11" ht="28.5" x14ac:dyDescent="0.2">
      <c r="A292" s="886"/>
      <c r="B292" s="568"/>
      <c r="C292" s="886"/>
      <c r="D292" s="45" t="s">
        <v>227</v>
      </c>
      <c r="E292" s="102" t="s">
        <v>228</v>
      </c>
      <c r="F292" s="66" t="s">
        <v>178</v>
      </c>
      <c r="G292" s="65">
        <f>IF(F292="Completa",10,IF(F292="Incompleta",5,0))</f>
        <v>0</v>
      </c>
      <c r="H292" s="891"/>
      <c r="I292" s="894"/>
      <c r="J292" s="891"/>
      <c r="K292" s="897"/>
    </row>
    <row r="293" spans="1:11" ht="15.75" thickBot="1" x14ac:dyDescent="0.25">
      <c r="A293" s="121"/>
      <c r="B293" s="122"/>
      <c r="C293" s="56"/>
      <c r="D293" s="57"/>
      <c r="E293" s="58" t="s">
        <v>229</v>
      </c>
      <c r="F293" s="16"/>
      <c r="G293" s="16">
        <f>SUM(G286:G292)</f>
        <v>0</v>
      </c>
      <c r="H293" s="131"/>
      <c r="I293" s="132"/>
      <c r="J293" s="132"/>
      <c r="K293" s="133"/>
    </row>
    <row r="294" spans="1:11" ht="15" thickBot="1" x14ac:dyDescent="0.25"/>
    <row r="295" spans="1:11" ht="30" x14ac:dyDescent="0.2">
      <c r="A295" s="898" t="s">
        <v>87</v>
      </c>
      <c r="B295" s="900" t="s">
        <v>232</v>
      </c>
      <c r="C295" s="902" t="s">
        <v>205</v>
      </c>
      <c r="D295" s="904" t="s">
        <v>206</v>
      </c>
      <c r="E295" s="905"/>
      <c r="F295" s="905"/>
      <c r="G295" s="905"/>
      <c r="H295" s="906"/>
      <c r="I295" s="105" t="s">
        <v>207</v>
      </c>
      <c r="J295" s="907" t="s">
        <v>208</v>
      </c>
      <c r="K295" s="882" t="s">
        <v>209</v>
      </c>
    </row>
    <row r="296" spans="1:11" ht="60.75" thickBot="1" x14ac:dyDescent="0.25">
      <c r="A296" s="899"/>
      <c r="B296" s="901"/>
      <c r="C296" s="903"/>
      <c r="D296" s="106" t="s">
        <v>210</v>
      </c>
      <c r="E296" s="51" t="s">
        <v>211</v>
      </c>
      <c r="F296" s="106" t="s">
        <v>212</v>
      </c>
      <c r="G296" s="106" t="s">
        <v>213</v>
      </c>
      <c r="H296" s="106" t="s">
        <v>230</v>
      </c>
      <c r="I296" s="52" t="s">
        <v>215</v>
      </c>
      <c r="J296" s="908"/>
      <c r="K296" s="883"/>
    </row>
    <row r="297" spans="1:11" x14ac:dyDescent="0.2">
      <c r="A297" s="884"/>
      <c r="B297" s="566"/>
      <c r="C297" s="884"/>
      <c r="D297" s="887" t="s">
        <v>216</v>
      </c>
      <c r="E297" s="125" t="s">
        <v>217</v>
      </c>
      <c r="F297" s="68" t="s">
        <v>178</v>
      </c>
      <c r="G297" s="126">
        <f>IF(F297="Asignado",15,0)</f>
        <v>0</v>
      </c>
      <c r="H297" s="889" t="str">
        <f>IF(AND(G304&gt;0,G304&lt;=85),"Débil",IF(AND(G304&gt;85,G304&lt;=95),"Moderado",IF(G304&gt;96,"Fuerte"," ")))</f>
        <v xml:space="preserve"> </v>
      </c>
      <c r="I297" s="892" t="s">
        <v>178</v>
      </c>
      <c r="J297" s="889" t="str">
        <f>IF(AND(H297="Fuerte",I297="Fuerte (Siempre se Ejecuta)"),"Fuerte",IF(AND(H297="Fuerte",I297="Moderado (Algunas veces se ejecuta)"),"Moderado",IF(AND(H297="Fuerte",I297="Débil (No se ejecuta)"),"Débil",IF(AND(H297="Moderado",I297="Fuerte (Siempre se Ejecuta)"),"Moderado",IF(AND(H297="Moderado",I297="Moderado (Algunas veces se ejecuta)"),"Moderado",IF(AND(H297="Moderado",I297="Débil (No se ejecuta)"),"Débil",IF(AND(H297="Débil",I297="Fuerte (Siempre se Ejecuta)"),"Débil",IF(AND(H297="Débil",I297="Moderado (Algunas veces se ejecuta)"),"Débil",IF(AND(H297="Débil",I297="Débil (No se ejecuta)"),"Débil"," ")))))))))</f>
        <v xml:space="preserve"> </v>
      </c>
      <c r="K297" s="895" t="str">
        <f>IF(J297="Fuerte","NO",IF(J297=" "," ","SI"))</f>
        <v xml:space="preserve"> </v>
      </c>
    </row>
    <row r="298" spans="1:11" ht="28.5" x14ac:dyDescent="0.2">
      <c r="A298" s="885"/>
      <c r="B298" s="567"/>
      <c r="C298" s="885"/>
      <c r="D298" s="888"/>
      <c r="E298" s="102" t="s">
        <v>218</v>
      </c>
      <c r="F298" s="66" t="s">
        <v>178</v>
      </c>
      <c r="G298" s="65">
        <f>IF(F298="Adecuado",15,0)</f>
        <v>0</v>
      </c>
      <c r="H298" s="890"/>
      <c r="I298" s="893"/>
      <c r="J298" s="890"/>
      <c r="K298" s="896"/>
    </row>
    <row r="299" spans="1:11" ht="42.75" x14ac:dyDescent="0.2">
      <c r="A299" s="885"/>
      <c r="B299" s="567"/>
      <c r="C299" s="885"/>
      <c r="D299" s="50" t="s">
        <v>219</v>
      </c>
      <c r="E299" s="102" t="s">
        <v>220</v>
      </c>
      <c r="F299" s="66" t="s">
        <v>178</v>
      </c>
      <c r="G299" s="65">
        <f>IF(F299="Oportuna",15,0)</f>
        <v>0</v>
      </c>
      <c r="H299" s="890"/>
      <c r="I299" s="893"/>
      <c r="J299" s="890"/>
      <c r="K299" s="896"/>
    </row>
    <row r="300" spans="1:11" ht="42.75" x14ac:dyDescent="0.2">
      <c r="A300" s="885"/>
      <c r="B300" s="567"/>
      <c r="C300" s="885"/>
      <c r="D300" s="50" t="s">
        <v>221</v>
      </c>
      <c r="E300" s="102" t="s">
        <v>222</v>
      </c>
      <c r="F300" s="216" t="s">
        <v>178</v>
      </c>
      <c r="G300" s="65">
        <f>IF(F300="Prevenir",15,IF(F300="Detectar",10,0))</f>
        <v>0</v>
      </c>
      <c r="H300" s="890"/>
      <c r="I300" s="893"/>
      <c r="J300" s="890"/>
      <c r="K300" s="896"/>
    </row>
    <row r="301" spans="1:11" ht="28.5" x14ac:dyDescent="0.2">
      <c r="A301" s="885"/>
      <c r="B301" s="567"/>
      <c r="C301" s="885"/>
      <c r="D301" s="50" t="s">
        <v>223</v>
      </c>
      <c r="E301" s="102" t="s">
        <v>224</v>
      </c>
      <c r="F301" s="66" t="s">
        <v>178</v>
      </c>
      <c r="G301" s="65">
        <f>IF(F301="Confiable",15,0)</f>
        <v>0</v>
      </c>
      <c r="H301" s="890"/>
      <c r="I301" s="893"/>
      <c r="J301" s="890"/>
      <c r="K301" s="896"/>
    </row>
    <row r="302" spans="1:11" ht="42.75" x14ac:dyDescent="0.2">
      <c r="A302" s="885"/>
      <c r="B302" s="567"/>
      <c r="C302" s="885"/>
      <c r="D302" s="50" t="s">
        <v>225</v>
      </c>
      <c r="E302" s="102" t="s">
        <v>226</v>
      </c>
      <c r="F302" s="216" t="s">
        <v>178</v>
      </c>
      <c r="G302" s="65">
        <f>IF(F302="Se investigan y se resuelven oportunamente",15,0)</f>
        <v>0</v>
      </c>
      <c r="H302" s="890"/>
      <c r="I302" s="893"/>
      <c r="J302" s="890"/>
      <c r="K302" s="896"/>
    </row>
    <row r="303" spans="1:11" ht="28.5" x14ac:dyDescent="0.2">
      <c r="A303" s="886"/>
      <c r="B303" s="568"/>
      <c r="C303" s="886"/>
      <c r="D303" s="45" t="s">
        <v>227</v>
      </c>
      <c r="E303" s="102" t="s">
        <v>228</v>
      </c>
      <c r="F303" s="66" t="s">
        <v>178</v>
      </c>
      <c r="G303" s="65">
        <f>IF(F303="Completa",10,IF(F303="Incompleta",5,0))</f>
        <v>0</v>
      </c>
      <c r="H303" s="891"/>
      <c r="I303" s="894"/>
      <c r="J303" s="891"/>
      <c r="K303" s="897"/>
    </row>
    <row r="304" spans="1:11" ht="15.75" thickBot="1" x14ac:dyDescent="0.25">
      <c r="A304" s="121"/>
      <c r="B304" s="122"/>
      <c r="C304" s="56"/>
      <c r="D304" s="57"/>
      <c r="E304" s="58" t="s">
        <v>229</v>
      </c>
      <c r="F304" s="16"/>
      <c r="G304" s="16">
        <f>SUM(G297:G303)</f>
        <v>0</v>
      </c>
      <c r="H304" s="131"/>
      <c r="I304" s="132"/>
      <c r="J304" s="132"/>
      <c r="K304" s="133"/>
    </row>
    <row r="305" spans="1:11" ht="15" thickBot="1" x14ac:dyDescent="0.25"/>
    <row r="306" spans="1:11" ht="30" x14ac:dyDescent="0.2">
      <c r="A306" s="898" t="s">
        <v>87</v>
      </c>
      <c r="B306" s="900" t="s">
        <v>232</v>
      </c>
      <c r="C306" s="902" t="s">
        <v>205</v>
      </c>
      <c r="D306" s="904" t="s">
        <v>206</v>
      </c>
      <c r="E306" s="905"/>
      <c r="F306" s="905"/>
      <c r="G306" s="905"/>
      <c r="H306" s="906"/>
      <c r="I306" s="105" t="s">
        <v>207</v>
      </c>
      <c r="J306" s="907" t="s">
        <v>208</v>
      </c>
      <c r="K306" s="882" t="s">
        <v>209</v>
      </c>
    </row>
    <row r="307" spans="1:11" ht="60.75" thickBot="1" x14ac:dyDescent="0.25">
      <c r="A307" s="899"/>
      <c r="B307" s="901"/>
      <c r="C307" s="903"/>
      <c r="D307" s="106" t="s">
        <v>210</v>
      </c>
      <c r="E307" s="51" t="s">
        <v>211</v>
      </c>
      <c r="F307" s="106" t="s">
        <v>212</v>
      </c>
      <c r="G307" s="106" t="s">
        <v>213</v>
      </c>
      <c r="H307" s="106" t="s">
        <v>230</v>
      </c>
      <c r="I307" s="52" t="s">
        <v>215</v>
      </c>
      <c r="J307" s="908"/>
      <c r="K307" s="883"/>
    </row>
    <row r="308" spans="1:11" x14ac:dyDescent="0.2">
      <c r="A308" s="884"/>
      <c r="B308" s="566"/>
      <c r="C308" s="884"/>
      <c r="D308" s="887" t="s">
        <v>216</v>
      </c>
      <c r="E308" s="125" t="s">
        <v>217</v>
      </c>
      <c r="F308" s="68" t="s">
        <v>178</v>
      </c>
      <c r="G308" s="126">
        <f>IF(F308="Asignado",15,0)</f>
        <v>0</v>
      </c>
      <c r="H308" s="889" t="str">
        <f>IF(AND(G315&gt;0,G315&lt;=85),"Débil",IF(AND(G315&gt;85,G315&lt;=95),"Moderado",IF(G315&gt;96,"Fuerte"," ")))</f>
        <v xml:space="preserve"> </v>
      </c>
      <c r="I308" s="892" t="s">
        <v>178</v>
      </c>
      <c r="J308" s="889" t="str">
        <f>IF(AND(H308="Fuerte",I308="Fuerte (Siempre se Ejecuta)"),"Fuerte",IF(AND(H308="Fuerte",I308="Moderado (Algunas veces se ejecuta)"),"Moderado",IF(AND(H308="Fuerte",I308="Débil (No se ejecuta)"),"Débil",IF(AND(H308="Moderado",I308="Fuerte (Siempre se Ejecuta)"),"Moderado",IF(AND(H308="Moderado",I308="Moderado (Algunas veces se ejecuta)"),"Moderado",IF(AND(H308="Moderado",I308="Débil (No se ejecuta)"),"Débil",IF(AND(H308="Débil",I308="Fuerte (Siempre se Ejecuta)"),"Débil",IF(AND(H308="Débil",I308="Moderado (Algunas veces se ejecuta)"),"Débil",IF(AND(H308="Débil",I308="Débil (No se ejecuta)"),"Débil"," ")))))))))</f>
        <v xml:space="preserve"> </v>
      </c>
      <c r="K308" s="895" t="str">
        <f>IF(J308="Fuerte","NO",IF(J308=" "," ","SI"))</f>
        <v xml:space="preserve"> </v>
      </c>
    </row>
    <row r="309" spans="1:11" ht="28.5" x14ac:dyDescent="0.2">
      <c r="A309" s="885"/>
      <c r="B309" s="567"/>
      <c r="C309" s="885"/>
      <c r="D309" s="888"/>
      <c r="E309" s="102" t="s">
        <v>218</v>
      </c>
      <c r="F309" s="66" t="s">
        <v>178</v>
      </c>
      <c r="G309" s="65">
        <f>IF(F309="Adecuado",15,0)</f>
        <v>0</v>
      </c>
      <c r="H309" s="890"/>
      <c r="I309" s="893"/>
      <c r="J309" s="890"/>
      <c r="K309" s="896"/>
    </row>
    <row r="310" spans="1:11" ht="42.75" x14ac:dyDescent="0.2">
      <c r="A310" s="885"/>
      <c r="B310" s="567"/>
      <c r="C310" s="885"/>
      <c r="D310" s="50" t="s">
        <v>219</v>
      </c>
      <c r="E310" s="102" t="s">
        <v>220</v>
      </c>
      <c r="F310" s="66" t="s">
        <v>178</v>
      </c>
      <c r="G310" s="65">
        <f>IF(F310="Oportuna",15,0)</f>
        <v>0</v>
      </c>
      <c r="H310" s="890"/>
      <c r="I310" s="893"/>
      <c r="J310" s="890"/>
      <c r="K310" s="896"/>
    </row>
    <row r="311" spans="1:11" ht="42.75" x14ac:dyDescent="0.2">
      <c r="A311" s="885"/>
      <c r="B311" s="567"/>
      <c r="C311" s="885"/>
      <c r="D311" s="50" t="s">
        <v>221</v>
      </c>
      <c r="E311" s="102" t="s">
        <v>222</v>
      </c>
      <c r="F311" s="216" t="s">
        <v>178</v>
      </c>
      <c r="G311" s="65">
        <f>IF(F311="Prevenir",15,IF(F311="Detectar",10,0))</f>
        <v>0</v>
      </c>
      <c r="H311" s="890"/>
      <c r="I311" s="893"/>
      <c r="J311" s="890"/>
      <c r="K311" s="896"/>
    </row>
    <row r="312" spans="1:11" ht="28.5" x14ac:dyDescent="0.2">
      <c r="A312" s="885"/>
      <c r="B312" s="567"/>
      <c r="C312" s="885"/>
      <c r="D312" s="50" t="s">
        <v>223</v>
      </c>
      <c r="E312" s="102" t="s">
        <v>224</v>
      </c>
      <c r="F312" s="66" t="s">
        <v>178</v>
      </c>
      <c r="G312" s="65">
        <f>IF(F312="Confiable",15,0)</f>
        <v>0</v>
      </c>
      <c r="H312" s="890"/>
      <c r="I312" s="893"/>
      <c r="J312" s="890"/>
      <c r="K312" s="896"/>
    </row>
    <row r="313" spans="1:11" ht="42.75" x14ac:dyDescent="0.2">
      <c r="A313" s="885"/>
      <c r="B313" s="567"/>
      <c r="C313" s="885"/>
      <c r="D313" s="50" t="s">
        <v>225</v>
      </c>
      <c r="E313" s="102" t="s">
        <v>226</v>
      </c>
      <c r="F313" s="216" t="s">
        <v>178</v>
      </c>
      <c r="G313" s="65">
        <f>IF(F313="Se investigan y se resuelven oportunamente",15,0)</f>
        <v>0</v>
      </c>
      <c r="H313" s="890"/>
      <c r="I313" s="893"/>
      <c r="J313" s="890"/>
      <c r="K313" s="896"/>
    </row>
    <row r="314" spans="1:11" ht="28.5" x14ac:dyDescent="0.2">
      <c r="A314" s="886"/>
      <c r="B314" s="568"/>
      <c r="C314" s="886"/>
      <c r="D314" s="45" t="s">
        <v>227</v>
      </c>
      <c r="E314" s="102" t="s">
        <v>228</v>
      </c>
      <c r="F314" s="66" t="s">
        <v>178</v>
      </c>
      <c r="G314" s="65">
        <f>IF(F314="Completa",10,IF(F314="Incompleta",5,0))</f>
        <v>0</v>
      </c>
      <c r="H314" s="891"/>
      <c r="I314" s="894"/>
      <c r="J314" s="891"/>
      <c r="K314" s="897"/>
    </row>
    <row r="315" spans="1:11" ht="15.75" thickBot="1" x14ac:dyDescent="0.25">
      <c r="A315" s="121"/>
      <c r="B315" s="122"/>
      <c r="C315" s="56"/>
      <c r="D315" s="57"/>
      <c r="E315" s="58" t="s">
        <v>229</v>
      </c>
      <c r="F315" s="16"/>
      <c r="G315" s="16">
        <f>SUM(G308:G314)</f>
        <v>0</v>
      </c>
      <c r="H315" s="131"/>
      <c r="I315" s="132"/>
      <c r="J315" s="132"/>
      <c r="K315" s="133"/>
    </row>
    <row r="316" spans="1:11" ht="15" thickBot="1" x14ac:dyDescent="0.25"/>
    <row r="317" spans="1:11" ht="30" x14ac:dyDescent="0.2">
      <c r="A317" s="898" t="s">
        <v>87</v>
      </c>
      <c r="B317" s="900" t="s">
        <v>232</v>
      </c>
      <c r="C317" s="902" t="s">
        <v>205</v>
      </c>
      <c r="D317" s="904" t="s">
        <v>206</v>
      </c>
      <c r="E317" s="905"/>
      <c r="F317" s="905"/>
      <c r="G317" s="905"/>
      <c r="H317" s="906"/>
      <c r="I317" s="105" t="s">
        <v>207</v>
      </c>
      <c r="J317" s="907" t="s">
        <v>208</v>
      </c>
      <c r="K317" s="882" t="s">
        <v>209</v>
      </c>
    </row>
    <row r="318" spans="1:11" ht="60.75" thickBot="1" x14ac:dyDescent="0.25">
      <c r="A318" s="899"/>
      <c r="B318" s="901"/>
      <c r="C318" s="903"/>
      <c r="D318" s="106" t="s">
        <v>210</v>
      </c>
      <c r="E318" s="51" t="s">
        <v>211</v>
      </c>
      <c r="F318" s="106" t="s">
        <v>212</v>
      </c>
      <c r="G318" s="106" t="s">
        <v>213</v>
      </c>
      <c r="H318" s="106" t="s">
        <v>230</v>
      </c>
      <c r="I318" s="52" t="s">
        <v>215</v>
      </c>
      <c r="J318" s="908"/>
      <c r="K318" s="883"/>
    </row>
    <row r="319" spans="1:11" x14ac:dyDescent="0.2">
      <c r="A319" s="884"/>
      <c r="B319" s="566"/>
      <c r="C319" s="884"/>
      <c r="D319" s="887" t="s">
        <v>216</v>
      </c>
      <c r="E319" s="125" t="s">
        <v>217</v>
      </c>
      <c r="F319" s="68" t="s">
        <v>178</v>
      </c>
      <c r="G319" s="126">
        <f>IF(F319="Asignado",15,0)</f>
        <v>0</v>
      </c>
      <c r="H319" s="889" t="str">
        <f>IF(AND(G326&gt;0,G326&lt;=85),"Débil",IF(AND(G326&gt;85,G326&lt;=95),"Moderado",IF(G326&gt;96,"Fuerte"," ")))</f>
        <v xml:space="preserve"> </v>
      </c>
      <c r="I319" s="892" t="s">
        <v>201</v>
      </c>
      <c r="J319" s="889" t="str">
        <f>IF(AND(H319="Fuerte",I319="Fuerte (Siempre se Ejecuta)"),"Fuerte",IF(AND(H319="Fuerte",I319="Moderado (Algunas veces se ejecuta)"),"Moderado",IF(AND(H319="Fuerte",I319="Débil (No se ejecuta)"),"Débil",IF(AND(H319="Moderado",I319="Fuerte (Siempre se Ejecuta)"),"Moderado",IF(AND(H319="Moderado",I319="Moderado (Algunas veces se ejecuta)"),"Moderado",IF(AND(H319="Moderado",I319="Débil (No se ejecuta)"),"Débil",IF(AND(H319="Débil",I319="Fuerte (Siempre se Ejecuta)"),"Débil",IF(AND(H319="Débil",I319="Moderado (Algunas veces se ejecuta)"),"Débil",IF(AND(H319="Débil",I319="Débil (No se ejecuta)"),"Débil"," ")))))))))</f>
        <v xml:space="preserve"> </v>
      </c>
      <c r="K319" s="895" t="str">
        <f>IF(J319="Fuerte","NO",IF(J319=" "," ","SI"))</f>
        <v xml:space="preserve"> </v>
      </c>
    </row>
    <row r="320" spans="1:11" ht="28.5" x14ac:dyDescent="0.2">
      <c r="A320" s="885"/>
      <c r="B320" s="567"/>
      <c r="C320" s="885"/>
      <c r="D320" s="888"/>
      <c r="E320" s="102" t="s">
        <v>218</v>
      </c>
      <c r="F320" s="66" t="s">
        <v>178</v>
      </c>
      <c r="G320" s="65">
        <f>IF(F320="Adecuado",15,0)</f>
        <v>0</v>
      </c>
      <c r="H320" s="890"/>
      <c r="I320" s="893"/>
      <c r="J320" s="890"/>
      <c r="K320" s="896"/>
    </row>
    <row r="321" spans="1:11" ht="42.75" x14ac:dyDescent="0.2">
      <c r="A321" s="885"/>
      <c r="B321" s="567"/>
      <c r="C321" s="885"/>
      <c r="D321" s="50" t="s">
        <v>219</v>
      </c>
      <c r="E321" s="102" t="s">
        <v>220</v>
      </c>
      <c r="F321" s="66" t="s">
        <v>178</v>
      </c>
      <c r="G321" s="65">
        <f>IF(F321="Oportuna",15,0)</f>
        <v>0</v>
      </c>
      <c r="H321" s="890"/>
      <c r="I321" s="893"/>
      <c r="J321" s="890"/>
      <c r="K321" s="896"/>
    </row>
    <row r="322" spans="1:11" ht="42.75" x14ac:dyDescent="0.2">
      <c r="A322" s="885"/>
      <c r="B322" s="567"/>
      <c r="C322" s="885"/>
      <c r="D322" s="50" t="s">
        <v>221</v>
      </c>
      <c r="E322" s="102" t="s">
        <v>222</v>
      </c>
      <c r="F322" s="216" t="s">
        <v>178</v>
      </c>
      <c r="G322" s="65">
        <f>IF(F322="Prevenir",15,IF(F322="Detectar",10,0))</f>
        <v>0</v>
      </c>
      <c r="H322" s="890"/>
      <c r="I322" s="893"/>
      <c r="J322" s="890"/>
      <c r="K322" s="896"/>
    </row>
    <row r="323" spans="1:11" ht="28.5" x14ac:dyDescent="0.2">
      <c r="A323" s="885"/>
      <c r="B323" s="567"/>
      <c r="C323" s="885"/>
      <c r="D323" s="50" t="s">
        <v>223</v>
      </c>
      <c r="E323" s="102" t="s">
        <v>224</v>
      </c>
      <c r="F323" s="66" t="s">
        <v>178</v>
      </c>
      <c r="G323" s="65">
        <f>IF(F323="Confiable",15,0)</f>
        <v>0</v>
      </c>
      <c r="H323" s="890"/>
      <c r="I323" s="893"/>
      <c r="J323" s="890"/>
      <c r="K323" s="896"/>
    </row>
    <row r="324" spans="1:11" ht="42.75" x14ac:dyDescent="0.2">
      <c r="A324" s="885"/>
      <c r="B324" s="567"/>
      <c r="C324" s="885"/>
      <c r="D324" s="50" t="s">
        <v>225</v>
      </c>
      <c r="E324" s="102" t="s">
        <v>226</v>
      </c>
      <c r="F324" s="216" t="s">
        <v>178</v>
      </c>
      <c r="G324" s="65">
        <f>IF(F324="Se investigan y se resuelven oportunamente",15,0)</f>
        <v>0</v>
      </c>
      <c r="H324" s="890"/>
      <c r="I324" s="893"/>
      <c r="J324" s="890"/>
      <c r="K324" s="896"/>
    </row>
    <row r="325" spans="1:11" ht="28.5" x14ac:dyDescent="0.2">
      <c r="A325" s="886"/>
      <c r="B325" s="568"/>
      <c r="C325" s="886"/>
      <c r="D325" s="45" t="s">
        <v>227</v>
      </c>
      <c r="E325" s="102" t="s">
        <v>228</v>
      </c>
      <c r="F325" s="66" t="s">
        <v>178</v>
      </c>
      <c r="G325" s="65">
        <f>IF(F325="Completa",10,IF(F325="Incompleta",5,0))</f>
        <v>0</v>
      </c>
      <c r="H325" s="891"/>
      <c r="I325" s="894"/>
      <c r="J325" s="891"/>
      <c r="K325" s="897"/>
    </row>
    <row r="326" spans="1:11" ht="15.75" thickBot="1" x14ac:dyDescent="0.25">
      <c r="A326" s="121"/>
      <c r="B326" s="122"/>
      <c r="C326" s="56"/>
      <c r="D326" s="57"/>
      <c r="E326" s="58" t="s">
        <v>229</v>
      </c>
      <c r="F326" s="16"/>
      <c r="G326" s="16">
        <f>SUM(G319:G325)</f>
        <v>0</v>
      </c>
      <c r="H326" s="131"/>
      <c r="I326" s="132"/>
      <c r="J326" s="132"/>
      <c r="K326" s="133"/>
    </row>
    <row r="327" spans="1:11" ht="15" thickBot="1" x14ac:dyDescent="0.25"/>
    <row r="328" spans="1:11" ht="30" x14ac:dyDescent="0.2">
      <c r="A328" s="898" t="s">
        <v>87</v>
      </c>
      <c r="B328" s="900" t="s">
        <v>232</v>
      </c>
      <c r="C328" s="902" t="s">
        <v>205</v>
      </c>
      <c r="D328" s="904" t="s">
        <v>206</v>
      </c>
      <c r="E328" s="905"/>
      <c r="F328" s="905"/>
      <c r="G328" s="905"/>
      <c r="H328" s="906"/>
      <c r="I328" s="105" t="s">
        <v>207</v>
      </c>
      <c r="J328" s="907" t="s">
        <v>208</v>
      </c>
      <c r="K328" s="882" t="s">
        <v>209</v>
      </c>
    </row>
    <row r="329" spans="1:11" ht="60.75" thickBot="1" x14ac:dyDescent="0.25">
      <c r="A329" s="899"/>
      <c r="B329" s="901"/>
      <c r="C329" s="903"/>
      <c r="D329" s="106" t="s">
        <v>210</v>
      </c>
      <c r="E329" s="51" t="s">
        <v>211</v>
      </c>
      <c r="F329" s="106" t="s">
        <v>212</v>
      </c>
      <c r="G329" s="106" t="s">
        <v>213</v>
      </c>
      <c r="H329" s="106" t="s">
        <v>230</v>
      </c>
      <c r="I329" s="52" t="s">
        <v>215</v>
      </c>
      <c r="J329" s="908"/>
      <c r="K329" s="883"/>
    </row>
    <row r="330" spans="1:11" x14ac:dyDescent="0.2">
      <c r="A330" s="884"/>
      <c r="B330" s="566"/>
      <c r="C330" s="884"/>
      <c r="D330" s="887" t="s">
        <v>216</v>
      </c>
      <c r="E330" s="125" t="s">
        <v>217</v>
      </c>
      <c r="F330" s="68" t="s">
        <v>178</v>
      </c>
      <c r="G330" s="126">
        <f>IF(F330="Asignado",15,0)</f>
        <v>0</v>
      </c>
      <c r="H330" s="889" t="str">
        <f>IF(AND(G337&gt;0,G337&lt;=85),"Débil",IF(AND(G337&gt;85,G337&lt;=95),"Moderado",IF(G337&gt;96,"Fuerte"," ")))</f>
        <v xml:space="preserve"> </v>
      </c>
      <c r="I330" s="892" t="s">
        <v>178</v>
      </c>
      <c r="J330" s="889" t="str">
        <f>IF(AND(H330="Fuerte",I330="Fuerte (Siempre se Ejecuta)"),"Fuerte",IF(AND(H330="Fuerte",I330="Moderado (Algunas veces se ejecuta)"),"Moderado",IF(AND(H330="Fuerte",I330="Débil (No se ejecuta)"),"Débil",IF(AND(H330="Moderado",I330="Fuerte (Siempre se Ejecuta)"),"Moderado",IF(AND(H330="Moderado",I330="Moderado (Algunas veces se ejecuta)"),"Moderado",IF(AND(H330="Moderado",I330="Débil (No se ejecuta)"),"Débil",IF(AND(H330="Débil",I330="Fuerte (Siempre se Ejecuta)"),"Débil",IF(AND(H330="Débil",I330="Moderado (Algunas veces se ejecuta)"),"Débil",IF(AND(H330="Débil",I330="Débil (No se ejecuta)"),"Débil"," ")))))))))</f>
        <v xml:space="preserve"> </v>
      </c>
      <c r="K330" s="895" t="str">
        <f>IF(J330="Fuerte","NO",IF(J330=" "," ","SI"))</f>
        <v xml:space="preserve"> </v>
      </c>
    </row>
    <row r="331" spans="1:11" ht="28.5" x14ac:dyDescent="0.2">
      <c r="A331" s="885"/>
      <c r="B331" s="567"/>
      <c r="C331" s="885"/>
      <c r="D331" s="888"/>
      <c r="E331" s="102" t="s">
        <v>218</v>
      </c>
      <c r="F331" s="66" t="s">
        <v>178</v>
      </c>
      <c r="G331" s="65">
        <f>IF(F331="Adecuado",15,0)</f>
        <v>0</v>
      </c>
      <c r="H331" s="890"/>
      <c r="I331" s="893"/>
      <c r="J331" s="890"/>
      <c r="K331" s="896"/>
    </row>
    <row r="332" spans="1:11" ht="42.75" x14ac:dyDescent="0.2">
      <c r="A332" s="885"/>
      <c r="B332" s="567"/>
      <c r="C332" s="885"/>
      <c r="D332" s="50" t="s">
        <v>219</v>
      </c>
      <c r="E332" s="102" t="s">
        <v>220</v>
      </c>
      <c r="F332" s="66" t="s">
        <v>178</v>
      </c>
      <c r="G332" s="65">
        <f>IF(F332="Oportuna",15,0)</f>
        <v>0</v>
      </c>
      <c r="H332" s="890"/>
      <c r="I332" s="893"/>
      <c r="J332" s="890"/>
      <c r="K332" s="896"/>
    </row>
    <row r="333" spans="1:11" ht="42.75" x14ac:dyDescent="0.2">
      <c r="A333" s="885"/>
      <c r="B333" s="567"/>
      <c r="C333" s="885"/>
      <c r="D333" s="50" t="s">
        <v>221</v>
      </c>
      <c r="E333" s="102" t="s">
        <v>222</v>
      </c>
      <c r="F333" s="216" t="s">
        <v>178</v>
      </c>
      <c r="G333" s="65">
        <f>IF(F333="Prevenir",15,IF(F333="Detectar",10,0))</f>
        <v>0</v>
      </c>
      <c r="H333" s="890"/>
      <c r="I333" s="893"/>
      <c r="J333" s="890"/>
      <c r="K333" s="896"/>
    </row>
    <row r="334" spans="1:11" ht="28.5" x14ac:dyDescent="0.2">
      <c r="A334" s="885"/>
      <c r="B334" s="567"/>
      <c r="C334" s="885"/>
      <c r="D334" s="50" t="s">
        <v>223</v>
      </c>
      <c r="E334" s="102" t="s">
        <v>224</v>
      </c>
      <c r="F334" s="66" t="s">
        <v>178</v>
      </c>
      <c r="G334" s="65">
        <f>IF(F334="Confiable",15,0)</f>
        <v>0</v>
      </c>
      <c r="H334" s="890"/>
      <c r="I334" s="893"/>
      <c r="J334" s="890"/>
      <c r="K334" s="896"/>
    </row>
    <row r="335" spans="1:11" ht="42.75" x14ac:dyDescent="0.2">
      <c r="A335" s="885"/>
      <c r="B335" s="567"/>
      <c r="C335" s="885"/>
      <c r="D335" s="50" t="s">
        <v>225</v>
      </c>
      <c r="E335" s="102" t="s">
        <v>226</v>
      </c>
      <c r="F335" s="216" t="s">
        <v>178</v>
      </c>
      <c r="G335" s="65">
        <f>IF(F335="Se investigan y se resuelven oportunamente",15,0)</f>
        <v>0</v>
      </c>
      <c r="H335" s="890"/>
      <c r="I335" s="893"/>
      <c r="J335" s="890"/>
      <c r="K335" s="896"/>
    </row>
    <row r="336" spans="1:11" ht="28.5" x14ac:dyDescent="0.2">
      <c r="A336" s="886"/>
      <c r="B336" s="568"/>
      <c r="C336" s="886"/>
      <c r="D336" s="45" t="s">
        <v>227</v>
      </c>
      <c r="E336" s="102" t="s">
        <v>228</v>
      </c>
      <c r="F336" s="66" t="s">
        <v>178</v>
      </c>
      <c r="G336" s="65">
        <f>IF(F336="Completa",10,IF(F336="Incompleta",5,0))</f>
        <v>0</v>
      </c>
      <c r="H336" s="891"/>
      <c r="I336" s="894"/>
      <c r="J336" s="891"/>
      <c r="K336" s="897"/>
    </row>
    <row r="337" spans="1:11" ht="15.75" thickBot="1" x14ac:dyDescent="0.25">
      <c r="A337" s="121"/>
      <c r="B337" s="122"/>
      <c r="C337" s="56"/>
      <c r="D337" s="57"/>
      <c r="E337" s="58" t="s">
        <v>229</v>
      </c>
      <c r="F337" s="16"/>
      <c r="G337" s="16">
        <f>SUM(G330:G336)</f>
        <v>0</v>
      </c>
      <c r="H337" s="131"/>
      <c r="I337" s="132"/>
      <c r="J337" s="132"/>
      <c r="K337" s="133"/>
    </row>
  </sheetData>
  <sheetProtection selectLockedCells="1"/>
  <mergeCells count="431">
    <mergeCell ref="J143:J149"/>
    <mergeCell ref="K143:K149"/>
    <mergeCell ref="A1:A4"/>
    <mergeCell ref="C143:C149"/>
    <mergeCell ref="D143:D144"/>
    <mergeCell ref="H143:H149"/>
    <mergeCell ref="I143:I149"/>
    <mergeCell ref="J132:J138"/>
    <mergeCell ref="K132:K138"/>
    <mergeCell ref="A141:A142"/>
    <mergeCell ref="C141:C142"/>
    <mergeCell ref="D141:H141"/>
    <mergeCell ref="J141:J142"/>
    <mergeCell ref="K141:K142"/>
    <mergeCell ref="C132:C138"/>
    <mergeCell ref="D132:D133"/>
    <mergeCell ref="H132:H138"/>
    <mergeCell ref="I132:I138"/>
    <mergeCell ref="J121:J127"/>
    <mergeCell ref="K121:K127"/>
    <mergeCell ref="A130:A131"/>
    <mergeCell ref="C130:C131"/>
    <mergeCell ref="D130:H130"/>
    <mergeCell ref="J130:J131"/>
    <mergeCell ref="K130:K131"/>
    <mergeCell ref="C121:C127"/>
    <mergeCell ref="D121:D122"/>
    <mergeCell ref="H121:H127"/>
    <mergeCell ref="I121:I127"/>
    <mergeCell ref="J110:J116"/>
    <mergeCell ref="K110:K116"/>
    <mergeCell ref="A119:A120"/>
    <mergeCell ref="C119:C120"/>
    <mergeCell ref="D119:H119"/>
    <mergeCell ref="J119:J120"/>
    <mergeCell ref="K119:K120"/>
    <mergeCell ref="C110:C116"/>
    <mergeCell ref="D110:D111"/>
    <mergeCell ref="H110:H116"/>
    <mergeCell ref="I110:I116"/>
    <mergeCell ref="B119:B120"/>
    <mergeCell ref="D88:D89"/>
    <mergeCell ref="H88:H94"/>
    <mergeCell ref="I88:I94"/>
    <mergeCell ref="B97:B98"/>
    <mergeCell ref="J99:J105"/>
    <mergeCell ref="K99:K105"/>
    <mergeCell ref="A108:A109"/>
    <mergeCell ref="C108:C109"/>
    <mergeCell ref="D108:H108"/>
    <mergeCell ref="J108:J109"/>
    <mergeCell ref="K108:K109"/>
    <mergeCell ref="C99:C105"/>
    <mergeCell ref="D99:D100"/>
    <mergeCell ref="H99:H105"/>
    <mergeCell ref="I99:I105"/>
    <mergeCell ref="B108:B109"/>
    <mergeCell ref="J55:J61"/>
    <mergeCell ref="K55:K61"/>
    <mergeCell ref="A75:A76"/>
    <mergeCell ref="C75:C76"/>
    <mergeCell ref="D75:H75"/>
    <mergeCell ref="J75:J76"/>
    <mergeCell ref="K75:K76"/>
    <mergeCell ref="D55:D56"/>
    <mergeCell ref="H55:H61"/>
    <mergeCell ref="I55:I61"/>
    <mergeCell ref="B75:B76"/>
    <mergeCell ref="C64:C65"/>
    <mergeCell ref="D64:H64"/>
    <mergeCell ref="J64:J65"/>
    <mergeCell ref="K64:K65"/>
    <mergeCell ref="A66:A72"/>
    <mergeCell ref="B66:B72"/>
    <mergeCell ref="C66:C72"/>
    <mergeCell ref="D66:D67"/>
    <mergeCell ref="H66:H72"/>
    <mergeCell ref="I66:I72"/>
    <mergeCell ref="A55:A61"/>
    <mergeCell ref="B55:B61"/>
    <mergeCell ref="C55:C61"/>
    <mergeCell ref="D53:H53"/>
    <mergeCell ref="J53:J54"/>
    <mergeCell ref="K53:K54"/>
    <mergeCell ref="J33:J39"/>
    <mergeCell ref="K33:K39"/>
    <mergeCell ref="A42:A43"/>
    <mergeCell ref="C42:C43"/>
    <mergeCell ref="D42:H42"/>
    <mergeCell ref="J42:J43"/>
    <mergeCell ref="K42:K43"/>
    <mergeCell ref="J44:J50"/>
    <mergeCell ref="K44:K50"/>
    <mergeCell ref="C44:C50"/>
    <mergeCell ref="D44:D45"/>
    <mergeCell ref="H44:H50"/>
    <mergeCell ref="I44:I50"/>
    <mergeCell ref="B42:B43"/>
    <mergeCell ref="B53:B54"/>
    <mergeCell ref="A44:A50"/>
    <mergeCell ref="B44:B50"/>
    <mergeCell ref="A31:A32"/>
    <mergeCell ref="C31:C32"/>
    <mergeCell ref="D31:H31"/>
    <mergeCell ref="J31:J32"/>
    <mergeCell ref="K31:K32"/>
    <mergeCell ref="C33:C39"/>
    <mergeCell ref="D33:D34"/>
    <mergeCell ref="H33:H39"/>
    <mergeCell ref="I33:I39"/>
    <mergeCell ref="B31:B32"/>
    <mergeCell ref="B33:B39"/>
    <mergeCell ref="A33:A39"/>
    <mergeCell ref="A20:A21"/>
    <mergeCell ref="C20:C21"/>
    <mergeCell ref="D20:H20"/>
    <mergeCell ref="J20:J21"/>
    <mergeCell ref="K20:K21"/>
    <mergeCell ref="C22:C28"/>
    <mergeCell ref="D22:D23"/>
    <mergeCell ref="H22:H28"/>
    <mergeCell ref="I22:I28"/>
    <mergeCell ref="J22:J28"/>
    <mergeCell ref="K22:K28"/>
    <mergeCell ref="B20:B21"/>
    <mergeCell ref="A22:A28"/>
    <mergeCell ref="B22:B29"/>
    <mergeCell ref="K1:K4"/>
    <mergeCell ref="A9:A10"/>
    <mergeCell ref="J11:J17"/>
    <mergeCell ref="K11:K17"/>
    <mergeCell ref="J9:J10"/>
    <mergeCell ref="K9:K10"/>
    <mergeCell ref="D11:D12"/>
    <mergeCell ref="H11:H17"/>
    <mergeCell ref="D9:H9"/>
    <mergeCell ref="I11:I17"/>
    <mergeCell ref="C11:C17"/>
    <mergeCell ref="C9:C10"/>
    <mergeCell ref="B5:G5"/>
    <mergeCell ref="B9:B10"/>
    <mergeCell ref="B11:B17"/>
    <mergeCell ref="A11:A17"/>
    <mergeCell ref="A6:K6"/>
    <mergeCell ref="A7:K7"/>
    <mergeCell ref="I1:J1"/>
    <mergeCell ref="I2:J2"/>
    <mergeCell ref="I3:J3"/>
    <mergeCell ref="I4:J4"/>
    <mergeCell ref="B1:H2"/>
    <mergeCell ref="B3:H4"/>
    <mergeCell ref="B77:B83"/>
    <mergeCell ref="A77:A83"/>
    <mergeCell ref="B88:B94"/>
    <mergeCell ref="A88:A94"/>
    <mergeCell ref="A64:A65"/>
    <mergeCell ref="B64:B65"/>
    <mergeCell ref="A53:A54"/>
    <mergeCell ref="C53:C54"/>
    <mergeCell ref="A86:A87"/>
    <mergeCell ref="C86:C87"/>
    <mergeCell ref="C77:C83"/>
    <mergeCell ref="B86:B87"/>
    <mergeCell ref="C88:C94"/>
    <mergeCell ref="J66:J72"/>
    <mergeCell ref="K66:K72"/>
    <mergeCell ref="B99:B105"/>
    <mergeCell ref="A99:A105"/>
    <mergeCell ref="A110:A116"/>
    <mergeCell ref="B110:B116"/>
    <mergeCell ref="A121:A127"/>
    <mergeCell ref="B121:B127"/>
    <mergeCell ref="B130:B131"/>
    <mergeCell ref="J77:J83"/>
    <mergeCell ref="K77:K83"/>
    <mergeCell ref="D86:H86"/>
    <mergeCell ref="J86:J87"/>
    <mergeCell ref="K86:K87"/>
    <mergeCell ref="D77:D78"/>
    <mergeCell ref="H77:H83"/>
    <mergeCell ref="I77:I83"/>
    <mergeCell ref="J88:J94"/>
    <mergeCell ref="K88:K94"/>
    <mergeCell ref="A97:A98"/>
    <mergeCell ref="C97:C98"/>
    <mergeCell ref="D97:H97"/>
    <mergeCell ref="J97:J98"/>
    <mergeCell ref="K97:K98"/>
    <mergeCell ref="A132:A138"/>
    <mergeCell ref="B132:B138"/>
    <mergeCell ref="B141:B142"/>
    <mergeCell ref="A143:A149"/>
    <mergeCell ref="B143:B149"/>
    <mergeCell ref="A152:A153"/>
    <mergeCell ref="B152:B153"/>
    <mergeCell ref="C152:C153"/>
    <mergeCell ref="D152:H152"/>
    <mergeCell ref="J152:J153"/>
    <mergeCell ref="K152:K153"/>
    <mergeCell ref="A154:A160"/>
    <mergeCell ref="B154:B160"/>
    <mergeCell ref="C154:C160"/>
    <mergeCell ref="D154:D155"/>
    <mergeCell ref="H154:H160"/>
    <mergeCell ref="I154:I160"/>
    <mergeCell ref="J154:J160"/>
    <mergeCell ref="K154:K160"/>
    <mergeCell ref="A163:A164"/>
    <mergeCell ref="B163:B164"/>
    <mergeCell ref="C163:C164"/>
    <mergeCell ref="D163:H163"/>
    <mergeCell ref="J163:J164"/>
    <mergeCell ref="K163:K164"/>
    <mergeCell ref="A165:A171"/>
    <mergeCell ref="B165:B171"/>
    <mergeCell ref="C165:C171"/>
    <mergeCell ref="D165:D166"/>
    <mergeCell ref="H165:H171"/>
    <mergeCell ref="I165:I171"/>
    <mergeCell ref="J165:J171"/>
    <mergeCell ref="K165:K171"/>
    <mergeCell ref="A174:A175"/>
    <mergeCell ref="B174:B175"/>
    <mergeCell ref="C174:C175"/>
    <mergeCell ref="D174:H174"/>
    <mergeCell ref="J174:J175"/>
    <mergeCell ref="K174:K175"/>
    <mergeCell ref="A176:A182"/>
    <mergeCell ref="B176:B182"/>
    <mergeCell ref="C176:C182"/>
    <mergeCell ref="D176:D177"/>
    <mergeCell ref="H176:H182"/>
    <mergeCell ref="I176:I182"/>
    <mergeCell ref="J176:J182"/>
    <mergeCell ref="K176:K182"/>
    <mergeCell ref="A185:A186"/>
    <mergeCell ref="B185:B186"/>
    <mergeCell ref="C185:C186"/>
    <mergeCell ref="D185:H185"/>
    <mergeCell ref="J185:J186"/>
    <mergeCell ref="K185:K186"/>
    <mergeCell ref="A187:A193"/>
    <mergeCell ref="B187:B193"/>
    <mergeCell ref="C187:C193"/>
    <mergeCell ref="D187:D188"/>
    <mergeCell ref="H187:H193"/>
    <mergeCell ref="I187:I193"/>
    <mergeCell ref="J187:J193"/>
    <mergeCell ref="K187:K193"/>
    <mergeCell ref="A196:A197"/>
    <mergeCell ref="B196:B197"/>
    <mergeCell ref="C196:C197"/>
    <mergeCell ref="D196:H196"/>
    <mergeCell ref="J196:J197"/>
    <mergeCell ref="K196:K197"/>
    <mergeCell ref="A198:A204"/>
    <mergeCell ref="B198:B204"/>
    <mergeCell ref="C198:C204"/>
    <mergeCell ref="D198:D199"/>
    <mergeCell ref="H198:H204"/>
    <mergeCell ref="I198:I204"/>
    <mergeCell ref="J198:J204"/>
    <mergeCell ref="K198:K204"/>
    <mergeCell ref="A207:A208"/>
    <mergeCell ref="B207:B208"/>
    <mergeCell ref="C207:C208"/>
    <mergeCell ref="D207:H207"/>
    <mergeCell ref="J207:J208"/>
    <mergeCell ref="K207:K208"/>
    <mergeCell ref="A209:A215"/>
    <mergeCell ref="B209:B215"/>
    <mergeCell ref="C209:C215"/>
    <mergeCell ref="D209:D210"/>
    <mergeCell ref="H209:H215"/>
    <mergeCell ref="I209:I215"/>
    <mergeCell ref="J209:J215"/>
    <mergeCell ref="K209:K215"/>
    <mergeCell ref="A218:A219"/>
    <mergeCell ref="B218:B219"/>
    <mergeCell ref="C218:C219"/>
    <mergeCell ref="D218:H218"/>
    <mergeCell ref="J218:J219"/>
    <mergeCell ref="K218:K219"/>
    <mergeCell ref="A220:A226"/>
    <mergeCell ref="B220:B226"/>
    <mergeCell ref="C220:C226"/>
    <mergeCell ref="D220:D221"/>
    <mergeCell ref="H220:H226"/>
    <mergeCell ref="I220:I226"/>
    <mergeCell ref="J220:J226"/>
    <mergeCell ref="K220:K226"/>
    <mergeCell ref="A229:A230"/>
    <mergeCell ref="B229:B230"/>
    <mergeCell ref="C229:C230"/>
    <mergeCell ref="D229:H229"/>
    <mergeCell ref="J229:J230"/>
    <mergeCell ref="K229:K230"/>
    <mergeCell ref="A231:A237"/>
    <mergeCell ref="B231:B237"/>
    <mergeCell ref="C231:C237"/>
    <mergeCell ref="D231:D232"/>
    <mergeCell ref="H231:H237"/>
    <mergeCell ref="I231:I237"/>
    <mergeCell ref="J231:J237"/>
    <mergeCell ref="K231:K237"/>
    <mergeCell ref="A240:A241"/>
    <mergeCell ref="B240:B241"/>
    <mergeCell ref="C240:C241"/>
    <mergeCell ref="D240:H240"/>
    <mergeCell ref="J240:J241"/>
    <mergeCell ref="K240:K241"/>
    <mergeCell ref="A242:A248"/>
    <mergeCell ref="B242:B248"/>
    <mergeCell ref="C242:C248"/>
    <mergeCell ref="D242:D243"/>
    <mergeCell ref="H242:H248"/>
    <mergeCell ref="I242:I248"/>
    <mergeCell ref="J242:J248"/>
    <mergeCell ref="K242:K248"/>
    <mergeCell ref="A251:A252"/>
    <mergeCell ref="B251:B252"/>
    <mergeCell ref="C251:C252"/>
    <mergeCell ref="D251:H251"/>
    <mergeCell ref="J251:J252"/>
    <mergeCell ref="K251:K252"/>
    <mergeCell ref="A253:A259"/>
    <mergeCell ref="B253:B259"/>
    <mergeCell ref="C253:C259"/>
    <mergeCell ref="D253:D254"/>
    <mergeCell ref="H253:H259"/>
    <mergeCell ref="I253:I259"/>
    <mergeCell ref="J253:J259"/>
    <mergeCell ref="K253:K259"/>
    <mergeCell ref="A262:A263"/>
    <mergeCell ref="B262:B263"/>
    <mergeCell ref="C262:C263"/>
    <mergeCell ref="D262:H262"/>
    <mergeCell ref="J262:J263"/>
    <mergeCell ref="K262:K263"/>
    <mergeCell ref="A264:A270"/>
    <mergeCell ref="B264:B270"/>
    <mergeCell ref="C264:C270"/>
    <mergeCell ref="D264:D265"/>
    <mergeCell ref="H264:H270"/>
    <mergeCell ref="I264:I270"/>
    <mergeCell ref="J264:J270"/>
    <mergeCell ref="K264:K270"/>
    <mergeCell ref="A273:A274"/>
    <mergeCell ref="B273:B274"/>
    <mergeCell ref="C273:C274"/>
    <mergeCell ref="D273:H273"/>
    <mergeCell ref="J273:J274"/>
    <mergeCell ref="K273:K274"/>
    <mergeCell ref="A275:A281"/>
    <mergeCell ref="B275:B281"/>
    <mergeCell ref="C275:C281"/>
    <mergeCell ref="D275:D276"/>
    <mergeCell ref="H275:H281"/>
    <mergeCell ref="I275:I281"/>
    <mergeCell ref="J275:J281"/>
    <mergeCell ref="K275:K281"/>
    <mergeCell ref="A284:A285"/>
    <mergeCell ref="B284:B285"/>
    <mergeCell ref="C284:C285"/>
    <mergeCell ref="D284:H284"/>
    <mergeCell ref="J284:J285"/>
    <mergeCell ref="K284:K285"/>
    <mergeCell ref="A286:A292"/>
    <mergeCell ref="B286:B292"/>
    <mergeCell ref="C286:C292"/>
    <mergeCell ref="D286:D287"/>
    <mergeCell ref="H286:H292"/>
    <mergeCell ref="I286:I292"/>
    <mergeCell ref="J286:J292"/>
    <mergeCell ref="K286:K292"/>
    <mergeCell ref="D295:H295"/>
    <mergeCell ref="J295:J296"/>
    <mergeCell ref="K295:K296"/>
    <mergeCell ref="A297:A303"/>
    <mergeCell ref="B297:B303"/>
    <mergeCell ref="C297:C303"/>
    <mergeCell ref="D297:D298"/>
    <mergeCell ref="H297:H303"/>
    <mergeCell ref="I297:I303"/>
    <mergeCell ref="J297:J303"/>
    <mergeCell ref="K297:K303"/>
    <mergeCell ref="A295:A296"/>
    <mergeCell ref="B295:B296"/>
    <mergeCell ref="C295:C296"/>
    <mergeCell ref="K306:K307"/>
    <mergeCell ref="A308:A314"/>
    <mergeCell ref="B308:B314"/>
    <mergeCell ref="C308:C314"/>
    <mergeCell ref="D308:D309"/>
    <mergeCell ref="H308:H314"/>
    <mergeCell ref="I308:I314"/>
    <mergeCell ref="J308:J314"/>
    <mergeCell ref="K308:K314"/>
    <mergeCell ref="A306:A307"/>
    <mergeCell ref="B306:B307"/>
    <mergeCell ref="C306:C307"/>
    <mergeCell ref="D306:H306"/>
    <mergeCell ref="J306:J307"/>
    <mergeCell ref="K317:K318"/>
    <mergeCell ref="A319:A325"/>
    <mergeCell ref="B319:B325"/>
    <mergeCell ref="C319:C325"/>
    <mergeCell ref="D319:D320"/>
    <mergeCell ref="H319:H325"/>
    <mergeCell ref="I319:I325"/>
    <mergeCell ref="J319:J325"/>
    <mergeCell ref="K319:K325"/>
    <mergeCell ref="A317:A318"/>
    <mergeCell ref="B317:B318"/>
    <mergeCell ref="C317:C318"/>
    <mergeCell ref="D317:H317"/>
    <mergeCell ref="J317:J318"/>
    <mergeCell ref="K328:K329"/>
    <mergeCell ref="A330:A336"/>
    <mergeCell ref="B330:B336"/>
    <mergeCell ref="C330:C336"/>
    <mergeCell ref="D330:D331"/>
    <mergeCell ref="H330:H336"/>
    <mergeCell ref="I330:I336"/>
    <mergeCell ref="J330:J336"/>
    <mergeCell ref="K330:K336"/>
    <mergeCell ref="A328:A329"/>
    <mergeCell ref="B328:B329"/>
    <mergeCell ref="C328:C329"/>
    <mergeCell ref="D328:H328"/>
    <mergeCell ref="J328:J329"/>
  </mergeCells>
  <pageMargins left="0.7" right="0.7" top="0.75" bottom="0.75" header="0.3" footer="0.3"/>
  <pageSetup orientation="portrait" horizontalDpi="300" verticalDpi="300" r:id="rId1"/>
  <drawing r:id="rId2"/>
  <extLst>
    <ext xmlns:x14="http://schemas.microsoft.com/office/spreadsheetml/2009/9/main" uri="{CCE6A557-97BC-4b89-ADB6-D9C93CAAB3DF}">
      <x14:dataValidations xmlns:xm="http://schemas.microsoft.com/office/excel/2006/main" count="8">
        <x14:dataValidation type="list" allowBlank="1" showInputMessage="1" showErrorMessage="1">
          <x14:formula1>
            <xm:f>NOOO!$A$152:$A$154</xm:f>
          </x14:formula1>
          <xm:sqref>F11 F22 F33 F44 F55 F77 F88 F99 F110 F66 F121 F132 F143 F154 F165 F176 F187 F198 F209 F220 F231 F242 F253 F264 F275 F286 F297 F308 F319 F330</xm:sqref>
        </x14:dataValidation>
        <x14:dataValidation type="list" allowBlank="1" showInputMessage="1" showErrorMessage="1">
          <x14:formula1>
            <xm:f>NOOO!$A$155:$A$157</xm:f>
          </x14:formula1>
          <xm:sqref>F12 F23 F34 F45 F56 F78 F89 F100 F111 F67 F122 F133 F144 F155 F166 F177 F188 F199 F210 F221 F232 F243 F254 F265 F276 F287 F298 F309 F320 F331</xm:sqref>
        </x14:dataValidation>
        <x14:dataValidation type="list" allowBlank="1" showInputMessage="1" showErrorMessage="1">
          <x14:formula1>
            <xm:f>NOOO!$A$160:$A$162</xm:f>
          </x14:formula1>
          <xm:sqref>F13 F24 F35 F46 F57 F79 F90 F101 F112 F68 F123 F134 F145 F156 F167 F178 F189 F200 F211 F222 F233 F244 F255 F266 F277 F288 F299 F310 F321 F332</xm:sqref>
        </x14:dataValidation>
        <x14:dataValidation type="list" allowBlank="1" showInputMessage="1" showErrorMessage="1">
          <x14:formula1>
            <xm:f>NOOO!$A$165:$A$168</xm:f>
          </x14:formula1>
          <xm:sqref>F14 F25 F36 F47 F58 F80 F91 F102 F113 F69 F124 F135 F146 F157 F168 F179 F190 F201 F212 F223 F234 F245 F256 F267 F278 F289 F300 F311 F322 F333</xm:sqref>
        </x14:dataValidation>
        <x14:dataValidation type="list" allowBlank="1" showInputMessage="1" showErrorMessage="1">
          <x14:formula1>
            <xm:f>NOOO!$A$171:$A$173</xm:f>
          </x14:formula1>
          <xm:sqref>F15 F26 F37 F48 F59 F81 F92 F103 F114 F70 F125 F136 F147 F158 F169 F180 F191 F202 F213 F224 F235 F246 F257 F268 F279 F290 F301 F312 F323 F334</xm:sqref>
        </x14:dataValidation>
        <x14:dataValidation type="list" allowBlank="1" showInputMessage="1" showErrorMessage="1">
          <x14:formula1>
            <xm:f>NOOO!$A$176:$A$178</xm:f>
          </x14:formula1>
          <xm:sqref>F16 F27 F38 F49 F60 F82 F93 F104 F115 F71 F126 F137 F148 F159 F170 F181 F192 F203 F214 F225 F236 F247 F258 F269 F280 F291 F302 F313 F324 F335</xm:sqref>
        </x14:dataValidation>
        <x14:dataValidation type="list" allowBlank="1" showInputMessage="1" showErrorMessage="1">
          <x14:formula1>
            <xm:f>NOOO!$A$181:$A$184</xm:f>
          </x14:formula1>
          <xm:sqref>F17 F28 F39 F50 F61 F83 F94 F105 F116 F72 F127 F138 F149 F160 F171 F182 F193 F204 F215 F226 F237 F248 F259 F270 F281 F292 F303 F314 F325 F336</xm:sqref>
        </x14:dataValidation>
        <x14:dataValidation type="list" allowBlank="1" showInputMessage="1" showErrorMessage="1">
          <x14:formula1>
            <xm:f>NOOO!$A$187:$A$190</xm:f>
          </x14:formula1>
          <xm:sqref>I22:I28 I33:I39 I330:I336 I44:I50 I55:I61 I77:I83 I88:I94 I99:I105 I110:I116 I66:I72 I121:I127 I132:I138 I143:I149 I154:I160 I165:I171 I176:I182 I187:I193 I198:I204 I209:I215 I220:I226 I231:I237 I242:I248 I253:I259 I264:I270 I275:I281 I286:I292 I297:I303 I308:I314 I319:I325 I11:I17</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tabColor rgb="FFFFC000"/>
  </sheetPr>
  <dimension ref="A1:J53"/>
  <sheetViews>
    <sheetView zoomScale="80" zoomScaleNormal="80" workbookViewId="0">
      <selection activeCell="E2" sqref="E2:E3"/>
    </sheetView>
  </sheetViews>
  <sheetFormatPr baseColWidth="10" defaultColWidth="11.42578125" defaultRowHeight="14.25" x14ac:dyDescent="0.2"/>
  <cols>
    <col min="1" max="1" width="29.42578125" style="1" customWidth="1"/>
    <col min="2" max="2" width="29.140625" style="1" customWidth="1"/>
    <col min="3" max="3" width="30.28515625" style="1" customWidth="1"/>
    <col min="4" max="4" width="31.85546875" style="1" customWidth="1"/>
    <col min="5" max="5" width="32.5703125" style="1" customWidth="1"/>
    <col min="6" max="6" width="32" style="1" customWidth="1"/>
    <col min="7" max="16384" width="11.42578125" style="1"/>
  </cols>
  <sheetData>
    <row r="1" spans="1:10" ht="15" customHeight="1" x14ac:dyDescent="0.2">
      <c r="A1" s="365"/>
      <c r="B1" s="444" t="s">
        <v>463</v>
      </c>
      <c r="C1" s="444"/>
      <c r="D1" s="444"/>
      <c r="E1" s="316" t="s">
        <v>485</v>
      </c>
      <c r="F1" s="368"/>
      <c r="G1" s="2"/>
      <c r="J1" s="443"/>
    </row>
    <row r="2" spans="1:10" ht="15" customHeight="1" x14ac:dyDescent="0.2">
      <c r="A2" s="366"/>
      <c r="B2" s="445"/>
      <c r="C2" s="445"/>
      <c r="D2" s="445"/>
      <c r="E2" s="317" t="s">
        <v>486</v>
      </c>
      <c r="F2" s="369"/>
      <c r="G2" s="2"/>
      <c r="J2" s="443"/>
    </row>
    <row r="3" spans="1:10" ht="15" customHeight="1" x14ac:dyDescent="0.2">
      <c r="A3" s="366"/>
      <c r="B3" s="445" t="s">
        <v>3</v>
      </c>
      <c r="C3" s="445"/>
      <c r="D3" s="445"/>
      <c r="E3" s="317" t="s">
        <v>487</v>
      </c>
      <c r="F3" s="369"/>
      <c r="G3" s="2"/>
      <c r="J3" s="443"/>
    </row>
    <row r="4" spans="1:10" ht="15.75" customHeight="1" x14ac:dyDescent="0.2">
      <c r="A4" s="366"/>
      <c r="B4" s="445"/>
      <c r="C4" s="445"/>
      <c r="D4" s="445"/>
      <c r="E4" s="317" t="s">
        <v>489</v>
      </c>
      <c r="F4" s="369"/>
      <c r="G4" s="2"/>
      <c r="J4" s="443"/>
    </row>
    <row r="5" spans="1:10" ht="15.75" customHeight="1" x14ac:dyDescent="0.2">
      <c r="A5" s="431"/>
      <c r="B5" s="432"/>
      <c r="C5" s="432"/>
      <c r="D5" s="432"/>
      <c r="E5" s="432"/>
      <c r="F5" s="433"/>
      <c r="G5" s="2"/>
      <c r="J5" s="64"/>
    </row>
    <row r="6" spans="1:10" ht="15" customHeight="1" x14ac:dyDescent="0.2">
      <c r="A6" s="440" t="s">
        <v>6</v>
      </c>
      <c r="B6" s="441"/>
      <c r="C6" s="441"/>
      <c r="D6" s="441"/>
      <c r="E6" s="441"/>
      <c r="F6" s="442"/>
    </row>
    <row r="7" spans="1:10" ht="15.75" customHeight="1" x14ac:dyDescent="0.2">
      <c r="A7" s="440"/>
      <c r="B7" s="441"/>
      <c r="C7" s="441"/>
      <c r="D7" s="441"/>
      <c r="E7" s="441"/>
      <c r="F7" s="442"/>
    </row>
    <row r="8" spans="1:10" ht="27" customHeight="1" x14ac:dyDescent="0.2">
      <c r="A8" s="434" t="s">
        <v>462</v>
      </c>
      <c r="B8" s="435"/>
      <c r="C8" s="435"/>
      <c r="D8" s="435"/>
      <c r="E8" s="435"/>
      <c r="F8" s="436"/>
    </row>
    <row r="9" spans="1:10" ht="57.75" customHeight="1" thickBot="1" x14ac:dyDescent="0.25">
      <c r="A9" s="437" t="s">
        <v>461</v>
      </c>
      <c r="B9" s="438"/>
      <c r="C9" s="438"/>
      <c r="D9" s="438"/>
      <c r="E9" s="438"/>
      <c r="F9" s="439"/>
    </row>
    <row r="10" spans="1:10" ht="18.75" customHeight="1" thickBot="1" x14ac:dyDescent="0.25">
      <c r="A10" s="430"/>
      <c r="B10" s="430"/>
      <c r="C10" s="430"/>
      <c r="D10" s="430"/>
      <c r="E10" s="430"/>
      <c r="F10" s="430"/>
    </row>
    <row r="11" spans="1:10" ht="22.5" customHeight="1" thickBot="1" x14ac:dyDescent="0.25">
      <c r="A11" s="203" t="s">
        <v>7</v>
      </c>
      <c r="B11" s="204" t="s">
        <v>8</v>
      </c>
      <c r="C11" s="204" t="s">
        <v>9</v>
      </c>
      <c r="D11" s="204" t="s">
        <v>8</v>
      </c>
      <c r="E11" s="204" t="s">
        <v>10</v>
      </c>
      <c r="F11" s="205" t="s">
        <v>8</v>
      </c>
    </row>
    <row r="12" spans="1:10" ht="56.25" customHeight="1" x14ac:dyDescent="0.2">
      <c r="A12" s="208" t="s">
        <v>282</v>
      </c>
      <c r="B12" s="272" t="s">
        <v>381</v>
      </c>
      <c r="C12" s="211" t="s">
        <v>286</v>
      </c>
      <c r="D12" s="273" t="s">
        <v>386</v>
      </c>
      <c r="E12" s="211" t="s">
        <v>290</v>
      </c>
      <c r="F12" s="273" t="s">
        <v>395</v>
      </c>
    </row>
    <row r="13" spans="1:10" ht="60" customHeight="1" x14ac:dyDescent="0.2">
      <c r="A13" s="209" t="s">
        <v>280</v>
      </c>
      <c r="B13" s="272" t="s">
        <v>382</v>
      </c>
      <c r="C13" s="212" t="s">
        <v>298</v>
      </c>
      <c r="D13" s="273" t="s">
        <v>483</v>
      </c>
      <c r="E13" s="212" t="s">
        <v>291</v>
      </c>
      <c r="F13" s="273" t="s">
        <v>396</v>
      </c>
    </row>
    <row r="14" spans="1:10" ht="56.25" customHeight="1" x14ac:dyDescent="0.2">
      <c r="A14" s="209" t="s">
        <v>285</v>
      </c>
      <c r="B14" s="273" t="s">
        <v>383</v>
      </c>
      <c r="C14" s="212" t="s">
        <v>298</v>
      </c>
      <c r="D14" s="274" t="s">
        <v>387</v>
      </c>
      <c r="E14" s="212" t="s">
        <v>257</v>
      </c>
      <c r="F14" s="273" t="s">
        <v>397</v>
      </c>
    </row>
    <row r="15" spans="1:10" ht="73.5" customHeight="1" x14ac:dyDescent="0.2">
      <c r="A15" s="209" t="s">
        <v>285</v>
      </c>
      <c r="B15" s="273" t="s">
        <v>384</v>
      </c>
      <c r="C15" s="212" t="s">
        <v>298</v>
      </c>
      <c r="D15" s="275" t="s">
        <v>388</v>
      </c>
      <c r="E15" s="212" t="s">
        <v>293</v>
      </c>
      <c r="F15" s="273" t="s">
        <v>398</v>
      </c>
    </row>
    <row r="16" spans="1:10" ht="59.25" customHeight="1" x14ac:dyDescent="0.2">
      <c r="A16" s="209" t="s">
        <v>283</v>
      </c>
      <c r="B16" s="273" t="s">
        <v>385</v>
      </c>
      <c r="C16" s="212" t="s">
        <v>298</v>
      </c>
      <c r="D16" s="273" t="s">
        <v>389</v>
      </c>
      <c r="E16" s="212" t="s">
        <v>291</v>
      </c>
      <c r="F16" s="272" t="s">
        <v>399</v>
      </c>
    </row>
    <row r="17" spans="1:6" ht="69.75" customHeight="1" x14ac:dyDescent="0.2">
      <c r="A17" s="209"/>
      <c r="B17" s="110"/>
      <c r="C17" s="212" t="s">
        <v>287</v>
      </c>
      <c r="D17" s="273" t="s">
        <v>390</v>
      </c>
      <c r="E17" s="212" t="s">
        <v>291</v>
      </c>
      <c r="F17" s="272" t="s">
        <v>400</v>
      </c>
    </row>
    <row r="18" spans="1:6" ht="66.75" customHeight="1" x14ac:dyDescent="0.2">
      <c r="A18" s="209"/>
      <c r="B18" s="110"/>
      <c r="C18" s="212" t="s">
        <v>297</v>
      </c>
      <c r="D18" s="276" t="s">
        <v>391</v>
      </c>
      <c r="E18" s="212" t="s">
        <v>291</v>
      </c>
      <c r="F18" s="272" t="s">
        <v>401</v>
      </c>
    </row>
    <row r="19" spans="1:6" ht="73.5" customHeight="1" x14ac:dyDescent="0.2">
      <c r="A19" s="209"/>
      <c r="B19" s="102"/>
      <c r="C19" s="212" t="s">
        <v>289</v>
      </c>
      <c r="D19" s="276" t="s">
        <v>392</v>
      </c>
      <c r="E19" s="212" t="s">
        <v>291</v>
      </c>
      <c r="F19" s="272" t="s">
        <v>402</v>
      </c>
    </row>
    <row r="20" spans="1:6" ht="87" customHeight="1" x14ac:dyDescent="0.25">
      <c r="A20" s="209"/>
      <c r="B20" s="102"/>
      <c r="C20" s="212" t="s">
        <v>14</v>
      </c>
      <c r="D20" s="276" t="s">
        <v>393</v>
      </c>
      <c r="E20" s="212" t="s">
        <v>256</v>
      </c>
      <c r="F20" s="277" t="s">
        <v>403</v>
      </c>
    </row>
    <row r="21" spans="1:6" ht="66.75" customHeight="1" x14ac:dyDescent="0.2">
      <c r="A21" s="209"/>
      <c r="B21" s="102"/>
      <c r="C21" s="212" t="s">
        <v>288</v>
      </c>
      <c r="D21" s="276" t="s">
        <v>394</v>
      </c>
      <c r="E21" s="212"/>
      <c r="F21" s="113"/>
    </row>
    <row r="22" spans="1:6" ht="69" customHeight="1" x14ac:dyDescent="0.2">
      <c r="A22" s="209"/>
      <c r="B22" s="102"/>
      <c r="C22" s="212"/>
      <c r="D22" s="206"/>
      <c r="E22" s="212"/>
      <c r="F22" s="113"/>
    </row>
    <row r="23" spans="1:6" ht="61.5" customHeight="1" x14ac:dyDescent="0.2">
      <c r="A23" s="209"/>
      <c r="B23" s="102"/>
      <c r="C23" s="212"/>
      <c r="D23" s="206"/>
      <c r="E23" s="212"/>
      <c r="F23" s="113"/>
    </row>
    <row r="24" spans="1:6" ht="57.75" customHeight="1" x14ac:dyDescent="0.2">
      <c r="A24" s="209"/>
      <c r="B24" s="102"/>
      <c r="C24" s="212"/>
      <c r="D24" s="206"/>
      <c r="E24" s="212"/>
      <c r="F24" s="113"/>
    </row>
    <row r="25" spans="1:6" ht="62.25" customHeight="1" x14ac:dyDescent="0.2">
      <c r="A25" s="209"/>
      <c r="B25" s="102"/>
      <c r="C25" s="212"/>
      <c r="D25" s="206"/>
      <c r="E25" s="212"/>
      <c r="F25" s="113"/>
    </row>
    <row r="26" spans="1:6" ht="56.25" customHeight="1" thickBot="1" x14ac:dyDescent="0.25">
      <c r="A26" s="210"/>
      <c r="B26" s="161"/>
      <c r="C26" s="213"/>
      <c r="D26" s="207"/>
      <c r="E26" s="213"/>
      <c r="F26" s="162"/>
    </row>
    <row r="27" spans="1:6" ht="65.25" customHeight="1" x14ac:dyDescent="0.2">
      <c r="A27" s="197"/>
      <c r="B27" s="139"/>
      <c r="C27" s="197"/>
      <c r="D27" s="198"/>
      <c r="E27" s="197"/>
      <c r="F27" s="198"/>
    </row>
    <row r="28" spans="1:6" ht="62.25" customHeight="1" x14ac:dyDescent="0.2">
      <c r="A28" s="197"/>
      <c r="B28" s="139"/>
      <c r="C28" s="197"/>
      <c r="D28" s="198"/>
      <c r="E28" s="197"/>
      <c r="F28" s="198"/>
    </row>
    <row r="29" spans="1:6" ht="63" customHeight="1" x14ac:dyDescent="0.2">
      <c r="A29" s="197"/>
      <c r="B29" s="139"/>
      <c r="C29" s="197"/>
      <c r="D29" s="198"/>
      <c r="E29" s="197"/>
      <c r="F29" s="139"/>
    </row>
    <row r="30" spans="1:6" ht="51.75" customHeight="1" x14ac:dyDescent="0.2">
      <c r="A30" s="197"/>
      <c r="B30" s="139"/>
      <c r="C30" s="197"/>
      <c r="D30" s="198"/>
      <c r="E30" s="197"/>
      <c r="F30" s="139"/>
    </row>
    <row r="31" spans="1:6" ht="52.5" customHeight="1" x14ac:dyDescent="0.2">
      <c r="A31" s="197"/>
      <c r="B31" s="198"/>
      <c r="C31" s="197"/>
      <c r="D31" s="198"/>
      <c r="E31" s="197"/>
      <c r="F31" s="198"/>
    </row>
    <row r="32" spans="1:6" ht="63.75" customHeight="1" x14ac:dyDescent="0.2">
      <c r="A32" s="197"/>
      <c r="B32" s="198"/>
      <c r="C32" s="197"/>
      <c r="D32" s="198"/>
      <c r="E32" s="197"/>
      <c r="F32" s="198"/>
    </row>
    <row r="33" spans="1:6" ht="66" customHeight="1" x14ac:dyDescent="0.2">
      <c r="A33" s="197"/>
      <c r="B33" s="199"/>
      <c r="C33" s="197"/>
      <c r="D33" s="200"/>
      <c r="E33" s="197"/>
      <c r="F33" s="199"/>
    </row>
    <row r="34" spans="1:6" ht="55.5" customHeight="1" x14ac:dyDescent="0.2">
      <c r="A34" s="197"/>
      <c r="B34" s="199"/>
      <c r="C34" s="197"/>
      <c r="D34" s="200"/>
      <c r="E34" s="197"/>
      <c r="F34" s="201"/>
    </row>
    <row r="35" spans="1:6" ht="51.75" customHeight="1" x14ac:dyDescent="0.2">
      <c r="A35" s="197"/>
      <c r="B35" s="201"/>
      <c r="C35" s="197"/>
      <c r="D35" s="202"/>
      <c r="E35" s="197"/>
      <c r="F35" s="201"/>
    </row>
    <row r="36" spans="1:6" ht="55.5" customHeight="1" x14ac:dyDescent="0.2">
      <c r="A36" s="197"/>
      <c r="B36" s="201"/>
      <c r="C36" s="197"/>
      <c r="D36" s="201"/>
      <c r="E36" s="197"/>
      <c r="F36" s="201"/>
    </row>
    <row r="37" spans="1:6" ht="55.5" customHeight="1" x14ac:dyDescent="0.2">
      <c r="A37" s="197"/>
      <c r="B37" s="201"/>
      <c r="C37" s="197"/>
      <c r="D37" s="201"/>
      <c r="E37" s="197"/>
      <c r="F37" s="201"/>
    </row>
    <row r="38" spans="1:6" ht="54.75" customHeight="1" x14ac:dyDescent="0.2">
      <c r="A38" s="197"/>
      <c r="B38" s="201"/>
      <c r="C38" s="197"/>
      <c r="D38" s="201"/>
      <c r="E38" s="197"/>
      <c r="F38" s="201"/>
    </row>
    <row r="39" spans="1:6" ht="56.25" customHeight="1" x14ac:dyDescent="0.2">
      <c r="A39" s="197"/>
      <c r="B39" s="201"/>
      <c r="C39" s="197"/>
      <c r="D39" s="201"/>
      <c r="E39" s="197"/>
      <c r="F39" s="201"/>
    </row>
    <row r="40" spans="1:6" ht="54.75" customHeight="1" x14ac:dyDescent="0.2">
      <c r="A40" s="197"/>
      <c r="B40" s="199"/>
      <c r="C40" s="197"/>
      <c r="D40" s="200"/>
      <c r="E40" s="197"/>
      <c r="F40" s="199"/>
    </row>
    <row r="41" spans="1:6" ht="55.5" customHeight="1" x14ac:dyDescent="0.2">
      <c r="A41" s="197"/>
      <c r="B41" s="199"/>
      <c r="C41" s="197"/>
      <c r="D41" s="200"/>
      <c r="E41" s="197"/>
      <c r="F41" s="201"/>
    </row>
    <row r="42" spans="1:6" ht="54.75" customHeight="1" x14ac:dyDescent="0.2">
      <c r="A42" s="197"/>
      <c r="B42" s="201"/>
      <c r="C42" s="197"/>
      <c r="D42" s="202"/>
      <c r="E42" s="197"/>
      <c r="F42" s="201"/>
    </row>
    <row r="43" spans="1:6" ht="55.5" customHeight="1" x14ac:dyDescent="0.2">
      <c r="A43" s="197"/>
      <c r="B43" s="201"/>
      <c r="C43" s="197"/>
      <c r="D43" s="201"/>
      <c r="E43" s="197"/>
      <c r="F43" s="201"/>
    </row>
    <row r="44" spans="1:6" ht="56.25" customHeight="1" x14ac:dyDescent="0.2">
      <c r="A44" s="197"/>
      <c r="B44" s="201"/>
      <c r="C44" s="197"/>
      <c r="D44" s="201"/>
      <c r="E44" s="197"/>
      <c r="F44" s="201"/>
    </row>
    <row r="45" spans="1:6" ht="59.25" customHeight="1" x14ac:dyDescent="0.2">
      <c r="A45" s="197"/>
      <c r="B45" s="201"/>
      <c r="C45" s="197"/>
      <c r="D45" s="201"/>
      <c r="E45" s="197"/>
      <c r="F45" s="201"/>
    </row>
    <row r="46" spans="1:6" ht="55.5" customHeight="1" x14ac:dyDescent="0.2">
      <c r="A46" s="197"/>
      <c r="B46" s="201"/>
      <c r="C46" s="197"/>
      <c r="D46" s="201"/>
      <c r="E46" s="197"/>
      <c r="F46" s="201"/>
    </row>
    <row r="47" spans="1:6" ht="55.5" customHeight="1" x14ac:dyDescent="0.2">
      <c r="A47" s="197"/>
      <c r="B47" s="199"/>
      <c r="C47" s="197"/>
      <c r="D47" s="200"/>
      <c r="E47" s="197"/>
      <c r="F47" s="199"/>
    </row>
    <row r="48" spans="1:6" ht="56.25" customHeight="1" x14ac:dyDescent="0.2">
      <c r="A48" s="197"/>
      <c r="B48" s="199"/>
      <c r="C48" s="197"/>
      <c r="D48" s="200"/>
      <c r="E48" s="197"/>
      <c r="F48" s="201"/>
    </row>
    <row r="49" spans="1:6" ht="54" customHeight="1" x14ac:dyDescent="0.2">
      <c r="A49" s="197"/>
      <c r="B49" s="201"/>
      <c r="C49" s="197"/>
      <c r="D49" s="202"/>
      <c r="E49" s="197"/>
      <c r="F49" s="201"/>
    </row>
    <row r="50" spans="1:6" ht="56.25" customHeight="1" x14ac:dyDescent="0.2">
      <c r="A50" s="197"/>
      <c r="B50" s="201"/>
      <c r="C50" s="197"/>
      <c r="D50" s="201"/>
      <c r="E50" s="197"/>
      <c r="F50" s="201"/>
    </row>
    <row r="51" spans="1:6" ht="59.25" customHeight="1" x14ac:dyDescent="0.2">
      <c r="A51" s="197"/>
      <c r="B51" s="201"/>
      <c r="C51" s="197"/>
      <c r="D51" s="201"/>
      <c r="E51" s="197"/>
      <c r="F51" s="201"/>
    </row>
    <row r="52" spans="1:6" ht="54.75" customHeight="1" x14ac:dyDescent="0.2">
      <c r="A52" s="197"/>
      <c r="B52" s="201"/>
      <c r="C52" s="197"/>
      <c r="D52" s="201"/>
      <c r="E52" s="197"/>
      <c r="F52" s="201"/>
    </row>
    <row r="53" spans="1:6" ht="55.5" customHeight="1" x14ac:dyDescent="0.2">
      <c r="A53" s="197"/>
      <c r="B53" s="201"/>
      <c r="C53" s="197"/>
      <c r="D53" s="201"/>
      <c r="E53" s="197"/>
      <c r="F53" s="201"/>
    </row>
  </sheetData>
  <mergeCells count="10">
    <mergeCell ref="J1:J4"/>
    <mergeCell ref="F1:F4"/>
    <mergeCell ref="A1:A4"/>
    <mergeCell ref="B1:D2"/>
    <mergeCell ref="B3:D4"/>
    <mergeCell ref="A10:F10"/>
    <mergeCell ref="A5:F5"/>
    <mergeCell ref="A8:F8"/>
    <mergeCell ref="A9:F9"/>
    <mergeCell ref="A6:F7"/>
  </mergeCells>
  <pageMargins left="0.7" right="0.7" top="0.75" bottom="0.75" header="0.3" footer="0.3"/>
  <pageSetup paperSize="9" orientation="landscape"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14:formula1>
            <xm:f>'LISTAS CONTEXTO'!$A$1:$A$7</xm:f>
          </x14:formula1>
          <xm:sqref>A12:A26</xm:sqref>
        </x14:dataValidation>
        <x14:dataValidation type="list" allowBlank="1" showInputMessage="1" showErrorMessage="1">
          <x14:formula1>
            <xm:f>'LISTAS CONTEXTO'!$B$1:$B$8</xm:f>
          </x14:formula1>
          <xm:sqref>C12:C26</xm:sqref>
        </x14:dataValidation>
        <x14:dataValidation type="list" allowBlank="1" showInputMessage="1" showErrorMessage="1">
          <x14:formula1>
            <xm:f>'LISTAS CONTEXTO'!$C$1:$C$10</xm:f>
          </x14:formula1>
          <xm:sqref>E12:E26</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tabColor rgb="FF7030A0"/>
  </sheetPr>
  <dimension ref="A1:DG49"/>
  <sheetViews>
    <sheetView zoomScale="55" zoomScaleNormal="55" workbookViewId="0">
      <selection activeCell="E12" sqref="E12"/>
    </sheetView>
  </sheetViews>
  <sheetFormatPr baseColWidth="10" defaultColWidth="11.42578125" defaultRowHeight="14.25" x14ac:dyDescent="0.2"/>
  <cols>
    <col min="1" max="1" width="38.28515625" style="1" customWidth="1"/>
    <col min="2" max="2" width="60.7109375" style="1" customWidth="1"/>
    <col min="3" max="3" width="58.42578125" style="1" customWidth="1"/>
    <col min="4" max="5" width="29.28515625" style="1" customWidth="1"/>
    <col min="6" max="6" width="22.85546875" style="1" customWidth="1"/>
    <col min="7" max="7" width="13.85546875" style="1" customWidth="1"/>
    <col min="8" max="8" width="22" style="1" customWidth="1"/>
    <col min="9" max="16384" width="11.42578125" style="1"/>
  </cols>
  <sheetData>
    <row r="1" spans="1:111" customFormat="1" ht="15.75" customHeight="1" x14ac:dyDescent="0.25">
      <c r="A1" s="971"/>
      <c r="B1" s="992" t="str">
        <f>CONTEXTO!B1</f>
        <v>PROCESO: GESTION CONTRACTUAL</v>
      </c>
      <c r="C1" s="993"/>
      <c r="D1" s="994"/>
      <c r="E1" s="450" t="s">
        <v>493</v>
      </c>
      <c r="F1" s="450"/>
      <c r="G1" s="450"/>
      <c r="H1" s="566"/>
    </row>
    <row r="2" spans="1:111" customFormat="1" ht="15.75" customHeight="1" x14ac:dyDescent="0.25">
      <c r="A2" s="477"/>
      <c r="B2" s="995"/>
      <c r="C2" s="996"/>
      <c r="D2" s="997"/>
      <c r="E2" s="455" t="s">
        <v>486</v>
      </c>
      <c r="F2" s="455"/>
      <c r="G2" s="455"/>
      <c r="H2" s="567"/>
    </row>
    <row r="3" spans="1:111" customFormat="1" ht="36" customHeight="1" x14ac:dyDescent="0.25">
      <c r="A3" s="477"/>
      <c r="B3" s="995" t="s">
        <v>231</v>
      </c>
      <c r="C3" s="996"/>
      <c r="D3" s="997"/>
      <c r="E3" s="455" t="s">
        <v>487</v>
      </c>
      <c r="F3" s="455"/>
      <c r="G3" s="455"/>
      <c r="H3" s="567"/>
    </row>
    <row r="4" spans="1:111" customFormat="1" ht="15.75" customHeight="1" thickBot="1" x14ac:dyDescent="0.3">
      <c r="A4" s="478"/>
      <c r="B4" s="998"/>
      <c r="C4" s="999"/>
      <c r="D4" s="1000"/>
      <c r="E4" s="495" t="s">
        <v>506</v>
      </c>
      <c r="F4" s="495"/>
      <c r="G4" s="495"/>
      <c r="H4" s="989"/>
    </row>
    <row r="5" spans="1:111" ht="15" thickBot="1" x14ac:dyDescent="0.25">
      <c r="A5" s="55"/>
      <c r="C5" s="32"/>
      <c r="D5" s="32"/>
      <c r="E5" s="32"/>
      <c r="F5" s="32"/>
      <c r="G5" s="32"/>
      <c r="H5" s="71"/>
    </row>
    <row r="6" spans="1:111" customFormat="1" ht="24" customHeight="1" x14ac:dyDescent="0.25">
      <c r="A6" s="978" t="str">
        <f>+CONTEXTO!A8</f>
        <v>PROCESO: GESTIÓN CONTRACTUAL</v>
      </c>
      <c r="B6" s="979"/>
      <c r="C6" s="979"/>
      <c r="D6" s="979"/>
      <c r="E6" s="979"/>
      <c r="F6" s="979"/>
      <c r="G6" s="979"/>
      <c r="H6" s="980"/>
    </row>
    <row r="7" spans="1:111" customFormat="1" ht="72" customHeight="1" thickBot="1" x14ac:dyDescent="0.3">
      <c r="A7" s="981" t="str">
        <f>+CONTEXTO!A9</f>
        <v>OBJETIVO: CONTRIBUIR ANUALMENTE EN LA GESTION DE ADQUISICION DE BIENES Y SERVICIOS REQUERIDOS EN LA OPERACIÓN DE LOS PROCESOS DE LA ENTIDAD CUMPLIENDO LA NORMATIVIDAD CONTRACTUAL VIGENTE.</v>
      </c>
      <c r="B7" s="982"/>
      <c r="C7" s="982"/>
      <c r="D7" s="982"/>
      <c r="E7" s="982"/>
      <c r="F7" s="982"/>
      <c r="G7" s="982"/>
      <c r="H7" s="983"/>
    </row>
    <row r="8" spans="1:111" ht="15" thickBot="1" x14ac:dyDescent="0.25">
      <c r="A8" s="55"/>
      <c r="C8" s="32"/>
      <c r="D8" s="32"/>
      <c r="E8" s="32"/>
      <c r="F8" s="32"/>
      <c r="G8" s="32"/>
      <c r="H8" s="71"/>
    </row>
    <row r="9" spans="1:111" s="53" customFormat="1" ht="30" customHeight="1" x14ac:dyDescent="0.25">
      <c r="A9" s="1001" t="s">
        <v>87</v>
      </c>
      <c r="B9" s="990" t="s">
        <v>232</v>
      </c>
      <c r="C9" s="991" t="s">
        <v>205</v>
      </c>
      <c r="D9" s="991" t="s">
        <v>214</v>
      </c>
      <c r="E9" s="991" t="s">
        <v>233</v>
      </c>
      <c r="F9" s="1002" t="s">
        <v>234</v>
      </c>
      <c r="G9" s="1002"/>
      <c r="H9" s="1006" t="s">
        <v>235</v>
      </c>
      <c r="I9" s="54"/>
      <c r="J9" s="54"/>
      <c r="K9" s="54"/>
      <c r="L9" s="54"/>
      <c r="M9" s="54"/>
      <c r="N9" s="54"/>
      <c r="O9" s="54"/>
      <c r="P9" s="54"/>
      <c r="Q9" s="54"/>
      <c r="R9" s="54"/>
      <c r="S9" s="54"/>
      <c r="T9" s="54"/>
      <c r="U9" s="54"/>
      <c r="V9" s="54"/>
      <c r="W9" s="54"/>
      <c r="X9" s="54"/>
      <c r="Y9" s="54"/>
      <c r="Z9" s="54"/>
      <c r="AA9" s="54"/>
      <c r="AB9" s="54"/>
      <c r="AC9" s="54"/>
      <c r="AD9" s="54"/>
      <c r="AE9" s="54"/>
      <c r="AF9" s="54"/>
      <c r="AG9" s="54"/>
      <c r="AH9" s="54"/>
      <c r="AI9" s="54"/>
      <c r="AJ9" s="54"/>
      <c r="AK9" s="54"/>
      <c r="AL9" s="54"/>
      <c r="AM9" s="54"/>
      <c r="AN9" s="54"/>
      <c r="AO9" s="54"/>
      <c r="AP9" s="54"/>
      <c r="AQ9" s="54"/>
      <c r="AR9" s="54"/>
      <c r="AS9" s="54"/>
      <c r="AT9" s="54"/>
      <c r="AU9" s="54"/>
      <c r="AV9" s="54"/>
      <c r="AW9" s="54"/>
      <c r="AX9" s="54"/>
      <c r="AY9" s="54"/>
      <c r="AZ9" s="54"/>
      <c r="BA9" s="54"/>
      <c r="BB9" s="54"/>
      <c r="BC9" s="54"/>
      <c r="BD9" s="54"/>
      <c r="BE9" s="54"/>
      <c r="BF9" s="54"/>
      <c r="BG9" s="54"/>
      <c r="BH9" s="54"/>
      <c r="BI9" s="54"/>
      <c r="BJ9" s="54"/>
      <c r="BK9" s="54"/>
      <c r="BL9" s="54"/>
      <c r="BM9" s="54"/>
      <c r="BN9" s="54"/>
      <c r="BO9" s="54"/>
      <c r="BP9" s="54"/>
      <c r="BQ9" s="54"/>
      <c r="BR9" s="54"/>
      <c r="BS9" s="54"/>
      <c r="BT9" s="54"/>
      <c r="BU9" s="54"/>
      <c r="BV9" s="54"/>
      <c r="BW9" s="54"/>
      <c r="BX9" s="54"/>
      <c r="BY9" s="54"/>
      <c r="BZ9" s="54"/>
      <c r="CA9" s="54"/>
      <c r="CB9" s="54"/>
      <c r="CC9" s="54"/>
      <c r="CD9" s="54"/>
      <c r="CE9" s="54"/>
      <c r="CF9" s="54"/>
      <c r="CG9" s="54"/>
      <c r="CH9" s="54"/>
      <c r="CI9" s="54"/>
      <c r="CJ9" s="54"/>
      <c r="CK9" s="54"/>
      <c r="CL9" s="54"/>
      <c r="CM9" s="54"/>
      <c r="CN9" s="54"/>
      <c r="CO9" s="54"/>
      <c r="CP9" s="54"/>
      <c r="CQ9" s="54"/>
      <c r="CR9" s="54"/>
      <c r="CS9" s="54"/>
      <c r="CT9" s="54"/>
      <c r="CU9" s="54"/>
      <c r="CV9" s="54"/>
      <c r="CW9" s="54"/>
      <c r="CX9" s="54"/>
      <c r="CY9" s="54"/>
      <c r="CZ9" s="54"/>
      <c r="DA9" s="54"/>
      <c r="DB9" s="54"/>
      <c r="DC9" s="54"/>
      <c r="DD9" s="54"/>
      <c r="DE9" s="54"/>
      <c r="DF9" s="54"/>
      <c r="DG9" s="54"/>
    </row>
    <row r="10" spans="1:111" s="54" customFormat="1" ht="48.75" customHeight="1" x14ac:dyDescent="0.25">
      <c r="A10" s="1001"/>
      <c r="B10" s="990"/>
      <c r="C10" s="991"/>
      <c r="D10" s="991"/>
      <c r="E10" s="991"/>
      <c r="F10" s="1002"/>
      <c r="G10" s="1002"/>
      <c r="H10" s="1006"/>
    </row>
    <row r="11" spans="1:111" s="54" customFormat="1" ht="151.5" customHeight="1" x14ac:dyDescent="0.25">
      <c r="A11" s="984">
        <f>DESCRIPCION!A10</f>
        <v>0</v>
      </c>
      <c r="B11" s="102">
        <f>DESCRIPCION!D10</f>
        <v>0</v>
      </c>
      <c r="C11" s="135" t="str">
        <f>'CONTROLES Y EVALUACIÓN'!C11:C17</f>
        <v>La Jefe de Oficina anualmente con el proposito de unificar los criterios contractuales reune a los abogados relacionados con el proceso, mediante mesas de trabajo  para exponer el paso a paso del proceso contractual , socializando los temas claves del manual de contratación y de los formatos que se deben utilizar. En caso de incumplimiento de las directrices, por parte de los abogados, la Jefe devuelve la carpeta. dejando como evidencia las planillas de asistencia y actas, y control en el libro de las devoluciones</v>
      </c>
      <c r="D11" s="254" t="str">
        <f>'CONTROLES Y EVALUACIÓN'!H11:H17</f>
        <v>Fuerte</v>
      </c>
      <c r="E11" s="254" t="str">
        <f>'CONTROLES Y EVALUACIÓN'!I11:I17</f>
        <v>Fuerte (Siempre se Ejecuta)</v>
      </c>
      <c r="F11" s="134" t="str">
        <f>IF(AND(D11="Fuerte",E11="Fuerte (Siempre se Ejecuta)"),"Fuerte",IF(AND(D11="Fuerte",E11="Moderado (Algunas veces se ejecuta)"),"Moderado",IF(AND(D11="Fuerte",E11="Débil (No se ejecuta)"),"Débil",IF(AND(D11="Moderado",E11="Fuerte (Siempre se Ejecuta)"),"Moderado",IF(AND(D11="Moderado",E11="Moderado (Algunas veces se ejecuta)"),"Moderado",IF(AND(D11="Moderado",E11="Débil (No se ejecuta)"),"Débil",IF(AND(D11="Débil",E11="Fuerte (Siempre se Ejecuta)"),"Débil",IF(AND(D11="Débil",E11="Moderado (Algunas veces se ejecuta)"),"Débil",IF(AND(D11="Débil",E11="Débil (No se ejecuta)"),"Débil"," ")))))))))</f>
        <v>Fuerte</v>
      </c>
      <c r="G11" s="65">
        <f>IF(F11="Fuerte",100,IF(F11="Moderado",50,IF(F11="Débil",0," ")))</f>
        <v>100</v>
      </c>
      <c r="H11" s="738" t="str">
        <f>IF(G14=100,"Fuerte",IF(AND(G14&gt;=50,G14&lt;=99),"Moderado",IF(AND(G14&gt;0,G14&lt;=49),"Débil"," ")))</f>
        <v>Fuerte</v>
      </c>
    </row>
    <row r="12" spans="1:111" s="54" customFormat="1" ht="182.25" customHeight="1" x14ac:dyDescent="0.25">
      <c r="A12" s="885"/>
      <c r="B12" s="102">
        <f>DESCRIPCION!D11</f>
        <v>0</v>
      </c>
      <c r="C12" s="135" t="str">
        <f>'CONTROLES Y EVALUACIÓN'!C22</f>
        <v>La Jefe de oficina cada vez que se requiera publica los formatos actualizados y necesarios para los procesos contractuales,  los comunica mediante circular  a las demas dependencias con el proposito de no generar reprocesos   y demoras en la contratacion, dejando como evidencia los correos institucionales enviados a la secretaria de planeación para la actualizacion de formatos y las circulares emitidas por la oficina para todas las dependencias de la Alcaldia Municipal de Ibague. Si una dependecia presenta demora en los ajustes a las carpetas el abogado directamente se comunica con el enlace de dependencia para que realice las correcciones a que haya lugar. Dejando como evidencia la entrega  en el libro radicador</v>
      </c>
      <c r="D12" s="103" t="str">
        <f>'CONTROLES Y EVALUACIÓN'!H22</f>
        <v>Fuerte</v>
      </c>
      <c r="E12" s="103" t="str">
        <f>'CONTROLES Y EVALUACIÓN'!I22</f>
        <v>Fuerte (Siempre se Ejecuta)</v>
      </c>
      <c r="F12" s="134" t="str">
        <f t="shared" ref="F12:F13" si="0">IF(AND(D12="Fuerte",E12="Fuerte (Siempre se Ejecuta)"),"Fuerte",IF(AND(D12="Fuerte",E12="Moderado (Algunas veces se ejecuta)"),"Moderado",IF(AND(D12="Fuerte",E12="Débil (No se ejecuta)"),"Débil",IF(AND(D12="Moderado",E12="Fuerte (Siempre se Ejecuta)"),"Moderado",IF(AND(D12="Moderado",E12="Moderado (Algunas veces se ejecuta)"),"Moderado",IF(AND(D12="Moderado",E12="Débil (No se ejecuta)"),"Débil",IF(AND(D12="Débil",E12="Fuerte (Siempre se Ejecuta)"),"Débil",IF(AND(D12="Débil",E12="Moderado (Algunas veces se ejecuta)"),"Débil",IF(AND(D12="Débil",E12="Débil (No se ejecuta)"),"Débil"," ")))))))))</f>
        <v>Fuerte</v>
      </c>
      <c r="G12" s="65">
        <f t="shared" ref="G12" si="1">IF(F12="Fuerte",100,IF(F12="Moderado",50,IF(F12="Débil",0," ")))</f>
        <v>100</v>
      </c>
      <c r="H12" s="739"/>
    </row>
    <row r="13" spans="1:111" s="54" customFormat="1" ht="126" customHeight="1" x14ac:dyDescent="0.25">
      <c r="A13" s="886"/>
      <c r="B13" s="102"/>
      <c r="C13" s="135"/>
      <c r="D13" s="103"/>
      <c r="E13" s="103"/>
      <c r="F13" s="134" t="str">
        <f t="shared" si="0"/>
        <v xml:space="preserve"> </v>
      </c>
      <c r="G13" s="65" t="str">
        <f>IF(F13="Fuerte",100,IF(F13="Moderado",50,IF(F13="Débil",0," ")))</f>
        <v xml:space="preserve"> </v>
      </c>
      <c r="H13" s="739"/>
    </row>
    <row r="14" spans="1:111" s="54" customFormat="1" ht="30.75" customHeight="1" x14ac:dyDescent="0.25">
      <c r="A14" s="1007"/>
      <c r="B14" s="1008"/>
      <c r="C14" s="1008"/>
      <c r="D14" s="1008"/>
      <c r="E14" s="1008"/>
      <c r="F14" s="1009"/>
      <c r="G14" s="256">
        <f>AVERAGE(G11:G13)</f>
        <v>100</v>
      </c>
      <c r="H14" s="988"/>
    </row>
    <row r="15" spans="1:111" s="54" customFormat="1" ht="153.75" customHeight="1" x14ac:dyDescent="0.25">
      <c r="A15" s="909" t="str">
        <f>DESCRIPCION!A13</f>
        <v>Posibilidad de que se presente direccionamiento de los procesos de contratación a favor de terceros</v>
      </c>
      <c r="B15" s="102" t="str">
        <f>DESCRIPCION!D13</f>
        <v xml:space="preserve">Falta de Etica y valores  y de aplicación del código de integridad y buen gobierno. </v>
      </c>
      <c r="C15" s="135" t="str">
        <f>+'CONTROLES Y EVALUACIÓN'!C33</f>
        <v xml:space="preserve">La jefe de oficina cada vez que  requiere la secretaria administrativa, envia a sus empleados de planta a las capacitaciones realizadas por talento humano con el fin de conocer el codigo de integridad etica y buen gobierno de la administracion municipal igualmente una vez al año la Oficina socializa con toda la administración un valor institucional, dejando como evidencia las planillas de asistencia y actas. 
</v>
      </c>
      <c r="D15" s="103" t="str">
        <f>'CONTROLES Y EVALUACIÓN'!H33</f>
        <v>Fuerte</v>
      </c>
      <c r="E15" s="103" t="str">
        <f>'CONTROLES Y EVALUACIÓN'!I33</f>
        <v>Fuerte (Siempre se Ejecuta)</v>
      </c>
      <c r="F15" s="134" t="str">
        <f>'CONTROLES Y EVALUACIÓN'!J33</f>
        <v>Fuerte</v>
      </c>
      <c r="G15" s="65">
        <f>IF(F15="Fuerte",100,IF(F15="Moderado",50,IF(F15="Débil",0," ")))</f>
        <v>100</v>
      </c>
      <c r="H15" s="738" t="str">
        <f>IF(G18=100,"Fuerte",IF(AND(G18&gt;=50,G18&lt;=99),"Moderado",IF(AND(G18&gt;=0,G18&lt;=49),"Débil"," ")))</f>
        <v>Fuerte</v>
      </c>
    </row>
    <row r="16" spans="1:111" s="54" customFormat="1" ht="153.75" customHeight="1" x14ac:dyDescent="0.25">
      <c r="A16" s="909"/>
      <c r="B16" s="102" t="str">
        <f>DESCRIPCION!D14</f>
        <v>Falta de controles en el proceso de selección de los proponentes</v>
      </c>
      <c r="C16" s="135"/>
      <c r="D16" s="103"/>
      <c r="E16" s="103"/>
      <c r="F16" s="134"/>
      <c r="G16" s="65" t="str">
        <f t="shared" ref="G16:G17" si="2">IF(F16="Fuerte",100,IF(F16="Moderado",50,IF(F16="Débil",0," ")))</f>
        <v xml:space="preserve"> </v>
      </c>
      <c r="H16" s="739"/>
    </row>
    <row r="17" spans="1:8" s="54" customFormat="1" ht="162" customHeight="1" x14ac:dyDescent="0.25">
      <c r="A17" s="909"/>
      <c r="B17" s="102" t="str">
        <f>DESCRIPCION!D15</f>
        <v>No aplicación de la normatividad vigente y de las directrices establecidas en el manual de contratación</v>
      </c>
      <c r="C17" s="135" t="str">
        <f>+('CONTROLES Y EVALUACIÓN'!C66)</f>
        <v xml:space="preserve">La Oficina de Contratación cada vez que las Secretarías ejecutoras radiquen un proceso relacionado con la urgencia manifiesta, hará la revisión de la carpeta del proceso de adquisición de bienes, servicios u obras dentro del marco de la Urgencia Manifiesta para enfrentar el COVID-19, verificando que el objeto contratado guarde relación directa y conexidad con la prevención, mitigación y control de la pandemia y que se encuentre claramente determinada la población objetivo.  
En caso de encontrar que el objeto del proceso no tiene relación con la adecuada atención de la pandemia COVID-19, se devuelve el proceso a la Secretaria Ejecutora con las observaciones y correciones pertinentes mediante correo electrónico con el fin de hacer el respectivo seguimiento. La evidencia reposa en el correo electrónico.
</v>
      </c>
      <c r="D17" s="103" t="str">
        <f>'CONTROLES Y EVALUACIÓN'!H66</f>
        <v>Fuerte</v>
      </c>
      <c r="E17" s="103" t="str">
        <f>'CONTROLES Y EVALUACIÓN'!I66</f>
        <v>Fuerte (Siempre se Ejecuta)</v>
      </c>
      <c r="F17" s="134" t="str">
        <f>'CONTROLES Y EVALUACIÓN'!J66</f>
        <v>Fuerte</v>
      </c>
      <c r="G17" s="65">
        <f t="shared" si="2"/>
        <v>100</v>
      </c>
      <c r="H17" s="739"/>
    </row>
    <row r="18" spans="1:8" s="54" customFormat="1" ht="36" customHeight="1" x14ac:dyDescent="0.25">
      <c r="A18" s="1003"/>
      <c r="B18" s="1004"/>
      <c r="C18" s="1004"/>
      <c r="D18" s="1004"/>
      <c r="E18" s="1004"/>
      <c r="F18" s="1005"/>
      <c r="G18" s="136">
        <f>AVERAGE(G15:G17)</f>
        <v>100</v>
      </c>
      <c r="H18" s="988"/>
    </row>
    <row r="19" spans="1:8" s="54" customFormat="1" ht="135" customHeight="1" x14ac:dyDescent="0.25">
      <c r="A19" s="984" t="str">
        <f>DESCRIPCION!A16</f>
        <v>Posibilidad de la Indebida utilización de la figura de urgencia manifiesta en el marco de la ley 80 de 1993 y sus normas concordantes</v>
      </c>
      <c r="B19" s="102" t="str">
        <f>DESCRIPCION!D16</f>
        <v xml:space="preserve">Falta de Etica y valores  y de aplicación del código de integridad y buen gobierno. </v>
      </c>
      <c r="C19" s="135" t="str">
        <f>'CONTROLES Y EVALUACIÓN'!C44</f>
        <v xml:space="preserve">La jefe de oficina cada vez que  requiere la secretaria administrativa, envia a sus empleados de planta a las capacitaciones realizadas por talento humano con el fin de conocer el codigo de integridad etica y buen gobierno de la administracion municipal para luego ser socializado con el personal de contratro de la oficina, dejando como evidencia las planillas de asistencia y actas. 
De no socializarse el codigo de integridad etica y gobierno de la administracion municipal el personal pude incurrir en faltas a la etica. </v>
      </c>
      <c r="D19" s="103" t="str">
        <f>'CONTROLES Y EVALUACIÓN'!H44</f>
        <v>Fuerte</v>
      </c>
      <c r="E19" s="103" t="str">
        <f>'CONTROLES Y EVALUACIÓN'!I44</f>
        <v>Fuerte (Siempre se Ejecuta)</v>
      </c>
      <c r="F19" s="134" t="str">
        <f>'CONTROLES Y EVALUACIÓN'!J44</f>
        <v>Fuerte</v>
      </c>
      <c r="G19" s="65">
        <f>IF(F19="Fuerte",100,IF(F19="Moderado",50,IF(F19="Débil",0," ")))</f>
        <v>100</v>
      </c>
      <c r="H19" s="738" t="str">
        <f>IF(G25=100,"Fuerte",IF(AND(G25&gt;=50,G25&lt;=99),"Moderado",IF(AND(G25&gt;0,G25&lt;=49),"Débil"," ")))</f>
        <v>Fuerte</v>
      </c>
    </row>
    <row r="20" spans="1:8" s="54" customFormat="1" ht="147.75" customHeight="1" x14ac:dyDescent="0.25">
      <c r="A20" s="885"/>
      <c r="B20" s="102" t="str">
        <f>DESCRIPCION!D17</f>
        <v xml:space="preserve">Desconocimiento del estatuto contractual y sus decretos reglamentarios </v>
      </c>
      <c r="C20" s="135" t="str">
        <f>'CONTROLES Y EVALUACIÓN'!C55</f>
        <v>La Oficina Jurídica y la oficina de Contratación socializarán a través de circulares, memorandos o correos electrónicos, las actualizaciones normativas  cada vez que se emitan desde el gobierno nacional una vez sean expedidas, sobre las modalidades de contratación en el marco de la emergencia sanitaria para atender las necesidades en materia de mitigación, prevención y control, con el fin de dar a conocer a las secretarías ejecutoras, el marco legal de la contratación pública permitida.  En caso de detectar un incumplimiento a la norma se devuelve el proceso a la Secretaria Ejecutora con las observaciones y correciones pertinentes mediante correo electrónico con el fin de hacer el respectivo seguimiento. La evidencia reposa en el correo electrónico y PISAMI</v>
      </c>
      <c r="D20" s="103" t="str">
        <f>'CONTROLES Y EVALUACIÓN'!H55</f>
        <v>Fuerte</v>
      </c>
      <c r="E20" s="103" t="str">
        <f>'CONTROLES Y EVALUACIÓN'!I55</f>
        <v>Fuerte (Siempre se Ejecuta)</v>
      </c>
      <c r="F20" s="134" t="str">
        <f>'CONTROLES Y EVALUACIÓN'!J55</f>
        <v>Fuerte</v>
      </c>
      <c r="G20" s="65">
        <f t="shared" ref="G20:G21" si="3">IF(F20="Fuerte",100,IF(F20="Moderado",50,IF(F20="Débil",0," ")))</f>
        <v>100</v>
      </c>
      <c r="H20" s="739"/>
    </row>
    <row r="21" spans="1:8" s="54" customFormat="1" ht="167.25" customHeight="1" x14ac:dyDescent="0.25">
      <c r="A21" s="885"/>
      <c r="B21" s="102" t="str">
        <f>DESCRIPCION!D18</f>
        <v>Contratar bienes, obras y servicios no relacionados ni vinculados con la emergencia y/o justificándose en ella.</v>
      </c>
      <c r="C21" s="135" t="str">
        <f>'CONTROLES Y EVALUACIÓN'!C66</f>
        <v xml:space="preserve">La Oficina de Contratación cada vez que las Secretarías ejecutoras radiquen un proceso relacionado con la urgencia manifiesta, hará la revisión de la carpeta del proceso de adquisición de bienes, servicios u obras dentro del marco de la Urgencia Manifiesta para enfrentar el COVID-19, verificando que el objeto contratado guarde relación directa y conexidad con la prevención, mitigación y control de la pandemia y que se encuentre claramente determinada la población objetivo.  
En caso de encontrar que el objeto del proceso no tiene relación con la adecuada atención de la pandemia COVID-19, se devuelve el proceso a la Secretaria Ejecutora con las observaciones y correciones pertinentes mediante correo electrónico con el fin de hacer el respectivo seguimiento. La evidencia reposa en el correo electrónico.
</v>
      </c>
      <c r="D21" s="103" t="str">
        <f>'CONTROLES Y EVALUACIÓN'!H66</f>
        <v>Fuerte</v>
      </c>
      <c r="E21" s="103" t="str">
        <f>'CONTROLES Y EVALUACIÓN'!I66</f>
        <v>Fuerte (Siempre se Ejecuta)</v>
      </c>
      <c r="F21" s="134" t="str">
        <f>'CONTROLES Y EVALUACIÓN'!J66</f>
        <v>Fuerte</v>
      </c>
      <c r="G21" s="65">
        <f t="shared" si="3"/>
        <v>100</v>
      </c>
      <c r="H21" s="739"/>
    </row>
    <row r="22" spans="1:8" s="54" customFormat="1" ht="168" customHeight="1" x14ac:dyDescent="0.25">
      <c r="A22" s="885"/>
      <c r="B22" s="102">
        <f>DESCRIPCION!D19</f>
        <v>0</v>
      </c>
      <c r="C22" s="135" t="str">
        <f>'CONTROLES Y EVALUACIÓN'!C77</f>
        <v>La Oficina de Contratación cada vez que las Secretarías ejecutoras radiquen un proceso relacionado con la urgencia manifiesta, realizará la revisión de los documentos precontractuales con los que se pretende adquirir bienes, obras o servicios para atender la emergencia sanitaria con ocasión de la pandemia por el covid- 19 con el fin de que se garantice por parte de la secretaría ejecutora, la sufiente claridad en la justiticación de la necesidad que se pretende satisfacer mediante la utilización de la urgencia manfiesta. 
 En caso de evidenciarse falta de claridad en la justificacion previa, se procederá a hacer las respectivas correciones y observaciones a través de correo electrónico con el fin de hacer el respectivo seguimiento. 
La evidencia reposa en el correo electrónico.</v>
      </c>
      <c r="D22" s="103" t="str">
        <f>'CONTROLES Y EVALUACIÓN'!H77</f>
        <v>Fuerte</v>
      </c>
      <c r="E22" s="103" t="str">
        <f>'CONTROLES Y EVALUACIÓN'!I77</f>
        <v>Fuerte (Siempre se Ejecuta)</v>
      </c>
      <c r="F22" s="134" t="str">
        <f>'CONTROLES Y EVALUACIÓN'!J77</f>
        <v>Fuerte</v>
      </c>
      <c r="G22" s="65">
        <f>IF(F22="Fuerte",100,IF(F22="Moderado",50,IF(F22="Débil",0," ")))</f>
        <v>100</v>
      </c>
      <c r="H22" s="739"/>
    </row>
    <row r="23" spans="1:8" ht="202.5" customHeight="1" x14ac:dyDescent="0.2">
      <c r="A23" s="885"/>
      <c r="B23" s="102" t="str">
        <f>DESCRIPCION!D20</f>
        <v>Adjudicación de contratos a proveedores sin idoneidad, o sin adecuada capacidad financiera o experiencia necesaria en detrimento de la ejecución del contrato</v>
      </c>
      <c r="C23" s="135" t="str">
        <f>'CONTROLES Y EVALUACIÓN'!C88</f>
        <v xml:space="preserve"> La secretaria ejecutora cada vez que pretende adelantar la adquisición de un bien, obra o servicio para atender la emergencia sanitaria con ocasión de la pandemia por el covid- 19, revisa los documentos relacionados con la idoneidad y capacidad técnica, organizacional y financiera del proveedor o contratista, con el que se pretende adquirir bienes, obras o servicios para atender la emergencia sanitaria con ocasión de la pandemia por el covid- 19 con el fin de garantizar que el futuro proveedor cuenta con  la capacidad financiera y experiencia necesaria  para asegurar la debida ejecucion del contrato.                                                             La oficina de contratación revisará la carpeta del proceso, verificando que esten los requisitos necesarios para la contratación, de no ser asi, se procederá a hacer las respectivas  observaciones a través de correo electrónico con el fin de hacer el respectivo seguimiento. La evidencia reposa en el correo electrónico institucional.</v>
      </c>
      <c r="D23" s="103" t="str">
        <f>'CONTROLES Y EVALUACIÓN'!H88</f>
        <v>Fuerte</v>
      </c>
      <c r="E23" s="103" t="str">
        <f>'CONTROLES Y EVALUACIÓN'!I88</f>
        <v>Fuerte (Siempre se Ejecuta)</v>
      </c>
      <c r="F23" s="134" t="str">
        <f>'CONTROLES Y EVALUACIÓN'!J88</f>
        <v>Fuerte</v>
      </c>
      <c r="G23" s="65">
        <f t="shared" ref="G23:G24" si="4">IF(F23="Fuerte",100,IF(F23="Moderado",50,IF(F23="Débil",0," ")))</f>
        <v>100</v>
      </c>
      <c r="H23" s="739"/>
    </row>
    <row r="24" spans="1:8" ht="144" customHeight="1" x14ac:dyDescent="0.2">
      <c r="A24" s="886"/>
      <c r="B24" s="102" t="str">
        <f>DESCRIPCION!D21</f>
        <v>Sobrecostos en los contratos de bienes, obras o servicios independiente de posibles distorsiones del mercado</v>
      </c>
      <c r="C24" s="135" t="str">
        <f>'CONTROLES Y EVALUACIÓN'!C99</f>
        <v xml:space="preserve">La secretaria ejecutora cada vez que pretende adelantar la adquisición de un bien, obra o servicio para atender la emergencia sanitaria con ocasión de la pandemia por el covid- 19, deberá agotar todas las gestiones tendientes para garantizar un estudio o revisión de precios de mercado con el fin de evitar sobrecostos y tener unos precios referencia que recojan las condiciones de mercado al momento de adelantar los procesos. 
En caso de evidenciarse sobrecosto, la secretaria ejecutora,  procederá a hacer las respectivas observaciones a los proponentes.
Las Evidencias reposarán en cada secretaría las cuales deben anexarse al proceso contractual. </v>
      </c>
      <c r="D24" s="103" t="str">
        <f>'CONTROLES Y EVALUACIÓN'!H99</f>
        <v>Fuerte</v>
      </c>
      <c r="E24" s="103" t="str">
        <f>'CONTROLES Y EVALUACIÓN'!I99</f>
        <v>Fuerte (Siempre se Ejecuta)</v>
      </c>
      <c r="F24" s="134" t="str">
        <f>'CONTROLES Y EVALUACIÓN'!J99</f>
        <v>Fuerte</v>
      </c>
      <c r="G24" s="65">
        <f t="shared" si="4"/>
        <v>100</v>
      </c>
      <c r="H24" s="739"/>
    </row>
    <row r="25" spans="1:8" ht="31.5" customHeight="1" x14ac:dyDescent="0.2">
      <c r="A25" s="985"/>
      <c r="B25" s="986"/>
      <c r="C25" s="986"/>
      <c r="D25" s="986"/>
      <c r="E25" s="986"/>
      <c r="F25" s="987"/>
      <c r="G25" s="137">
        <f>AVERAGE(G19:G24)</f>
        <v>100</v>
      </c>
      <c r="H25" s="988"/>
    </row>
    <row r="26" spans="1:8" ht="153" customHeight="1" x14ac:dyDescent="0.2">
      <c r="A26" s="984" t="str">
        <f>DESCRIPCION!A22</f>
        <v xml:space="preserve">posibilidad de que el supervisor certifique el cumplimiento del objeto contractual sin haberse ejecutado. </v>
      </c>
      <c r="B26" s="102" t="str">
        <f>DESCRIPCION!D22</f>
        <v>Desconocimiento del manual de contratación y manual de supervisión por parte del supervisor</v>
      </c>
      <c r="C26" s="135" t="str">
        <f>+'CONTROLES Y EVALUACIÓN'!C110</f>
        <v>La Oficina Jurídica remitirá mediante oficio,  inmediatamente se produzca el acto administrativo de declaratoria de urgencia manifiesta al Tribunal Administrativo del Tolima, para el control judicial. La Oficina de Contratación remitirá mediante correo electronico inmediatamente se celebren los contratos en el marco de la urgencia manifiesta, junto con los antecedentes contractuales a la Contraloria Municipal de ibagué , Contraloría General de la República,  para el respectivo control fiscal. Se enviara por medio de correo electronico y de memorando a la oficina de juridica los contratos en el marco de la urgencia manifiesta. En caso de que se omita esta obligación, inmediatamente se detecte el incumplimiento, se remite la documentación al  Ente de Control. La evidencia queda registrada en el correo electrónico.</v>
      </c>
      <c r="D26" s="254" t="str">
        <f>+'CONTROLES Y EVALUACIÓN'!H110</f>
        <v>Fuerte</v>
      </c>
      <c r="E26" s="135" t="str">
        <f>+'CONTROLES Y EVALUACIÓN'!I110</f>
        <v>Fuerte (Siempre se Ejecuta)</v>
      </c>
      <c r="F26" s="135" t="str">
        <f>+'CONTROLES Y EVALUACIÓN'!J110</f>
        <v>Fuerte</v>
      </c>
      <c r="G26" s="65">
        <f>IF(F26="Fuerte",100,IF(F26="Moderado",50,IF(F26="Débil",0," ")))</f>
        <v>100</v>
      </c>
      <c r="H26" s="738" t="str">
        <f>IF(G29=100,"Fuerte",IF(AND(G29&gt;=50,G29&lt;=99),"Moderado",IF(AND(G29&gt;0,G29&lt;=49),"Débil"," ")))</f>
        <v>Fuerte</v>
      </c>
    </row>
    <row r="27" spans="1:8" ht="99.75" customHeight="1" x14ac:dyDescent="0.2">
      <c r="A27" s="885"/>
      <c r="B27" s="102" t="str">
        <f>DESCRIPCION!D23</f>
        <v>Incumplimiento de las obligaciones por parte del contratista</v>
      </c>
      <c r="C27" s="135">
        <f>'CONTROLES Y EVALUACIÓN'!C154</f>
        <v>0</v>
      </c>
      <c r="D27" s="103" t="str">
        <f>'CONTROLES Y EVALUACIÓN'!H154</f>
        <v xml:space="preserve"> </v>
      </c>
      <c r="E27" s="103" t="str">
        <f>'CONTROLES Y EVALUACIÓN'!I154</f>
        <v>Seleccionar</v>
      </c>
      <c r="F27" s="134" t="str">
        <f>'CONTROLES Y EVALUACIÓN'!J154</f>
        <v xml:space="preserve"> </v>
      </c>
      <c r="G27" s="65" t="str">
        <f t="shared" ref="G27:G28" si="5">IF(F27="Fuerte",100,IF(F27="Moderado",50,IF(F27="Débil",0," ")))</f>
        <v xml:space="preserve"> </v>
      </c>
      <c r="H27" s="739"/>
    </row>
    <row r="28" spans="1:8" ht="96.75" customHeight="1" x14ac:dyDescent="0.2">
      <c r="A28" s="886"/>
      <c r="B28" s="102">
        <f>DESCRIPCION!D24</f>
        <v>0</v>
      </c>
      <c r="C28" s="135">
        <f>'CONTROLES Y EVALUACIÓN'!C165</f>
        <v>0</v>
      </c>
      <c r="D28" s="103" t="str">
        <f>'CONTROLES Y EVALUACIÓN'!H165</f>
        <v xml:space="preserve"> </v>
      </c>
      <c r="E28" s="103" t="str">
        <f>'CONTROLES Y EVALUACIÓN'!I165</f>
        <v>Seleccionar</v>
      </c>
      <c r="F28" s="134" t="str">
        <f>'CONTROLES Y EVALUACIÓN'!J165</f>
        <v xml:space="preserve"> </v>
      </c>
      <c r="G28" s="65" t="str">
        <f t="shared" si="5"/>
        <v xml:space="preserve"> </v>
      </c>
      <c r="H28" s="739"/>
    </row>
    <row r="29" spans="1:8" ht="24" customHeight="1" x14ac:dyDescent="0.2">
      <c r="A29" s="985"/>
      <c r="B29" s="986"/>
      <c r="C29" s="986"/>
      <c r="D29" s="986"/>
      <c r="E29" s="986"/>
      <c r="F29" s="987"/>
      <c r="G29" s="137">
        <f>AVERAGE(G26:G28)</f>
        <v>100</v>
      </c>
      <c r="H29" s="739"/>
    </row>
    <row r="30" spans="1:8" ht="120" customHeight="1" x14ac:dyDescent="0.2">
      <c r="A30" s="984" t="str">
        <f>DESCRIPCION!A25</f>
        <v>f</v>
      </c>
      <c r="B30" s="102">
        <f>DESCRIPCION!D25</f>
        <v>0</v>
      </c>
      <c r="C30" s="135">
        <f>'CONTROLES Y EVALUACIÓN'!C176</f>
        <v>0</v>
      </c>
      <c r="D30" s="103" t="str">
        <f>'CONTROLES Y EVALUACIÓN'!H176</f>
        <v>Débil</v>
      </c>
      <c r="E30" s="103" t="str">
        <f>'CONTROLES Y EVALUACIÓN'!I176</f>
        <v>Fuerte (Siempre se Ejecuta)</v>
      </c>
      <c r="F30" s="134" t="str">
        <f>'CONTROLES Y EVALUACIÓN'!J176</f>
        <v>Débil</v>
      </c>
      <c r="G30" s="65">
        <f>IF(F30="Fuerte",100,IF(F30="Moderado",50,IF(F30="Débil",0," ")))</f>
        <v>0</v>
      </c>
      <c r="H30" s="738" t="str">
        <f>IF(G33=100,"Fuerte",IF(AND(G33&gt;=50,G33&lt;=99),"Moderado",IF(AND(G33&gt;0,G33&lt;=49),"Débil"," ")))</f>
        <v xml:space="preserve"> </v>
      </c>
    </row>
    <row r="31" spans="1:8" ht="114" customHeight="1" x14ac:dyDescent="0.2">
      <c r="A31" s="885"/>
      <c r="B31" s="102">
        <f>DESCRIPCION!B26</f>
        <v>0</v>
      </c>
      <c r="C31" s="135">
        <f>'CONTROLES Y EVALUACIÓN'!C187</f>
        <v>0</v>
      </c>
      <c r="D31" s="103" t="str">
        <f>'CONTROLES Y EVALUACIÓN'!H187</f>
        <v xml:space="preserve"> </v>
      </c>
      <c r="E31" s="103" t="str">
        <f>'CONTROLES Y EVALUACIÓN'!I187</f>
        <v>Seleccionar</v>
      </c>
      <c r="F31" s="134" t="str">
        <f>'CONTROLES Y EVALUACIÓN'!J187</f>
        <v xml:space="preserve"> </v>
      </c>
      <c r="G31" s="65" t="str">
        <f t="shared" ref="G31:G32" si="6">IF(F31="Fuerte",100,IF(F31="Moderado",50,IF(F31="Débil",0," ")))</f>
        <v xml:space="preserve"> </v>
      </c>
      <c r="H31" s="739"/>
    </row>
    <row r="32" spans="1:8" ht="100.5" customHeight="1" x14ac:dyDescent="0.2">
      <c r="A32" s="886"/>
      <c r="B32" s="102">
        <f>DESCRIPCION!B27</f>
        <v>0</v>
      </c>
      <c r="C32" s="135">
        <f>'CONTROLES Y EVALUACIÓN'!C198</f>
        <v>0</v>
      </c>
      <c r="D32" s="103" t="str">
        <f>'CONTROLES Y EVALUACIÓN'!H198</f>
        <v xml:space="preserve"> </v>
      </c>
      <c r="E32" s="103" t="str">
        <f>'CONTROLES Y EVALUACIÓN'!I198</f>
        <v>Seleccionar</v>
      </c>
      <c r="F32" s="134" t="str">
        <f>'CONTROLES Y EVALUACIÓN'!J198</f>
        <v xml:space="preserve"> </v>
      </c>
      <c r="G32" s="65" t="str">
        <f t="shared" si="6"/>
        <v xml:space="preserve"> </v>
      </c>
      <c r="H32" s="739"/>
    </row>
    <row r="33" spans="1:8" ht="30" customHeight="1" x14ac:dyDescent="0.2">
      <c r="A33" s="985"/>
      <c r="B33" s="986"/>
      <c r="C33" s="986"/>
      <c r="D33" s="986"/>
      <c r="E33" s="986"/>
      <c r="F33" s="987"/>
      <c r="G33" s="137">
        <f>AVERAGE(G30:G32)</f>
        <v>0</v>
      </c>
      <c r="H33" s="739"/>
    </row>
    <row r="34" spans="1:8" ht="107.25" customHeight="1" x14ac:dyDescent="0.2">
      <c r="A34" s="984" t="str">
        <f>DESCRIPCION!A28</f>
        <v>g</v>
      </c>
      <c r="B34" s="102">
        <f>DESCRIPCION!D28</f>
        <v>0</v>
      </c>
      <c r="C34" s="135">
        <f>'CONTROLES Y EVALUACIÓN'!C209</f>
        <v>0</v>
      </c>
      <c r="D34" s="103" t="str">
        <f>'CONTROLES Y EVALUACIÓN'!H209</f>
        <v xml:space="preserve"> </v>
      </c>
      <c r="E34" s="103" t="str">
        <f>'CONTROLES Y EVALUACIÓN'!I209</f>
        <v>Seleccionar</v>
      </c>
      <c r="F34" s="134" t="str">
        <f>'CONTROLES Y EVALUACIÓN'!J209</f>
        <v xml:space="preserve"> </v>
      </c>
      <c r="G34" s="65" t="str">
        <f>IF(F34="Fuerte",100,IF(F34="Moderado",50,IF(F34="Débil",0," ")))</f>
        <v xml:space="preserve"> </v>
      </c>
      <c r="H34" s="738" t="e">
        <f>IF(G37=100,"Fuerte",IF(AND(G37&gt;=50,G37&lt;=99),"Moderado",IF(AND(G37&gt;0,G37&lt;=49),"Débil"," ")))</f>
        <v>#DIV/0!</v>
      </c>
    </row>
    <row r="35" spans="1:8" ht="108.75" customHeight="1" x14ac:dyDescent="0.2">
      <c r="A35" s="885"/>
      <c r="B35" s="102">
        <f>DESCRIPCION!D29</f>
        <v>0</v>
      </c>
      <c r="C35" s="135">
        <f>'CONTROLES Y EVALUACIÓN'!C220</f>
        <v>0</v>
      </c>
      <c r="D35" s="103" t="str">
        <f>'CONTROLES Y EVALUACIÓN'!H220</f>
        <v xml:space="preserve"> </v>
      </c>
      <c r="E35" s="103" t="str">
        <f>'CONTROLES Y EVALUACIÓN'!I220</f>
        <v>Moderado (Algunas veces se ejecuta)</v>
      </c>
      <c r="F35" s="134" t="str">
        <f>'CONTROLES Y EVALUACIÓN'!J220</f>
        <v xml:space="preserve"> </v>
      </c>
      <c r="G35" s="65" t="str">
        <f t="shared" ref="G35:G36" si="7">IF(F35="Fuerte",100,IF(F35="Moderado",50,IF(F35="Débil",0," ")))</f>
        <v xml:space="preserve"> </v>
      </c>
      <c r="H35" s="739"/>
    </row>
    <row r="36" spans="1:8" ht="111" customHeight="1" x14ac:dyDescent="0.2">
      <c r="A36" s="886"/>
      <c r="B36" s="102">
        <f>DESCRIPCION!D30</f>
        <v>0</v>
      </c>
      <c r="C36" s="135">
        <f>'CONTROLES Y EVALUACIÓN'!C231</f>
        <v>0</v>
      </c>
      <c r="D36" s="103" t="str">
        <f>'CONTROLES Y EVALUACIÓN'!H231</f>
        <v xml:space="preserve"> </v>
      </c>
      <c r="E36" s="103" t="str">
        <f>'CONTROLES Y EVALUACIÓN'!I231</f>
        <v>Seleccionar</v>
      </c>
      <c r="F36" s="134" t="str">
        <f>'CONTROLES Y EVALUACIÓN'!J231</f>
        <v xml:space="preserve"> </v>
      </c>
      <c r="G36" s="65" t="str">
        <f t="shared" si="7"/>
        <v xml:space="preserve"> </v>
      </c>
      <c r="H36" s="739"/>
    </row>
    <row r="37" spans="1:8" ht="31.5" customHeight="1" x14ac:dyDescent="0.2">
      <c r="A37" s="985"/>
      <c r="B37" s="986"/>
      <c r="C37" s="986"/>
      <c r="D37" s="986"/>
      <c r="E37" s="986"/>
      <c r="F37" s="987"/>
      <c r="G37" s="137" t="e">
        <f>AVERAGE(G34:G36)</f>
        <v>#DIV/0!</v>
      </c>
      <c r="H37" s="739"/>
    </row>
    <row r="38" spans="1:8" ht="85.5" customHeight="1" x14ac:dyDescent="0.2">
      <c r="A38" s="984" t="str">
        <f>DESCRIPCION!A31</f>
        <v>h</v>
      </c>
      <c r="B38" s="102">
        <f>DESCRIPCION!D31</f>
        <v>0</v>
      </c>
      <c r="C38" s="135">
        <f>'CONTROLES Y EVALUACIÓN'!C242</f>
        <v>0</v>
      </c>
      <c r="D38" s="103" t="str">
        <f>'CONTROLES Y EVALUACIÓN'!H242</f>
        <v xml:space="preserve"> </v>
      </c>
      <c r="E38" s="103" t="str">
        <f>'CONTROLES Y EVALUACIÓN'!I242</f>
        <v>Seleccionar</v>
      </c>
      <c r="F38" s="134" t="str">
        <f>'CONTROLES Y EVALUACIÓN'!J242</f>
        <v xml:space="preserve"> </v>
      </c>
      <c r="G38" s="65" t="str">
        <f>IF(F38="Fuerte",100,IF(F38="Moderado",50,IF(F38="Débil",0," ")))</f>
        <v xml:space="preserve"> </v>
      </c>
      <c r="H38" s="738" t="e">
        <f>IF(G41=100,"Fuerte",IF(AND(G41&gt;=50,G41&lt;=99),"Moderado",IF(AND(G41&gt;0,G41&lt;=49),"Débil"," ")))</f>
        <v>#DIV/0!</v>
      </c>
    </row>
    <row r="39" spans="1:8" ht="92.25" customHeight="1" x14ac:dyDescent="0.2">
      <c r="A39" s="885"/>
      <c r="B39" s="102">
        <f>DESCRIPCION!D32</f>
        <v>0</v>
      </c>
      <c r="C39" s="135">
        <f>'CONTROLES Y EVALUACIÓN'!C253</f>
        <v>0</v>
      </c>
      <c r="D39" s="103" t="str">
        <f>'CONTROLES Y EVALUACIÓN'!H253</f>
        <v xml:space="preserve"> </v>
      </c>
      <c r="E39" s="103" t="str">
        <f>'CONTROLES Y EVALUACIÓN'!I253</f>
        <v>Seleccionar</v>
      </c>
      <c r="F39" s="134" t="str">
        <f>'CONTROLES Y EVALUACIÓN'!J253</f>
        <v xml:space="preserve"> </v>
      </c>
      <c r="G39" s="65" t="str">
        <f t="shared" ref="G39" si="8">IF(F39="Fuerte",100,IF(F39="Moderado",50,IF(F39="Débil",0," ")))</f>
        <v xml:space="preserve"> </v>
      </c>
      <c r="H39" s="739"/>
    </row>
    <row r="40" spans="1:8" ht="86.25" customHeight="1" x14ac:dyDescent="0.2">
      <c r="A40" s="886"/>
      <c r="B40" s="102">
        <f>DESCRIPCION!D33</f>
        <v>0</v>
      </c>
      <c r="C40" s="135">
        <f>'CONTROLES Y EVALUACIÓN'!C264</f>
        <v>0</v>
      </c>
      <c r="D40" s="103" t="str">
        <f>'CONTROLES Y EVALUACIÓN'!H264</f>
        <v xml:space="preserve"> </v>
      </c>
      <c r="E40" s="103" t="str">
        <f>'CONTROLES Y EVALUACIÓN'!I264</f>
        <v>Seleccionar</v>
      </c>
      <c r="F40" s="134" t="str">
        <f>'CONTROLES Y EVALUACIÓN'!J264</f>
        <v xml:space="preserve"> </v>
      </c>
      <c r="G40" s="65" t="str">
        <f>IF(F40="Fuerte",100,IF(F40="Moderado",50,IF(F40="Débil",0," ")))</f>
        <v xml:space="preserve"> </v>
      </c>
      <c r="H40" s="739"/>
    </row>
    <row r="41" spans="1:8" ht="28.5" customHeight="1" x14ac:dyDescent="0.2">
      <c r="A41" s="985"/>
      <c r="B41" s="986"/>
      <c r="C41" s="986"/>
      <c r="D41" s="986"/>
      <c r="E41" s="986"/>
      <c r="F41" s="987"/>
      <c r="G41" s="137" t="e">
        <f>AVERAGE(G38:G40)</f>
        <v>#DIV/0!</v>
      </c>
      <c r="H41" s="739"/>
    </row>
    <row r="42" spans="1:8" ht="71.25" customHeight="1" x14ac:dyDescent="0.2">
      <c r="A42" s="984" t="str">
        <f>DESCRIPCION!A34</f>
        <v>i</v>
      </c>
      <c r="B42" s="102">
        <f>DESCRIPCION!D34</f>
        <v>0</v>
      </c>
      <c r="C42" s="135">
        <f>'CONTROLES Y EVALUACIÓN'!C275</f>
        <v>0</v>
      </c>
      <c r="D42" s="103" t="str">
        <f>'CONTROLES Y EVALUACIÓN'!H275</f>
        <v xml:space="preserve"> </v>
      </c>
      <c r="E42" s="103" t="str">
        <f>'CONTROLES Y EVALUACIÓN'!I275</f>
        <v>Seleccionar</v>
      </c>
      <c r="F42" s="134" t="str">
        <f>'CONTROLES Y EVALUACIÓN'!J275</f>
        <v xml:space="preserve"> </v>
      </c>
      <c r="G42" s="65" t="str">
        <f>IF(F42="Fuerte",100,IF(F42="Moderado",50,IF(F42="Débil",0," ")))</f>
        <v xml:space="preserve"> </v>
      </c>
      <c r="H42" s="738" t="e">
        <f>IF(G45=100,"Fuerte",IF(AND(G45&gt;=50,G45&lt;=99),"Moderado",IF(AND(G45&gt;0,G45&lt;=49),"Débil"," ")))</f>
        <v>#DIV/0!</v>
      </c>
    </row>
    <row r="43" spans="1:8" ht="91.5" customHeight="1" x14ac:dyDescent="0.2">
      <c r="A43" s="885"/>
      <c r="B43" s="102">
        <f>DESCRIPCION!D35</f>
        <v>0</v>
      </c>
      <c r="C43" s="135">
        <f>'CONTROLES Y EVALUACIÓN'!C286</f>
        <v>0</v>
      </c>
      <c r="D43" s="103" t="str">
        <f>'CONTROLES Y EVALUACIÓN'!H286</f>
        <v xml:space="preserve"> </v>
      </c>
      <c r="E43" s="103" t="str">
        <f>'CONTROLES Y EVALUACIÓN'!I286</f>
        <v>Seleccionar</v>
      </c>
      <c r="F43" s="134" t="str">
        <f>'CONTROLES Y EVALUACIÓN'!J286</f>
        <v xml:space="preserve"> </v>
      </c>
      <c r="G43" s="65" t="str">
        <f t="shared" ref="G43:G44" si="9">IF(F43="Fuerte",100,IF(F43="Moderado",50,IF(F43="Débil",0," ")))</f>
        <v xml:space="preserve"> </v>
      </c>
      <c r="H43" s="739"/>
    </row>
    <row r="44" spans="1:8" ht="85.5" customHeight="1" x14ac:dyDescent="0.2">
      <c r="A44" s="886"/>
      <c r="B44" s="102">
        <f>DESCRIPCION!D36</f>
        <v>0</v>
      </c>
      <c r="C44" s="135">
        <f>'CONTROLES Y EVALUACIÓN'!C297</f>
        <v>0</v>
      </c>
      <c r="D44" s="103" t="str">
        <f>'CONTROLES Y EVALUACIÓN'!H297</f>
        <v xml:space="preserve"> </v>
      </c>
      <c r="E44" s="103" t="str">
        <f>'CONTROLES Y EVALUACIÓN'!I297</f>
        <v>Seleccionar</v>
      </c>
      <c r="F44" s="134" t="str">
        <f>'CONTROLES Y EVALUACIÓN'!J297</f>
        <v xml:space="preserve"> </v>
      </c>
      <c r="G44" s="65" t="str">
        <f t="shared" si="9"/>
        <v xml:space="preserve"> </v>
      </c>
      <c r="H44" s="739"/>
    </row>
    <row r="45" spans="1:8" ht="33.75" customHeight="1" x14ac:dyDescent="0.2">
      <c r="A45" s="985"/>
      <c r="B45" s="986"/>
      <c r="C45" s="986"/>
      <c r="D45" s="986"/>
      <c r="E45" s="986"/>
      <c r="F45" s="987"/>
      <c r="G45" s="137" t="e">
        <f>AVERAGE(G42:G44)</f>
        <v>#DIV/0!</v>
      </c>
      <c r="H45" s="739"/>
    </row>
    <row r="46" spans="1:8" ht="107.25" customHeight="1" x14ac:dyDescent="0.2">
      <c r="A46" s="972" t="str">
        <f>DESCRIPCION!A37</f>
        <v>j</v>
      </c>
      <c r="B46" s="102">
        <f>DESCRIPCION!D37</f>
        <v>0</v>
      </c>
      <c r="C46" s="135">
        <f>'CONTROLES Y EVALUACIÓN'!C308</f>
        <v>0</v>
      </c>
      <c r="D46" s="103" t="str">
        <f>'CONTROLES Y EVALUACIÓN'!H308</f>
        <v xml:space="preserve"> </v>
      </c>
      <c r="E46" s="103" t="str">
        <f>'CONTROLES Y EVALUACIÓN'!I308</f>
        <v>Seleccionar</v>
      </c>
      <c r="F46" s="134" t="str">
        <f>'CONTROLES Y EVALUACIÓN'!J308</f>
        <v xml:space="preserve"> </v>
      </c>
      <c r="G46" s="65" t="str">
        <f>IF(F46="Fuerte",100,IF(F46="Moderado",50,IF(F46="Débil",0," ")))</f>
        <v xml:space="preserve"> </v>
      </c>
      <c r="H46" s="738" t="e">
        <f>IF(G49=100,"Fuerte",IF(AND(G49&gt;=50,G49&lt;=99),"Moderado",IF(AND(G49&gt;0,G49&lt;=49),"Débil"," ")))</f>
        <v>#DIV/0!</v>
      </c>
    </row>
    <row r="47" spans="1:8" ht="99.75" customHeight="1" x14ac:dyDescent="0.2">
      <c r="A47" s="973"/>
      <c r="B47" s="102">
        <f>DESCRIPCION!D38</f>
        <v>0</v>
      </c>
      <c r="C47" s="135">
        <f>'CONTROLES Y EVALUACIÓN'!C319</f>
        <v>0</v>
      </c>
      <c r="D47" s="103" t="str">
        <f>'CONTROLES Y EVALUACIÓN'!H319</f>
        <v xml:space="preserve"> </v>
      </c>
      <c r="E47" s="103" t="str">
        <f>'CONTROLES Y EVALUACIÓN'!I319</f>
        <v>Fuerte (Siempre se Ejecuta)</v>
      </c>
      <c r="F47" s="134" t="str">
        <f>'CONTROLES Y EVALUACIÓN'!J319</f>
        <v xml:space="preserve"> </v>
      </c>
      <c r="G47" s="65" t="str">
        <f t="shared" ref="G47:G48" si="10">IF(F47="Fuerte",100,IF(F47="Moderado",50,IF(F47="Débil",0," ")))</f>
        <v xml:space="preserve"> </v>
      </c>
      <c r="H47" s="739"/>
    </row>
    <row r="48" spans="1:8" ht="96" customHeight="1" x14ac:dyDescent="0.2">
      <c r="A48" s="974"/>
      <c r="B48" s="102">
        <f>DESCRIPCION!D39</f>
        <v>0</v>
      </c>
      <c r="C48" s="135">
        <f>'CONTROLES Y EVALUACIÓN'!C330</f>
        <v>0</v>
      </c>
      <c r="D48" s="103" t="str">
        <f>'CONTROLES Y EVALUACIÓN'!H330</f>
        <v xml:space="preserve"> </v>
      </c>
      <c r="E48" s="103" t="str">
        <f>'CONTROLES Y EVALUACIÓN'!I330</f>
        <v>Seleccionar</v>
      </c>
      <c r="F48" s="134" t="str">
        <f>'CONTROLES Y EVALUACIÓN'!J330</f>
        <v xml:space="preserve"> </v>
      </c>
      <c r="G48" s="65" t="str">
        <f t="shared" si="10"/>
        <v xml:space="preserve"> </v>
      </c>
      <c r="H48" s="739"/>
    </row>
    <row r="49" spans="1:8" ht="30.75" customHeight="1" thickBot="1" x14ac:dyDescent="0.25">
      <c r="A49" s="975"/>
      <c r="B49" s="976"/>
      <c r="C49" s="976"/>
      <c r="D49" s="976"/>
      <c r="E49" s="976"/>
      <c r="F49" s="977"/>
      <c r="G49" s="138" t="e">
        <f>AVERAGE(G46:G48)</f>
        <v>#DIV/0!</v>
      </c>
      <c r="H49" s="740"/>
    </row>
  </sheetData>
  <sheetProtection selectLockedCells="1"/>
  <mergeCells count="44">
    <mergeCell ref="A18:F18"/>
    <mergeCell ref="H15:H18"/>
    <mergeCell ref="H9:H10"/>
    <mergeCell ref="A11:A13"/>
    <mergeCell ref="A15:A17"/>
    <mergeCell ref="H11:H14"/>
    <mergeCell ref="A14:F14"/>
    <mergeCell ref="A19:A24"/>
    <mergeCell ref="H19:H25"/>
    <mergeCell ref="E3:G3"/>
    <mergeCell ref="E4:G4"/>
    <mergeCell ref="H1:H4"/>
    <mergeCell ref="A1:A4"/>
    <mergeCell ref="B9:B10"/>
    <mergeCell ref="D9:D10"/>
    <mergeCell ref="B1:D2"/>
    <mergeCell ref="B3:D4"/>
    <mergeCell ref="A9:A10"/>
    <mergeCell ref="C9:C10"/>
    <mergeCell ref="E9:E10"/>
    <mergeCell ref="E1:G1"/>
    <mergeCell ref="E2:G2"/>
    <mergeCell ref="F9:G10"/>
    <mergeCell ref="A37:F37"/>
    <mergeCell ref="A25:F25"/>
    <mergeCell ref="A26:A28"/>
    <mergeCell ref="H26:H29"/>
    <mergeCell ref="A29:F29"/>
    <mergeCell ref="A46:A48"/>
    <mergeCell ref="H46:H49"/>
    <mergeCell ref="A49:F49"/>
    <mergeCell ref="A6:H6"/>
    <mergeCell ref="A7:H7"/>
    <mergeCell ref="A38:A40"/>
    <mergeCell ref="H38:H41"/>
    <mergeCell ref="A41:F41"/>
    <mergeCell ref="A42:A44"/>
    <mergeCell ref="H42:H45"/>
    <mergeCell ref="A45:F45"/>
    <mergeCell ref="A30:A32"/>
    <mergeCell ref="H30:H33"/>
    <mergeCell ref="A33:F33"/>
    <mergeCell ref="A34:A36"/>
    <mergeCell ref="H34:H37"/>
  </mergeCells>
  <pageMargins left="0.7" right="0.7" top="0.75" bottom="0.75" header="0.3" footer="0.3"/>
  <pageSetup orientation="portrait" horizontalDpi="300" verticalDpi="300"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tabColor theme="2" tint="-0.499984740745262"/>
  </sheetPr>
  <dimension ref="A1:X243"/>
  <sheetViews>
    <sheetView topLeftCell="A70" zoomScale="85" zoomScaleNormal="85" workbookViewId="0">
      <selection activeCell="M77" sqref="M77"/>
    </sheetView>
  </sheetViews>
  <sheetFormatPr baseColWidth="10" defaultRowHeight="15" x14ac:dyDescent="0.25"/>
  <cols>
    <col min="8" max="8" width="10.5703125" customWidth="1"/>
    <col min="9" max="9" width="10.42578125" customWidth="1"/>
    <col min="11" max="11" width="16" customWidth="1"/>
  </cols>
  <sheetData>
    <row r="1" spans="1:12" ht="15" customHeight="1" x14ac:dyDescent="0.25">
      <c r="A1" s="479"/>
      <c r="B1" s="842"/>
      <c r="C1" s="444" t="str">
        <f>CONTEXTO!B1</f>
        <v>PROCESO: GESTION CONTRACTUAL</v>
      </c>
      <c r="D1" s="444"/>
      <c r="E1" s="444"/>
      <c r="F1" s="444"/>
      <c r="G1" s="450" t="s">
        <v>485</v>
      </c>
      <c r="H1" s="450"/>
      <c r="I1" s="450"/>
      <c r="J1" s="840"/>
      <c r="K1" s="368"/>
      <c r="L1" s="1"/>
    </row>
    <row r="2" spans="1:12" x14ac:dyDescent="0.25">
      <c r="A2" s="480"/>
      <c r="B2" s="474"/>
      <c r="C2" s="445"/>
      <c r="D2" s="445"/>
      <c r="E2" s="445"/>
      <c r="F2" s="445"/>
      <c r="G2" s="455" t="s">
        <v>503</v>
      </c>
      <c r="H2" s="455"/>
      <c r="I2" s="455"/>
      <c r="J2" s="841"/>
      <c r="K2" s="369"/>
      <c r="L2" s="1"/>
    </row>
    <row r="3" spans="1:12" ht="15" customHeight="1" x14ac:dyDescent="0.25">
      <c r="A3" s="480"/>
      <c r="B3" s="474"/>
      <c r="C3" s="445" t="s">
        <v>32</v>
      </c>
      <c r="D3" s="445"/>
      <c r="E3" s="445"/>
      <c r="F3" s="445"/>
      <c r="G3" s="455" t="s">
        <v>487</v>
      </c>
      <c r="H3" s="455"/>
      <c r="I3" s="455"/>
      <c r="J3" s="841"/>
      <c r="K3" s="369"/>
      <c r="L3" s="1"/>
    </row>
    <row r="4" spans="1:12" x14ac:dyDescent="0.25">
      <c r="A4" s="480"/>
      <c r="B4" s="474"/>
      <c r="C4" s="445"/>
      <c r="D4" s="445"/>
      <c r="E4" s="445"/>
      <c r="F4" s="445"/>
      <c r="G4" s="455" t="s">
        <v>507</v>
      </c>
      <c r="H4" s="455"/>
      <c r="I4" s="455"/>
      <c r="J4" s="841"/>
      <c r="K4" s="369"/>
      <c r="L4" s="1"/>
    </row>
    <row r="5" spans="1:12" ht="15.75" x14ac:dyDescent="0.25">
      <c r="A5" s="431"/>
      <c r="B5" s="432"/>
      <c r="C5" s="432"/>
      <c r="D5" s="432"/>
      <c r="E5" s="432"/>
      <c r="F5" s="432"/>
      <c r="G5" s="432"/>
      <c r="H5" s="432"/>
      <c r="I5" s="432"/>
      <c r="J5" s="432"/>
      <c r="K5" s="433"/>
      <c r="L5" s="1"/>
    </row>
    <row r="6" spans="1:12" x14ac:dyDescent="0.25">
      <c r="A6" s="849" t="s">
        <v>119</v>
      </c>
      <c r="B6" s="850"/>
      <c r="C6" s="850"/>
      <c r="D6" s="850"/>
      <c r="E6" s="850"/>
      <c r="F6" s="850"/>
      <c r="G6" s="850"/>
      <c r="H6" s="850"/>
      <c r="I6" s="850"/>
      <c r="J6" s="850"/>
      <c r="K6" s="851"/>
      <c r="L6" s="1"/>
    </row>
    <row r="7" spans="1:12" x14ac:dyDescent="0.25">
      <c r="A7" s="849"/>
      <c r="B7" s="850"/>
      <c r="C7" s="850"/>
      <c r="D7" s="850"/>
      <c r="E7" s="850"/>
      <c r="F7" s="850"/>
      <c r="G7" s="850"/>
      <c r="H7" s="850"/>
      <c r="I7" s="850"/>
      <c r="J7" s="850"/>
      <c r="K7" s="851"/>
      <c r="L7" s="1"/>
    </row>
    <row r="8" spans="1:12" x14ac:dyDescent="0.25">
      <c r="A8" s="845" t="str">
        <f>CONTEXTO!A8</f>
        <v>PROCESO: GESTIÓN CONTRACTUAL</v>
      </c>
      <c r="B8" s="435"/>
      <c r="C8" s="435"/>
      <c r="D8" s="435"/>
      <c r="E8" s="435"/>
      <c r="F8" s="435"/>
      <c r="G8" s="435"/>
      <c r="H8" s="435"/>
      <c r="I8" s="435"/>
      <c r="J8" s="435"/>
      <c r="K8" s="436"/>
      <c r="L8" s="1"/>
    </row>
    <row r="9" spans="1:12" ht="56.25" customHeight="1" thickBot="1" x14ac:dyDescent="0.3">
      <c r="A9" s="1026" t="str">
        <f>CONTEXTO!A9</f>
        <v>OBJETIVO: CONTRIBUIR ANUALMENTE EN LA GESTION DE ADQUISICION DE BIENES Y SERVICIOS REQUERIDOS EN LA OPERACIÓN DE LOS PROCESOS DE LA ENTIDAD CUMPLIENDO LA NORMATIVIDAD CONTRACTUAL VIGENTE.</v>
      </c>
      <c r="B9" s="1027"/>
      <c r="C9" s="1027"/>
      <c r="D9" s="1027"/>
      <c r="E9" s="1027"/>
      <c r="F9" s="1027"/>
      <c r="G9" s="1027"/>
      <c r="H9" s="1027"/>
      <c r="I9" s="1027"/>
      <c r="J9" s="1027"/>
      <c r="K9" s="1028"/>
      <c r="L9" s="1"/>
    </row>
    <row r="10" spans="1:12" ht="15.75" thickBot="1" x14ac:dyDescent="0.3">
      <c r="A10" s="843"/>
      <c r="B10" s="844"/>
      <c r="C10" s="844"/>
      <c r="D10" s="844"/>
      <c r="E10" s="844"/>
      <c r="F10" s="844"/>
      <c r="G10" s="844"/>
      <c r="H10" s="844"/>
      <c r="I10" s="844"/>
      <c r="J10" s="844"/>
      <c r="K10" s="844"/>
      <c r="L10" s="1"/>
    </row>
    <row r="11" spans="1:12" ht="15.75" customHeight="1" thickBot="1" x14ac:dyDescent="0.3">
      <c r="A11" s="1023" t="s">
        <v>120</v>
      </c>
      <c r="B11" s="1017">
        <f>DESCRIPCION!A10</f>
        <v>0</v>
      </c>
      <c r="C11" s="1017"/>
      <c r="D11" s="1017"/>
      <c r="E11" s="1017"/>
      <c r="F11" s="1017"/>
      <c r="G11" s="1017"/>
      <c r="H11" s="1018"/>
      <c r="I11" s="1015" t="s">
        <v>348</v>
      </c>
      <c r="J11" s="1016"/>
      <c r="K11" s="146" t="str">
        <f>IF(J18="x","EXTREMA",IF(J20="x","ALTA",IF(J22="x","MODERADA",IF(J24="x","BAJA",""))))</f>
        <v>ALTA</v>
      </c>
      <c r="L11" s="1"/>
    </row>
    <row r="12" spans="1:12" ht="37.5" customHeight="1" thickBot="1" x14ac:dyDescent="0.3">
      <c r="A12" s="1024"/>
      <c r="B12" s="1019"/>
      <c r="C12" s="1019"/>
      <c r="D12" s="1019"/>
      <c r="E12" s="1019"/>
      <c r="F12" s="1019"/>
      <c r="G12" s="1019"/>
      <c r="H12" s="1020"/>
      <c r="I12" s="1010" t="s">
        <v>349</v>
      </c>
      <c r="J12" s="1011"/>
      <c r="K12" s="192" t="str">
        <f>'VALORACION RIESGOS INHERENTES'!K11</f>
        <v>ALTA</v>
      </c>
      <c r="L12" s="1"/>
    </row>
    <row r="13" spans="1:12" ht="16.5" thickBot="1" x14ac:dyDescent="0.3">
      <c r="A13" s="1025"/>
      <c r="B13" s="793" t="s">
        <v>299</v>
      </c>
      <c r="C13" s="794"/>
      <c r="D13" s="794"/>
      <c r="E13" s="794"/>
      <c r="F13" s="794"/>
      <c r="G13" s="794"/>
      <c r="H13" s="794"/>
      <c r="I13" s="794"/>
      <c r="J13" s="797"/>
      <c r="K13" s="258" t="str">
        <f>'EVALUACIÓN SOLIDEZ CONTROLES'!H11</f>
        <v>Fuerte</v>
      </c>
      <c r="L13" s="1"/>
    </row>
    <row r="14" spans="1:12" ht="16.5" thickBot="1" x14ac:dyDescent="0.3">
      <c r="A14" s="194" t="s">
        <v>122</v>
      </c>
      <c r="B14" s="195"/>
      <c r="C14" s="195"/>
      <c r="D14" s="255"/>
      <c r="E14" s="1012" t="s">
        <v>128</v>
      </c>
      <c r="F14" s="1013"/>
      <c r="G14" s="1014"/>
      <c r="H14" s="793" t="s">
        <v>351</v>
      </c>
      <c r="I14" s="797"/>
      <c r="J14" s="798" t="s">
        <v>133</v>
      </c>
      <c r="K14" s="799"/>
      <c r="L14" s="1"/>
    </row>
    <row r="15" spans="1:12" ht="47.25" customHeight="1" x14ac:dyDescent="0.25">
      <c r="A15" s="176"/>
      <c r="B15" s="155"/>
      <c r="C15" s="177"/>
      <c r="D15" s="155"/>
      <c r="E15" s="155"/>
      <c r="F15" s="155"/>
      <c r="G15" s="155"/>
      <c r="H15" s="155"/>
      <c r="I15" s="155"/>
      <c r="J15" s="172"/>
      <c r="K15" s="173"/>
      <c r="L15" s="1"/>
    </row>
    <row r="16" spans="1:12" ht="39" customHeight="1" x14ac:dyDescent="0.25">
      <c r="A16" s="779" t="s">
        <v>122</v>
      </c>
      <c r="B16" s="155">
        <v>5</v>
      </c>
      <c r="C16" s="780"/>
      <c r="D16" s="759"/>
      <c r="E16" s="760"/>
      <c r="F16" s="760"/>
      <c r="G16" s="760"/>
      <c r="H16" s="155"/>
      <c r="I16" s="155"/>
      <c r="J16" s="774" t="s">
        <v>121</v>
      </c>
      <c r="K16" s="775"/>
      <c r="L16" s="1"/>
    </row>
    <row r="17" spans="1:24" x14ac:dyDescent="0.25">
      <c r="A17" s="779"/>
      <c r="B17" s="155" t="s">
        <v>124</v>
      </c>
      <c r="C17" s="781"/>
      <c r="D17" s="759"/>
      <c r="E17" s="760"/>
      <c r="F17" s="760"/>
      <c r="G17" s="760"/>
      <c r="H17" s="155"/>
      <c r="I17" s="155"/>
      <c r="J17" s="157"/>
      <c r="K17" s="158"/>
      <c r="L17" s="1"/>
    </row>
    <row r="18" spans="1:24" ht="27.75" x14ac:dyDescent="0.25">
      <c r="A18" s="779"/>
      <c r="B18" s="155">
        <v>4</v>
      </c>
      <c r="C18" s="782"/>
      <c r="D18" s="759"/>
      <c r="E18" s="759"/>
      <c r="F18" s="772"/>
      <c r="G18" s="760"/>
      <c r="H18" s="155"/>
      <c r="I18" s="155"/>
      <c r="J18" s="163" t="str">
        <f xml:space="preserve"> IF(OR(E16="X",F16="X",G16="x",F18="x",G18="X",F20="X",G20="X",G22="X" ),"x","")</f>
        <v/>
      </c>
      <c r="K18" s="158" t="s">
        <v>123</v>
      </c>
      <c r="L18" s="1"/>
    </row>
    <row r="19" spans="1:24" ht="27.75" x14ac:dyDescent="0.25">
      <c r="A19" s="779"/>
      <c r="B19" s="155" t="s">
        <v>126</v>
      </c>
      <c r="C19" s="783"/>
      <c r="D19" s="759"/>
      <c r="E19" s="759"/>
      <c r="F19" s="772"/>
      <c r="G19" s="760"/>
      <c r="H19" s="155"/>
      <c r="I19" s="155"/>
      <c r="J19" s="164"/>
      <c r="K19" s="158"/>
      <c r="L19" s="1"/>
    </row>
    <row r="20" spans="1:24" ht="27.75" x14ac:dyDescent="0.25">
      <c r="A20" s="779"/>
      <c r="B20" s="155">
        <v>3</v>
      </c>
      <c r="C20" s="762"/>
      <c r="D20" s="757"/>
      <c r="E20" s="758" t="s">
        <v>347</v>
      </c>
      <c r="F20" s="772"/>
      <c r="G20" s="760"/>
      <c r="H20" s="155"/>
      <c r="I20" s="155"/>
      <c r="J20" s="165" t="str">
        <f xml:space="preserve"> IF(OR(C16="X",D16="X",D18="x",E18="x",E20="X",F22="X",F24="X",G24="X" ),"x","")</f>
        <v>x</v>
      </c>
      <c r="K20" s="158" t="s">
        <v>125</v>
      </c>
      <c r="L20" s="1"/>
      <c r="X20" s="41"/>
    </row>
    <row r="21" spans="1:24" ht="27.75" x14ac:dyDescent="0.25">
      <c r="A21" s="779"/>
      <c r="B21" s="155" t="s">
        <v>128</v>
      </c>
      <c r="C21" s="773"/>
      <c r="D21" s="757"/>
      <c r="E21" s="759"/>
      <c r="F21" s="772"/>
      <c r="G21" s="760"/>
      <c r="H21" s="155"/>
      <c r="I21" s="155"/>
      <c r="J21" s="166"/>
      <c r="K21" s="158"/>
      <c r="L21" s="1"/>
    </row>
    <row r="22" spans="1:24" ht="27.75" x14ac:dyDescent="0.25">
      <c r="A22" s="779"/>
      <c r="B22" s="155">
        <v>2</v>
      </c>
      <c r="C22" s="762"/>
      <c r="D22" s="755"/>
      <c r="E22" s="756"/>
      <c r="F22" s="758"/>
      <c r="G22" s="760"/>
      <c r="H22" s="155"/>
      <c r="I22" s="155"/>
      <c r="J22" s="167" t="str">
        <f xml:space="preserve"> IF(OR(C18="X",D20="X",E22="x",E24="x" ),"x","")</f>
        <v/>
      </c>
      <c r="K22" s="158" t="s">
        <v>127</v>
      </c>
      <c r="L22" s="1"/>
    </row>
    <row r="23" spans="1:24" ht="27.75" x14ac:dyDescent="0.25">
      <c r="A23" s="779"/>
      <c r="B23" s="155" t="s">
        <v>250</v>
      </c>
      <c r="C23" s="773"/>
      <c r="D23" s="755"/>
      <c r="E23" s="757"/>
      <c r="F23" s="759"/>
      <c r="G23" s="760"/>
      <c r="H23" s="155"/>
      <c r="I23" s="155"/>
      <c r="J23" s="166"/>
      <c r="K23" s="158"/>
      <c r="L23" s="1"/>
    </row>
    <row r="24" spans="1:24" ht="27.75" x14ac:dyDescent="0.25">
      <c r="A24" s="779"/>
      <c r="B24" s="155">
        <v>1</v>
      </c>
      <c r="C24" s="762"/>
      <c r="D24" s="764"/>
      <c r="E24" s="766"/>
      <c r="F24" s="768"/>
      <c r="G24" s="770"/>
      <c r="H24" s="155"/>
      <c r="I24" s="155"/>
      <c r="J24" s="168" t="str">
        <f xml:space="preserve"> IF(OR(C20="X",C22="X",C24="x",D22="x",D24="x" ),"x","")</f>
        <v/>
      </c>
      <c r="K24" s="158" t="s">
        <v>129</v>
      </c>
      <c r="L24" s="1"/>
    </row>
    <row r="25" spans="1:24" x14ac:dyDescent="0.25">
      <c r="A25" s="779"/>
      <c r="B25" s="155" t="s">
        <v>130</v>
      </c>
      <c r="C25" s="763"/>
      <c r="D25" s="765"/>
      <c r="E25" s="767"/>
      <c r="F25" s="769"/>
      <c r="G25" s="771"/>
      <c r="H25" s="155"/>
      <c r="I25" s="155"/>
      <c r="J25" s="144"/>
      <c r="K25" s="145"/>
      <c r="L25" s="1"/>
    </row>
    <row r="26" spans="1:24" x14ac:dyDescent="0.25">
      <c r="A26" s="176"/>
      <c r="B26" s="155"/>
      <c r="C26" s="155">
        <v>1</v>
      </c>
      <c r="D26" s="155">
        <v>2</v>
      </c>
      <c r="E26" s="155">
        <v>3</v>
      </c>
      <c r="F26" s="155">
        <v>4</v>
      </c>
      <c r="G26" s="155">
        <v>5</v>
      </c>
      <c r="H26" s="155"/>
      <c r="I26" s="155"/>
      <c r="J26" s="853"/>
      <c r="K26" s="854"/>
      <c r="L26" s="1"/>
    </row>
    <row r="27" spans="1:24" x14ac:dyDescent="0.25">
      <c r="A27" s="176"/>
      <c r="B27" s="155"/>
      <c r="C27" s="155" t="s">
        <v>131</v>
      </c>
      <c r="D27" s="155" t="s">
        <v>132</v>
      </c>
      <c r="E27" s="155" t="s">
        <v>133</v>
      </c>
      <c r="F27" s="155" t="s">
        <v>134</v>
      </c>
      <c r="G27" s="155" t="s">
        <v>135</v>
      </c>
      <c r="H27" s="155"/>
      <c r="I27" s="155"/>
      <c r="J27" s="155"/>
      <c r="K27" s="173"/>
      <c r="L27" s="1"/>
    </row>
    <row r="28" spans="1:24" ht="15" customHeight="1" x14ac:dyDescent="0.25">
      <c r="A28" s="176"/>
      <c r="B28" s="155"/>
      <c r="C28" s="761" t="s">
        <v>136</v>
      </c>
      <c r="D28" s="761"/>
      <c r="E28" s="761"/>
      <c r="F28" s="761"/>
      <c r="G28" s="761"/>
      <c r="H28" s="155"/>
      <c r="I28" s="155"/>
      <c r="J28" s="155"/>
      <c r="K28" s="173"/>
      <c r="L28" s="1"/>
    </row>
    <row r="29" spans="1:24" ht="15" customHeight="1" x14ac:dyDescent="0.25">
      <c r="A29" s="176"/>
      <c r="B29" s="155"/>
      <c r="C29" s="761"/>
      <c r="D29" s="761"/>
      <c r="E29" s="761"/>
      <c r="F29" s="761"/>
      <c r="G29" s="761"/>
      <c r="H29" s="155"/>
      <c r="I29" s="155"/>
      <c r="J29" s="155"/>
      <c r="K29" s="173"/>
      <c r="L29" s="1"/>
    </row>
    <row r="30" spans="1:24" ht="15.75" thickBot="1" x14ac:dyDescent="0.3">
      <c r="A30" s="178"/>
      <c r="B30" s="179"/>
      <c r="C30" s="179"/>
      <c r="D30" s="179"/>
      <c r="E30" s="179"/>
      <c r="F30" s="179"/>
      <c r="G30" s="179"/>
      <c r="H30" s="179"/>
      <c r="I30" s="179"/>
      <c r="J30" s="179"/>
      <c r="K30" s="180"/>
      <c r="L30" s="1"/>
    </row>
    <row r="31" spans="1:24" ht="15.75" thickBot="1" x14ac:dyDescent="0.3">
      <c r="A31" s="1"/>
      <c r="B31" s="1"/>
      <c r="C31" s="1"/>
      <c r="D31" s="1"/>
      <c r="E31" s="1"/>
      <c r="F31" s="1"/>
      <c r="G31" s="1"/>
      <c r="H31" s="1"/>
      <c r="I31" s="1"/>
      <c r="J31" s="1"/>
      <c r="K31" s="1"/>
      <c r="L31" s="1"/>
    </row>
    <row r="32" spans="1:24" ht="15.75" customHeight="1" thickBot="1" x14ac:dyDescent="0.3">
      <c r="A32" s="1023" t="s">
        <v>120</v>
      </c>
      <c r="B32" s="1021" t="str">
        <f>DESCRIPCION!A13</f>
        <v>Posibilidad de que se presente direccionamiento de los procesos de contratación a favor de terceros</v>
      </c>
      <c r="C32" s="1017"/>
      <c r="D32" s="1017"/>
      <c r="E32" s="1017"/>
      <c r="F32" s="1017"/>
      <c r="G32" s="1017"/>
      <c r="H32" s="1018"/>
      <c r="I32" s="1015" t="s">
        <v>348</v>
      </c>
      <c r="J32" s="1016"/>
      <c r="K32" s="141" t="str">
        <f>IF(J39="x","EXTREMA",IF(J41="x","ALTA",IF(J43="x","MODERADA",IF(J45="x","BAJA",""))))</f>
        <v>EXTREMA</v>
      </c>
      <c r="L32" s="1"/>
    </row>
    <row r="33" spans="1:12" ht="54.75" customHeight="1" thickBot="1" x14ac:dyDescent="0.3">
      <c r="A33" s="1024"/>
      <c r="B33" s="1022"/>
      <c r="C33" s="1019"/>
      <c r="D33" s="1019"/>
      <c r="E33" s="1019"/>
      <c r="F33" s="1019"/>
      <c r="G33" s="1019"/>
      <c r="H33" s="1020"/>
      <c r="I33" s="1010" t="s">
        <v>349</v>
      </c>
      <c r="J33" s="1011"/>
      <c r="K33" s="193" t="str">
        <f>'VALORACION RIESGOS INHERENTES'!K31</f>
        <v>EXTREMA</v>
      </c>
      <c r="L33" s="1"/>
    </row>
    <row r="34" spans="1:12" ht="16.5" thickBot="1" x14ac:dyDescent="0.3">
      <c r="A34" s="1025"/>
      <c r="B34" s="793" t="s">
        <v>299</v>
      </c>
      <c r="C34" s="794"/>
      <c r="D34" s="794"/>
      <c r="E34" s="794"/>
      <c r="F34" s="794"/>
      <c r="G34" s="794"/>
      <c r="H34" s="794"/>
      <c r="I34" s="794"/>
      <c r="J34" s="797"/>
      <c r="K34" s="258" t="str">
        <f>'EVALUACIÓN SOLIDEZ CONTROLES'!H15</f>
        <v>Fuerte</v>
      </c>
      <c r="L34" s="1"/>
    </row>
    <row r="35" spans="1:12" ht="16.5" thickBot="1" x14ac:dyDescent="0.3">
      <c r="A35" s="194" t="s">
        <v>122</v>
      </c>
      <c r="B35" s="195"/>
      <c r="C35" s="195"/>
      <c r="D35" s="255"/>
      <c r="E35" s="1012" t="s">
        <v>126</v>
      </c>
      <c r="F35" s="1013"/>
      <c r="G35" s="1014"/>
      <c r="H35" s="793" t="s">
        <v>351</v>
      </c>
      <c r="I35" s="797"/>
      <c r="J35" s="798" t="s">
        <v>135</v>
      </c>
      <c r="K35" s="799"/>
      <c r="L35" s="1"/>
    </row>
    <row r="36" spans="1:12" ht="39" customHeight="1" thickBot="1" x14ac:dyDescent="0.3">
      <c r="A36" s="171"/>
      <c r="B36" s="170"/>
      <c r="C36" s="170"/>
      <c r="D36" s="170"/>
      <c r="E36" s="170"/>
      <c r="F36" s="170"/>
      <c r="G36" s="170"/>
      <c r="H36" s="170"/>
      <c r="I36" s="170"/>
      <c r="J36" s="172"/>
      <c r="K36" s="173"/>
      <c r="L36" s="1"/>
    </row>
    <row r="37" spans="1:12" ht="28.5" customHeight="1" thickBot="1" x14ac:dyDescent="0.3">
      <c r="A37" s="824" t="s">
        <v>122</v>
      </c>
      <c r="B37" s="169">
        <v>5</v>
      </c>
      <c r="C37" s="1029"/>
      <c r="D37" s="826"/>
      <c r="E37" s="820"/>
      <c r="F37" s="820"/>
      <c r="G37" s="820"/>
      <c r="H37" s="170"/>
      <c r="I37" s="170"/>
      <c r="J37" s="822" t="s">
        <v>121</v>
      </c>
      <c r="K37" s="823"/>
      <c r="L37" s="1"/>
    </row>
    <row r="38" spans="1:12" ht="15.75" thickBot="1" x14ac:dyDescent="0.3">
      <c r="A38" s="824"/>
      <c r="B38" s="169" t="s">
        <v>124</v>
      </c>
      <c r="C38" s="825"/>
      <c r="D38" s="826"/>
      <c r="E38" s="820"/>
      <c r="F38" s="820"/>
      <c r="G38" s="820"/>
      <c r="H38" s="170"/>
      <c r="I38" s="170"/>
      <c r="J38" s="174"/>
      <c r="K38" s="20"/>
      <c r="L38" s="1"/>
    </row>
    <row r="39" spans="1:12" ht="29.25" thickBot="1" x14ac:dyDescent="0.3">
      <c r="A39" s="824"/>
      <c r="B39" s="169">
        <v>4</v>
      </c>
      <c r="C39" s="827"/>
      <c r="D39" s="826"/>
      <c r="E39" s="826"/>
      <c r="F39" s="828"/>
      <c r="G39" s="820" t="s">
        <v>347</v>
      </c>
      <c r="H39" s="170"/>
      <c r="I39" s="170"/>
      <c r="J39" s="184" t="str">
        <f xml:space="preserve"> IF(OR(E37="X",F37="X",G37="x",F39="x",G39="X",F41="X",G41="X",G43="X" ),"x","")</f>
        <v>x</v>
      </c>
      <c r="K39" s="20" t="s">
        <v>123</v>
      </c>
      <c r="L39" s="1"/>
    </row>
    <row r="40" spans="1:12" ht="29.25" thickBot="1" x14ac:dyDescent="0.3">
      <c r="A40" s="824"/>
      <c r="B40" s="169" t="s">
        <v>126</v>
      </c>
      <c r="C40" s="827"/>
      <c r="D40" s="826"/>
      <c r="E40" s="826"/>
      <c r="F40" s="829"/>
      <c r="G40" s="820"/>
      <c r="H40" s="170"/>
      <c r="I40" s="170"/>
      <c r="J40" s="185"/>
      <c r="K40" s="20"/>
      <c r="L40" s="1"/>
    </row>
    <row r="41" spans="1:12" ht="29.25" thickBot="1" x14ac:dyDescent="0.3">
      <c r="A41" s="824"/>
      <c r="B41" s="169">
        <v>3</v>
      </c>
      <c r="C41" s="830"/>
      <c r="D41" s="817"/>
      <c r="E41" s="831"/>
      <c r="F41" s="828"/>
      <c r="G41" s="820"/>
      <c r="H41" s="170"/>
      <c r="I41" s="170"/>
      <c r="J41" s="186" t="str">
        <f xml:space="preserve"> IF(OR(C37="X",D37="X",D39="x",E39="x",E41="X",F43="X",F45="X",G45="X" ),"x","")</f>
        <v/>
      </c>
      <c r="K41" s="20" t="s">
        <v>125</v>
      </c>
      <c r="L41" s="1"/>
    </row>
    <row r="42" spans="1:12" ht="29.25" thickBot="1" x14ac:dyDescent="0.3">
      <c r="A42" s="824"/>
      <c r="B42" s="169" t="s">
        <v>128</v>
      </c>
      <c r="C42" s="830"/>
      <c r="D42" s="817"/>
      <c r="E42" s="826"/>
      <c r="F42" s="829"/>
      <c r="G42" s="820"/>
      <c r="H42" s="170"/>
      <c r="I42" s="170"/>
      <c r="J42" s="187"/>
      <c r="K42" s="20"/>
      <c r="L42" s="1"/>
    </row>
    <row r="43" spans="1:12" ht="29.25" thickBot="1" x14ac:dyDescent="0.3">
      <c r="A43" s="824"/>
      <c r="B43" s="169">
        <v>2</v>
      </c>
      <c r="C43" s="830"/>
      <c r="D43" s="833"/>
      <c r="E43" s="816"/>
      <c r="F43" s="818"/>
      <c r="G43" s="820"/>
      <c r="H43" s="170"/>
      <c r="I43" s="170"/>
      <c r="J43" s="188" t="str">
        <f xml:space="preserve"> IF(OR(C39="X",D41="X",E43="x",E45="x" ),"x","")</f>
        <v/>
      </c>
      <c r="K43" s="20" t="s">
        <v>127</v>
      </c>
      <c r="L43" s="1"/>
    </row>
    <row r="44" spans="1:12" ht="29.25" thickBot="1" x14ac:dyDescent="0.3">
      <c r="A44" s="824"/>
      <c r="B44" s="169" t="s">
        <v>250</v>
      </c>
      <c r="C44" s="830"/>
      <c r="D44" s="833"/>
      <c r="E44" s="817"/>
      <c r="F44" s="819"/>
      <c r="G44" s="820"/>
      <c r="H44" s="170"/>
      <c r="I44" s="170"/>
      <c r="J44" s="187"/>
      <c r="K44" s="20"/>
      <c r="L44" s="1"/>
    </row>
    <row r="45" spans="1:12" ht="29.25" thickBot="1" x14ac:dyDescent="0.3">
      <c r="A45" s="824"/>
      <c r="B45" s="169">
        <v>1</v>
      </c>
      <c r="C45" s="830"/>
      <c r="D45" s="833"/>
      <c r="E45" s="837"/>
      <c r="F45" s="838"/>
      <c r="G45" s="826"/>
      <c r="H45" s="170"/>
      <c r="I45" s="170"/>
      <c r="J45" s="189" t="str">
        <f xml:space="preserve"> IF(OR(C41="X",C43="X",D43="x",C45="x",D45="x" ),"x","")</f>
        <v/>
      </c>
      <c r="K45" s="20" t="s">
        <v>129</v>
      </c>
      <c r="L45" s="1"/>
    </row>
    <row r="46" spans="1:12" ht="15.75" thickBot="1" x14ac:dyDescent="0.3">
      <c r="A46" s="824"/>
      <c r="B46" s="169" t="s">
        <v>130</v>
      </c>
      <c r="C46" s="832"/>
      <c r="D46" s="834"/>
      <c r="E46" s="835"/>
      <c r="F46" s="839"/>
      <c r="G46" s="836"/>
      <c r="H46" s="175"/>
      <c r="I46" s="170"/>
      <c r="J46" s="170"/>
      <c r="K46" s="169"/>
      <c r="L46" s="1"/>
    </row>
    <row r="47" spans="1:12" x14ac:dyDescent="0.25">
      <c r="A47" s="171"/>
      <c r="B47" s="170"/>
      <c r="C47" s="170">
        <v>1</v>
      </c>
      <c r="D47" s="170">
        <v>2</v>
      </c>
      <c r="E47" s="170">
        <v>3</v>
      </c>
      <c r="F47" s="170">
        <v>4</v>
      </c>
      <c r="G47" s="170">
        <v>5</v>
      </c>
      <c r="H47" s="170"/>
      <c r="I47" s="170"/>
      <c r="J47" s="170"/>
      <c r="K47" s="169"/>
      <c r="L47" s="1"/>
    </row>
    <row r="48" spans="1:12" x14ac:dyDescent="0.25">
      <c r="A48" s="171"/>
      <c r="B48" s="170"/>
      <c r="C48" s="170" t="s">
        <v>131</v>
      </c>
      <c r="D48" s="170" t="s">
        <v>132</v>
      </c>
      <c r="E48" s="170" t="s">
        <v>133</v>
      </c>
      <c r="F48" s="170" t="s">
        <v>134</v>
      </c>
      <c r="G48" s="170" t="s">
        <v>135</v>
      </c>
      <c r="H48" s="170"/>
      <c r="I48" s="170"/>
      <c r="J48" s="170"/>
      <c r="K48" s="169"/>
      <c r="L48" s="1"/>
    </row>
    <row r="49" spans="1:12" ht="15" customHeight="1" x14ac:dyDescent="0.25">
      <c r="A49" s="171"/>
      <c r="B49" s="170"/>
      <c r="C49" s="821" t="s">
        <v>136</v>
      </c>
      <c r="D49" s="821"/>
      <c r="E49" s="821"/>
      <c r="F49" s="821"/>
      <c r="G49" s="821"/>
      <c r="H49" s="170"/>
      <c r="I49" s="170"/>
      <c r="J49" s="170"/>
      <c r="K49" s="169"/>
      <c r="L49" s="1"/>
    </row>
    <row r="50" spans="1:12" ht="15" customHeight="1" x14ac:dyDescent="0.25">
      <c r="A50" s="171"/>
      <c r="B50" s="170"/>
      <c r="C50" s="821"/>
      <c r="D50" s="821"/>
      <c r="E50" s="821"/>
      <c r="F50" s="821"/>
      <c r="G50" s="821"/>
      <c r="H50" s="170"/>
      <c r="I50" s="170"/>
      <c r="J50" s="170"/>
      <c r="K50" s="169"/>
      <c r="L50" s="1"/>
    </row>
    <row r="51" spans="1:12" ht="15.75" thickBot="1" x14ac:dyDescent="0.3">
      <c r="A51" s="21"/>
      <c r="B51" s="19"/>
      <c r="C51" s="19"/>
      <c r="D51" s="19"/>
      <c r="E51" s="19"/>
      <c r="F51" s="19"/>
      <c r="G51" s="19"/>
      <c r="H51" s="19"/>
      <c r="I51" s="19"/>
      <c r="J51" s="19"/>
      <c r="K51" s="140"/>
      <c r="L51" s="1"/>
    </row>
    <row r="52" spans="1:12" ht="15.75" thickBot="1" x14ac:dyDescent="0.3">
      <c r="A52" s="1"/>
      <c r="B52" s="1"/>
      <c r="C52" s="1"/>
      <c r="D52" s="1"/>
      <c r="E52" s="1"/>
      <c r="F52" s="1"/>
      <c r="G52" s="1"/>
      <c r="H52" s="1"/>
      <c r="I52" s="1"/>
      <c r="J52" s="1"/>
      <c r="K52" s="1"/>
      <c r="L52" s="1"/>
    </row>
    <row r="53" spans="1:12" ht="16.5" customHeight="1" thickBot="1" x14ac:dyDescent="0.3">
      <c r="A53" s="1023" t="s">
        <v>120</v>
      </c>
      <c r="B53" s="1017" t="str">
        <f>DESCRIPCION!A16</f>
        <v>Posibilidad de la Indebida utilización de la figura de urgencia manifiesta en el marco de la ley 80 de 1993 y sus normas concordantes</v>
      </c>
      <c r="C53" s="1017"/>
      <c r="D53" s="1017"/>
      <c r="E53" s="1017"/>
      <c r="F53" s="1017"/>
      <c r="G53" s="1017"/>
      <c r="H53" s="1018"/>
      <c r="I53" s="1015" t="s">
        <v>348</v>
      </c>
      <c r="J53" s="1016"/>
      <c r="K53" s="141" t="str">
        <f>IF(J60="x","EXTREMA",IF(J62="x","ALTA",IF(J64="x","MODERADA",IF(J66="x","BAJA",""))))</f>
        <v>EXTREMA</v>
      </c>
      <c r="L53" s="1"/>
    </row>
    <row r="54" spans="1:12" ht="49.5" customHeight="1" thickBot="1" x14ac:dyDescent="0.3">
      <c r="A54" s="1024"/>
      <c r="B54" s="1019"/>
      <c r="C54" s="1019"/>
      <c r="D54" s="1019"/>
      <c r="E54" s="1019"/>
      <c r="F54" s="1019"/>
      <c r="G54" s="1019"/>
      <c r="H54" s="1020"/>
      <c r="I54" s="1010" t="s">
        <v>349</v>
      </c>
      <c r="J54" s="1011"/>
      <c r="K54" s="193" t="str">
        <f>'VALORACION RIESGOS INHERENTES'!K51</f>
        <v>EXTREMA</v>
      </c>
      <c r="L54" s="1"/>
    </row>
    <row r="55" spans="1:12" ht="16.5" thickBot="1" x14ac:dyDescent="0.3">
      <c r="A55" s="1025"/>
      <c r="B55" s="793" t="s">
        <v>299</v>
      </c>
      <c r="C55" s="794"/>
      <c r="D55" s="794"/>
      <c r="E55" s="794"/>
      <c r="F55" s="794"/>
      <c r="G55" s="794"/>
      <c r="H55" s="794"/>
      <c r="I55" s="794"/>
      <c r="J55" s="797"/>
      <c r="K55" s="191" t="e">
        <f>'EVALUACIÓN SOLIDEZ CONTROLES'!#REF!</f>
        <v>#REF!</v>
      </c>
      <c r="L55" s="1"/>
    </row>
    <row r="56" spans="1:12" ht="16.5" thickBot="1" x14ac:dyDescent="0.3">
      <c r="A56" s="194" t="s">
        <v>122</v>
      </c>
      <c r="B56" s="195"/>
      <c r="C56" s="195"/>
      <c r="D56" s="255"/>
      <c r="E56" s="1012" t="s">
        <v>128</v>
      </c>
      <c r="F56" s="1013"/>
      <c r="G56" s="1014"/>
      <c r="H56" s="793" t="s">
        <v>351</v>
      </c>
      <c r="I56" s="797"/>
      <c r="J56" s="798" t="s">
        <v>135</v>
      </c>
      <c r="K56" s="799"/>
      <c r="L56" s="1"/>
    </row>
    <row r="57" spans="1:12" ht="40.5" customHeight="1" thickBot="1" x14ac:dyDescent="0.3">
      <c r="A57" s="171"/>
      <c r="B57" s="170"/>
      <c r="C57" s="170"/>
      <c r="D57" s="170"/>
      <c r="E57" s="170"/>
      <c r="F57" s="170"/>
      <c r="G57" s="170"/>
      <c r="H57" s="170"/>
      <c r="I57" s="170"/>
      <c r="J57" s="172"/>
      <c r="K57" s="173"/>
      <c r="L57" s="1"/>
    </row>
    <row r="58" spans="1:12" ht="22.5" customHeight="1" thickBot="1" x14ac:dyDescent="0.3">
      <c r="A58" s="824" t="s">
        <v>122</v>
      </c>
      <c r="B58" s="169">
        <v>5</v>
      </c>
      <c r="C58" s="1029"/>
      <c r="D58" s="826"/>
      <c r="E58" s="820"/>
      <c r="F58" s="820"/>
      <c r="G58" s="820"/>
      <c r="H58" s="170"/>
      <c r="I58" s="170"/>
      <c r="J58" s="822" t="s">
        <v>121</v>
      </c>
      <c r="K58" s="823"/>
      <c r="L58" s="1"/>
    </row>
    <row r="59" spans="1:12" ht="23.25" customHeight="1" thickBot="1" x14ac:dyDescent="0.3">
      <c r="A59" s="824"/>
      <c r="B59" s="169" t="s">
        <v>124</v>
      </c>
      <c r="C59" s="825"/>
      <c r="D59" s="826"/>
      <c r="E59" s="820"/>
      <c r="F59" s="820"/>
      <c r="G59" s="820"/>
      <c r="H59" s="170"/>
      <c r="I59" s="170"/>
      <c r="J59" s="174"/>
      <c r="K59" s="20"/>
      <c r="L59" s="1"/>
    </row>
    <row r="60" spans="1:12" ht="29.25" thickBot="1" x14ac:dyDescent="0.3">
      <c r="A60" s="824"/>
      <c r="B60" s="169">
        <v>4</v>
      </c>
      <c r="C60" s="827"/>
      <c r="D60" s="826"/>
      <c r="E60" s="826"/>
      <c r="F60" s="828"/>
      <c r="G60" s="820"/>
      <c r="H60" s="170"/>
      <c r="I60" s="170"/>
      <c r="J60" s="184" t="str">
        <f xml:space="preserve"> IF(OR(E58="X",F58="X",G58="x",F60="x",G60="X",F62="X",G62="X",G64="X" ),"x","")</f>
        <v>x</v>
      </c>
      <c r="K60" s="20" t="s">
        <v>123</v>
      </c>
      <c r="L60" s="1"/>
    </row>
    <row r="61" spans="1:12" ht="29.25" thickBot="1" x14ac:dyDescent="0.3">
      <c r="A61" s="824"/>
      <c r="B61" s="169" t="s">
        <v>126</v>
      </c>
      <c r="C61" s="827"/>
      <c r="D61" s="826"/>
      <c r="E61" s="826"/>
      <c r="F61" s="829"/>
      <c r="G61" s="820"/>
      <c r="H61" s="170"/>
      <c r="I61" s="170"/>
      <c r="J61" s="185"/>
      <c r="K61" s="20"/>
      <c r="L61" s="1"/>
    </row>
    <row r="62" spans="1:12" ht="29.25" thickBot="1" x14ac:dyDescent="0.3">
      <c r="A62" s="824"/>
      <c r="B62" s="169">
        <v>3</v>
      </c>
      <c r="C62" s="830"/>
      <c r="D62" s="817"/>
      <c r="E62" s="831"/>
      <c r="F62" s="828"/>
      <c r="G62" s="820" t="s">
        <v>347</v>
      </c>
      <c r="H62" s="170"/>
      <c r="I62" s="170"/>
      <c r="J62" s="186" t="str">
        <f xml:space="preserve"> IF(OR(C58="X",D58="X",D60="x",E60="x",E62="X",F64="X",F66="X",G66="X" ),"x","")</f>
        <v/>
      </c>
      <c r="K62" s="20" t="s">
        <v>125</v>
      </c>
      <c r="L62" s="1"/>
    </row>
    <row r="63" spans="1:12" ht="29.25" thickBot="1" x14ac:dyDescent="0.3">
      <c r="A63" s="824"/>
      <c r="B63" s="169" t="s">
        <v>128</v>
      </c>
      <c r="C63" s="830"/>
      <c r="D63" s="817"/>
      <c r="E63" s="826"/>
      <c r="F63" s="829"/>
      <c r="G63" s="820"/>
      <c r="H63" s="170"/>
      <c r="I63" s="170"/>
      <c r="J63" s="187"/>
      <c r="K63" s="20"/>
      <c r="L63" s="1"/>
    </row>
    <row r="64" spans="1:12" ht="29.25" thickBot="1" x14ac:dyDescent="0.3">
      <c r="A64" s="824"/>
      <c r="B64" s="169">
        <v>2</v>
      </c>
      <c r="C64" s="830"/>
      <c r="D64" s="833"/>
      <c r="E64" s="816"/>
      <c r="F64" s="818"/>
      <c r="G64" s="820"/>
      <c r="H64" s="170"/>
      <c r="I64" s="170"/>
      <c r="J64" s="188" t="str">
        <f xml:space="preserve"> IF(OR(C60="X",D62="X",E64="x",E66="x" ),"x","")</f>
        <v/>
      </c>
      <c r="K64" s="20" t="s">
        <v>127</v>
      </c>
      <c r="L64" s="1"/>
    </row>
    <row r="65" spans="1:12" ht="29.25" thickBot="1" x14ac:dyDescent="0.3">
      <c r="A65" s="824"/>
      <c r="B65" s="169" t="s">
        <v>250</v>
      </c>
      <c r="C65" s="830"/>
      <c r="D65" s="833"/>
      <c r="E65" s="817"/>
      <c r="F65" s="819"/>
      <c r="G65" s="820"/>
      <c r="H65" s="170"/>
      <c r="I65" s="170"/>
      <c r="J65" s="187"/>
      <c r="K65" s="20"/>
      <c r="L65" s="1"/>
    </row>
    <row r="66" spans="1:12" ht="29.25" thickBot="1" x14ac:dyDescent="0.3">
      <c r="A66" s="824"/>
      <c r="B66" s="169">
        <v>1</v>
      </c>
      <c r="C66" s="830"/>
      <c r="D66" s="833"/>
      <c r="E66" s="817"/>
      <c r="F66" s="826"/>
      <c r="G66" s="826"/>
      <c r="H66" s="170"/>
      <c r="I66" s="170"/>
      <c r="J66" s="189" t="str">
        <f xml:space="preserve"> IF(OR(C62="X",C64="X",D64="x",C66="x",D66="x" ),"x","")</f>
        <v/>
      </c>
      <c r="K66" s="20" t="s">
        <v>129</v>
      </c>
      <c r="L66" s="1"/>
    </row>
    <row r="67" spans="1:12" ht="15.75" thickBot="1" x14ac:dyDescent="0.3">
      <c r="A67" s="824"/>
      <c r="B67" s="169" t="s">
        <v>130</v>
      </c>
      <c r="C67" s="832"/>
      <c r="D67" s="834"/>
      <c r="E67" s="835"/>
      <c r="F67" s="836"/>
      <c r="G67" s="836"/>
      <c r="H67" s="175"/>
      <c r="I67" s="170"/>
      <c r="J67" s="170"/>
      <c r="K67" s="169"/>
      <c r="L67" s="1"/>
    </row>
    <row r="68" spans="1:12" x14ac:dyDescent="0.25">
      <c r="A68" s="171"/>
      <c r="B68" s="170"/>
      <c r="C68" s="170">
        <v>1</v>
      </c>
      <c r="D68" s="170">
        <v>2</v>
      </c>
      <c r="E68" s="170">
        <v>3</v>
      </c>
      <c r="F68" s="170">
        <v>4</v>
      </c>
      <c r="G68" s="170">
        <v>5</v>
      </c>
      <c r="H68" s="170"/>
      <c r="I68" s="170"/>
      <c r="J68" s="170"/>
      <c r="K68" s="169"/>
      <c r="L68" s="1"/>
    </row>
    <row r="69" spans="1:12" x14ac:dyDescent="0.25">
      <c r="A69" s="171"/>
      <c r="B69" s="170"/>
      <c r="C69" s="170" t="s">
        <v>131</v>
      </c>
      <c r="D69" s="170" t="s">
        <v>132</v>
      </c>
      <c r="E69" s="170" t="s">
        <v>133</v>
      </c>
      <c r="F69" s="170" t="s">
        <v>134</v>
      </c>
      <c r="G69" s="170" t="s">
        <v>135</v>
      </c>
      <c r="H69" s="170"/>
      <c r="I69" s="170"/>
      <c r="J69" s="170"/>
      <c r="K69" s="169"/>
      <c r="L69" s="1"/>
    </row>
    <row r="70" spans="1:12" ht="15" customHeight="1" x14ac:dyDescent="0.25">
      <c r="A70" s="171"/>
      <c r="B70" s="170"/>
      <c r="C70" s="821" t="s">
        <v>136</v>
      </c>
      <c r="D70" s="821"/>
      <c r="E70" s="821"/>
      <c r="F70" s="821"/>
      <c r="G70" s="821"/>
      <c r="H70" s="170"/>
      <c r="I70" s="170"/>
      <c r="J70" s="170"/>
      <c r="K70" s="169"/>
      <c r="L70" s="1"/>
    </row>
    <row r="71" spans="1:12" ht="15" customHeight="1" x14ac:dyDescent="0.25">
      <c r="A71" s="171"/>
      <c r="B71" s="170"/>
      <c r="C71" s="821"/>
      <c r="D71" s="821"/>
      <c r="E71" s="821"/>
      <c r="F71" s="821"/>
      <c r="G71" s="821"/>
      <c r="H71" s="170"/>
      <c r="I71" s="170"/>
      <c r="J71" s="170"/>
      <c r="K71" s="169"/>
      <c r="L71" s="1"/>
    </row>
    <row r="72" spans="1:12" ht="15.75" thickBot="1" x14ac:dyDescent="0.3">
      <c r="A72" s="181"/>
      <c r="B72" s="182"/>
      <c r="C72" s="182"/>
      <c r="D72" s="182"/>
      <c r="E72" s="182"/>
      <c r="F72" s="182"/>
      <c r="G72" s="182"/>
      <c r="H72" s="182"/>
      <c r="I72" s="182"/>
      <c r="J72" s="182"/>
      <c r="K72" s="183"/>
      <c r="L72" s="1"/>
    </row>
    <row r="73" spans="1:12" ht="15.75" thickBot="1" x14ac:dyDescent="0.3">
      <c r="A73" s="1"/>
      <c r="B73" s="1"/>
      <c r="C73" s="1"/>
      <c r="D73" s="1"/>
      <c r="E73" s="1"/>
      <c r="F73" s="1"/>
      <c r="G73" s="1"/>
      <c r="H73" s="1"/>
      <c r="I73" s="1"/>
      <c r="J73" s="1"/>
      <c r="K73" s="1"/>
      <c r="L73" s="1"/>
    </row>
    <row r="74" spans="1:12" ht="16.5" customHeight="1" thickBot="1" x14ac:dyDescent="0.3">
      <c r="A74" s="1023" t="s">
        <v>120</v>
      </c>
      <c r="B74" s="1021" t="str">
        <f>DESCRIPCION!A22</f>
        <v xml:space="preserve">posibilidad de que el supervisor certifique el cumplimiento del objeto contractual sin haberse ejecutado. </v>
      </c>
      <c r="C74" s="1017"/>
      <c r="D74" s="1017"/>
      <c r="E74" s="1017"/>
      <c r="F74" s="1017"/>
      <c r="G74" s="1017"/>
      <c r="H74" s="1018"/>
      <c r="I74" s="1015" t="s">
        <v>348</v>
      </c>
      <c r="J74" s="1016"/>
      <c r="K74" s="141" t="str">
        <f>IF(J81="x","EXTREMA",IF(J83="x","ALTA",IF(J85="x","MODERADA",IF(J87="x","BAJA",""))))</f>
        <v>BAJA</v>
      </c>
      <c r="L74" s="1"/>
    </row>
    <row r="75" spans="1:12" ht="38.25" customHeight="1" thickBot="1" x14ac:dyDescent="0.3">
      <c r="A75" s="1024"/>
      <c r="B75" s="1022"/>
      <c r="C75" s="1019"/>
      <c r="D75" s="1019"/>
      <c r="E75" s="1019"/>
      <c r="F75" s="1019"/>
      <c r="G75" s="1019"/>
      <c r="H75" s="1020"/>
      <c r="I75" s="1010" t="s">
        <v>349</v>
      </c>
      <c r="J75" s="1011"/>
      <c r="K75" s="191" t="str">
        <f>'VALORACION RIESGOS INHERENTES'!K71</f>
        <v/>
      </c>
      <c r="L75" s="1"/>
    </row>
    <row r="76" spans="1:12" ht="16.5" thickBot="1" x14ac:dyDescent="0.3">
      <c r="A76" s="1025"/>
      <c r="B76" s="793" t="s">
        <v>299</v>
      </c>
      <c r="C76" s="794"/>
      <c r="D76" s="794"/>
      <c r="E76" s="794"/>
      <c r="F76" s="794"/>
      <c r="G76" s="794"/>
      <c r="H76" s="794"/>
      <c r="I76" s="794"/>
      <c r="J76" s="797"/>
      <c r="K76" s="191" t="str">
        <f>'EVALUACIÓN SOLIDEZ CONTROLES'!H19</f>
        <v>Fuerte</v>
      </c>
      <c r="L76" s="1"/>
    </row>
    <row r="77" spans="1:12" ht="21.75" customHeight="1" thickBot="1" x14ac:dyDescent="0.3">
      <c r="A77" s="194" t="s">
        <v>122</v>
      </c>
      <c r="B77" s="195"/>
      <c r="C77" s="195"/>
      <c r="D77" s="255"/>
      <c r="E77" s="1012" t="s">
        <v>128</v>
      </c>
      <c r="F77" s="1013"/>
      <c r="G77" s="1014"/>
      <c r="H77" s="793" t="s">
        <v>351</v>
      </c>
      <c r="I77" s="797"/>
      <c r="J77" s="798" t="s">
        <v>135</v>
      </c>
      <c r="K77" s="799"/>
      <c r="L77" s="1"/>
    </row>
    <row r="78" spans="1:12" ht="36.75" customHeight="1" x14ac:dyDescent="0.25">
      <c r="A78" s="176"/>
      <c r="B78" s="155"/>
      <c r="C78" s="177"/>
      <c r="D78" s="155"/>
      <c r="E78" s="155"/>
      <c r="F78" s="155"/>
      <c r="G78" s="155"/>
      <c r="H78" s="155"/>
      <c r="I78" s="155"/>
      <c r="J78" s="172"/>
      <c r="K78" s="173"/>
      <c r="L78" s="1"/>
    </row>
    <row r="79" spans="1:12" ht="38.25" customHeight="1" x14ac:dyDescent="0.25">
      <c r="A79" s="779" t="s">
        <v>122</v>
      </c>
      <c r="B79" s="155">
        <v>5</v>
      </c>
      <c r="C79" s="780"/>
      <c r="D79" s="759"/>
      <c r="E79" s="760"/>
      <c r="F79" s="760"/>
      <c r="G79" s="760"/>
      <c r="H79" s="155"/>
      <c r="I79" s="155"/>
      <c r="J79" s="774" t="s">
        <v>121</v>
      </c>
      <c r="K79" s="775"/>
      <c r="L79" s="1"/>
    </row>
    <row r="80" spans="1:12" x14ac:dyDescent="0.25">
      <c r="A80" s="779"/>
      <c r="B80" s="155" t="s">
        <v>124</v>
      </c>
      <c r="C80" s="781"/>
      <c r="D80" s="759"/>
      <c r="E80" s="760"/>
      <c r="F80" s="760"/>
      <c r="G80" s="760"/>
      <c r="H80" s="155"/>
      <c r="I80" s="155"/>
      <c r="J80" s="157"/>
      <c r="K80" s="158"/>
      <c r="L80" s="1"/>
    </row>
    <row r="81" spans="1:12" ht="27.75" x14ac:dyDescent="0.25">
      <c r="A81" s="779"/>
      <c r="B81" s="155">
        <v>4</v>
      </c>
      <c r="C81" s="782"/>
      <c r="D81" s="759"/>
      <c r="E81" s="759"/>
      <c r="F81" s="772"/>
      <c r="G81" s="760"/>
      <c r="H81" s="155"/>
      <c r="I81" s="155"/>
      <c r="J81" s="163" t="str">
        <f xml:space="preserve"> IF(OR(E79="X",F79="X",G79="x",F81="x",G81="X",F83="X",G83="X",G85="X" ),"x","")</f>
        <v/>
      </c>
      <c r="K81" s="158" t="s">
        <v>123</v>
      </c>
      <c r="L81" s="1"/>
    </row>
    <row r="82" spans="1:12" ht="27.75" x14ac:dyDescent="0.25">
      <c r="A82" s="779"/>
      <c r="B82" s="155" t="s">
        <v>126</v>
      </c>
      <c r="C82" s="783"/>
      <c r="D82" s="759"/>
      <c r="E82" s="759"/>
      <c r="F82" s="772"/>
      <c r="G82" s="760"/>
      <c r="H82" s="155"/>
      <c r="I82" s="155"/>
      <c r="J82" s="164"/>
      <c r="K82" s="158"/>
      <c r="L82" s="1"/>
    </row>
    <row r="83" spans="1:12" ht="27.75" x14ac:dyDescent="0.25">
      <c r="A83" s="779"/>
      <c r="B83" s="155">
        <v>3</v>
      </c>
      <c r="C83" s="762"/>
      <c r="D83" s="757"/>
      <c r="E83" s="758"/>
      <c r="F83" s="772"/>
      <c r="G83" s="760"/>
      <c r="H83" s="155"/>
      <c r="I83" s="155"/>
      <c r="J83" s="165" t="str">
        <f xml:space="preserve"> IF(OR(C79="X",D79="X",D81="x",E81="x",E83="X",F85="X",F87="X",G87="X" ),"x","")</f>
        <v/>
      </c>
      <c r="K83" s="158" t="s">
        <v>125</v>
      </c>
      <c r="L83" s="1"/>
    </row>
    <row r="84" spans="1:12" ht="27.75" x14ac:dyDescent="0.25">
      <c r="A84" s="779"/>
      <c r="B84" s="155" t="s">
        <v>128</v>
      </c>
      <c r="C84" s="773"/>
      <c r="D84" s="757"/>
      <c r="E84" s="759"/>
      <c r="F84" s="772"/>
      <c r="G84" s="760"/>
      <c r="H84" s="155"/>
      <c r="I84" s="155"/>
      <c r="J84" s="166"/>
      <c r="K84" s="158"/>
      <c r="L84" s="1"/>
    </row>
    <row r="85" spans="1:12" ht="27.75" x14ac:dyDescent="0.25">
      <c r="A85" s="779"/>
      <c r="B85" s="155">
        <v>2</v>
      </c>
      <c r="C85" s="762"/>
      <c r="D85" s="755"/>
      <c r="E85" s="756"/>
      <c r="F85" s="758"/>
      <c r="G85" s="760"/>
      <c r="H85" s="155"/>
      <c r="I85" s="155"/>
      <c r="J85" s="167" t="str">
        <f xml:space="preserve"> IF(OR(C81="X",D83="X",E85="x",E87="x" ),"x","")</f>
        <v/>
      </c>
      <c r="K85" s="158" t="s">
        <v>127</v>
      </c>
      <c r="L85" s="1"/>
    </row>
    <row r="86" spans="1:12" ht="27.75" x14ac:dyDescent="0.25">
      <c r="A86" s="779"/>
      <c r="B86" s="155" t="s">
        <v>250</v>
      </c>
      <c r="C86" s="773"/>
      <c r="D86" s="755"/>
      <c r="E86" s="757"/>
      <c r="F86" s="759"/>
      <c r="G86" s="760"/>
      <c r="H86" s="155"/>
      <c r="I86" s="155"/>
      <c r="J86" s="166"/>
      <c r="K86" s="158"/>
      <c r="L86" s="1"/>
    </row>
    <row r="87" spans="1:12" ht="27.75" x14ac:dyDescent="0.25">
      <c r="A87" s="779"/>
      <c r="B87" s="155">
        <v>1</v>
      </c>
      <c r="C87" s="762" t="s">
        <v>347</v>
      </c>
      <c r="D87" s="764"/>
      <c r="E87" s="766"/>
      <c r="F87" s="768"/>
      <c r="G87" s="770"/>
      <c r="H87" s="155"/>
      <c r="I87" s="155"/>
      <c r="J87" s="168" t="str">
        <f xml:space="preserve"> IF(OR(C83="X",C85="X",D85="x",D87="x",C87="x" ),"x","")</f>
        <v>x</v>
      </c>
      <c r="K87" s="158" t="s">
        <v>129</v>
      </c>
      <c r="L87" s="1"/>
    </row>
    <row r="88" spans="1:12" x14ac:dyDescent="0.25">
      <c r="A88" s="779"/>
      <c r="B88" s="155" t="s">
        <v>130</v>
      </c>
      <c r="C88" s="763"/>
      <c r="D88" s="765"/>
      <c r="E88" s="767"/>
      <c r="F88" s="769"/>
      <c r="G88" s="771"/>
      <c r="H88" s="155"/>
      <c r="I88" s="155"/>
      <c r="J88" s="155"/>
      <c r="K88" s="156"/>
      <c r="L88" s="1"/>
    </row>
    <row r="89" spans="1:12" x14ac:dyDescent="0.25">
      <c r="A89" s="176"/>
      <c r="B89" s="155"/>
      <c r="C89" s="155">
        <v>1</v>
      </c>
      <c r="D89" s="155">
        <v>2</v>
      </c>
      <c r="E89" s="155">
        <v>3</v>
      </c>
      <c r="F89" s="155">
        <v>4</v>
      </c>
      <c r="G89" s="155">
        <v>5</v>
      </c>
      <c r="H89" s="155"/>
      <c r="I89" s="155"/>
      <c r="J89" s="155"/>
      <c r="K89" s="156"/>
      <c r="L89" s="1"/>
    </row>
    <row r="90" spans="1:12" x14ac:dyDescent="0.25">
      <c r="A90" s="176"/>
      <c r="B90" s="155"/>
      <c r="C90" s="155" t="s">
        <v>131</v>
      </c>
      <c r="D90" s="155" t="s">
        <v>132</v>
      </c>
      <c r="E90" s="155" t="s">
        <v>133</v>
      </c>
      <c r="F90" s="155" t="s">
        <v>134</v>
      </c>
      <c r="G90" s="155" t="s">
        <v>135</v>
      </c>
      <c r="H90" s="155"/>
      <c r="I90" s="774"/>
      <c r="J90" s="774"/>
      <c r="K90" s="775"/>
      <c r="L90" s="1"/>
    </row>
    <row r="91" spans="1:12" ht="15" customHeight="1" x14ac:dyDescent="0.25">
      <c r="A91" s="176"/>
      <c r="B91" s="155"/>
      <c r="C91" s="761" t="s">
        <v>136</v>
      </c>
      <c r="D91" s="761"/>
      <c r="E91" s="761"/>
      <c r="F91" s="761"/>
      <c r="G91" s="761"/>
      <c r="H91" s="155"/>
      <c r="I91" s="155"/>
      <c r="J91" s="155"/>
      <c r="K91" s="156"/>
      <c r="L91" s="1"/>
    </row>
    <row r="92" spans="1:12" ht="15" customHeight="1" x14ac:dyDescent="0.25">
      <c r="A92" s="176"/>
      <c r="B92" s="155"/>
      <c r="C92" s="761"/>
      <c r="D92" s="761"/>
      <c r="E92" s="761"/>
      <c r="F92" s="761"/>
      <c r="G92" s="761"/>
      <c r="H92" s="155"/>
      <c r="I92" s="155"/>
      <c r="J92" s="155"/>
      <c r="K92" s="156"/>
      <c r="L92" s="1"/>
    </row>
    <row r="93" spans="1:12" ht="15.75" thickBot="1" x14ac:dyDescent="0.3">
      <c r="A93" s="79"/>
      <c r="B93" s="80"/>
      <c r="C93" s="80"/>
      <c r="D93" s="80"/>
      <c r="E93" s="80"/>
      <c r="F93" s="80"/>
      <c r="G93" s="80"/>
      <c r="H93" s="80"/>
      <c r="I93" s="80"/>
      <c r="J93" s="80"/>
      <c r="K93" s="81"/>
      <c r="L93" s="1"/>
    </row>
    <row r="94" spans="1:12" ht="15.75" thickBot="1" x14ac:dyDescent="0.3">
      <c r="A94" s="1"/>
      <c r="B94" s="1"/>
      <c r="C94" s="1"/>
      <c r="D94" s="1"/>
      <c r="E94" s="1"/>
      <c r="F94" s="1"/>
      <c r="G94" s="1"/>
      <c r="H94" s="1"/>
      <c r="I94" s="1"/>
      <c r="J94" s="1"/>
      <c r="K94" s="1"/>
      <c r="L94" s="1"/>
    </row>
    <row r="95" spans="1:12" ht="15.75" customHeight="1" thickBot="1" x14ac:dyDescent="0.3">
      <c r="A95" s="1023" t="s">
        <v>120</v>
      </c>
      <c r="B95" s="1017"/>
      <c r="C95" s="1017"/>
      <c r="D95" s="1017"/>
      <c r="E95" s="1017"/>
      <c r="F95" s="1017"/>
      <c r="G95" s="1017"/>
      <c r="H95" s="1018"/>
      <c r="I95" s="1015" t="s">
        <v>348</v>
      </c>
      <c r="J95" s="1016"/>
      <c r="K95" s="141" t="str">
        <f>IF(J102="x","EXTREMA",IF(J104="x","ALTA",IF(J106="x","MODERADA",IF(J108="x","BAJA",""))))</f>
        <v/>
      </c>
      <c r="L95" s="1"/>
    </row>
    <row r="96" spans="1:12" ht="16.5" thickBot="1" x14ac:dyDescent="0.3">
      <c r="A96" s="1024"/>
      <c r="B96" s="1019"/>
      <c r="C96" s="1019"/>
      <c r="D96" s="1019"/>
      <c r="E96" s="1019"/>
      <c r="F96" s="1019"/>
      <c r="G96" s="1019"/>
      <c r="H96" s="1020"/>
      <c r="I96" s="1010" t="s">
        <v>349</v>
      </c>
      <c r="J96" s="1011"/>
      <c r="K96" s="192" t="str">
        <f>'VALORACION RIESGOS INHERENTES'!K91</f>
        <v>BAJA</v>
      </c>
      <c r="L96" s="1"/>
    </row>
    <row r="97" spans="1:12" ht="16.5" thickBot="1" x14ac:dyDescent="0.3">
      <c r="A97" s="1025"/>
      <c r="B97" s="1010" t="s">
        <v>299</v>
      </c>
      <c r="C97" s="1038"/>
      <c r="D97" s="1038"/>
      <c r="E97" s="1038"/>
      <c r="F97" s="1038"/>
      <c r="G97" s="1038"/>
      <c r="H97" s="1038"/>
      <c r="I97" s="1038"/>
      <c r="J97" s="1011"/>
      <c r="K97" s="192" t="str">
        <f>'EVALUACIÓN SOLIDEZ CONTROLES'!H26</f>
        <v>Fuerte</v>
      </c>
      <c r="L97" s="1"/>
    </row>
    <row r="98" spans="1:12" ht="20.25" customHeight="1" thickBot="1" x14ac:dyDescent="0.3">
      <c r="A98" s="194" t="s">
        <v>122</v>
      </c>
      <c r="B98" s="195"/>
      <c r="C98" s="195"/>
      <c r="D98" s="255"/>
      <c r="E98" s="1012"/>
      <c r="F98" s="1013"/>
      <c r="G98" s="1014"/>
      <c r="H98" s="793" t="s">
        <v>351</v>
      </c>
      <c r="I98" s="797"/>
      <c r="J98" s="798"/>
      <c r="K98" s="799"/>
      <c r="L98" s="1"/>
    </row>
    <row r="99" spans="1:12" ht="38.25" customHeight="1" x14ac:dyDescent="0.25">
      <c r="A99" s="176"/>
      <c r="B99" s="155"/>
      <c r="C99" s="177"/>
      <c r="D99" s="155"/>
      <c r="E99" s="155"/>
      <c r="F99" s="155"/>
      <c r="G99" s="155"/>
      <c r="H99" s="155"/>
      <c r="I99" s="155"/>
      <c r="J99" s="172"/>
      <c r="K99" s="173"/>
      <c r="L99" s="1"/>
    </row>
    <row r="100" spans="1:12" ht="39" customHeight="1" x14ac:dyDescent="0.25">
      <c r="A100" s="779" t="s">
        <v>122</v>
      </c>
      <c r="B100" s="155">
        <v>5</v>
      </c>
      <c r="C100" s="780"/>
      <c r="D100" s="759"/>
      <c r="E100" s="760"/>
      <c r="F100" s="760"/>
      <c r="G100" s="760"/>
      <c r="H100" s="155"/>
      <c r="I100" s="155"/>
      <c r="J100" s="774" t="s">
        <v>121</v>
      </c>
      <c r="K100" s="775"/>
      <c r="L100" s="1"/>
    </row>
    <row r="101" spans="1:12" x14ac:dyDescent="0.25">
      <c r="A101" s="779"/>
      <c r="B101" s="155" t="s">
        <v>124</v>
      </c>
      <c r="C101" s="781"/>
      <c r="D101" s="759"/>
      <c r="E101" s="760"/>
      <c r="F101" s="760"/>
      <c r="G101" s="760"/>
      <c r="H101" s="155"/>
      <c r="I101" s="155"/>
      <c r="J101" s="157"/>
      <c r="K101" s="158"/>
      <c r="L101" s="1"/>
    </row>
    <row r="102" spans="1:12" ht="27.75" x14ac:dyDescent="0.25">
      <c r="A102" s="779"/>
      <c r="B102" s="155">
        <v>4</v>
      </c>
      <c r="C102" s="782"/>
      <c r="D102" s="759"/>
      <c r="E102" s="759"/>
      <c r="F102" s="772"/>
      <c r="G102" s="760"/>
      <c r="H102" s="155"/>
      <c r="I102" s="155"/>
      <c r="J102" s="163" t="str">
        <f xml:space="preserve"> IF(OR(E100="X",F100="X",G100="x",F102="x",G102="X",F104="X",G104="X",G106="X" ),"x","")</f>
        <v/>
      </c>
      <c r="K102" s="158" t="s">
        <v>123</v>
      </c>
      <c r="L102" s="1"/>
    </row>
    <row r="103" spans="1:12" ht="27.75" x14ac:dyDescent="0.25">
      <c r="A103" s="779"/>
      <c r="B103" s="155" t="s">
        <v>126</v>
      </c>
      <c r="C103" s="783"/>
      <c r="D103" s="759"/>
      <c r="E103" s="759"/>
      <c r="F103" s="772"/>
      <c r="G103" s="760"/>
      <c r="H103" s="155"/>
      <c r="I103" s="155"/>
      <c r="J103" s="164"/>
      <c r="K103" s="158"/>
      <c r="L103" s="1"/>
    </row>
    <row r="104" spans="1:12" ht="27.75" x14ac:dyDescent="0.25">
      <c r="A104" s="779"/>
      <c r="B104" s="155">
        <v>3</v>
      </c>
      <c r="C104" s="762"/>
      <c r="D104" s="757"/>
      <c r="E104" s="758"/>
      <c r="F104" s="772"/>
      <c r="G104" s="760"/>
      <c r="H104" s="155"/>
      <c r="I104" s="155"/>
      <c r="J104" s="165" t="str">
        <f xml:space="preserve"> IF(OR(C100="X",D100="X",D102="x",E102="x",E104="X",F106="X",F108="X",G108="X" ),"x","")</f>
        <v/>
      </c>
      <c r="K104" s="158" t="s">
        <v>125</v>
      </c>
      <c r="L104" s="1"/>
    </row>
    <row r="105" spans="1:12" ht="27.75" x14ac:dyDescent="0.25">
      <c r="A105" s="779"/>
      <c r="B105" s="155" t="s">
        <v>128</v>
      </c>
      <c r="C105" s="773"/>
      <c r="D105" s="757"/>
      <c r="E105" s="759"/>
      <c r="F105" s="772"/>
      <c r="G105" s="760"/>
      <c r="H105" s="155"/>
      <c r="I105" s="155"/>
      <c r="J105" s="166"/>
      <c r="K105" s="158"/>
      <c r="L105" s="1"/>
    </row>
    <row r="106" spans="1:12" ht="27.75" x14ac:dyDescent="0.25">
      <c r="A106" s="779"/>
      <c r="B106" s="155">
        <v>2</v>
      </c>
      <c r="C106" s="762"/>
      <c r="D106" s="755"/>
      <c r="E106" s="756"/>
      <c r="F106" s="758"/>
      <c r="G106" s="760"/>
      <c r="H106" s="155"/>
      <c r="I106" s="155"/>
      <c r="J106" s="167" t="str">
        <f xml:space="preserve"> IF(OR(C102="X",D104="X",E108="x",E106="x" ),"x","")</f>
        <v/>
      </c>
      <c r="K106" s="158" t="s">
        <v>127</v>
      </c>
      <c r="L106" s="1"/>
    </row>
    <row r="107" spans="1:12" ht="27.75" x14ac:dyDescent="0.25">
      <c r="A107" s="779"/>
      <c r="B107" s="155" t="s">
        <v>250</v>
      </c>
      <c r="C107" s="773"/>
      <c r="D107" s="755"/>
      <c r="E107" s="757"/>
      <c r="F107" s="759"/>
      <c r="G107" s="760"/>
      <c r="H107" s="155"/>
      <c r="I107" s="155"/>
      <c r="J107" s="166"/>
      <c r="K107" s="158"/>
      <c r="L107" s="1"/>
    </row>
    <row r="108" spans="1:12" ht="27.75" x14ac:dyDescent="0.25">
      <c r="A108" s="779"/>
      <c r="B108" s="155">
        <v>1</v>
      </c>
      <c r="C108" s="762"/>
      <c r="D108" s="764"/>
      <c r="E108" s="766"/>
      <c r="F108" s="768"/>
      <c r="G108" s="770"/>
      <c r="H108" s="155"/>
      <c r="I108" s="155"/>
      <c r="J108" s="168" t="str">
        <f xml:space="preserve"> IF(OR(C104="X",C106="X",C108="x",D106="x",D108="x" ),"x","")</f>
        <v/>
      </c>
      <c r="K108" s="158" t="s">
        <v>129</v>
      </c>
      <c r="L108" s="1"/>
    </row>
    <row r="109" spans="1:12" x14ac:dyDescent="0.25">
      <c r="A109" s="779"/>
      <c r="B109" s="155" t="s">
        <v>130</v>
      </c>
      <c r="C109" s="763"/>
      <c r="D109" s="765"/>
      <c r="E109" s="767"/>
      <c r="F109" s="769"/>
      <c r="G109" s="771"/>
      <c r="H109" s="155"/>
      <c r="I109" s="155"/>
      <c r="J109" s="155"/>
      <c r="K109" s="156"/>
      <c r="L109" s="1"/>
    </row>
    <row r="110" spans="1:12" x14ac:dyDescent="0.25">
      <c r="A110" s="176"/>
      <c r="B110" s="155"/>
      <c r="C110" s="155">
        <v>1</v>
      </c>
      <c r="D110" s="155">
        <v>2</v>
      </c>
      <c r="E110" s="155">
        <v>3</v>
      </c>
      <c r="F110" s="155">
        <v>4</v>
      </c>
      <c r="G110" s="155">
        <v>5</v>
      </c>
      <c r="H110" s="155"/>
      <c r="I110" s="155"/>
      <c r="J110" s="155"/>
      <c r="K110" s="156"/>
      <c r="L110" s="1"/>
    </row>
    <row r="111" spans="1:12" x14ac:dyDescent="0.25">
      <c r="A111" s="176"/>
      <c r="B111" s="155"/>
      <c r="C111" s="155" t="s">
        <v>131</v>
      </c>
      <c r="D111" s="155" t="s">
        <v>132</v>
      </c>
      <c r="E111" s="155" t="s">
        <v>133</v>
      </c>
      <c r="F111" s="155" t="s">
        <v>134</v>
      </c>
      <c r="G111" s="155" t="s">
        <v>135</v>
      </c>
      <c r="H111" s="155"/>
      <c r="I111" s="155"/>
      <c r="J111" s="155"/>
      <c r="K111" s="156"/>
      <c r="L111" s="1"/>
    </row>
    <row r="112" spans="1:12" ht="15" customHeight="1" x14ac:dyDescent="0.25">
      <c r="A112" s="176"/>
      <c r="B112" s="155"/>
      <c r="C112" s="761" t="s">
        <v>136</v>
      </c>
      <c r="D112" s="761"/>
      <c r="E112" s="761"/>
      <c r="F112" s="761"/>
      <c r="G112" s="761"/>
      <c r="H112" s="155"/>
      <c r="I112" s="155"/>
      <c r="J112" s="155"/>
      <c r="K112" s="156"/>
      <c r="L112" s="1"/>
    </row>
    <row r="113" spans="1:12" ht="15" customHeight="1" x14ac:dyDescent="0.25">
      <c r="A113" s="176"/>
      <c r="B113" s="155"/>
      <c r="C113" s="761"/>
      <c r="D113" s="761"/>
      <c r="E113" s="761"/>
      <c r="F113" s="761"/>
      <c r="G113" s="761"/>
      <c r="H113" s="155"/>
      <c r="I113" s="155"/>
      <c r="J113" s="155"/>
      <c r="K113" s="156"/>
      <c r="L113" s="1"/>
    </row>
    <row r="114" spans="1:12" ht="15.75" thickBot="1" x14ac:dyDescent="0.3">
      <c r="A114" s="79"/>
      <c r="B114" s="80"/>
      <c r="C114" s="80"/>
      <c r="D114" s="80"/>
      <c r="E114" s="80"/>
      <c r="F114" s="80"/>
      <c r="G114" s="80"/>
      <c r="H114" s="80"/>
      <c r="I114" s="80"/>
      <c r="J114" s="80"/>
      <c r="K114" s="81"/>
      <c r="L114" s="1"/>
    </row>
    <row r="115" spans="1:12" ht="15.75" thickBot="1" x14ac:dyDescent="0.3">
      <c r="A115" s="1"/>
      <c r="B115" s="1"/>
      <c r="C115" s="1"/>
      <c r="D115" s="1"/>
      <c r="E115" s="1"/>
      <c r="F115" s="1"/>
      <c r="G115" s="1"/>
      <c r="H115" s="1"/>
      <c r="I115" s="1"/>
      <c r="J115" s="1"/>
      <c r="K115" s="1"/>
      <c r="L115" s="1"/>
    </row>
    <row r="116" spans="1:12" ht="15.75" customHeight="1" thickBot="1" x14ac:dyDescent="0.3">
      <c r="A116" s="1023" t="s">
        <v>120</v>
      </c>
      <c r="B116" s="1017"/>
      <c r="C116" s="1017"/>
      <c r="D116" s="1017"/>
      <c r="E116" s="1017"/>
      <c r="F116" s="1017"/>
      <c r="G116" s="1017"/>
      <c r="H116" s="1018"/>
      <c r="I116" s="1015" t="s">
        <v>348</v>
      </c>
      <c r="J116" s="1016"/>
      <c r="K116" s="141" t="str">
        <f>IF(J123="x","EXTREMA",IF(J125="x","ALTA",IF(J127="x","MODERADA",IF(J129="x","BAJA",""))))</f>
        <v/>
      </c>
      <c r="L116" s="1"/>
    </row>
    <row r="117" spans="1:12" ht="16.5" thickBot="1" x14ac:dyDescent="0.3">
      <c r="A117" s="1024"/>
      <c r="B117" s="1019"/>
      <c r="C117" s="1019"/>
      <c r="D117" s="1019"/>
      <c r="E117" s="1019"/>
      <c r="F117" s="1019"/>
      <c r="G117" s="1019"/>
      <c r="H117" s="1020"/>
      <c r="I117" s="1010" t="s">
        <v>349</v>
      </c>
      <c r="J117" s="1011"/>
      <c r="K117" s="192" t="str">
        <f>'VALORACION RIESGOS INHERENTES'!K111</f>
        <v/>
      </c>
      <c r="L117" s="1"/>
    </row>
    <row r="118" spans="1:12" ht="16.5" thickBot="1" x14ac:dyDescent="0.3">
      <c r="A118" s="1025"/>
      <c r="B118" s="793" t="s">
        <v>299</v>
      </c>
      <c r="C118" s="794"/>
      <c r="D118" s="794"/>
      <c r="E118" s="794"/>
      <c r="F118" s="794"/>
      <c r="G118" s="794"/>
      <c r="H118" s="794"/>
      <c r="I118" s="794"/>
      <c r="J118" s="797"/>
      <c r="K118" s="192" t="str">
        <f>'EVALUACIÓN SOLIDEZ CONTROLES'!H30</f>
        <v xml:space="preserve"> </v>
      </c>
      <c r="L118" s="1"/>
    </row>
    <row r="119" spans="1:12" ht="17.25" customHeight="1" thickBot="1" x14ac:dyDescent="0.3">
      <c r="A119" s="194" t="s">
        <v>122</v>
      </c>
      <c r="B119" s="195"/>
      <c r="C119" s="195"/>
      <c r="D119" s="255"/>
      <c r="E119" s="1012"/>
      <c r="F119" s="1013"/>
      <c r="G119" s="1014"/>
      <c r="H119" s="793" t="s">
        <v>351</v>
      </c>
      <c r="I119" s="797"/>
      <c r="J119" s="798"/>
      <c r="K119" s="799"/>
      <c r="L119" s="1"/>
    </row>
    <row r="120" spans="1:12" ht="39.75" customHeight="1" x14ac:dyDescent="0.25">
      <c r="A120" s="176"/>
      <c r="B120" s="155"/>
      <c r="C120" s="177"/>
      <c r="D120" s="155"/>
      <c r="E120" s="155"/>
      <c r="F120" s="155"/>
      <c r="G120" s="155"/>
      <c r="H120" s="155"/>
      <c r="I120" s="155"/>
      <c r="J120" s="1"/>
      <c r="K120" s="71"/>
      <c r="L120" s="1"/>
    </row>
    <row r="121" spans="1:12" ht="15" customHeight="1" x14ac:dyDescent="0.25">
      <c r="A121" s="779" t="s">
        <v>122</v>
      </c>
      <c r="B121" s="155">
        <v>5</v>
      </c>
      <c r="C121" s="800"/>
      <c r="D121" s="791"/>
      <c r="E121" s="792"/>
      <c r="F121" s="792"/>
      <c r="G121" s="792"/>
      <c r="H121" s="190"/>
      <c r="I121" s="155"/>
      <c r="J121" s="774" t="s">
        <v>121</v>
      </c>
      <c r="K121" s="775"/>
      <c r="L121" s="1"/>
    </row>
    <row r="122" spans="1:12" ht="33" x14ac:dyDescent="0.25">
      <c r="A122" s="779"/>
      <c r="B122" s="155" t="s">
        <v>124</v>
      </c>
      <c r="C122" s="801"/>
      <c r="D122" s="791"/>
      <c r="E122" s="792"/>
      <c r="F122" s="792"/>
      <c r="G122" s="792"/>
      <c r="H122" s="190"/>
      <c r="I122" s="155"/>
      <c r="J122" s="157"/>
      <c r="K122" s="158"/>
      <c r="L122" s="1"/>
    </row>
    <row r="123" spans="1:12" ht="33" x14ac:dyDescent="0.25">
      <c r="A123" s="779"/>
      <c r="B123" s="155">
        <v>4</v>
      </c>
      <c r="C123" s="802"/>
      <c r="D123" s="791"/>
      <c r="E123" s="791"/>
      <c r="F123" s="804"/>
      <c r="G123" s="792"/>
      <c r="H123" s="190"/>
      <c r="I123" s="155"/>
      <c r="J123" s="163" t="str">
        <f xml:space="preserve"> IF(OR(E121="X",F121="X",G121="x",F123="x",G123="X",F125="X",G125="X",G127="X" ),"x","")</f>
        <v/>
      </c>
      <c r="K123" s="158" t="s">
        <v>123</v>
      </c>
      <c r="L123" s="1"/>
    </row>
    <row r="124" spans="1:12" ht="33" x14ac:dyDescent="0.25">
      <c r="A124" s="779"/>
      <c r="B124" s="155" t="s">
        <v>126</v>
      </c>
      <c r="C124" s="803"/>
      <c r="D124" s="791"/>
      <c r="E124" s="791"/>
      <c r="F124" s="804"/>
      <c r="G124" s="792"/>
      <c r="H124" s="190"/>
      <c r="I124" s="155"/>
      <c r="J124" s="164"/>
      <c r="K124" s="158"/>
      <c r="L124" s="1"/>
    </row>
    <row r="125" spans="1:12" ht="33" x14ac:dyDescent="0.25">
      <c r="A125" s="779"/>
      <c r="B125" s="155">
        <v>3</v>
      </c>
      <c r="C125" s="805"/>
      <c r="D125" s="789"/>
      <c r="E125" s="790"/>
      <c r="F125" s="804"/>
      <c r="G125" s="792"/>
      <c r="H125" s="190"/>
      <c r="I125" s="155"/>
      <c r="J125" s="165" t="str">
        <f xml:space="preserve"> IF(OR(C121="X",D121="X",D123="x",E123="x",E125="X",F127="X",F129="X",G129="X" ),"x","")</f>
        <v/>
      </c>
      <c r="K125" s="158" t="s">
        <v>125</v>
      </c>
      <c r="L125" s="1"/>
    </row>
    <row r="126" spans="1:12" ht="33" x14ac:dyDescent="0.25">
      <c r="A126" s="779"/>
      <c r="B126" s="155" t="s">
        <v>128</v>
      </c>
      <c r="C126" s="806"/>
      <c r="D126" s="789"/>
      <c r="E126" s="791"/>
      <c r="F126" s="804"/>
      <c r="G126" s="792"/>
      <c r="H126" s="190"/>
      <c r="I126" s="155"/>
      <c r="J126" s="166"/>
      <c r="K126" s="158"/>
      <c r="L126" s="1"/>
    </row>
    <row r="127" spans="1:12" ht="33" x14ac:dyDescent="0.25">
      <c r="A127" s="779"/>
      <c r="B127" s="155">
        <v>2</v>
      </c>
      <c r="C127" s="805"/>
      <c r="D127" s="787"/>
      <c r="E127" s="788"/>
      <c r="F127" s="790"/>
      <c r="G127" s="792"/>
      <c r="H127" s="190"/>
      <c r="I127" s="155"/>
      <c r="J127" s="167" t="str">
        <f xml:space="preserve"> IF(OR(C123="X",D125="X",E127="x",E129="x" ),"x","")</f>
        <v/>
      </c>
      <c r="K127" s="158" t="s">
        <v>127</v>
      </c>
      <c r="L127" s="1"/>
    </row>
    <row r="128" spans="1:12" ht="33" x14ac:dyDescent="0.25">
      <c r="A128" s="779"/>
      <c r="B128" s="155" t="s">
        <v>250</v>
      </c>
      <c r="C128" s="806"/>
      <c r="D128" s="787"/>
      <c r="E128" s="789"/>
      <c r="F128" s="791"/>
      <c r="G128" s="792"/>
      <c r="H128" s="190"/>
      <c r="I128" s="155"/>
      <c r="J128" s="166"/>
      <c r="K128" s="158"/>
      <c r="L128" s="1"/>
    </row>
    <row r="129" spans="1:12" ht="33" x14ac:dyDescent="0.25">
      <c r="A129" s="779"/>
      <c r="B129" s="155">
        <v>1</v>
      </c>
      <c r="C129" s="805"/>
      <c r="D129" s="808"/>
      <c r="E129" s="810"/>
      <c r="F129" s="812"/>
      <c r="G129" s="814"/>
      <c r="H129" s="190"/>
      <c r="I129" s="155"/>
      <c r="J129" s="168" t="str">
        <f xml:space="preserve"> IF(OR(C125="X",C127="X",D127="x",C129="x",D129="x" ),"x","")</f>
        <v/>
      </c>
      <c r="K129" s="158" t="s">
        <v>129</v>
      </c>
      <c r="L129" s="1"/>
    </row>
    <row r="130" spans="1:12" ht="33" x14ac:dyDescent="0.25">
      <c r="A130" s="779"/>
      <c r="B130" s="155" t="s">
        <v>130</v>
      </c>
      <c r="C130" s="807"/>
      <c r="D130" s="809"/>
      <c r="E130" s="811"/>
      <c r="F130" s="813"/>
      <c r="G130" s="815"/>
      <c r="H130" s="190"/>
      <c r="I130" s="155"/>
      <c r="J130" s="155"/>
      <c r="K130" s="156"/>
      <c r="L130" s="1"/>
    </row>
    <row r="131" spans="1:12" x14ac:dyDescent="0.25">
      <c r="A131" s="176"/>
      <c r="B131" s="155"/>
      <c r="C131" s="155">
        <v>1</v>
      </c>
      <c r="D131" s="155">
        <v>2</v>
      </c>
      <c r="E131" s="155">
        <v>3</v>
      </c>
      <c r="F131" s="155">
        <v>4</v>
      </c>
      <c r="G131" s="155">
        <v>5</v>
      </c>
      <c r="H131" s="155"/>
      <c r="I131" s="155"/>
      <c r="J131" s="155"/>
      <c r="K131" s="156"/>
      <c r="L131" s="1"/>
    </row>
    <row r="132" spans="1:12" x14ac:dyDescent="0.25">
      <c r="A132" s="176"/>
      <c r="B132" s="155"/>
      <c r="C132" s="155" t="s">
        <v>131</v>
      </c>
      <c r="D132" s="155" t="s">
        <v>132</v>
      </c>
      <c r="E132" s="155" t="s">
        <v>133</v>
      </c>
      <c r="F132" s="155" t="s">
        <v>134</v>
      </c>
      <c r="G132" s="155" t="s">
        <v>135</v>
      </c>
      <c r="H132" s="155"/>
      <c r="I132" s="155"/>
      <c r="J132" s="155"/>
      <c r="K132" s="156"/>
      <c r="L132" s="1"/>
    </row>
    <row r="133" spans="1:12" ht="15" customHeight="1" x14ac:dyDescent="0.25">
      <c r="A133" s="176"/>
      <c r="B133" s="155"/>
      <c r="C133" s="761" t="s">
        <v>136</v>
      </c>
      <c r="D133" s="761"/>
      <c r="E133" s="761"/>
      <c r="F133" s="761"/>
      <c r="G133" s="761"/>
      <c r="H133" s="155"/>
      <c r="I133" s="155"/>
      <c r="J133" s="155"/>
      <c r="K133" s="156"/>
      <c r="L133" s="1"/>
    </row>
    <row r="134" spans="1:12" ht="15" customHeight="1" x14ac:dyDescent="0.25">
      <c r="A134" s="176"/>
      <c r="B134" s="155"/>
      <c r="C134" s="761"/>
      <c r="D134" s="761"/>
      <c r="E134" s="761"/>
      <c r="F134" s="761"/>
      <c r="G134" s="761"/>
      <c r="H134" s="155"/>
      <c r="I134" s="155"/>
      <c r="J134" s="155"/>
      <c r="K134" s="156"/>
      <c r="L134" s="1"/>
    </row>
    <row r="135" spans="1:12" ht="15.75" thickBot="1" x14ac:dyDescent="0.3">
      <c r="A135" s="79"/>
      <c r="B135" s="80"/>
      <c r="C135" s="80"/>
      <c r="D135" s="80"/>
      <c r="E135" s="80"/>
      <c r="F135" s="80"/>
      <c r="G135" s="80"/>
      <c r="H135" s="80"/>
      <c r="I135" s="80"/>
      <c r="J135" s="80"/>
      <c r="K135" s="81"/>
      <c r="L135" s="1"/>
    </row>
    <row r="136" spans="1:12" ht="15.75" thickBot="1" x14ac:dyDescent="0.3">
      <c r="A136" s="1"/>
      <c r="B136" s="1"/>
      <c r="C136" s="1"/>
      <c r="D136" s="1"/>
      <c r="E136" s="1"/>
      <c r="F136" s="1"/>
      <c r="G136" s="1"/>
      <c r="H136" s="1"/>
      <c r="I136" s="1"/>
      <c r="J136" s="1"/>
      <c r="K136" s="1"/>
      <c r="L136" s="1"/>
    </row>
    <row r="137" spans="1:12" ht="16.5" customHeight="1" thickBot="1" x14ac:dyDescent="0.3">
      <c r="A137" s="1023" t="s">
        <v>120</v>
      </c>
      <c r="B137" s="1021" t="str">
        <f>DESCRIPCION!A28</f>
        <v>g</v>
      </c>
      <c r="C137" s="1017"/>
      <c r="D137" s="1017"/>
      <c r="E137" s="1017"/>
      <c r="F137" s="1017"/>
      <c r="G137" s="1017"/>
      <c r="H137" s="1018"/>
      <c r="I137" s="1015" t="s">
        <v>348</v>
      </c>
      <c r="J137" s="1016"/>
      <c r="K137" s="141" t="str">
        <f>IF(J144="x","EXTREMA",IF(J146="x","ALTA",IF(J148="x","MODERADA",IF(J150="x","BAJA",""))))</f>
        <v/>
      </c>
      <c r="L137" s="1"/>
    </row>
    <row r="138" spans="1:12" ht="16.5" thickBot="1" x14ac:dyDescent="0.3">
      <c r="A138" s="1024"/>
      <c r="B138" s="1022"/>
      <c r="C138" s="1019"/>
      <c r="D138" s="1019"/>
      <c r="E138" s="1019"/>
      <c r="F138" s="1019"/>
      <c r="G138" s="1019"/>
      <c r="H138" s="1020"/>
      <c r="I138" s="1010" t="s">
        <v>349</v>
      </c>
      <c r="J138" s="1011"/>
      <c r="K138" s="192" t="str">
        <f>'VALORACION RIESGOS INHERENTES'!K131</f>
        <v/>
      </c>
      <c r="L138" s="1"/>
    </row>
    <row r="139" spans="1:12" ht="16.5" thickBot="1" x14ac:dyDescent="0.3">
      <c r="A139" s="1025"/>
      <c r="B139" s="793" t="s">
        <v>299</v>
      </c>
      <c r="C139" s="794"/>
      <c r="D139" s="794"/>
      <c r="E139" s="794"/>
      <c r="F139" s="794"/>
      <c r="G139" s="794"/>
      <c r="H139" s="794"/>
      <c r="I139" s="794"/>
      <c r="J139" s="797"/>
      <c r="K139" s="191" t="e">
        <f>'EVALUACIÓN SOLIDEZ CONTROLES'!H34</f>
        <v>#DIV/0!</v>
      </c>
      <c r="L139" s="1"/>
    </row>
    <row r="140" spans="1:12" ht="18" customHeight="1" thickBot="1" x14ac:dyDescent="0.3">
      <c r="A140" s="194" t="s">
        <v>122</v>
      </c>
      <c r="B140" s="195"/>
      <c r="C140" s="195"/>
      <c r="D140" s="255"/>
      <c r="E140" s="1012"/>
      <c r="F140" s="1013"/>
      <c r="G140" s="1014"/>
      <c r="H140" s="793" t="s">
        <v>351</v>
      </c>
      <c r="I140" s="797"/>
      <c r="J140" s="798"/>
      <c r="K140" s="799"/>
      <c r="L140" s="1"/>
    </row>
    <row r="141" spans="1:12" ht="42" customHeight="1" x14ac:dyDescent="0.25">
      <c r="A141" s="176"/>
      <c r="B141" s="155"/>
      <c r="C141" s="177"/>
      <c r="D141" s="155"/>
      <c r="E141" s="155"/>
      <c r="F141" s="155"/>
      <c r="G141" s="155"/>
      <c r="H141" s="155"/>
      <c r="I141" s="155"/>
      <c r="J141" s="172"/>
      <c r="K141" s="173"/>
      <c r="L141" s="1"/>
    </row>
    <row r="142" spans="1:12" ht="41.25" customHeight="1" x14ac:dyDescent="0.25">
      <c r="A142" s="779" t="s">
        <v>122</v>
      </c>
      <c r="B142" s="155">
        <v>5</v>
      </c>
      <c r="C142" s="780"/>
      <c r="D142" s="759"/>
      <c r="E142" s="760"/>
      <c r="F142" s="760"/>
      <c r="G142" s="760"/>
      <c r="H142" s="155"/>
      <c r="I142" s="155"/>
      <c r="J142" s="774" t="s">
        <v>121</v>
      </c>
      <c r="K142" s="775"/>
      <c r="L142" s="1"/>
    </row>
    <row r="143" spans="1:12" x14ac:dyDescent="0.25">
      <c r="A143" s="779"/>
      <c r="B143" s="155" t="s">
        <v>124</v>
      </c>
      <c r="C143" s="781"/>
      <c r="D143" s="759"/>
      <c r="E143" s="760"/>
      <c r="F143" s="760"/>
      <c r="G143" s="760"/>
      <c r="H143" s="155"/>
      <c r="I143" s="155"/>
      <c r="J143" s="157"/>
      <c r="K143" s="158"/>
      <c r="L143" s="1"/>
    </row>
    <row r="144" spans="1:12" ht="27.75" x14ac:dyDescent="0.25">
      <c r="A144" s="779"/>
      <c r="B144" s="155">
        <v>4</v>
      </c>
      <c r="C144" s="782"/>
      <c r="D144" s="759"/>
      <c r="E144" s="759"/>
      <c r="F144" s="772"/>
      <c r="G144" s="760"/>
      <c r="H144" s="155"/>
      <c r="I144" s="155"/>
      <c r="J144" s="163" t="str">
        <f xml:space="preserve"> IF(OR(E142="X",F142="X",G142="x",F144="x",G144="X",F146="X",G146="X",G148="X" ),"x","")</f>
        <v/>
      </c>
      <c r="K144" s="158" t="s">
        <v>123</v>
      </c>
      <c r="L144" s="1"/>
    </row>
    <row r="145" spans="1:12" ht="27.75" x14ac:dyDescent="0.25">
      <c r="A145" s="779"/>
      <c r="B145" s="155" t="s">
        <v>126</v>
      </c>
      <c r="C145" s="783"/>
      <c r="D145" s="759"/>
      <c r="E145" s="759"/>
      <c r="F145" s="772"/>
      <c r="G145" s="760"/>
      <c r="H145" s="155"/>
      <c r="I145" s="155"/>
      <c r="J145" s="164"/>
      <c r="K145" s="158"/>
      <c r="L145" s="1"/>
    </row>
    <row r="146" spans="1:12" ht="27.75" x14ac:dyDescent="0.25">
      <c r="A146" s="779"/>
      <c r="B146" s="155">
        <v>3</v>
      </c>
      <c r="C146" s="762"/>
      <c r="D146" s="757"/>
      <c r="E146" s="758"/>
      <c r="F146" s="772"/>
      <c r="G146" s="760"/>
      <c r="H146" s="155"/>
      <c r="I146" s="155"/>
      <c r="J146" s="165" t="str">
        <f xml:space="preserve"> IF(OR(C142="X",D142="X",D144="x",E144="x",E146="X",F148="X",F150="X",G150="X" ),"x","")</f>
        <v/>
      </c>
      <c r="K146" s="158" t="s">
        <v>125</v>
      </c>
      <c r="L146" s="1"/>
    </row>
    <row r="147" spans="1:12" ht="27.75" x14ac:dyDescent="0.25">
      <c r="A147" s="779"/>
      <c r="B147" s="155" t="s">
        <v>128</v>
      </c>
      <c r="C147" s="773"/>
      <c r="D147" s="757"/>
      <c r="E147" s="759"/>
      <c r="F147" s="772"/>
      <c r="G147" s="760"/>
      <c r="H147" s="155"/>
      <c r="I147" s="155"/>
      <c r="J147" s="166"/>
      <c r="K147" s="158"/>
      <c r="L147" s="1"/>
    </row>
    <row r="148" spans="1:12" ht="27.75" x14ac:dyDescent="0.25">
      <c r="A148" s="779"/>
      <c r="B148" s="155">
        <v>2</v>
      </c>
      <c r="C148" s="762"/>
      <c r="D148" s="755"/>
      <c r="E148" s="756"/>
      <c r="F148" s="758"/>
      <c r="G148" s="760"/>
      <c r="H148" s="155"/>
      <c r="I148" s="155"/>
      <c r="J148" s="167" t="str">
        <f xml:space="preserve"> IF(OR(C144="X",D146="X",E148="x",E150="x" ),"x","")</f>
        <v/>
      </c>
      <c r="K148" s="158" t="s">
        <v>127</v>
      </c>
      <c r="L148" s="1"/>
    </row>
    <row r="149" spans="1:12" ht="27.75" x14ac:dyDescent="0.25">
      <c r="A149" s="779"/>
      <c r="B149" s="155" t="s">
        <v>250</v>
      </c>
      <c r="C149" s="773"/>
      <c r="D149" s="755"/>
      <c r="E149" s="757"/>
      <c r="F149" s="759"/>
      <c r="G149" s="760"/>
      <c r="H149" s="155"/>
      <c r="I149" s="155"/>
      <c r="J149" s="166"/>
      <c r="K149" s="158"/>
      <c r="L149" s="1"/>
    </row>
    <row r="150" spans="1:12" ht="27.75" x14ac:dyDescent="0.25">
      <c r="A150" s="779"/>
      <c r="B150" s="155">
        <v>1</v>
      </c>
      <c r="C150" s="762"/>
      <c r="D150" s="764"/>
      <c r="E150" s="766"/>
      <c r="F150" s="768"/>
      <c r="G150" s="770"/>
      <c r="H150" s="155"/>
      <c r="I150" s="155"/>
      <c r="J150" s="168" t="str">
        <f xml:space="preserve"> IF(OR(C146="X",C148="X",C150="x",D148="x",D150="x" ),"x","")</f>
        <v/>
      </c>
      <c r="K150" s="158" t="s">
        <v>129</v>
      </c>
      <c r="L150" s="1"/>
    </row>
    <row r="151" spans="1:12" x14ac:dyDescent="0.25">
      <c r="A151" s="779"/>
      <c r="B151" s="155" t="s">
        <v>130</v>
      </c>
      <c r="C151" s="763"/>
      <c r="D151" s="765"/>
      <c r="E151" s="767"/>
      <c r="F151" s="769"/>
      <c r="G151" s="771"/>
      <c r="H151" s="155"/>
      <c r="I151" s="155"/>
      <c r="J151" s="155"/>
      <c r="K151" s="156"/>
      <c r="L151" s="1"/>
    </row>
    <row r="152" spans="1:12" x14ac:dyDescent="0.25">
      <c r="A152" s="176"/>
      <c r="B152" s="155"/>
      <c r="C152" s="155">
        <v>1</v>
      </c>
      <c r="D152" s="155">
        <v>2</v>
      </c>
      <c r="E152" s="155">
        <v>3</v>
      </c>
      <c r="F152" s="155">
        <v>4</v>
      </c>
      <c r="G152" s="155">
        <v>5</v>
      </c>
      <c r="H152" s="155"/>
      <c r="I152" s="155"/>
      <c r="J152" s="155"/>
      <c r="K152" s="156"/>
      <c r="L152" s="1"/>
    </row>
    <row r="153" spans="1:12" x14ac:dyDescent="0.25">
      <c r="A153" s="176"/>
      <c r="B153" s="155"/>
      <c r="C153" s="155" t="s">
        <v>131</v>
      </c>
      <c r="D153" s="155" t="s">
        <v>132</v>
      </c>
      <c r="E153" s="155" t="s">
        <v>133</v>
      </c>
      <c r="F153" s="155" t="s">
        <v>134</v>
      </c>
      <c r="G153" s="155" t="s">
        <v>135</v>
      </c>
      <c r="H153" s="155"/>
      <c r="I153" s="155"/>
      <c r="J153" s="155"/>
      <c r="K153" s="156"/>
      <c r="L153" s="1"/>
    </row>
    <row r="154" spans="1:12" ht="15" customHeight="1" x14ac:dyDescent="0.25">
      <c r="A154" s="176"/>
      <c r="B154" s="155"/>
      <c r="C154" s="761" t="s">
        <v>136</v>
      </c>
      <c r="D154" s="761"/>
      <c r="E154" s="761"/>
      <c r="F154" s="761"/>
      <c r="G154" s="761"/>
      <c r="H154" s="155"/>
      <c r="I154" s="155"/>
      <c r="J154" s="155"/>
      <c r="K154" s="156"/>
      <c r="L154" s="1"/>
    </row>
    <row r="155" spans="1:12" ht="15" customHeight="1" x14ac:dyDescent="0.25">
      <c r="A155" s="176"/>
      <c r="B155" s="155"/>
      <c r="C155" s="761"/>
      <c r="D155" s="761"/>
      <c r="E155" s="761"/>
      <c r="F155" s="761"/>
      <c r="G155" s="761"/>
      <c r="H155" s="155"/>
      <c r="I155" s="155"/>
      <c r="J155" s="155"/>
      <c r="K155" s="156"/>
      <c r="L155" s="1"/>
    </row>
    <row r="156" spans="1:12" ht="15.75" thickBot="1" x14ac:dyDescent="0.3">
      <c r="A156" s="178"/>
      <c r="B156" s="179"/>
      <c r="C156" s="179"/>
      <c r="D156" s="179"/>
      <c r="E156" s="179"/>
      <c r="F156" s="179"/>
      <c r="G156" s="179"/>
      <c r="H156" s="179"/>
      <c r="I156" s="179"/>
      <c r="J156" s="179"/>
      <c r="K156" s="180"/>
      <c r="L156" s="1"/>
    </row>
    <row r="157" spans="1:12" ht="15.75" thickBot="1" x14ac:dyDescent="0.3">
      <c r="A157" s="1"/>
      <c r="B157" s="1"/>
      <c r="C157" s="1"/>
      <c r="D157" s="1"/>
      <c r="E157" s="1"/>
      <c r="F157" s="1"/>
      <c r="G157" s="1"/>
      <c r="H157" s="1"/>
      <c r="I157" s="1"/>
      <c r="J157" s="1"/>
      <c r="K157" s="1"/>
      <c r="L157" s="1"/>
    </row>
    <row r="158" spans="1:12" ht="16.5" customHeight="1" thickBot="1" x14ac:dyDescent="0.3">
      <c r="A158" s="1023" t="s">
        <v>120</v>
      </c>
      <c r="B158" s="1017" t="str">
        <f>DESCRIPCION!A31</f>
        <v>h</v>
      </c>
      <c r="C158" s="1017"/>
      <c r="D158" s="1017"/>
      <c r="E158" s="1017"/>
      <c r="F158" s="1017"/>
      <c r="G158" s="1017"/>
      <c r="H158" s="1018"/>
      <c r="I158" s="1015" t="s">
        <v>348</v>
      </c>
      <c r="J158" s="1016"/>
      <c r="K158" s="141" t="str">
        <f>IF(J165="x","EXTREMA",IF(J167="x","ALTA",IF(J169="x","MODERADA",IF(J171="x","BAJA",""))))</f>
        <v/>
      </c>
      <c r="L158" s="1"/>
    </row>
    <row r="159" spans="1:12" ht="16.5" thickBot="1" x14ac:dyDescent="0.3">
      <c r="A159" s="1024"/>
      <c r="B159" s="1019"/>
      <c r="C159" s="1019"/>
      <c r="D159" s="1019"/>
      <c r="E159" s="1019"/>
      <c r="F159" s="1019"/>
      <c r="G159" s="1019"/>
      <c r="H159" s="1020"/>
      <c r="I159" s="1010" t="s">
        <v>349</v>
      </c>
      <c r="J159" s="1011"/>
      <c r="K159" s="191" t="str">
        <f>'VALORACION RIESGOS INHERENTES'!K151</f>
        <v/>
      </c>
      <c r="L159" s="1"/>
    </row>
    <row r="160" spans="1:12" ht="15.75" customHeight="1" thickBot="1" x14ac:dyDescent="0.3">
      <c r="A160" s="1025"/>
      <c r="B160" s="793" t="s">
        <v>299</v>
      </c>
      <c r="C160" s="794"/>
      <c r="D160" s="794"/>
      <c r="E160" s="794"/>
      <c r="F160" s="794"/>
      <c r="G160" s="794"/>
      <c r="H160" s="794"/>
      <c r="I160" s="794"/>
      <c r="J160" s="797"/>
      <c r="K160" s="191" t="e">
        <f>'EVALUACIÓN SOLIDEZ CONTROLES'!H38</f>
        <v>#DIV/0!</v>
      </c>
      <c r="L160" s="1"/>
    </row>
    <row r="161" spans="1:12" ht="15.75" customHeight="1" thickBot="1" x14ac:dyDescent="0.3">
      <c r="A161" s="194" t="s">
        <v>122</v>
      </c>
      <c r="B161" s="195"/>
      <c r="C161" s="195"/>
      <c r="D161" s="255"/>
      <c r="E161" s="1012"/>
      <c r="F161" s="1013"/>
      <c r="G161" s="1014"/>
      <c r="H161" s="793" t="s">
        <v>351</v>
      </c>
      <c r="I161" s="797"/>
      <c r="J161" s="798"/>
      <c r="K161" s="799"/>
      <c r="L161" s="1"/>
    </row>
    <row r="162" spans="1:12" ht="44.25" customHeight="1" x14ac:dyDescent="0.25">
      <c r="A162" s="176"/>
      <c r="B162" s="155"/>
      <c r="C162" s="177"/>
      <c r="D162" s="155"/>
      <c r="E162" s="155"/>
      <c r="F162" s="155"/>
      <c r="G162" s="155"/>
      <c r="H162" s="155"/>
      <c r="I162" s="155"/>
      <c r="J162" s="172"/>
      <c r="K162" s="173"/>
      <c r="L162" s="1"/>
    </row>
    <row r="163" spans="1:12" ht="54" customHeight="1" x14ac:dyDescent="0.25">
      <c r="A163" s="779" t="s">
        <v>122</v>
      </c>
      <c r="B163" s="155">
        <v>5</v>
      </c>
      <c r="C163" s="780"/>
      <c r="D163" s="759"/>
      <c r="E163" s="760"/>
      <c r="F163" s="760"/>
      <c r="G163" s="760"/>
      <c r="H163" s="155"/>
      <c r="I163" s="155"/>
      <c r="J163" s="774" t="s">
        <v>121</v>
      </c>
      <c r="K163" s="775"/>
      <c r="L163" s="1"/>
    </row>
    <row r="164" spans="1:12" x14ac:dyDescent="0.25">
      <c r="A164" s="779"/>
      <c r="B164" s="155" t="s">
        <v>124</v>
      </c>
      <c r="C164" s="781"/>
      <c r="D164" s="759"/>
      <c r="E164" s="760"/>
      <c r="F164" s="760"/>
      <c r="G164" s="760"/>
      <c r="H164" s="155"/>
      <c r="I164" s="155"/>
      <c r="J164" s="157"/>
      <c r="K164" s="158"/>
      <c r="L164" s="1"/>
    </row>
    <row r="165" spans="1:12" ht="27.75" x14ac:dyDescent="0.25">
      <c r="A165" s="779"/>
      <c r="B165" s="155">
        <v>4</v>
      </c>
      <c r="C165" s="782"/>
      <c r="D165" s="759"/>
      <c r="E165" s="759"/>
      <c r="F165" s="772"/>
      <c r="G165" s="760"/>
      <c r="H165" s="155"/>
      <c r="I165" s="155"/>
      <c r="J165" s="163" t="str">
        <f xml:space="preserve"> IF(OR(E163="X",F163="X",G163="x",F165="x",G165="X",F167="X",G167="X",G169="X" ),"x","")</f>
        <v/>
      </c>
      <c r="K165" s="158" t="s">
        <v>123</v>
      </c>
      <c r="L165" s="1"/>
    </row>
    <row r="166" spans="1:12" ht="27.75" x14ac:dyDescent="0.25">
      <c r="A166" s="779"/>
      <c r="B166" s="155" t="s">
        <v>126</v>
      </c>
      <c r="C166" s="783"/>
      <c r="D166" s="759"/>
      <c r="E166" s="759"/>
      <c r="F166" s="772"/>
      <c r="G166" s="760"/>
      <c r="H166" s="155"/>
      <c r="I166" s="155"/>
      <c r="J166" s="164"/>
      <c r="K166" s="158"/>
      <c r="L166" s="1"/>
    </row>
    <row r="167" spans="1:12" ht="27.75" x14ac:dyDescent="0.25">
      <c r="A167" s="779"/>
      <c r="B167" s="155">
        <v>3</v>
      </c>
      <c r="C167" s="762"/>
      <c r="D167" s="757"/>
      <c r="E167" s="758"/>
      <c r="F167" s="772"/>
      <c r="G167" s="760"/>
      <c r="H167" s="155"/>
      <c r="I167" s="155"/>
      <c r="J167" s="165" t="str">
        <f xml:space="preserve"> IF(OR(C163="X",D163="X",D165="x",E165="x",E167="X",F169="X",F171="X",G171="X" ),"x","")</f>
        <v/>
      </c>
      <c r="K167" s="158" t="s">
        <v>125</v>
      </c>
      <c r="L167" s="1"/>
    </row>
    <row r="168" spans="1:12" ht="27.75" x14ac:dyDescent="0.25">
      <c r="A168" s="779"/>
      <c r="B168" s="155" t="s">
        <v>128</v>
      </c>
      <c r="C168" s="773"/>
      <c r="D168" s="757"/>
      <c r="E168" s="759"/>
      <c r="F168" s="772"/>
      <c r="G168" s="760"/>
      <c r="H168" s="155"/>
      <c r="I168" s="155"/>
      <c r="J168" s="166"/>
      <c r="K168" s="158"/>
      <c r="L168" s="1"/>
    </row>
    <row r="169" spans="1:12" ht="27.75" x14ac:dyDescent="0.25">
      <c r="A169" s="779"/>
      <c r="B169" s="155">
        <v>2</v>
      </c>
      <c r="C169" s="762"/>
      <c r="D169" s="755"/>
      <c r="E169" s="756"/>
      <c r="F169" s="758"/>
      <c r="G169" s="760"/>
      <c r="H169" s="155"/>
      <c r="I169" s="155"/>
      <c r="J169" s="167" t="str">
        <f xml:space="preserve"> IF(OR(C165="X",D167="X",E169="x",E171="x" ),"x","")</f>
        <v/>
      </c>
      <c r="K169" s="158" t="s">
        <v>127</v>
      </c>
      <c r="L169" s="1"/>
    </row>
    <row r="170" spans="1:12" ht="27.75" x14ac:dyDescent="0.25">
      <c r="A170" s="779"/>
      <c r="B170" s="155" t="s">
        <v>250</v>
      </c>
      <c r="C170" s="773"/>
      <c r="D170" s="755"/>
      <c r="E170" s="757"/>
      <c r="F170" s="759"/>
      <c r="G170" s="760"/>
      <c r="H170" s="155"/>
      <c r="I170" s="155"/>
      <c r="J170" s="166"/>
      <c r="K170" s="158"/>
      <c r="L170" s="1"/>
    </row>
    <row r="171" spans="1:12" ht="27.75" x14ac:dyDescent="0.25">
      <c r="A171" s="779"/>
      <c r="B171" s="155">
        <v>1</v>
      </c>
      <c r="C171" s="762"/>
      <c r="D171" s="764"/>
      <c r="E171" s="766"/>
      <c r="F171" s="768"/>
      <c r="G171" s="770"/>
      <c r="H171" s="155"/>
      <c r="I171" s="155"/>
      <c r="J171" s="168" t="str">
        <f xml:space="preserve"> IF(OR(C167="X",C169="X",C171="x",D169="x",D171="x" ),"x","")</f>
        <v/>
      </c>
      <c r="K171" s="158" t="s">
        <v>129</v>
      </c>
      <c r="L171" s="1"/>
    </row>
    <row r="172" spans="1:12" x14ac:dyDescent="0.25">
      <c r="A172" s="779"/>
      <c r="B172" s="155" t="s">
        <v>130</v>
      </c>
      <c r="C172" s="763"/>
      <c r="D172" s="765"/>
      <c r="E172" s="767"/>
      <c r="F172" s="769"/>
      <c r="G172" s="771"/>
      <c r="H172" s="155"/>
      <c r="I172" s="155"/>
      <c r="J172" s="155"/>
      <c r="K172" s="156"/>
      <c r="L172" s="1"/>
    </row>
    <row r="173" spans="1:12" x14ac:dyDescent="0.25">
      <c r="A173" s="176"/>
      <c r="B173" s="155"/>
      <c r="C173" s="155">
        <v>1</v>
      </c>
      <c r="D173" s="155">
        <v>2</v>
      </c>
      <c r="E173" s="155">
        <v>3</v>
      </c>
      <c r="F173" s="155">
        <v>4</v>
      </c>
      <c r="G173" s="155">
        <v>5</v>
      </c>
      <c r="H173" s="155"/>
      <c r="I173" s="155"/>
      <c r="J173" s="155"/>
      <c r="K173" s="156"/>
      <c r="L173" s="1"/>
    </row>
    <row r="174" spans="1:12" x14ac:dyDescent="0.25">
      <c r="A174" s="176"/>
      <c r="B174" s="155"/>
      <c r="C174" s="155" t="s">
        <v>131</v>
      </c>
      <c r="D174" s="155" t="s">
        <v>132</v>
      </c>
      <c r="E174" s="155" t="s">
        <v>133</v>
      </c>
      <c r="F174" s="155" t="s">
        <v>134</v>
      </c>
      <c r="G174" s="155" t="s">
        <v>135</v>
      </c>
      <c r="H174" s="155"/>
      <c r="I174" s="155"/>
      <c r="J174" s="155"/>
      <c r="K174" s="156"/>
      <c r="L174" s="1"/>
    </row>
    <row r="175" spans="1:12" ht="15" customHeight="1" x14ac:dyDescent="0.25">
      <c r="A175" s="176"/>
      <c r="B175" s="155"/>
      <c r="C175" s="761" t="s">
        <v>136</v>
      </c>
      <c r="D175" s="761"/>
      <c r="E175" s="761"/>
      <c r="F175" s="761"/>
      <c r="G175" s="761"/>
      <c r="H175" s="155"/>
      <c r="I175" s="155"/>
      <c r="J175" s="155"/>
      <c r="K175" s="156"/>
      <c r="L175" s="1"/>
    </row>
    <row r="176" spans="1:12" ht="15" customHeight="1" x14ac:dyDescent="0.25">
      <c r="A176" s="176"/>
      <c r="B176" s="155"/>
      <c r="C176" s="761"/>
      <c r="D176" s="761"/>
      <c r="E176" s="761"/>
      <c r="F176" s="761"/>
      <c r="G176" s="761"/>
      <c r="H176" s="155"/>
      <c r="I176" s="155"/>
      <c r="J176" s="155"/>
      <c r="K176" s="156"/>
      <c r="L176" s="1"/>
    </row>
    <row r="177" spans="1:12" ht="15.75" thickBot="1" x14ac:dyDescent="0.3">
      <c r="A177" s="178"/>
      <c r="B177" s="179"/>
      <c r="C177" s="179"/>
      <c r="D177" s="179"/>
      <c r="E177" s="179"/>
      <c r="F177" s="179"/>
      <c r="G177" s="179"/>
      <c r="H177" s="179"/>
      <c r="I177" s="179"/>
      <c r="J177" s="179"/>
      <c r="K177" s="180"/>
      <c r="L177" s="1"/>
    </row>
    <row r="178" spans="1:12" x14ac:dyDescent="0.25">
      <c r="A178" s="1"/>
      <c r="B178" s="1"/>
      <c r="C178" s="1"/>
      <c r="D178" s="1"/>
      <c r="E178" s="1"/>
      <c r="F178" s="1"/>
      <c r="G178" s="1"/>
      <c r="H178" s="1"/>
      <c r="I178" s="1"/>
      <c r="J178" s="1"/>
      <c r="K178" s="1"/>
      <c r="L178" s="1"/>
    </row>
    <row r="179" spans="1:12" ht="15.75" thickBot="1" x14ac:dyDescent="0.3">
      <c r="A179" s="1"/>
      <c r="B179" s="1"/>
      <c r="C179" s="1"/>
      <c r="D179" s="1"/>
      <c r="E179" s="1"/>
      <c r="F179" s="1"/>
      <c r="G179" s="1"/>
      <c r="H179" s="1"/>
      <c r="I179" s="1"/>
      <c r="J179" s="1"/>
      <c r="K179" s="1"/>
      <c r="L179" s="1"/>
    </row>
    <row r="180" spans="1:12" ht="15.75" customHeight="1" thickBot="1" x14ac:dyDescent="0.3">
      <c r="A180" s="1023" t="s">
        <v>120</v>
      </c>
      <c r="B180" s="1017" t="str">
        <f>DESCRIPCION!A34</f>
        <v>i</v>
      </c>
      <c r="C180" s="1017"/>
      <c r="D180" s="1017"/>
      <c r="E180" s="1017"/>
      <c r="F180" s="1017"/>
      <c r="G180" s="1017"/>
      <c r="H180" s="1018"/>
      <c r="I180" s="1015" t="s">
        <v>348</v>
      </c>
      <c r="J180" s="1016"/>
      <c r="K180" s="141" t="str">
        <f>IF(J187="x","EXTREMA",IF(J189="x","ALTA",IF(J191="x","MODERADA",IF(J193="x","BAJA",""))))</f>
        <v/>
      </c>
      <c r="L180" s="1"/>
    </row>
    <row r="181" spans="1:12" ht="16.5" thickBot="1" x14ac:dyDescent="0.3">
      <c r="A181" s="1024"/>
      <c r="B181" s="1019"/>
      <c r="C181" s="1019"/>
      <c r="D181" s="1019"/>
      <c r="E181" s="1019"/>
      <c r="F181" s="1019"/>
      <c r="G181" s="1019"/>
      <c r="H181" s="1020"/>
      <c r="I181" s="1010" t="s">
        <v>349</v>
      </c>
      <c r="J181" s="1011"/>
      <c r="K181" s="192" t="str">
        <f>'VALORACION RIESGOS INHERENTES'!K172</f>
        <v/>
      </c>
      <c r="L181" s="1"/>
    </row>
    <row r="182" spans="1:12" ht="16.5" thickBot="1" x14ac:dyDescent="0.3">
      <c r="A182" s="1025"/>
      <c r="B182" s="793" t="s">
        <v>299</v>
      </c>
      <c r="C182" s="794"/>
      <c r="D182" s="794"/>
      <c r="E182" s="794"/>
      <c r="F182" s="794"/>
      <c r="G182" s="794"/>
      <c r="H182" s="794"/>
      <c r="I182" s="794"/>
      <c r="J182" s="797"/>
      <c r="K182" s="191" t="e">
        <f>'EVALUACIÓN SOLIDEZ CONTROLES'!H42</f>
        <v>#DIV/0!</v>
      </c>
      <c r="L182" s="1"/>
    </row>
    <row r="183" spans="1:12" ht="16.5" thickBot="1" x14ac:dyDescent="0.3">
      <c r="A183" s="194" t="s">
        <v>122</v>
      </c>
      <c r="B183" s="195"/>
      <c r="C183" s="195"/>
      <c r="D183" s="255"/>
      <c r="E183" s="1012"/>
      <c r="F183" s="1013"/>
      <c r="G183" s="1014"/>
      <c r="H183" s="793" t="s">
        <v>351</v>
      </c>
      <c r="I183" s="797"/>
      <c r="J183" s="798"/>
      <c r="K183" s="799"/>
      <c r="L183" s="1"/>
    </row>
    <row r="184" spans="1:12" ht="37.5" customHeight="1" x14ac:dyDescent="0.25">
      <c r="A184" s="176"/>
      <c r="B184" s="155"/>
      <c r="C184" s="177"/>
      <c r="D184" s="155"/>
      <c r="E184" s="155"/>
      <c r="F184" s="155"/>
      <c r="G184" s="155"/>
      <c r="H184" s="155"/>
      <c r="I184" s="155"/>
      <c r="J184" s="172"/>
      <c r="K184" s="173"/>
      <c r="L184" s="1"/>
    </row>
    <row r="185" spans="1:12" ht="40.5" customHeight="1" x14ac:dyDescent="0.25">
      <c r="A185" s="779" t="s">
        <v>122</v>
      </c>
      <c r="B185" s="155">
        <v>5</v>
      </c>
      <c r="C185" s="780"/>
      <c r="D185" s="759"/>
      <c r="E185" s="760"/>
      <c r="F185" s="760"/>
      <c r="G185" s="760"/>
      <c r="H185" s="155"/>
      <c r="I185" s="155"/>
      <c r="J185" s="774" t="s">
        <v>121</v>
      </c>
      <c r="K185" s="775"/>
      <c r="L185" s="1"/>
    </row>
    <row r="186" spans="1:12" x14ac:dyDescent="0.25">
      <c r="A186" s="779"/>
      <c r="B186" s="155" t="s">
        <v>124</v>
      </c>
      <c r="C186" s="781"/>
      <c r="D186" s="759"/>
      <c r="E186" s="760"/>
      <c r="F186" s="760"/>
      <c r="G186" s="760"/>
      <c r="H186" s="155"/>
      <c r="I186" s="155"/>
      <c r="J186" s="157"/>
      <c r="K186" s="158"/>
      <c r="L186" s="1"/>
    </row>
    <row r="187" spans="1:12" ht="27.75" x14ac:dyDescent="0.25">
      <c r="A187" s="779"/>
      <c r="B187" s="155">
        <v>4</v>
      </c>
      <c r="C187" s="782"/>
      <c r="D187" s="759"/>
      <c r="E187" s="759"/>
      <c r="F187" s="772"/>
      <c r="G187" s="760"/>
      <c r="H187" s="155"/>
      <c r="I187" s="155"/>
      <c r="J187" s="163" t="str">
        <f xml:space="preserve"> IF(OR(E185="X",F185="X",G185="x",F187="x",G187="X",F189="X",G189="X",G191="X" ),"x","")</f>
        <v/>
      </c>
      <c r="K187" s="158" t="s">
        <v>123</v>
      </c>
      <c r="L187" s="1"/>
    </row>
    <row r="188" spans="1:12" ht="27.75" x14ac:dyDescent="0.25">
      <c r="A188" s="779"/>
      <c r="B188" s="155" t="s">
        <v>126</v>
      </c>
      <c r="C188" s="783"/>
      <c r="D188" s="759"/>
      <c r="E188" s="759"/>
      <c r="F188" s="772"/>
      <c r="G188" s="760"/>
      <c r="H188" s="155"/>
      <c r="I188" s="155"/>
      <c r="J188" s="164"/>
      <c r="K188" s="158"/>
      <c r="L188" s="1"/>
    </row>
    <row r="189" spans="1:12" ht="27.75" x14ac:dyDescent="0.25">
      <c r="A189" s="779"/>
      <c r="B189" s="155">
        <v>3</v>
      </c>
      <c r="C189" s="762"/>
      <c r="D189" s="757"/>
      <c r="E189" s="758"/>
      <c r="F189" s="772"/>
      <c r="G189" s="760"/>
      <c r="H189" s="155"/>
      <c r="I189" s="155"/>
      <c r="J189" s="165" t="str">
        <f xml:space="preserve"> IF(OR(C185="X",D185="X",D187="x",E187="x",E189="X",F191="X",F193="X",G193="X" ),"x","")</f>
        <v/>
      </c>
      <c r="K189" s="158" t="s">
        <v>125</v>
      </c>
      <c r="L189" s="1"/>
    </row>
    <row r="190" spans="1:12" ht="27.75" x14ac:dyDescent="0.25">
      <c r="A190" s="779"/>
      <c r="B190" s="155" t="s">
        <v>128</v>
      </c>
      <c r="C190" s="773"/>
      <c r="D190" s="757"/>
      <c r="E190" s="759"/>
      <c r="F190" s="772"/>
      <c r="G190" s="760"/>
      <c r="H190" s="155"/>
      <c r="I190" s="155"/>
      <c r="J190" s="166"/>
      <c r="K190" s="158"/>
      <c r="L190" s="1"/>
    </row>
    <row r="191" spans="1:12" ht="27.75" x14ac:dyDescent="0.25">
      <c r="A191" s="779"/>
      <c r="B191" s="155">
        <v>2</v>
      </c>
      <c r="C191" s="762"/>
      <c r="D191" s="755"/>
      <c r="E191" s="756"/>
      <c r="F191" s="758"/>
      <c r="G191" s="760"/>
      <c r="H191" s="155"/>
      <c r="I191" s="155"/>
      <c r="J191" s="167" t="str">
        <f xml:space="preserve"> IF(OR(E191="X",D189="X",C187="x",E193="x" ),"x","")</f>
        <v/>
      </c>
      <c r="K191" s="158" t="s">
        <v>127</v>
      </c>
      <c r="L191" s="1"/>
    </row>
    <row r="192" spans="1:12" ht="27.75" x14ac:dyDescent="0.25">
      <c r="A192" s="779"/>
      <c r="B192" s="155" t="s">
        <v>250</v>
      </c>
      <c r="C192" s="773"/>
      <c r="D192" s="755"/>
      <c r="E192" s="757"/>
      <c r="F192" s="759"/>
      <c r="G192" s="760"/>
      <c r="H192" s="155"/>
      <c r="I192" s="155"/>
      <c r="J192" s="166"/>
      <c r="K192" s="158"/>
      <c r="L192" s="1"/>
    </row>
    <row r="193" spans="1:12" ht="27.75" x14ac:dyDescent="0.25">
      <c r="A193" s="779"/>
      <c r="B193" s="155">
        <v>1</v>
      </c>
      <c r="C193" s="762"/>
      <c r="D193" s="764"/>
      <c r="E193" s="766"/>
      <c r="F193" s="768"/>
      <c r="G193" s="770"/>
      <c r="H193" s="155"/>
      <c r="I193" s="155"/>
      <c r="J193" s="168" t="str">
        <f xml:space="preserve"> IF(OR(C189="X",C191="X",D191="x",D193="x",C193="x" ),"x","")</f>
        <v/>
      </c>
      <c r="K193" s="158" t="s">
        <v>129</v>
      </c>
      <c r="L193" s="1"/>
    </row>
    <row r="194" spans="1:12" x14ac:dyDescent="0.25">
      <c r="A194" s="779"/>
      <c r="B194" s="155" t="s">
        <v>130</v>
      </c>
      <c r="C194" s="763"/>
      <c r="D194" s="765"/>
      <c r="E194" s="767"/>
      <c r="F194" s="769"/>
      <c r="G194" s="771"/>
      <c r="H194" s="155"/>
      <c r="I194" s="155"/>
      <c r="J194" s="155"/>
      <c r="K194" s="156"/>
      <c r="L194" s="1"/>
    </row>
    <row r="195" spans="1:12" x14ac:dyDescent="0.25">
      <c r="A195" s="176"/>
      <c r="B195" s="155"/>
      <c r="C195" s="155">
        <v>1</v>
      </c>
      <c r="D195" s="155">
        <v>2</v>
      </c>
      <c r="E195" s="155">
        <v>3</v>
      </c>
      <c r="F195" s="155">
        <v>4</v>
      </c>
      <c r="G195" s="155">
        <v>5</v>
      </c>
      <c r="H195" s="155"/>
      <c r="I195" s="155"/>
      <c r="J195" s="155"/>
      <c r="K195" s="156"/>
      <c r="L195" s="1"/>
    </row>
    <row r="196" spans="1:12" ht="15" customHeight="1" x14ac:dyDescent="0.25">
      <c r="A196" s="176"/>
      <c r="B196" s="155"/>
      <c r="C196" s="155" t="s">
        <v>131</v>
      </c>
      <c r="D196" s="155" t="s">
        <v>132</v>
      </c>
      <c r="E196" s="155" t="s">
        <v>133</v>
      </c>
      <c r="F196" s="155" t="s">
        <v>134</v>
      </c>
      <c r="G196" s="155" t="s">
        <v>135</v>
      </c>
      <c r="H196" s="155"/>
      <c r="I196" s="155"/>
      <c r="J196" s="155"/>
      <c r="K196" s="156"/>
      <c r="L196" s="1"/>
    </row>
    <row r="197" spans="1:12" ht="15" customHeight="1" x14ac:dyDescent="0.25">
      <c r="A197" s="176"/>
      <c r="B197" s="155"/>
      <c r="C197" s="761" t="s">
        <v>136</v>
      </c>
      <c r="D197" s="761"/>
      <c r="E197" s="761"/>
      <c r="F197" s="761"/>
      <c r="G197" s="761"/>
      <c r="H197" s="155"/>
      <c r="I197" s="155"/>
      <c r="J197" s="155"/>
      <c r="K197" s="156"/>
      <c r="L197" s="1"/>
    </row>
    <row r="198" spans="1:12" x14ac:dyDescent="0.25">
      <c r="A198" s="176"/>
      <c r="B198" s="155"/>
      <c r="C198" s="761"/>
      <c r="D198" s="761"/>
      <c r="E198" s="761"/>
      <c r="F198" s="761"/>
      <c r="G198" s="761"/>
      <c r="H198" s="155"/>
      <c r="I198" s="155"/>
      <c r="J198" s="155"/>
      <c r="K198" s="156"/>
      <c r="L198" s="1"/>
    </row>
    <row r="199" spans="1:12" ht="15.75" thickBot="1" x14ac:dyDescent="0.3">
      <c r="A199" s="79"/>
      <c r="B199" s="80"/>
      <c r="C199" s="80"/>
      <c r="D199" s="80"/>
      <c r="E199" s="80"/>
      <c r="F199" s="80"/>
      <c r="G199" s="80"/>
      <c r="H199" s="80"/>
      <c r="I199" s="80"/>
      <c r="J199" s="80"/>
      <c r="K199" s="81"/>
      <c r="L199" s="1"/>
    </row>
    <row r="200" spans="1:12" ht="15.75" thickBot="1" x14ac:dyDescent="0.3">
      <c r="A200" s="1"/>
      <c r="B200" s="1"/>
      <c r="C200" s="1"/>
      <c r="D200" s="1"/>
      <c r="E200" s="1"/>
      <c r="F200" s="1"/>
      <c r="G200" s="1"/>
      <c r="H200" s="1"/>
      <c r="I200" s="1"/>
      <c r="J200" s="1"/>
      <c r="K200" s="1"/>
      <c r="L200" s="1"/>
    </row>
    <row r="201" spans="1:12" ht="16.5" customHeight="1" thickBot="1" x14ac:dyDescent="0.3">
      <c r="A201" s="1023" t="s">
        <v>120</v>
      </c>
      <c r="B201" s="1017" t="str">
        <f>DESCRIPCION!A37</f>
        <v>j</v>
      </c>
      <c r="C201" s="1017"/>
      <c r="D201" s="1017"/>
      <c r="E201" s="1017"/>
      <c r="F201" s="1017"/>
      <c r="G201" s="1017"/>
      <c r="H201" s="1018"/>
      <c r="I201" s="1015" t="s">
        <v>348</v>
      </c>
      <c r="J201" s="1016"/>
      <c r="K201" s="141" t="str">
        <f>IF(J208="x","EXTREMA",IF(J210="x","ALTA",IF(J212="x","MODERADA",IF(J214="x","BAJA",""))))</f>
        <v/>
      </c>
      <c r="L201" s="1"/>
    </row>
    <row r="202" spans="1:12" ht="16.5" thickBot="1" x14ac:dyDescent="0.3">
      <c r="A202" s="1024"/>
      <c r="B202" s="1019"/>
      <c r="C202" s="1019"/>
      <c r="D202" s="1019"/>
      <c r="E202" s="1019"/>
      <c r="F202" s="1019"/>
      <c r="G202" s="1019"/>
      <c r="H202" s="1020"/>
      <c r="I202" s="1010" t="s">
        <v>349</v>
      </c>
      <c r="J202" s="1011"/>
      <c r="K202" s="191" t="str">
        <f>'VALORACION RIESGOS INHERENTES'!K192</f>
        <v/>
      </c>
      <c r="L202" s="1"/>
    </row>
    <row r="203" spans="1:12" ht="16.5" thickBot="1" x14ac:dyDescent="0.3">
      <c r="A203" s="1025"/>
      <c r="B203" s="194" t="s">
        <v>299</v>
      </c>
      <c r="C203" s="195"/>
      <c r="D203" s="195"/>
      <c r="E203" s="195"/>
      <c r="F203" s="195"/>
      <c r="G203" s="195"/>
      <c r="H203" s="195"/>
      <c r="I203" s="195"/>
      <c r="J203" s="196"/>
      <c r="K203" s="191" t="e">
        <f>'EVALUACIÓN SOLIDEZ CONTROLES'!H46</f>
        <v>#DIV/0!</v>
      </c>
      <c r="L203" s="1"/>
    </row>
    <row r="204" spans="1:12" ht="16.5" thickBot="1" x14ac:dyDescent="0.3">
      <c r="A204" s="194" t="s">
        <v>122</v>
      </c>
      <c r="B204" s="195"/>
      <c r="C204" s="195"/>
      <c r="D204" s="255"/>
      <c r="E204" s="1012"/>
      <c r="F204" s="1013"/>
      <c r="G204" s="1014"/>
      <c r="H204" s="793" t="s">
        <v>351</v>
      </c>
      <c r="I204" s="797"/>
      <c r="J204" s="798"/>
      <c r="K204" s="799"/>
      <c r="L204" s="1"/>
    </row>
    <row r="205" spans="1:12" ht="38.25" customHeight="1" x14ac:dyDescent="0.25">
      <c r="A205" s="176"/>
      <c r="B205" s="155"/>
      <c r="C205" s="177"/>
      <c r="D205" s="155"/>
      <c r="E205" s="155"/>
      <c r="F205" s="155"/>
      <c r="G205" s="155"/>
      <c r="H205" s="155"/>
      <c r="I205" s="155"/>
      <c r="J205" s="172"/>
      <c r="K205" s="173"/>
      <c r="L205" s="1"/>
    </row>
    <row r="206" spans="1:12" ht="45" customHeight="1" x14ac:dyDescent="0.25">
      <c r="A206" s="779" t="s">
        <v>122</v>
      </c>
      <c r="B206" s="155">
        <v>5</v>
      </c>
      <c r="C206" s="780"/>
      <c r="D206" s="759"/>
      <c r="E206" s="760"/>
      <c r="F206" s="760"/>
      <c r="G206" s="760"/>
      <c r="H206" s="155"/>
      <c r="I206" s="155"/>
      <c r="J206" s="774" t="s">
        <v>121</v>
      </c>
      <c r="K206" s="775"/>
      <c r="L206" s="1"/>
    </row>
    <row r="207" spans="1:12" x14ac:dyDescent="0.25">
      <c r="A207" s="779"/>
      <c r="B207" s="155" t="s">
        <v>124</v>
      </c>
      <c r="C207" s="781"/>
      <c r="D207" s="759"/>
      <c r="E207" s="760"/>
      <c r="F207" s="760"/>
      <c r="G207" s="760"/>
      <c r="H207" s="155"/>
      <c r="I207" s="155"/>
      <c r="J207" s="157"/>
      <c r="K207" s="158"/>
      <c r="L207" s="1"/>
    </row>
    <row r="208" spans="1:12" ht="27.75" x14ac:dyDescent="0.25">
      <c r="A208" s="779"/>
      <c r="B208" s="155">
        <v>4</v>
      </c>
      <c r="C208" s="782"/>
      <c r="D208" s="759"/>
      <c r="E208" s="759"/>
      <c r="F208" s="772"/>
      <c r="G208" s="760"/>
      <c r="H208" s="155"/>
      <c r="I208" s="155"/>
      <c r="J208" s="163" t="str">
        <f xml:space="preserve"> IF(OR(E206="X",F206="X",G206="x",F208="x",G208="X",F210="X",G210="X",G212="X" ),"x","")</f>
        <v/>
      </c>
      <c r="K208" s="158" t="s">
        <v>123</v>
      </c>
      <c r="L208" s="1"/>
    </row>
    <row r="209" spans="1:12" ht="27.75" x14ac:dyDescent="0.25">
      <c r="A209" s="779"/>
      <c r="B209" s="155" t="s">
        <v>126</v>
      </c>
      <c r="C209" s="783"/>
      <c r="D209" s="759"/>
      <c r="E209" s="759"/>
      <c r="F209" s="772"/>
      <c r="G209" s="760"/>
      <c r="H209" s="155"/>
      <c r="I209" s="155"/>
      <c r="J209" s="164"/>
      <c r="K209" s="158"/>
      <c r="L209" s="1"/>
    </row>
    <row r="210" spans="1:12" ht="27.75" x14ac:dyDescent="0.25">
      <c r="A210" s="779"/>
      <c r="B210" s="155">
        <v>3</v>
      </c>
      <c r="C210" s="762"/>
      <c r="D210" s="757"/>
      <c r="E210" s="758"/>
      <c r="F210" s="772"/>
      <c r="G210" s="760"/>
      <c r="H210" s="155"/>
      <c r="I210" s="155"/>
      <c r="J210" s="165" t="str">
        <f xml:space="preserve"> IF(OR(C206="X",D206="X",D208="x",E208="x",E210="X",F212="X",F214="X",G214="X" ),"x","")</f>
        <v/>
      </c>
      <c r="K210" s="158" t="s">
        <v>125</v>
      </c>
      <c r="L210" s="1"/>
    </row>
    <row r="211" spans="1:12" ht="27.75" x14ac:dyDescent="0.25">
      <c r="A211" s="779"/>
      <c r="B211" s="155" t="s">
        <v>128</v>
      </c>
      <c r="C211" s="773"/>
      <c r="D211" s="757"/>
      <c r="E211" s="759"/>
      <c r="F211" s="772"/>
      <c r="G211" s="760"/>
      <c r="H211" s="155"/>
      <c r="I211" s="155"/>
      <c r="J211" s="166"/>
      <c r="K211" s="158"/>
      <c r="L211" s="1"/>
    </row>
    <row r="212" spans="1:12" ht="27.75" x14ac:dyDescent="0.25">
      <c r="A212" s="779"/>
      <c r="B212" s="155">
        <v>2</v>
      </c>
      <c r="C212" s="762"/>
      <c r="D212" s="755"/>
      <c r="E212" s="756"/>
      <c r="F212" s="758"/>
      <c r="G212" s="760"/>
      <c r="H212" s="155"/>
      <c r="I212" s="155"/>
      <c r="J212" s="167" t="str">
        <f xml:space="preserve"> IF(OR(C208="X",D210="X",E212="x",E214="x" ),"x","")</f>
        <v/>
      </c>
      <c r="K212" s="158" t="s">
        <v>127</v>
      </c>
      <c r="L212" s="1"/>
    </row>
    <row r="213" spans="1:12" ht="27.75" x14ac:dyDescent="0.25">
      <c r="A213" s="779"/>
      <c r="B213" s="155" t="s">
        <v>250</v>
      </c>
      <c r="C213" s="773"/>
      <c r="D213" s="755"/>
      <c r="E213" s="757"/>
      <c r="F213" s="759"/>
      <c r="G213" s="760"/>
      <c r="H213" s="155"/>
      <c r="I213" s="155"/>
      <c r="J213" s="166"/>
      <c r="K213" s="158"/>
      <c r="L213" s="1"/>
    </row>
    <row r="214" spans="1:12" ht="27.75" x14ac:dyDescent="0.25">
      <c r="A214" s="779"/>
      <c r="B214" s="155">
        <v>1</v>
      </c>
      <c r="C214" s="762"/>
      <c r="D214" s="764"/>
      <c r="E214" s="766"/>
      <c r="F214" s="768"/>
      <c r="G214" s="770"/>
      <c r="H214" s="155"/>
      <c r="I214" s="155"/>
      <c r="J214" s="168" t="str">
        <f xml:space="preserve"> IF(OR(C210="X",C212="X",D212="x",D214="x",C214="x" ),"x","")</f>
        <v/>
      </c>
      <c r="K214" s="158" t="s">
        <v>129</v>
      </c>
      <c r="L214" s="1"/>
    </row>
    <row r="215" spans="1:12" x14ac:dyDescent="0.25">
      <c r="A215" s="779"/>
      <c r="B215" s="155" t="s">
        <v>130</v>
      </c>
      <c r="C215" s="763"/>
      <c r="D215" s="765"/>
      <c r="E215" s="767"/>
      <c r="F215" s="769"/>
      <c r="G215" s="771"/>
      <c r="H215" s="155"/>
      <c r="I215" s="155"/>
      <c r="J215" s="155"/>
      <c r="K215" s="156"/>
      <c r="L215" s="1"/>
    </row>
    <row r="216" spans="1:12" x14ac:dyDescent="0.25">
      <c r="A216" s="176"/>
      <c r="B216" s="155"/>
      <c r="C216" s="155">
        <v>1</v>
      </c>
      <c r="D216" s="155">
        <v>2</v>
      </c>
      <c r="E216" s="155">
        <v>3</v>
      </c>
      <c r="F216" s="155">
        <v>4</v>
      </c>
      <c r="G216" s="155">
        <v>5</v>
      </c>
      <c r="H216" s="155"/>
      <c r="I216" s="155"/>
      <c r="J216" s="155"/>
      <c r="K216" s="156"/>
      <c r="L216" s="1"/>
    </row>
    <row r="217" spans="1:12" ht="15" customHeight="1" x14ac:dyDescent="0.25">
      <c r="A217" s="176"/>
      <c r="B217" s="155"/>
      <c r="C217" s="155" t="s">
        <v>131</v>
      </c>
      <c r="D217" s="155" t="s">
        <v>132</v>
      </c>
      <c r="E217" s="155" t="s">
        <v>133</v>
      </c>
      <c r="F217" s="155" t="s">
        <v>134</v>
      </c>
      <c r="G217" s="155" t="s">
        <v>135</v>
      </c>
      <c r="H217" s="155"/>
      <c r="I217" s="155"/>
      <c r="J217" s="155"/>
      <c r="K217" s="156"/>
      <c r="L217" s="1"/>
    </row>
    <row r="218" spans="1:12" ht="15" customHeight="1" x14ac:dyDescent="0.25">
      <c r="A218" s="176"/>
      <c r="B218" s="155"/>
      <c r="C218" s="761" t="s">
        <v>136</v>
      </c>
      <c r="D218" s="761"/>
      <c r="E218" s="761"/>
      <c r="F218" s="761"/>
      <c r="G218" s="761"/>
      <c r="H218" s="155"/>
      <c r="I218" s="155"/>
      <c r="J218" s="155"/>
      <c r="K218" s="156"/>
      <c r="L218" s="1"/>
    </row>
    <row r="219" spans="1:12" x14ac:dyDescent="0.25">
      <c r="A219" s="176"/>
      <c r="B219" s="155"/>
      <c r="C219" s="761"/>
      <c r="D219" s="761"/>
      <c r="E219" s="761"/>
      <c r="F219" s="761"/>
      <c r="G219" s="761"/>
      <c r="H219" s="155"/>
      <c r="I219" s="155"/>
      <c r="J219" s="155"/>
      <c r="K219" s="156"/>
      <c r="L219" s="1"/>
    </row>
    <row r="220" spans="1:12" ht="15.75" thickBot="1" x14ac:dyDescent="0.3">
      <c r="A220" s="79"/>
      <c r="B220" s="80"/>
      <c r="C220" s="80"/>
      <c r="D220" s="80"/>
      <c r="E220" s="80"/>
      <c r="F220" s="80"/>
      <c r="G220" s="80"/>
      <c r="H220" s="80"/>
      <c r="I220" s="80"/>
      <c r="J220" s="80"/>
      <c r="K220" s="81"/>
      <c r="L220" s="1"/>
    </row>
    <row r="221" spans="1:12" ht="15.75" x14ac:dyDescent="0.25">
      <c r="A221" s="2"/>
      <c r="B221" s="1032"/>
      <c r="C221" s="1032"/>
      <c r="D221" s="1032"/>
      <c r="E221" s="1032"/>
      <c r="F221" s="1032"/>
      <c r="G221" s="1032"/>
      <c r="H221" s="1032"/>
      <c r="I221" s="1032"/>
      <c r="J221" s="2"/>
      <c r="K221" s="150"/>
      <c r="L221" s="1"/>
    </row>
    <row r="222" spans="1:12" x14ac:dyDescent="0.25">
      <c r="A222" s="1"/>
      <c r="B222" s="1"/>
      <c r="C222" s="1"/>
      <c r="D222" s="1"/>
      <c r="E222" s="1"/>
      <c r="F222" s="1"/>
      <c r="G222" s="1"/>
      <c r="H222" s="1"/>
      <c r="I222" s="1"/>
      <c r="J222" s="1"/>
      <c r="K222" s="1"/>
      <c r="L222" s="1"/>
    </row>
    <row r="223" spans="1:12" x14ac:dyDescent="0.25">
      <c r="A223" s="1"/>
      <c r="B223" s="1"/>
      <c r="C223" s="1"/>
      <c r="D223" s="1"/>
      <c r="E223" s="1"/>
      <c r="F223" s="1"/>
      <c r="G223" s="1"/>
      <c r="H223" s="1"/>
      <c r="I223" s="1"/>
      <c r="J223" s="1"/>
      <c r="K223" s="1"/>
      <c r="L223" s="1"/>
    </row>
    <row r="224" spans="1:12" x14ac:dyDescent="0.25">
      <c r="A224" s="1"/>
      <c r="B224" s="1"/>
      <c r="C224" s="1"/>
      <c r="D224" s="1"/>
      <c r="E224" s="1"/>
      <c r="F224" s="1"/>
      <c r="G224" s="1"/>
      <c r="H224" s="1"/>
      <c r="I224" s="1"/>
      <c r="J224" s="1"/>
      <c r="K224" s="1"/>
      <c r="L224" s="1"/>
    </row>
    <row r="225" spans="1:12" x14ac:dyDescent="0.25">
      <c r="A225" s="1033"/>
      <c r="B225" s="32"/>
      <c r="C225" s="405"/>
      <c r="D225" s="405"/>
      <c r="E225" s="405"/>
      <c r="F225" s="405"/>
      <c r="G225" s="405"/>
      <c r="H225" s="1"/>
      <c r="I225" s="1"/>
      <c r="J225" s="1030"/>
      <c r="K225" s="1030"/>
      <c r="L225" s="1"/>
    </row>
    <row r="226" spans="1:12" x14ac:dyDescent="0.25">
      <c r="A226" s="1033"/>
      <c r="B226" s="148"/>
      <c r="C226" s="405"/>
      <c r="D226" s="405"/>
      <c r="E226" s="405"/>
      <c r="F226" s="405"/>
      <c r="G226" s="405"/>
      <c r="H226" s="1"/>
      <c r="I226" s="1"/>
      <c r="J226" s="149"/>
      <c r="K226" s="149"/>
      <c r="L226" s="1"/>
    </row>
    <row r="227" spans="1:12" x14ac:dyDescent="0.25">
      <c r="A227" s="1033"/>
      <c r="B227" s="32"/>
      <c r="C227" s="405"/>
      <c r="D227" s="405"/>
      <c r="E227" s="405"/>
      <c r="F227" s="1031"/>
      <c r="G227" s="405"/>
      <c r="H227" s="1"/>
      <c r="I227" s="1"/>
      <c r="J227" s="149"/>
      <c r="K227" s="151"/>
      <c r="L227" s="1"/>
    </row>
    <row r="228" spans="1:12" x14ac:dyDescent="0.25">
      <c r="A228" s="1033"/>
      <c r="B228" s="148"/>
      <c r="C228" s="405"/>
      <c r="D228" s="405"/>
      <c r="E228" s="405"/>
      <c r="F228" s="1031"/>
      <c r="G228" s="405"/>
      <c r="H228" s="1"/>
      <c r="I228" s="1"/>
      <c r="J228" s="149"/>
      <c r="K228" s="151"/>
      <c r="L228" s="1"/>
    </row>
    <row r="229" spans="1:12" x14ac:dyDescent="0.25">
      <c r="A229" s="1033"/>
      <c r="B229" s="32"/>
      <c r="C229" s="405"/>
      <c r="D229" s="405"/>
      <c r="E229" s="1031"/>
      <c r="F229" s="1031"/>
      <c r="G229" s="405"/>
      <c r="H229" s="1"/>
      <c r="I229" s="1"/>
      <c r="J229" s="149"/>
      <c r="K229" s="151"/>
      <c r="L229" s="1"/>
    </row>
    <row r="230" spans="1:12" x14ac:dyDescent="0.25">
      <c r="A230" s="1033"/>
      <c r="B230" s="148"/>
      <c r="C230" s="405"/>
      <c r="D230" s="405"/>
      <c r="E230" s="1034"/>
      <c r="F230" s="1031"/>
      <c r="G230" s="405"/>
      <c r="H230" s="1"/>
      <c r="I230" s="1"/>
      <c r="J230" s="149"/>
      <c r="K230" s="151"/>
      <c r="L230" s="1"/>
    </row>
    <row r="231" spans="1:12" x14ac:dyDescent="0.25">
      <c r="A231" s="1033"/>
      <c r="B231" s="32"/>
      <c r="C231" s="405"/>
      <c r="D231" s="405"/>
      <c r="E231" s="1031"/>
      <c r="F231" s="1031"/>
      <c r="G231" s="405"/>
      <c r="H231" s="1"/>
      <c r="I231" s="1"/>
      <c r="J231" s="149"/>
      <c r="K231" s="151"/>
      <c r="L231" s="1"/>
    </row>
    <row r="232" spans="1:12" x14ac:dyDescent="0.25">
      <c r="A232" s="1033"/>
      <c r="B232" s="148"/>
      <c r="C232" s="405"/>
      <c r="D232" s="405"/>
      <c r="E232" s="1034"/>
      <c r="F232" s="1034"/>
      <c r="G232" s="405"/>
      <c r="H232" s="1"/>
      <c r="I232" s="1"/>
      <c r="J232" s="149"/>
      <c r="K232" s="151"/>
      <c r="L232" s="1"/>
    </row>
    <row r="233" spans="1:12" x14ac:dyDescent="0.25">
      <c r="A233" s="1033"/>
      <c r="B233" s="32"/>
      <c r="C233" s="405"/>
      <c r="D233" s="405"/>
      <c r="E233" s="1035"/>
      <c r="F233" s="1036"/>
      <c r="G233" s="405"/>
      <c r="H233" s="1"/>
      <c r="I233" s="1"/>
      <c r="J233" s="149"/>
      <c r="K233" s="151"/>
      <c r="L233" s="1"/>
    </row>
    <row r="234" spans="1:12" x14ac:dyDescent="0.25">
      <c r="A234" s="1033"/>
      <c r="B234" s="148"/>
      <c r="C234" s="405"/>
      <c r="D234" s="405"/>
      <c r="E234" s="405"/>
      <c r="F234" s="1036"/>
      <c r="G234" s="405"/>
      <c r="H234" s="1"/>
      <c r="I234" s="1"/>
      <c r="J234" s="1"/>
      <c r="K234" s="1"/>
      <c r="L234" s="1"/>
    </row>
    <row r="235" spans="1:12" x14ac:dyDescent="0.25">
      <c r="A235" s="1"/>
      <c r="B235" s="1"/>
      <c r="C235" s="32"/>
      <c r="D235" s="32"/>
      <c r="E235" s="32"/>
      <c r="F235" s="32"/>
      <c r="G235" s="32"/>
      <c r="H235" s="1"/>
      <c r="I235" s="1"/>
      <c r="J235" s="1"/>
      <c r="K235" s="1"/>
      <c r="L235" s="1"/>
    </row>
    <row r="236" spans="1:12" x14ac:dyDescent="0.25">
      <c r="A236" s="1"/>
      <c r="B236" s="1"/>
      <c r="C236" s="32"/>
      <c r="D236" s="32"/>
      <c r="E236" s="32"/>
      <c r="F236" s="32"/>
      <c r="G236" s="32"/>
      <c r="H236" s="1"/>
      <c r="I236" s="1"/>
      <c r="J236" s="1"/>
      <c r="K236" s="1"/>
      <c r="L236" s="1"/>
    </row>
    <row r="237" spans="1:12" x14ac:dyDescent="0.25">
      <c r="A237" s="1"/>
      <c r="B237" s="1"/>
      <c r="C237" s="1037"/>
      <c r="D237" s="1037"/>
      <c r="E237" s="1037"/>
      <c r="F237" s="1037"/>
      <c r="G237" s="1037"/>
      <c r="H237" s="1"/>
      <c r="I237" s="1"/>
      <c r="J237" s="1"/>
      <c r="K237" s="1"/>
      <c r="L237" s="1"/>
    </row>
    <row r="238" spans="1:12" x14ac:dyDescent="0.25">
      <c r="A238" s="1"/>
      <c r="B238" s="1"/>
      <c r="C238" s="1037"/>
      <c r="D238" s="1037"/>
      <c r="E238" s="1037"/>
      <c r="F238" s="1037"/>
      <c r="G238" s="1037"/>
      <c r="H238" s="1"/>
      <c r="I238" s="1"/>
      <c r="J238" s="1"/>
      <c r="K238" s="1"/>
      <c r="L238" s="1"/>
    </row>
    <row r="239" spans="1:12" x14ac:dyDescent="0.25">
      <c r="A239" s="1"/>
      <c r="B239" s="1"/>
      <c r="C239" s="1"/>
      <c r="D239" s="1"/>
      <c r="E239" s="1"/>
      <c r="F239" s="1"/>
      <c r="G239" s="1"/>
      <c r="H239" s="1"/>
      <c r="I239" s="1"/>
      <c r="J239" s="1"/>
      <c r="K239" s="1"/>
      <c r="L239" s="1"/>
    </row>
    <row r="240" spans="1:12" x14ac:dyDescent="0.25">
      <c r="A240" s="1"/>
      <c r="B240" s="1"/>
      <c r="C240" s="1"/>
      <c r="D240" s="1"/>
      <c r="E240" s="1"/>
      <c r="F240" s="1"/>
      <c r="G240" s="1"/>
      <c r="H240" s="1"/>
      <c r="I240" s="1"/>
      <c r="J240" s="1"/>
      <c r="K240" s="1"/>
      <c r="L240" s="1"/>
    </row>
    <row r="241" spans="1:12" x14ac:dyDescent="0.25">
      <c r="A241" s="1"/>
      <c r="B241" s="1"/>
      <c r="C241" s="1"/>
      <c r="D241" s="1"/>
      <c r="E241" s="1"/>
      <c r="F241" s="1"/>
      <c r="G241" s="1"/>
      <c r="H241" s="1"/>
      <c r="I241" s="1"/>
      <c r="J241" s="1"/>
      <c r="K241" s="1"/>
      <c r="L241" s="1"/>
    </row>
    <row r="242" spans="1:12" x14ac:dyDescent="0.25">
      <c r="A242" s="1"/>
      <c r="B242" s="1"/>
      <c r="C242" s="1"/>
      <c r="D242" s="1"/>
      <c r="E242" s="1"/>
      <c r="F242" s="1"/>
      <c r="G242" s="1"/>
      <c r="H242" s="1"/>
      <c r="I242" s="1"/>
      <c r="J242" s="1"/>
      <c r="K242" s="1"/>
      <c r="L242" s="1"/>
    </row>
    <row r="243" spans="1:12" x14ac:dyDescent="0.25">
      <c r="A243" s="1"/>
      <c r="B243" s="1"/>
      <c r="C243" s="1"/>
      <c r="D243" s="1"/>
      <c r="E243" s="1"/>
      <c r="F243" s="1"/>
      <c r="G243" s="1"/>
      <c r="H243" s="1"/>
      <c r="I243" s="1"/>
      <c r="J243" s="1"/>
      <c r="K243" s="1"/>
      <c r="L243" s="1"/>
    </row>
  </sheetData>
  <sheetProtection selectLockedCells="1"/>
  <mergeCells count="403">
    <mergeCell ref="B53:H54"/>
    <mergeCell ref="I54:J54"/>
    <mergeCell ref="C91:G92"/>
    <mergeCell ref="F83:F84"/>
    <mergeCell ref="A180:A182"/>
    <mergeCell ref="B182:J182"/>
    <mergeCell ref="D148:D149"/>
    <mergeCell ref="E148:E149"/>
    <mergeCell ref="F148:F149"/>
    <mergeCell ref="G148:G149"/>
    <mergeCell ref="C175:G176"/>
    <mergeCell ref="F167:F168"/>
    <mergeCell ref="G167:G168"/>
    <mergeCell ref="C169:C170"/>
    <mergeCell ref="D169:D170"/>
    <mergeCell ref="E169:E170"/>
    <mergeCell ref="F169:F170"/>
    <mergeCell ref="G169:G170"/>
    <mergeCell ref="J163:K163"/>
    <mergeCell ref="C165:C166"/>
    <mergeCell ref="I180:J180"/>
    <mergeCell ref="B180:H181"/>
    <mergeCell ref="I181:J181"/>
    <mergeCell ref="D165:D166"/>
    <mergeCell ref="A185:A194"/>
    <mergeCell ref="C185:C186"/>
    <mergeCell ref="D185:D186"/>
    <mergeCell ref="E185:E186"/>
    <mergeCell ref="C191:C192"/>
    <mergeCell ref="D191:D192"/>
    <mergeCell ref="E191:E192"/>
    <mergeCell ref="F191:F192"/>
    <mergeCell ref="G191:G192"/>
    <mergeCell ref="C193:C194"/>
    <mergeCell ref="F185:F186"/>
    <mergeCell ref="G185:G186"/>
    <mergeCell ref="C187:C188"/>
    <mergeCell ref="D187:D188"/>
    <mergeCell ref="E187:E188"/>
    <mergeCell ref="D193:D194"/>
    <mergeCell ref="F187:F188"/>
    <mergeCell ref="G187:G188"/>
    <mergeCell ref="C189:C190"/>
    <mergeCell ref="D189:D190"/>
    <mergeCell ref="E189:E190"/>
    <mergeCell ref="F189:F190"/>
    <mergeCell ref="G189:G190"/>
    <mergeCell ref="A11:A13"/>
    <mergeCell ref="B13:J13"/>
    <mergeCell ref="A32:A34"/>
    <mergeCell ref="B34:J34"/>
    <mergeCell ref="A53:A55"/>
    <mergeCell ref="B55:J55"/>
    <mergeCell ref="A74:A76"/>
    <mergeCell ref="B76:J76"/>
    <mergeCell ref="A95:A97"/>
    <mergeCell ref="B97:J97"/>
    <mergeCell ref="I95:J95"/>
    <mergeCell ref="B95:H96"/>
    <mergeCell ref="I96:J96"/>
    <mergeCell ref="I11:J11"/>
    <mergeCell ref="B11:H12"/>
    <mergeCell ref="I12:J12"/>
    <mergeCell ref="I32:J32"/>
    <mergeCell ref="B32:H33"/>
    <mergeCell ref="I33:J33"/>
    <mergeCell ref="I53:J53"/>
    <mergeCell ref="I90:K90"/>
    <mergeCell ref="C81:C82"/>
    <mergeCell ref="D81:D82"/>
    <mergeCell ref="E81:E82"/>
    <mergeCell ref="C237:G238"/>
    <mergeCell ref="F229:F230"/>
    <mergeCell ref="G229:G230"/>
    <mergeCell ref="C231:C232"/>
    <mergeCell ref="D231:D232"/>
    <mergeCell ref="E231:E232"/>
    <mergeCell ref="F231:F232"/>
    <mergeCell ref="G231:G232"/>
    <mergeCell ref="A116:A118"/>
    <mergeCell ref="B118:J118"/>
    <mergeCell ref="A137:A139"/>
    <mergeCell ref="B139:J139"/>
    <mergeCell ref="A158:A160"/>
    <mergeCell ref="I116:J116"/>
    <mergeCell ref="I117:J117"/>
    <mergeCell ref="B116:H117"/>
    <mergeCell ref="I137:J137"/>
    <mergeCell ref="B137:H138"/>
    <mergeCell ref="I138:J138"/>
    <mergeCell ref="I158:J158"/>
    <mergeCell ref="B158:H159"/>
    <mergeCell ref="I159:J159"/>
    <mergeCell ref="B160:J160"/>
    <mergeCell ref="C154:G155"/>
    <mergeCell ref="J225:K225"/>
    <mergeCell ref="C227:C228"/>
    <mergeCell ref="D227:D228"/>
    <mergeCell ref="E227:E228"/>
    <mergeCell ref="F227:F228"/>
    <mergeCell ref="G227:G228"/>
    <mergeCell ref="B221:I221"/>
    <mergeCell ref="C218:G219"/>
    <mergeCell ref="A225:A234"/>
    <mergeCell ref="C225:C226"/>
    <mergeCell ref="D225:D226"/>
    <mergeCell ref="E225:E226"/>
    <mergeCell ref="F225:F226"/>
    <mergeCell ref="G225:G226"/>
    <mergeCell ref="C229:C230"/>
    <mergeCell ref="D229:D230"/>
    <mergeCell ref="E229:E230"/>
    <mergeCell ref="C233:C234"/>
    <mergeCell ref="D233:D234"/>
    <mergeCell ref="E233:E234"/>
    <mergeCell ref="F233:F234"/>
    <mergeCell ref="G233:G234"/>
    <mergeCell ref="A163:A172"/>
    <mergeCell ref="C163:C164"/>
    <mergeCell ref="D163:D164"/>
    <mergeCell ref="E163:E164"/>
    <mergeCell ref="F163:F164"/>
    <mergeCell ref="G163:G164"/>
    <mergeCell ref="C167:C168"/>
    <mergeCell ref="D167:D168"/>
    <mergeCell ref="E167:E168"/>
    <mergeCell ref="C171:C172"/>
    <mergeCell ref="D171:D172"/>
    <mergeCell ref="E171:E172"/>
    <mergeCell ref="F171:F172"/>
    <mergeCell ref="G171:G172"/>
    <mergeCell ref="D144:D145"/>
    <mergeCell ref="E144:E145"/>
    <mergeCell ref="F144:F145"/>
    <mergeCell ref="G144:G145"/>
    <mergeCell ref="C133:G134"/>
    <mergeCell ref="A142:A151"/>
    <mergeCell ref="C142:C143"/>
    <mergeCell ref="D142:D143"/>
    <mergeCell ref="E142:E143"/>
    <mergeCell ref="F142:F143"/>
    <mergeCell ref="G142:G143"/>
    <mergeCell ref="C146:C147"/>
    <mergeCell ref="D146:D147"/>
    <mergeCell ref="C150:C151"/>
    <mergeCell ref="D150:D151"/>
    <mergeCell ref="E150:E151"/>
    <mergeCell ref="F150:F151"/>
    <mergeCell ref="G150:G151"/>
    <mergeCell ref="E146:E147"/>
    <mergeCell ref="F146:F147"/>
    <mergeCell ref="G146:G147"/>
    <mergeCell ref="C148:C149"/>
    <mergeCell ref="A121:A130"/>
    <mergeCell ref="C121:C122"/>
    <mergeCell ref="D121:D122"/>
    <mergeCell ref="E121:E122"/>
    <mergeCell ref="F121:F122"/>
    <mergeCell ref="G121:G122"/>
    <mergeCell ref="C123:C124"/>
    <mergeCell ref="D123:D124"/>
    <mergeCell ref="C108:C109"/>
    <mergeCell ref="D108:D109"/>
    <mergeCell ref="E108:E109"/>
    <mergeCell ref="F108:F109"/>
    <mergeCell ref="G108:G109"/>
    <mergeCell ref="C112:G113"/>
    <mergeCell ref="E123:E124"/>
    <mergeCell ref="F123:F124"/>
    <mergeCell ref="G123:G124"/>
    <mergeCell ref="C125:C126"/>
    <mergeCell ref="D125:D126"/>
    <mergeCell ref="E125:E126"/>
    <mergeCell ref="F125:F126"/>
    <mergeCell ref="G125:G126"/>
    <mergeCell ref="A100:A109"/>
    <mergeCell ref="C100:C101"/>
    <mergeCell ref="D100:D101"/>
    <mergeCell ref="E100:E101"/>
    <mergeCell ref="F100:F101"/>
    <mergeCell ref="G100:G101"/>
    <mergeCell ref="C104:C105"/>
    <mergeCell ref="D104:D105"/>
    <mergeCell ref="E104:E105"/>
    <mergeCell ref="F104:F105"/>
    <mergeCell ref="G104:G105"/>
    <mergeCell ref="C106:C107"/>
    <mergeCell ref="D106:D107"/>
    <mergeCell ref="E106:E107"/>
    <mergeCell ref="F106:F107"/>
    <mergeCell ref="G106:G107"/>
    <mergeCell ref="D102:D103"/>
    <mergeCell ref="E102:E103"/>
    <mergeCell ref="F102:F103"/>
    <mergeCell ref="G102:G103"/>
    <mergeCell ref="A79:A88"/>
    <mergeCell ref="C79:C80"/>
    <mergeCell ref="D79:D80"/>
    <mergeCell ref="E79:E80"/>
    <mergeCell ref="F79:F80"/>
    <mergeCell ref="G79:G80"/>
    <mergeCell ref="C83:C84"/>
    <mergeCell ref="D83:D84"/>
    <mergeCell ref="E83:E84"/>
    <mergeCell ref="C87:C88"/>
    <mergeCell ref="D87:D88"/>
    <mergeCell ref="E87:E88"/>
    <mergeCell ref="F87:F88"/>
    <mergeCell ref="G87:G88"/>
    <mergeCell ref="G83:G84"/>
    <mergeCell ref="C85:C86"/>
    <mergeCell ref="D85:D86"/>
    <mergeCell ref="E85:E86"/>
    <mergeCell ref="F85:F86"/>
    <mergeCell ref="G85:G86"/>
    <mergeCell ref="F81:F82"/>
    <mergeCell ref="G81:G82"/>
    <mergeCell ref="A58:A67"/>
    <mergeCell ref="C58:C59"/>
    <mergeCell ref="D58:D59"/>
    <mergeCell ref="E58:E59"/>
    <mergeCell ref="F58:F59"/>
    <mergeCell ref="G58:G59"/>
    <mergeCell ref="C62:C63"/>
    <mergeCell ref="D62:D63"/>
    <mergeCell ref="E62:E63"/>
    <mergeCell ref="C66:C67"/>
    <mergeCell ref="D66:D67"/>
    <mergeCell ref="E66:E67"/>
    <mergeCell ref="F66:F67"/>
    <mergeCell ref="G66:G67"/>
    <mergeCell ref="F62:F63"/>
    <mergeCell ref="G62:G63"/>
    <mergeCell ref="C64:C65"/>
    <mergeCell ref="D64:D65"/>
    <mergeCell ref="E64:E65"/>
    <mergeCell ref="F64:F65"/>
    <mergeCell ref="G64:G65"/>
    <mergeCell ref="A37:A46"/>
    <mergeCell ref="C37:C38"/>
    <mergeCell ref="D37:D38"/>
    <mergeCell ref="E37:E38"/>
    <mergeCell ref="F37:F38"/>
    <mergeCell ref="G37:G38"/>
    <mergeCell ref="C41:C42"/>
    <mergeCell ref="D41:D42"/>
    <mergeCell ref="C45:C46"/>
    <mergeCell ref="D45:D46"/>
    <mergeCell ref="E45:E46"/>
    <mergeCell ref="F45:F46"/>
    <mergeCell ref="G45:G46"/>
    <mergeCell ref="E41:E42"/>
    <mergeCell ref="F41:F42"/>
    <mergeCell ref="G41:G42"/>
    <mergeCell ref="C43:C44"/>
    <mergeCell ref="D43:D44"/>
    <mergeCell ref="E43:E44"/>
    <mergeCell ref="F43:F44"/>
    <mergeCell ref="G43:G44"/>
    <mergeCell ref="A1:B4"/>
    <mergeCell ref="C1:F2"/>
    <mergeCell ref="G1:I1"/>
    <mergeCell ref="J1:K4"/>
    <mergeCell ref="G2:I2"/>
    <mergeCell ref="C3:F4"/>
    <mergeCell ref="G3:I3"/>
    <mergeCell ref="G4:I4"/>
    <mergeCell ref="J16:K16"/>
    <mergeCell ref="A16:A25"/>
    <mergeCell ref="C16:C17"/>
    <mergeCell ref="D16:D17"/>
    <mergeCell ref="E16:E17"/>
    <mergeCell ref="F16:F17"/>
    <mergeCell ref="G16:G17"/>
    <mergeCell ref="C20:C21"/>
    <mergeCell ref="D20:D21"/>
    <mergeCell ref="E20:E21"/>
    <mergeCell ref="F20:F21"/>
    <mergeCell ref="C24:C25"/>
    <mergeCell ref="D24:D25"/>
    <mergeCell ref="E24:E25"/>
    <mergeCell ref="F24:F25"/>
    <mergeCell ref="G24:G25"/>
    <mergeCell ref="A201:A203"/>
    <mergeCell ref="E193:E194"/>
    <mergeCell ref="F193:F194"/>
    <mergeCell ref="G193:G194"/>
    <mergeCell ref="A5:K5"/>
    <mergeCell ref="A6:K7"/>
    <mergeCell ref="A8:K8"/>
    <mergeCell ref="A9:K9"/>
    <mergeCell ref="A10:K10"/>
    <mergeCell ref="C18:C19"/>
    <mergeCell ref="D18:D19"/>
    <mergeCell ref="E18:E19"/>
    <mergeCell ref="F18:F19"/>
    <mergeCell ref="G18:G19"/>
    <mergeCell ref="J26:K26"/>
    <mergeCell ref="G20:G21"/>
    <mergeCell ref="C22:C23"/>
    <mergeCell ref="D22:D23"/>
    <mergeCell ref="E22:E23"/>
    <mergeCell ref="F22:F23"/>
    <mergeCell ref="G22:G23"/>
    <mergeCell ref="J37:K37"/>
    <mergeCell ref="C39:C40"/>
    <mergeCell ref="D39:D40"/>
    <mergeCell ref="A206:A215"/>
    <mergeCell ref="C206:C207"/>
    <mergeCell ref="D206:D207"/>
    <mergeCell ref="E206:E207"/>
    <mergeCell ref="F206:F207"/>
    <mergeCell ref="G206:G207"/>
    <mergeCell ref="C212:C213"/>
    <mergeCell ref="D212:D213"/>
    <mergeCell ref="E212:E213"/>
    <mergeCell ref="F212:F213"/>
    <mergeCell ref="G212:G213"/>
    <mergeCell ref="C214:C215"/>
    <mergeCell ref="D214:D215"/>
    <mergeCell ref="E214:E215"/>
    <mergeCell ref="F214:F215"/>
    <mergeCell ref="G214:G215"/>
    <mergeCell ref="C210:C211"/>
    <mergeCell ref="D210:D211"/>
    <mergeCell ref="E210:E211"/>
    <mergeCell ref="F210:F211"/>
    <mergeCell ref="G210:G211"/>
    <mergeCell ref="C208:C209"/>
    <mergeCell ref="D208:D209"/>
    <mergeCell ref="E208:E209"/>
    <mergeCell ref="J14:K14"/>
    <mergeCell ref="H14:I14"/>
    <mergeCell ref="E14:G14"/>
    <mergeCell ref="E35:G35"/>
    <mergeCell ref="H35:I35"/>
    <mergeCell ref="J35:K35"/>
    <mergeCell ref="J206:K206"/>
    <mergeCell ref="I74:J74"/>
    <mergeCell ref="I75:J75"/>
    <mergeCell ref="B74:H75"/>
    <mergeCell ref="E183:G183"/>
    <mergeCell ref="H183:I183"/>
    <mergeCell ref="J183:K183"/>
    <mergeCell ref="E204:G204"/>
    <mergeCell ref="H204:I204"/>
    <mergeCell ref="J204:K204"/>
    <mergeCell ref="E119:G119"/>
    <mergeCell ref="H119:I119"/>
    <mergeCell ref="J119:K119"/>
    <mergeCell ref="E140:G140"/>
    <mergeCell ref="H140:I140"/>
    <mergeCell ref="J140:K140"/>
    <mergeCell ref="J100:K100"/>
    <mergeCell ref="C102:C103"/>
    <mergeCell ref="F208:F209"/>
    <mergeCell ref="G208:G209"/>
    <mergeCell ref="E39:E40"/>
    <mergeCell ref="F39:F40"/>
    <mergeCell ref="G39:G40"/>
    <mergeCell ref="C28:G29"/>
    <mergeCell ref="C49:G50"/>
    <mergeCell ref="J58:K58"/>
    <mergeCell ref="C60:C61"/>
    <mergeCell ref="D60:D61"/>
    <mergeCell ref="E60:E61"/>
    <mergeCell ref="F60:F61"/>
    <mergeCell ref="G60:G61"/>
    <mergeCell ref="C70:G71"/>
    <mergeCell ref="E56:G56"/>
    <mergeCell ref="H56:I56"/>
    <mergeCell ref="J56:K56"/>
    <mergeCell ref="E77:G77"/>
    <mergeCell ref="H77:I77"/>
    <mergeCell ref="J77:K77"/>
    <mergeCell ref="E98:G98"/>
    <mergeCell ref="H98:I98"/>
    <mergeCell ref="J98:K98"/>
    <mergeCell ref="J79:K79"/>
    <mergeCell ref="I202:J202"/>
    <mergeCell ref="J185:K185"/>
    <mergeCell ref="E161:G161"/>
    <mergeCell ref="H161:I161"/>
    <mergeCell ref="J161:K161"/>
    <mergeCell ref="J121:K121"/>
    <mergeCell ref="J142:K142"/>
    <mergeCell ref="E165:E166"/>
    <mergeCell ref="F165:F166"/>
    <mergeCell ref="G165:G166"/>
    <mergeCell ref="I201:J201"/>
    <mergeCell ref="B201:H202"/>
    <mergeCell ref="C197:G198"/>
    <mergeCell ref="C127:C128"/>
    <mergeCell ref="D127:D128"/>
    <mergeCell ref="E127:E128"/>
    <mergeCell ref="F127:F128"/>
    <mergeCell ref="G127:G128"/>
    <mergeCell ref="C129:C130"/>
    <mergeCell ref="D129:D130"/>
    <mergeCell ref="E129:E130"/>
    <mergeCell ref="F129:F130"/>
    <mergeCell ref="G129:G130"/>
    <mergeCell ref="C144:C145"/>
  </mergeCell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Hoja2!$A$1:$A$5</xm:f>
          </x14:formula1>
          <xm:sqref>E14:G14 E35:G35 E56:G56 E77:G77 E98:G98 E119:G119 E140:G140 E161:G161 E183:G183 E204:G204</xm:sqref>
        </x14:dataValidation>
        <x14:dataValidation type="list" allowBlank="1" showInputMessage="1" showErrorMessage="1">
          <x14:formula1>
            <xm:f>Hoja2!$C$1:$C$5</xm:f>
          </x14:formula1>
          <xm:sqref>J14:K14 J35:K35 J56:K56 J77:K77 J98:K98 J119:K119 J140:K140 J161:K161 J183:K183 J204:K204</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
    <tabColor theme="9" tint="-0.249977111117893"/>
    <pageSetUpPr fitToPage="1"/>
  </sheetPr>
  <dimension ref="A1:N24"/>
  <sheetViews>
    <sheetView tabSelected="1" zoomScale="60" zoomScaleNormal="60" workbookViewId="0">
      <selection activeCell="J25" sqref="J25"/>
    </sheetView>
  </sheetViews>
  <sheetFormatPr baseColWidth="10" defaultColWidth="11.42578125" defaultRowHeight="12.75" x14ac:dyDescent="0.2"/>
  <cols>
    <col min="1" max="1" width="28.140625" style="24" customWidth="1"/>
    <col min="2" max="3" width="18.5703125" style="24" customWidth="1"/>
    <col min="4" max="4" width="20.5703125" style="26" customWidth="1"/>
    <col min="5" max="5" width="15.5703125" style="24" customWidth="1"/>
    <col min="6" max="6" width="15" style="24" customWidth="1"/>
    <col min="7" max="7" width="17.28515625" style="24" customWidth="1"/>
    <col min="8" max="8" width="22.42578125" style="24" customWidth="1"/>
    <col min="9" max="9" width="44.28515625" style="24" customWidth="1"/>
    <col min="10" max="10" width="24.140625" style="24" customWidth="1"/>
    <col min="11" max="11" width="13.140625" style="24" customWidth="1"/>
    <col min="12" max="12" width="18.5703125" style="24" customWidth="1"/>
    <col min="13" max="13" width="27.140625" style="24" customWidth="1"/>
    <col min="14" max="14" width="32.42578125" style="47" customWidth="1"/>
    <col min="15" max="16384" width="11.42578125" style="24"/>
  </cols>
  <sheetData>
    <row r="1" spans="1:14" ht="15.75" customHeight="1" x14ac:dyDescent="0.2">
      <c r="A1" s="1040"/>
      <c r="B1" s="1047" t="str">
        <f>CONTEXTO!B1</f>
        <v>PROCESO: GESTION CONTRACTUAL</v>
      </c>
      <c r="C1" s="1047"/>
      <c r="D1" s="1047"/>
      <c r="E1" s="1047"/>
      <c r="F1" s="1047"/>
      <c r="G1" s="1047"/>
      <c r="H1" s="1047"/>
      <c r="I1" s="1047"/>
      <c r="J1" s="743" t="s">
        <v>493</v>
      </c>
      <c r="K1" s="743"/>
      <c r="L1" s="743"/>
      <c r="M1" s="1045"/>
    </row>
    <row r="2" spans="1:14" ht="15.75" customHeight="1" x14ac:dyDescent="0.2">
      <c r="A2" s="1041"/>
      <c r="B2" s="499"/>
      <c r="C2" s="499"/>
      <c r="D2" s="499"/>
      <c r="E2" s="499"/>
      <c r="F2" s="499"/>
      <c r="G2" s="499"/>
      <c r="H2" s="499"/>
      <c r="I2" s="499"/>
      <c r="J2" s="680" t="s">
        <v>486</v>
      </c>
      <c r="K2" s="680"/>
      <c r="L2" s="680"/>
      <c r="M2" s="1046"/>
    </row>
    <row r="3" spans="1:14" ht="15.75" customHeight="1" x14ac:dyDescent="0.2">
      <c r="A3" s="1041"/>
      <c r="B3" s="499" t="s">
        <v>236</v>
      </c>
      <c r="C3" s="499"/>
      <c r="D3" s="499"/>
      <c r="E3" s="499"/>
      <c r="F3" s="499"/>
      <c r="G3" s="499"/>
      <c r="H3" s="499"/>
      <c r="I3" s="499"/>
      <c r="J3" s="680" t="s">
        <v>487</v>
      </c>
      <c r="K3" s="680"/>
      <c r="L3" s="680"/>
      <c r="M3" s="1046"/>
    </row>
    <row r="4" spans="1:14" ht="15.75" customHeight="1" x14ac:dyDescent="0.2">
      <c r="A4" s="1041"/>
      <c r="B4" s="499"/>
      <c r="C4" s="499"/>
      <c r="D4" s="499"/>
      <c r="E4" s="499"/>
      <c r="F4" s="499"/>
      <c r="G4" s="499"/>
      <c r="H4" s="499"/>
      <c r="I4" s="499"/>
      <c r="J4" s="680" t="s">
        <v>508</v>
      </c>
      <c r="K4" s="680"/>
      <c r="L4" s="680"/>
      <c r="M4" s="1046"/>
    </row>
    <row r="5" spans="1:14" ht="15" customHeight="1" x14ac:dyDescent="0.2">
      <c r="A5" s="1042"/>
      <c r="B5" s="1043"/>
      <c r="C5" s="1043"/>
      <c r="D5" s="1043"/>
      <c r="E5" s="1043"/>
      <c r="F5" s="1043"/>
      <c r="G5" s="1043"/>
      <c r="H5" s="1043"/>
      <c r="I5" s="1043"/>
      <c r="J5" s="1043"/>
      <c r="K5" s="1043"/>
      <c r="L5" s="1043"/>
      <c r="M5" s="1044"/>
    </row>
    <row r="6" spans="1:14" s="25" customFormat="1" ht="15.75" customHeight="1" x14ac:dyDescent="0.2">
      <c r="A6" s="85" t="s">
        <v>237</v>
      </c>
      <c r="B6" s="1057" t="s">
        <v>254</v>
      </c>
      <c r="C6" s="1057"/>
      <c r="D6" s="1057"/>
      <c r="E6" s="1057"/>
      <c r="F6" s="1057"/>
      <c r="G6" s="1057"/>
      <c r="H6" s="1057"/>
      <c r="I6" s="1057"/>
      <c r="J6" s="1057"/>
      <c r="K6" s="1057"/>
      <c r="L6" s="1057"/>
      <c r="M6" s="1058"/>
      <c r="N6" s="13"/>
    </row>
    <row r="7" spans="1:14" s="25" customFormat="1" ht="42.75" customHeight="1" x14ac:dyDescent="0.2">
      <c r="A7" s="85" t="s">
        <v>238</v>
      </c>
      <c r="B7" s="680" t="s">
        <v>255</v>
      </c>
      <c r="C7" s="680"/>
      <c r="D7" s="680"/>
      <c r="E7" s="680"/>
      <c r="F7" s="680"/>
      <c r="G7" s="680"/>
      <c r="H7" s="680"/>
      <c r="I7" s="680"/>
      <c r="J7" s="680"/>
      <c r="K7" s="680"/>
      <c r="L7" s="680"/>
      <c r="M7" s="681"/>
      <c r="N7" s="13"/>
    </row>
    <row r="8" spans="1:14" s="25" customFormat="1" ht="36" customHeight="1" x14ac:dyDescent="0.2">
      <c r="A8" s="1059"/>
      <c r="B8" s="1060"/>
      <c r="C8" s="1060"/>
      <c r="D8" s="1060"/>
      <c r="E8" s="1060"/>
      <c r="F8" s="1060"/>
      <c r="G8" s="1060"/>
      <c r="H8" s="1060"/>
      <c r="I8" s="1060"/>
      <c r="J8" s="1060"/>
      <c r="K8" s="1060"/>
      <c r="L8" s="1060"/>
      <c r="M8" s="1060"/>
      <c r="N8" s="13"/>
    </row>
    <row r="9" spans="1:14" s="84" customFormat="1" ht="40.5" customHeight="1" x14ac:dyDescent="0.2">
      <c r="A9" s="83" t="s">
        <v>239</v>
      </c>
      <c r="B9" s="63" t="s">
        <v>240</v>
      </c>
      <c r="C9" s="63" t="s">
        <v>74</v>
      </c>
      <c r="D9" s="63" t="s">
        <v>8</v>
      </c>
      <c r="E9" s="62" t="s">
        <v>241</v>
      </c>
      <c r="F9" s="62" t="s">
        <v>242</v>
      </c>
      <c r="G9" s="62" t="s">
        <v>243</v>
      </c>
      <c r="H9" s="62" t="s">
        <v>244</v>
      </c>
      <c r="I9" s="62" t="s">
        <v>245</v>
      </c>
      <c r="J9" s="63" t="s">
        <v>246</v>
      </c>
      <c r="K9" s="63" t="s">
        <v>247</v>
      </c>
      <c r="L9" s="63" t="s">
        <v>248</v>
      </c>
      <c r="M9" s="302" t="s">
        <v>249</v>
      </c>
      <c r="N9" s="346"/>
    </row>
    <row r="10" spans="1:14" s="25" customFormat="1" ht="162" customHeight="1" x14ac:dyDescent="0.2">
      <c r="A10" s="1061" t="s">
        <v>514</v>
      </c>
      <c r="B10" s="1039" t="str">
        <f>DESCRIPCION!A13</f>
        <v>Posibilidad de que se presente direccionamiento de los procesos de contratación a favor de terceros</v>
      </c>
      <c r="C10" s="682" t="str">
        <f>'IDENTIFICACION DE RIESGOS'!J13</f>
        <v>CORRUPCION</v>
      </c>
      <c r="D10" s="323" t="str">
        <f>DESCRIPCION!D13</f>
        <v xml:space="preserve">Falta de Etica y valores  y de aplicación del código de integridad y buen gobierno. </v>
      </c>
      <c r="E10" s="682" t="str">
        <f>+'VALORACIÓN RIESGOS RESIDUAL'!E35:G35</f>
        <v>Probable</v>
      </c>
      <c r="F10" s="1050" t="str">
        <f>+'VALORACIÓN RIESGOS RESIDUAL'!J35</f>
        <v>Catastrófico</v>
      </c>
      <c r="G10" s="682" t="str">
        <f>+'VALORACIÓN RIESGOS RESIDUAL'!K39</f>
        <v>EXTREMA</v>
      </c>
      <c r="H10" s="604" t="s">
        <v>303</v>
      </c>
      <c r="I10" s="225" t="str">
        <f>+DOFA!F33</f>
        <v xml:space="preserve">D2O10 Realizar una capacitación semestral con el equipo de trabajo de la oficina de contratación con el fin de  fortalecer el trabajo en equipo, y los valores institucionales </v>
      </c>
      <c r="J10" s="225" t="s">
        <v>477</v>
      </c>
      <c r="K10" s="225" t="s">
        <v>467</v>
      </c>
      <c r="L10" s="225" t="s">
        <v>538</v>
      </c>
      <c r="M10" s="680" t="s">
        <v>474</v>
      </c>
      <c r="N10" s="13"/>
    </row>
    <row r="11" spans="1:14" s="25" customFormat="1" ht="94.5" customHeight="1" x14ac:dyDescent="0.2">
      <c r="A11" s="1061"/>
      <c r="B11" s="1039"/>
      <c r="C11" s="682"/>
      <c r="D11" s="329" t="str">
        <f>DESCRIPCION!D14</f>
        <v>Falta de controles en el proceso de selección de los proponentes</v>
      </c>
      <c r="E11" s="682"/>
      <c r="F11" s="1050"/>
      <c r="G11" s="682"/>
      <c r="H11" s="605"/>
      <c r="I11" s="672" t="str">
        <f>DOFA!F43</f>
        <v>011 D03 Estudios previos de procesos de selección aprobados y firmados por el ordenador del gasto y supervisor,  con  el visto bueno del equipo estructurador de la secretaria ejecutora (informe cuatrimestral)</v>
      </c>
      <c r="J11" s="1051" t="s">
        <v>539</v>
      </c>
      <c r="K11" s="1051" t="s">
        <v>513</v>
      </c>
      <c r="L11" s="1051" t="s">
        <v>540</v>
      </c>
      <c r="M11" s="680"/>
      <c r="N11" s="13"/>
    </row>
    <row r="12" spans="1:14" s="25" customFormat="1" ht="193.5" customHeight="1" x14ac:dyDescent="0.2">
      <c r="A12" s="1061"/>
      <c r="B12" s="1039"/>
      <c r="C12" s="682"/>
      <c r="D12" s="664" t="str">
        <f>DESCRIPCION!D15</f>
        <v>No aplicación de la normatividad vigente y de las directrices establecidas en el manual de contratación</v>
      </c>
      <c r="E12" s="682"/>
      <c r="F12" s="1050"/>
      <c r="G12" s="682"/>
      <c r="H12" s="605"/>
      <c r="I12" s="674"/>
      <c r="J12" s="1051"/>
      <c r="K12" s="1051"/>
      <c r="L12" s="1051"/>
      <c r="M12" s="680"/>
      <c r="N12" s="13"/>
    </row>
    <row r="13" spans="1:14" s="25" customFormat="1" ht="189.75" customHeight="1" x14ac:dyDescent="0.2">
      <c r="A13" s="1061"/>
      <c r="B13" s="1039"/>
      <c r="C13" s="656"/>
      <c r="D13" s="665"/>
      <c r="E13" s="656"/>
      <c r="F13" s="604"/>
      <c r="G13" s="656"/>
      <c r="H13" s="606"/>
      <c r="I13" s="324" t="str">
        <f>DOFA!F34</f>
        <v xml:space="preserve">D11O2 Realizar una capacitación semestral con los supervisores de contratos y/o convenios, para el fortalecimiento y la toma de conciencia  de la  responsabilidad que les asiste de vigilar la correcta ejecución del objeto contratado  realizando el seguimiento técnico, administrativo, financiero, contable y jurídico .  </v>
      </c>
      <c r="J13" s="324" t="s">
        <v>479</v>
      </c>
      <c r="K13" s="324" t="s">
        <v>467</v>
      </c>
      <c r="L13" s="324" t="s">
        <v>468</v>
      </c>
      <c r="M13" s="680"/>
      <c r="N13" s="13"/>
    </row>
    <row r="14" spans="1:14" s="25" customFormat="1" ht="95.25" customHeight="1" thickBot="1" x14ac:dyDescent="0.25">
      <c r="A14" s="1061"/>
      <c r="B14" s="1039"/>
      <c r="C14" s="656"/>
      <c r="D14" s="665"/>
      <c r="E14" s="656"/>
      <c r="F14" s="604"/>
      <c r="G14" s="656"/>
      <c r="H14" s="330" t="s">
        <v>253</v>
      </c>
      <c r="I14" s="337" t="str">
        <f>+DOFA!F51</f>
        <v>A1 D2 Reporte para Inicio de procesos Disciplinarios, penales, Fiscales, administrativo según corresponda</v>
      </c>
      <c r="J14" s="324" t="s">
        <v>470</v>
      </c>
      <c r="K14" s="324" t="s">
        <v>467</v>
      </c>
      <c r="L14" s="225"/>
      <c r="M14" s="680"/>
      <c r="N14" s="13"/>
    </row>
    <row r="15" spans="1:14" s="25" customFormat="1" ht="74.25" customHeight="1" x14ac:dyDescent="0.2">
      <c r="A15" s="1061"/>
      <c r="B15" s="1039" t="str">
        <f>DESCRIPCION!A16</f>
        <v>Posibilidad de la Indebida utilización de la figura de urgencia manifiesta en el marco de la ley 80 de 1993 y sus normas concordantes</v>
      </c>
      <c r="C15" s="1048" t="str">
        <f>'IDENTIFICACION DE RIESGOS'!J16</f>
        <v>CORRUPCION</v>
      </c>
      <c r="D15" s="1063" t="str">
        <f>DESCRIPCION!D18</f>
        <v>Contratar bienes, obras y servicios no relacionados ni vinculados con la emergencia y/o justificándose en ella.</v>
      </c>
      <c r="E15" s="1048" t="str">
        <f>'VALORACIÓN RIESGOS RESIDUAL'!E56:G56</f>
        <v>Posible</v>
      </c>
      <c r="F15" s="1054" t="str">
        <f>'VALORACIÓN RIESGOS RESIDUAL'!J56</f>
        <v>Catastrófico</v>
      </c>
      <c r="G15" s="1048" t="str">
        <f>'VALORACIÓN RIESGOS RESIDUAL'!K53</f>
        <v>EXTREMA</v>
      </c>
      <c r="H15" s="1054" t="s">
        <v>303</v>
      </c>
      <c r="I15" s="673" t="str">
        <f>+DOFA!F30</f>
        <v xml:space="preserve">O3D3 Realizar una capacitación semestral  para la unificación de criterios en los procesos contractuales, con el personal adscrito a la oficina de contratación. </v>
      </c>
      <c r="J15" s="673" t="s">
        <v>479</v>
      </c>
      <c r="K15" s="673" t="s">
        <v>467</v>
      </c>
      <c r="L15" s="673" t="s">
        <v>468</v>
      </c>
      <c r="M15" s="1039" t="s">
        <v>474</v>
      </c>
      <c r="N15" s="13"/>
    </row>
    <row r="16" spans="1:14" s="25" customFormat="1" ht="97.5" customHeight="1" x14ac:dyDescent="0.2">
      <c r="A16" s="1061"/>
      <c r="B16" s="1039"/>
      <c r="C16" s="657"/>
      <c r="D16" s="689"/>
      <c r="E16" s="657"/>
      <c r="F16" s="605"/>
      <c r="G16" s="657"/>
      <c r="H16" s="605"/>
      <c r="I16" s="674"/>
      <c r="J16" s="674"/>
      <c r="K16" s="674"/>
      <c r="L16" s="674"/>
      <c r="M16" s="1039"/>
      <c r="N16" s="13"/>
    </row>
    <row r="17" spans="1:14" s="25" customFormat="1" ht="129.75" customHeight="1" x14ac:dyDescent="0.2">
      <c r="A17" s="1061"/>
      <c r="B17" s="1039"/>
      <c r="C17" s="657"/>
      <c r="D17" s="689" t="str">
        <f>DESCRIPCION!D20</f>
        <v>Adjudicación de contratos a proveedores sin idoneidad, o sin adecuada capacidad financiera o experiencia necesaria en detrimento de la ejecución del contrato</v>
      </c>
      <c r="E17" s="657"/>
      <c r="F17" s="605"/>
      <c r="G17" s="657"/>
      <c r="H17" s="605"/>
      <c r="I17" s="225" t="str">
        <f>+DOFA!F39</f>
        <v>O7 D13 Verificar el objeto contractual tenga estrecha relacion entre  la urgencia manifiesta , con lo proferido en la resolución de declaración de la misma</v>
      </c>
      <c r="J17" s="324" t="s">
        <v>480</v>
      </c>
      <c r="K17" s="225" t="s">
        <v>471</v>
      </c>
      <c r="L17" s="225" t="s">
        <v>515</v>
      </c>
      <c r="M17" s="1039"/>
      <c r="N17" s="13"/>
    </row>
    <row r="18" spans="1:14" ht="156.75" customHeight="1" x14ac:dyDescent="0.2">
      <c r="A18" s="1061"/>
      <c r="B18" s="1039"/>
      <c r="C18" s="657"/>
      <c r="D18" s="668"/>
      <c r="E18" s="657"/>
      <c r="F18" s="605"/>
      <c r="G18" s="657"/>
      <c r="H18" s="605"/>
      <c r="I18" s="225" t="str">
        <f>+DOFA!F40</f>
        <v xml:space="preserve">O1 D15 Verificar que los proponentes sean empresas formalmente constituidas, y que estén registrados en la Cámara de Comercio </v>
      </c>
      <c r="J18" s="324" t="s">
        <v>482</v>
      </c>
      <c r="K18" s="225" t="s">
        <v>471</v>
      </c>
      <c r="L18" s="225" t="s">
        <v>515</v>
      </c>
      <c r="M18" s="1039"/>
    </row>
    <row r="19" spans="1:14" ht="132" customHeight="1" x14ac:dyDescent="0.2">
      <c r="A19" s="1061"/>
      <c r="B19" s="1039"/>
      <c r="C19" s="657"/>
      <c r="D19" s="667" t="str">
        <f>DESCRIPCION!D21</f>
        <v>Sobrecostos en los contratos de bienes, obras o servicios independiente de posibles distorsiones del mercado</v>
      </c>
      <c r="E19" s="657"/>
      <c r="F19" s="605"/>
      <c r="G19" s="657"/>
      <c r="H19" s="606"/>
      <c r="I19" s="225" t="str">
        <f>+DOFA!F41</f>
        <v>07 O1 D16 Uso de las plataformas, herramientas y demás instrumentos de la Agencia Nacional de Contratación por parte de las Secretarias Ejecutoras, de tal manera que se garanticen precios del mercado justos y razonables</v>
      </c>
      <c r="J19" s="324" t="s">
        <v>472</v>
      </c>
      <c r="K19" s="301" t="s">
        <v>471</v>
      </c>
      <c r="L19" s="672" t="s">
        <v>515</v>
      </c>
      <c r="M19" s="1039"/>
    </row>
    <row r="20" spans="1:14" ht="87.75" customHeight="1" thickBot="1" x14ac:dyDescent="0.25">
      <c r="A20" s="1061"/>
      <c r="B20" s="1039"/>
      <c r="C20" s="1049"/>
      <c r="D20" s="1055"/>
      <c r="E20" s="1049"/>
      <c r="F20" s="1056"/>
      <c r="G20" s="1049"/>
      <c r="H20" s="320" t="s">
        <v>253</v>
      </c>
      <c r="I20" s="226" t="str">
        <f>+DOFA!F51</f>
        <v>A1 D2 Reporte para Inicio de procesos Disciplinarios, penales, Fiscales, administrativo según corresponda</v>
      </c>
      <c r="J20" s="227" t="s">
        <v>473</v>
      </c>
      <c r="K20" s="327" t="s">
        <v>467</v>
      </c>
      <c r="L20" s="673"/>
      <c r="M20" s="1039"/>
    </row>
    <row r="21" spans="1:14" ht="85.5" customHeight="1" x14ac:dyDescent="0.2">
      <c r="A21" s="1061"/>
      <c r="B21" s="1062" t="str">
        <f>DESCRIPCION!A22</f>
        <v xml:space="preserve">posibilidad de que el supervisor certifique el cumplimiento del objeto contractual sin haberse ejecutado. </v>
      </c>
      <c r="C21" s="658" t="str">
        <f>+'IDENTIFICACION DE RIESGOS'!J22</f>
        <v>CORRUPCION</v>
      </c>
      <c r="D21" s="331" t="str">
        <f>DESCRIPCION!D22</f>
        <v>Desconocimiento del manual de contratación y manual de supervisión por parte del supervisor</v>
      </c>
      <c r="E21" s="658" t="str">
        <f>+'VALORACIÓN RIESGOS RESIDUAL'!E77:G77</f>
        <v>Posible</v>
      </c>
      <c r="F21" s="606" t="str">
        <f>+'VALORACIÓN RIESGOS RESIDUAL'!J77</f>
        <v>Catastrófico</v>
      </c>
      <c r="G21" s="658" t="str">
        <f>+'VALORACIÓN RIESGOS RESIDUAL'!K87</f>
        <v>BAJA</v>
      </c>
      <c r="H21" s="606" t="s">
        <v>303</v>
      </c>
      <c r="I21" s="673" t="str">
        <f>DOFA!F34</f>
        <v xml:space="preserve">D11O2 Realizar una capacitación semestral con los supervisores de contratos y/o convenios, para el fortalecimiento y la toma de conciencia  de la  responsabilidad que les asiste de vigilar la correcta ejecución del objeto contratado  realizando el seguimiento técnico, administrativo, financiero, contable y jurídico .  </v>
      </c>
      <c r="J21" s="674" t="s">
        <v>479</v>
      </c>
      <c r="K21" s="1051" t="s">
        <v>467</v>
      </c>
      <c r="L21" s="1051" t="s">
        <v>468</v>
      </c>
      <c r="M21" s="1039" t="s">
        <v>474</v>
      </c>
    </row>
    <row r="22" spans="1:14" ht="150.75" customHeight="1" x14ac:dyDescent="0.2">
      <c r="A22" s="1061"/>
      <c r="B22" s="1062"/>
      <c r="C22" s="682"/>
      <c r="D22" s="667" t="str">
        <f>DESCRIPCION!D23</f>
        <v>Incumplimiento de las obligaciones por parte del contratista</v>
      </c>
      <c r="E22" s="682"/>
      <c r="F22" s="1050"/>
      <c r="G22" s="682"/>
      <c r="H22" s="1050"/>
      <c r="I22" s="673"/>
      <c r="J22" s="1051"/>
      <c r="K22" s="1051"/>
      <c r="L22" s="1051"/>
      <c r="M22" s="1039"/>
    </row>
    <row r="23" spans="1:14" ht="157.5" customHeight="1" x14ac:dyDescent="0.2">
      <c r="A23" s="1061"/>
      <c r="B23" s="1062"/>
      <c r="C23" s="682"/>
      <c r="D23" s="689"/>
      <c r="E23" s="682"/>
      <c r="F23" s="1050"/>
      <c r="G23" s="682"/>
      <c r="H23" s="1050"/>
      <c r="I23" s="674"/>
      <c r="J23" s="1051"/>
      <c r="K23" s="1051"/>
      <c r="L23" s="225"/>
      <c r="M23" s="1039"/>
    </row>
    <row r="24" spans="1:14" ht="185.25" customHeight="1" thickBot="1" x14ac:dyDescent="0.25">
      <c r="A24" s="1061"/>
      <c r="B24" s="1062"/>
      <c r="C24" s="1052"/>
      <c r="D24" s="668"/>
      <c r="E24" s="1052"/>
      <c r="F24" s="1053"/>
      <c r="G24" s="1052"/>
      <c r="H24" s="320" t="s">
        <v>253</v>
      </c>
      <c r="I24" s="226" t="str">
        <f>+DOFA!F51</f>
        <v>A1 D2 Reporte para Inicio de procesos Disciplinarios, penales, Fiscales, administrativo según corresponda</v>
      </c>
      <c r="J24" s="227" t="s">
        <v>473</v>
      </c>
      <c r="K24" s="328" t="s">
        <v>528</v>
      </c>
      <c r="L24" s="343"/>
      <c r="M24" s="1039"/>
    </row>
  </sheetData>
  <sheetProtection selectLockedCells="1"/>
  <mergeCells count="52">
    <mergeCell ref="B6:M6"/>
    <mergeCell ref="B7:M7"/>
    <mergeCell ref="C10:C14"/>
    <mergeCell ref="M10:M14"/>
    <mergeCell ref="B10:B14"/>
    <mergeCell ref="A8:M8"/>
    <mergeCell ref="A10:A24"/>
    <mergeCell ref="B21:B24"/>
    <mergeCell ref="E10:E14"/>
    <mergeCell ref="D22:D24"/>
    <mergeCell ref="K11:K12"/>
    <mergeCell ref="L11:L12"/>
    <mergeCell ref="D15:D16"/>
    <mergeCell ref="D17:D18"/>
    <mergeCell ref="I21:I23"/>
    <mergeCell ref="J15:J16"/>
    <mergeCell ref="M21:M24"/>
    <mergeCell ref="G21:G24"/>
    <mergeCell ref="H21:H23"/>
    <mergeCell ref="J21:J23"/>
    <mergeCell ref="K21:K23"/>
    <mergeCell ref="L21:L22"/>
    <mergeCell ref="M15:M20"/>
    <mergeCell ref="D19:D20"/>
    <mergeCell ref="L19:L20"/>
    <mergeCell ref="K15:K16"/>
    <mergeCell ref="L15:L16"/>
    <mergeCell ref="I15:I16"/>
    <mergeCell ref="E15:E20"/>
    <mergeCell ref="F15:F20"/>
    <mergeCell ref="G15:G20"/>
    <mergeCell ref="C21:C24"/>
    <mergeCell ref="E21:E24"/>
    <mergeCell ref="F21:F24"/>
    <mergeCell ref="H15:H19"/>
    <mergeCell ref="H10:H13"/>
    <mergeCell ref="B15:B20"/>
    <mergeCell ref="A1:A4"/>
    <mergeCell ref="J1:L1"/>
    <mergeCell ref="J2:L2"/>
    <mergeCell ref="J3:L3"/>
    <mergeCell ref="A5:M5"/>
    <mergeCell ref="M1:M4"/>
    <mergeCell ref="B1:I2"/>
    <mergeCell ref="C15:C20"/>
    <mergeCell ref="J4:L4"/>
    <mergeCell ref="B3:I4"/>
    <mergeCell ref="F10:F14"/>
    <mergeCell ref="G10:G14"/>
    <mergeCell ref="D12:D14"/>
    <mergeCell ref="I11:I12"/>
    <mergeCell ref="J11:J12"/>
  </mergeCells>
  <printOptions horizontalCentered="1"/>
  <pageMargins left="0.23622047244094491" right="0.23622047244094491" top="0.74803149606299213" bottom="0.74803149606299213" header="0.31496062992125984" footer="0.31496062992125984"/>
  <pageSetup paperSize="41" scale="37" fitToHeight="0" orientation="landscape" r:id="rId1"/>
  <ignoredErrors>
    <ignoredError sqref="I24 I17 I19 D10" unlockedFormula="1"/>
  </ignoredErrors>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NO!$A$1:$A$4</xm:f>
          </x14:formula1>
          <xm:sqref>H15 H21:H23 H10</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
  <dimension ref="A1:A5"/>
  <sheetViews>
    <sheetView workbookViewId="0">
      <selection activeCell="J24" sqref="J24"/>
    </sheetView>
  </sheetViews>
  <sheetFormatPr baseColWidth="10" defaultRowHeight="15" x14ac:dyDescent="0.25"/>
  <cols>
    <col min="1" max="1" width="19.140625" customWidth="1"/>
  </cols>
  <sheetData>
    <row r="1" spans="1:1" x14ac:dyDescent="0.25">
      <c r="A1" s="1" t="s">
        <v>309</v>
      </c>
    </row>
    <row r="2" spans="1:1" x14ac:dyDescent="0.25">
      <c r="A2" s="1" t="s">
        <v>158</v>
      </c>
    </row>
    <row r="3" spans="1:1" x14ac:dyDescent="0.25">
      <c r="A3" s="1" t="s">
        <v>161</v>
      </c>
    </row>
    <row r="4" spans="1:1" x14ac:dyDescent="0.25">
      <c r="A4" s="1" t="s">
        <v>164</v>
      </c>
    </row>
    <row r="5" spans="1:1" x14ac:dyDescent="0.25">
      <c r="A5" s="1" t="s">
        <v>167</v>
      </c>
    </row>
  </sheetData>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
  <dimension ref="A1:A4"/>
  <sheetViews>
    <sheetView workbookViewId="0">
      <selection activeCell="C3" sqref="C3"/>
    </sheetView>
  </sheetViews>
  <sheetFormatPr baseColWidth="10" defaultRowHeight="15" x14ac:dyDescent="0.25"/>
  <cols>
    <col min="1" max="1" width="23.140625" customWidth="1"/>
  </cols>
  <sheetData>
    <row r="1" spans="1:1" x14ac:dyDescent="0.25">
      <c r="A1" s="199" t="s">
        <v>305</v>
      </c>
    </row>
    <row r="2" spans="1:1" x14ac:dyDescent="0.25">
      <c r="A2" s="199" t="s">
        <v>302</v>
      </c>
    </row>
    <row r="3" spans="1:1" x14ac:dyDescent="0.25">
      <c r="A3" s="199" t="s">
        <v>303</v>
      </c>
    </row>
    <row r="4" spans="1:1" x14ac:dyDescent="0.25">
      <c r="A4" s="199" t="s">
        <v>304</v>
      </c>
    </row>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A8"/>
  <sheetViews>
    <sheetView workbookViewId="0">
      <selection activeCell="A9" sqref="A9"/>
    </sheetView>
  </sheetViews>
  <sheetFormatPr baseColWidth="10" defaultRowHeight="15" x14ac:dyDescent="0.25"/>
  <sheetData>
    <row r="1" spans="1:1" x14ac:dyDescent="0.25">
      <c r="A1" t="s">
        <v>123</v>
      </c>
    </row>
    <row r="2" spans="1:1" x14ac:dyDescent="0.25">
      <c r="A2" t="s">
        <v>125</v>
      </c>
    </row>
    <row r="3" spans="1:1" x14ac:dyDescent="0.25">
      <c r="A3" t="s">
        <v>127</v>
      </c>
    </row>
    <row r="4" spans="1:1" x14ac:dyDescent="0.25">
      <c r="A4" t="s">
        <v>129</v>
      </c>
    </row>
    <row r="6" spans="1:1" x14ac:dyDescent="0.25">
      <c r="A6" t="s">
        <v>11</v>
      </c>
    </row>
    <row r="7" spans="1:1" x14ac:dyDescent="0.25">
      <c r="A7" t="s">
        <v>12</v>
      </c>
    </row>
    <row r="8" spans="1:1" x14ac:dyDescent="0.25">
      <c r="A8" t="s">
        <v>13</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dimension ref="A1:C10"/>
  <sheetViews>
    <sheetView workbookViewId="0">
      <selection activeCell="B14" sqref="B14"/>
    </sheetView>
  </sheetViews>
  <sheetFormatPr baseColWidth="10" defaultRowHeight="15" x14ac:dyDescent="0.25"/>
  <cols>
    <col min="1" max="1" width="27.28515625" customWidth="1"/>
    <col min="2" max="2" width="25.85546875" customWidth="1"/>
    <col min="3" max="3" width="41.42578125" customWidth="1"/>
  </cols>
  <sheetData>
    <row r="1" spans="1:3" x14ac:dyDescent="0.25">
      <c r="A1" t="s">
        <v>280</v>
      </c>
      <c r="B1" t="s">
        <v>286</v>
      </c>
      <c r="C1" t="s">
        <v>290</v>
      </c>
    </row>
    <row r="2" spans="1:3" x14ac:dyDescent="0.25">
      <c r="A2" t="s">
        <v>281</v>
      </c>
      <c r="B2" t="s">
        <v>298</v>
      </c>
      <c r="C2" t="s">
        <v>291</v>
      </c>
    </row>
    <row r="3" spans="1:3" x14ac:dyDescent="0.25">
      <c r="A3" t="s">
        <v>282</v>
      </c>
      <c r="B3" t="s">
        <v>287</v>
      </c>
      <c r="C3" t="s">
        <v>292</v>
      </c>
    </row>
    <row r="4" spans="1:3" x14ac:dyDescent="0.25">
      <c r="A4" t="s">
        <v>283</v>
      </c>
      <c r="B4" t="s">
        <v>297</v>
      </c>
      <c r="C4" t="s">
        <v>293</v>
      </c>
    </row>
    <row r="5" spans="1:3" x14ac:dyDescent="0.25">
      <c r="A5" t="s">
        <v>284</v>
      </c>
      <c r="B5" t="s">
        <v>288</v>
      </c>
      <c r="C5" t="s">
        <v>256</v>
      </c>
    </row>
    <row r="6" spans="1:3" x14ac:dyDescent="0.25">
      <c r="A6" t="s">
        <v>310</v>
      </c>
      <c r="B6" t="s">
        <v>310</v>
      </c>
      <c r="C6" t="s">
        <v>310</v>
      </c>
    </row>
    <row r="7" spans="1:3" x14ac:dyDescent="0.25">
      <c r="A7" t="s">
        <v>285</v>
      </c>
      <c r="B7" t="s">
        <v>289</v>
      </c>
      <c r="C7" t="s">
        <v>294</v>
      </c>
    </row>
    <row r="8" spans="1:3" x14ac:dyDescent="0.25">
      <c r="B8" t="s">
        <v>14</v>
      </c>
      <c r="C8" t="s">
        <v>295</v>
      </c>
    </row>
    <row r="9" spans="1:3" x14ac:dyDescent="0.25">
      <c r="C9" t="s">
        <v>257</v>
      </c>
    </row>
    <row r="10" spans="1:3" x14ac:dyDescent="0.25">
      <c r="C10" t="s">
        <v>296</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
    <tabColor rgb="FFFFC000"/>
  </sheetPr>
  <dimension ref="A1:X42"/>
  <sheetViews>
    <sheetView topLeftCell="F10" zoomScaleNormal="100" workbookViewId="0">
      <selection activeCell="T2" sqref="T2:W3"/>
    </sheetView>
  </sheetViews>
  <sheetFormatPr baseColWidth="10" defaultColWidth="11.42578125" defaultRowHeight="15" x14ac:dyDescent="0.25"/>
  <cols>
    <col min="1" max="1" width="5.140625" style="67" customWidth="1"/>
    <col min="2" max="2" width="40.42578125" style="41" customWidth="1"/>
    <col min="3" max="17" width="6.42578125" style="41" customWidth="1"/>
    <col min="18" max="18" width="8.140625" style="41" customWidth="1"/>
    <col min="19" max="19" width="13" style="42" customWidth="1"/>
    <col min="20" max="20" width="19.7109375" customWidth="1"/>
    <col min="21" max="23" width="11.42578125" hidden="1" customWidth="1"/>
  </cols>
  <sheetData>
    <row r="1" spans="1:24" ht="15" customHeight="1" x14ac:dyDescent="0.25">
      <c r="A1" s="460"/>
      <c r="B1" s="375" t="str">
        <f>CONTEXTO!B1</f>
        <v>PROCESO: GESTION CONTRACTUAL</v>
      </c>
      <c r="C1" s="375"/>
      <c r="D1" s="375"/>
      <c r="E1" s="375"/>
      <c r="F1" s="375"/>
      <c r="G1" s="375"/>
      <c r="H1" s="375"/>
      <c r="I1" s="375"/>
      <c r="J1" s="375"/>
      <c r="K1" s="375"/>
      <c r="L1" s="375"/>
      <c r="M1" s="375"/>
      <c r="N1" s="375"/>
      <c r="O1" s="375"/>
      <c r="P1" s="375"/>
      <c r="Q1" s="375"/>
      <c r="R1" s="375"/>
      <c r="S1" s="376"/>
      <c r="T1" s="450" t="s">
        <v>485</v>
      </c>
      <c r="U1" s="450"/>
      <c r="V1" s="450"/>
      <c r="W1" s="451"/>
    </row>
    <row r="2" spans="1:24" ht="15" customHeight="1" x14ac:dyDescent="0.25">
      <c r="A2" s="461"/>
      <c r="B2" s="378"/>
      <c r="C2" s="378"/>
      <c r="D2" s="378"/>
      <c r="E2" s="378"/>
      <c r="F2" s="378"/>
      <c r="G2" s="378"/>
      <c r="H2" s="378"/>
      <c r="I2" s="378"/>
      <c r="J2" s="378"/>
      <c r="K2" s="378"/>
      <c r="L2" s="378"/>
      <c r="M2" s="378"/>
      <c r="N2" s="378"/>
      <c r="O2" s="378"/>
      <c r="P2" s="378"/>
      <c r="Q2" s="378"/>
      <c r="R2" s="378"/>
      <c r="S2" s="379"/>
      <c r="T2" s="452" t="s">
        <v>486</v>
      </c>
      <c r="U2" s="453"/>
      <c r="V2" s="453"/>
      <c r="W2" s="454"/>
    </row>
    <row r="3" spans="1:24" ht="15" customHeight="1" x14ac:dyDescent="0.25">
      <c r="A3" s="461"/>
      <c r="B3" s="378" t="s">
        <v>41</v>
      </c>
      <c r="C3" s="378"/>
      <c r="D3" s="378"/>
      <c r="E3" s="378"/>
      <c r="F3" s="378"/>
      <c r="G3" s="378"/>
      <c r="H3" s="378"/>
      <c r="I3" s="378"/>
      <c r="J3" s="378"/>
      <c r="K3" s="378"/>
      <c r="L3" s="378"/>
      <c r="M3" s="378"/>
      <c r="N3" s="378"/>
      <c r="O3" s="378"/>
      <c r="P3" s="378"/>
      <c r="Q3" s="378"/>
      <c r="R3" s="378"/>
      <c r="S3" s="379"/>
      <c r="T3" s="452" t="s">
        <v>487</v>
      </c>
      <c r="U3" s="453"/>
      <c r="V3" s="453"/>
      <c r="W3" s="454"/>
    </row>
    <row r="4" spans="1:24" ht="15.75" customHeight="1" x14ac:dyDescent="0.25">
      <c r="A4" s="462"/>
      <c r="B4" s="467"/>
      <c r="C4" s="467"/>
      <c r="D4" s="467"/>
      <c r="E4" s="467"/>
      <c r="F4" s="467"/>
      <c r="G4" s="467"/>
      <c r="H4" s="467"/>
      <c r="I4" s="467"/>
      <c r="J4" s="467"/>
      <c r="K4" s="467"/>
      <c r="L4" s="467"/>
      <c r="M4" s="467"/>
      <c r="N4" s="467"/>
      <c r="O4" s="467"/>
      <c r="P4" s="467"/>
      <c r="Q4" s="467"/>
      <c r="R4" s="467"/>
      <c r="S4" s="468"/>
      <c r="T4" s="455" t="s">
        <v>490</v>
      </c>
      <c r="U4" s="455"/>
      <c r="V4" s="455"/>
      <c r="W4" s="456"/>
    </row>
    <row r="5" spans="1:24" ht="15.75" customHeight="1" x14ac:dyDescent="0.25">
      <c r="A5" s="462"/>
      <c r="B5" s="462"/>
      <c r="C5" s="462"/>
      <c r="D5" s="462"/>
      <c r="E5" s="462"/>
      <c r="F5" s="462"/>
      <c r="G5" s="462"/>
      <c r="H5" s="462"/>
      <c r="I5" s="462"/>
      <c r="J5" s="462"/>
      <c r="K5" s="462"/>
      <c r="L5" s="462"/>
      <c r="M5" s="462"/>
      <c r="N5" s="462"/>
      <c r="O5" s="462"/>
      <c r="P5" s="462"/>
      <c r="Q5" s="462"/>
      <c r="R5" s="462"/>
      <c r="S5" s="462"/>
      <c r="T5" s="469"/>
      <c r="U5" s="139"/>
      <c r="V5" s="139"/>
      <c r="W5" s="242"/>
    </row>
    <row r="6" spans="1:24" s="1" customFormat="1" ht="27" customHeight="1" x14ac:dyDescent="0.2">
      <c r="A6" s="465" t="s">
        <v>463</v>
      </c>
      <c r="B6" s="466"/>
      <c r="C6" s="466"/>
      <c r="D6" s="466"/>
      <c r="E6" s="466"/>
      <c r="F6" s="466"/>
      <c r="G6" s="466"/>
      <c r="H6" s="466"/>
      <c r="I6" s="466"/>
      <c r="J6" s="466"/>
      <c r="K6" s="466"/>
      <c r="L6" s="466"/>
      <c r="M6" s="466"/>
      <c r="N6" s="466"/>
      <c r="O6" s="466"/>
      <c r="P6" s="466"/>
      <c r="Q6" s="466"/>
      <c r="R6" s="466"/>
      <c r="S6" s="466"/>
      <c r="T6" s="466"/>
      <c r="W6" s="71"/>
    </row>
    <row r="7" spans="1:24" s="1" customFormat="1" ht="81" customHeight="1" thickBot="1" x14ac:dyDescent="0.25">
      <c r="A7" s="463" t="s">
        <v>461</v>
      </c>
      <c r="B7" s="464"/>
      <c r="C7" s="464"/>
      <c r="D7" s="464"/>
      <c r="E7" s="464"/>
      <c r="F7" s="464"/>
      <c r="G7" s="464"/>
      <c r="H7" s="464"/>
      <c r="I7" s="464"/>
      <c r="J7" s="464"/>
      <c r="K7" s="464"/>
      <c r="L7" s="464"/>
      <c r="M7" s="464"/>
      <c r="N7" s="464"/>
      <c r="O7" s="464"/>
      <c r="P7" s="464"/>
      <c r="Q7" s="464"/>
      <c r="R7" s="464"/>
      <c r="S7" s="464"/>
      <c r="T7" s="464"/>
      <c r="U7" s="60"/>
      <c r="V7" s="60"/>
      <c r="W7" s="243"/>
    </row>
    <row r="8" spans="1:24" s="1" customFormat="1" ht="26.25" customHeight="1" thickBot="1" x14ac:dyDescent="0.25">
      <c r="A8" s="244"/>
      <c r="B8" s="244"/>
      <c r="C8" s="244"/>
      <c r="D8" s="244"/>
      <c r="E8" s="244"/>
      <c r="F8" s="244"/>
      <c r="G8" s="244"/>
      <c r="H8" s="244"/>
      <c r="I8" s="244"/>
      <c r="J8" s="244"/>
      <c r="K8" s="244"/>
      <c r="L8" s="244"/>
      <c r="M8" s="244"/>
      <c r="N8" s="244"/>
      <c r="O8" s="244"/>
      <c r="P8" s="244"/>
      <c r="Q8" s="244"/>
      <c r="R8" s="244"/>
      <c r="S8" s="244"/>
      <c r="T8" s="245"/>
      <c r="X8" s="100"/>
    </row>
    <row r="9" spans="1:24" s="1" customFormat="1" ht="39.75" customHeight="1" thickBot="1" x14ac:dyDescent="0.25">
      <c r="A9" s="448"/>
      <c r="B9" s="448"/>
      <c r="C9" s="448" t="b">
        <v>0</v>
      </c>
      <c r="D9" s="448"/>
      <c r="E9" s="448"/>
      <c r="F9" s="448"/>
      <c r="G9" s="448"/>
      <c r="H9" s="448"/>
      <c r="I9" s="448"/>
      <c r="J9" s="448"/>
      <c r="K9" s="448"/>
      <c r="L9" s="448"/>
      <c r="M9" s="448"/>
      <c r="N9" s="448"/>
      <c r="O9" s="448"/>
      <c r="P9" s="448"/>
      <c r="Q9" s="448"/>
      <c r="R9" s="448"/>
      <c r="S9" s="448"/>
      <c r="T9" s="449"/>
    </row>
    <row r="10" spans="1:24" s="40" customFormat="1" ht="32.25" customHeight="1" thickBot="1" x14ac:dyDescent="0.3">
      <c r="A10" s="239" t="s">
        <v>42</v>
      </c>
      <c r="B10" s="240" t="s">
        <v>262</v>
      </c>
      <c r="C10" s="240" t="s">
        <v>43</v>
      </c>
      <c r="D10" s="240" t="s">
        <v>44</v>
      </c>
      <c r="E10" s="240" t="s">
        <v>45</v>
      </c>
      <c r="F10" s="240" t="s">
        <v>46</v>
      </c>
      <c r="G10" s="240" t="s">
        <v>47</v>
      </c>
      <c r="H10" s="240" t="s">
        <v>48</v>
      </c>
      <c r="I10" s="240" t="s">
        <v>49</v>
      </c>
      <c r="J10" s="240" t="s">
        <v>50</v>
      </c>
      <c r="K10" s="240" t="s">
        <v>51</v>
      </c>
      <c r="L10" s="240" t="s">
        <v>52</v>
      </c>
      <c r="M10" s="240" t="s">
        <v>53</v>
      </c>
      <c r="N10" s="240" t="s">
        <v>54</v>
      </c>
      <c r="O10" s="240" t="s">
        <v>55</v>
      </c>
      <c r="P10" s="240" t="s">
        <v>56</v>
      </c>
      <c r="Q10" s="240" t="s">
        <v>57</v>
      </c>
      <c r="R10" s="241" t="s">
        <v>58</v>
      </c>
      <c r="S10" s="246" t="s">
        <v>59</v>
      </c>
      <c r="T10" s="252" t="s">
        <v>314</v>
      </c>
    </row>
    <row r="11" spans="1:24" ht="39.75" customHeight="1" x14ac:dyDescent="0.25">
      <c r="A11" s="65">
        <v>1</v>
      </c>
      <c r="B11" s="278" t="str">
        <f>[1]CONTEXTO!B11</f>
        <v xml:space="preserve">Constantes cambios normativos </v>
      </c>
      <c r="C11" s="279">
        <v>5</v>
      </c>
      <c r="D11" s="279">
        <v>4</v>
      </c>
      <c r="E11" s="279">
        <v>3</v>
      </c>
      <c r="F11" s="279">
        <v>5</v>
      </c>
      <c r="G11" s="279">
        <v>5</v>
      </c>
      <c r="H11" s="279">
        <v>4</v>
      </c>
      <c r="I11" s="279">
        <v>5</v>
      </c>
      <c r="J11" s="279">
        <v>4</v>
      </c>
      <c r="K11" s="279">
        <v>3</v>
      </c>
      <c r="L11" s="66"/>
      <c r="M11" s="66"/>
      <c r="N11" s="66"/>
      <c r="O11" s="66"/>
      <c r="P11" s="66"/>
      <c r="Q11" s="66"/>
      <c r="R11" s="65">
        <f>SUM(C11:Q11)</f>
        <v>38</v>
      </c>
      <c r="S11" s="247">
        <f>IF(ISERROR(AVERAGE(C11:Q11)),0,AVERAGE(C11:Q11))</f>
        <v>4.2222222222222223</v>
      </c>
      <c r="T11" s="253"/>
    </row>
    <row r="12" spans="1:24" ht="45.75" customHeight="1" x14ac:dyDescent="0.25">
      <c r="A12" s="65">
        <v>2</v>
      </c>
      <c r="B12" s="278" t="str">
        <f>[1]CONTEXTO!B12</f>
        <v>Constante innovación tecnológica.</v>
      </c>
      <c r="C12" s="279">
        <v>5</v>
      </c>
      <c r="D12" s="279">
        <v>4</v>
      </c>
      <c r="E12" s="279">
        <v>4</v>
      </c>
      <c r="F12" s="279">
        <v>2</v>
      </c>
      <c r="G12" s="279">
        <v>5</v>
      </c>
      <c r="H12" s="279">
        <v>4</v>
      </c>
      <c r="I12" s="279">
        <v>4</v>
      </c>
      <c r="J12" s="279">
        <v>4</v>
      </c>
      <c r="K12" s="279">
        <v>2</v>
      </c>
      <c r="L12" s="66"/>
      <c r="M12" s="66"/>
      <c r="N12" s="66"/>
      <c r="O12" s="66"/>
      <c r="P12" s="66"/>
      <c r="Q12" s="66"/>
      <c r="R12" s="65">
        <f>SUM(C12:Q12)</f>
        <v>34</v>
      </c>
      <c r="S12" s="247">
        <f t="shared" ref="S12:S39" si="0">IF(ISERROR(AVERAGE(C12:Q12)),0,AVERAGE(C12:Q12))</f>
        <v>3.7777777777777777</v>
      </c>
      <c r="T12" s="249"/>
    </row>
    <row r="13" spans="1:24" ht="51" customHeight="1" x14ac:dyDescent="0.25">
      <c r="A13" s="65">
        <v>3</v>
      </c>
      <c r="B13" s="278" t="str">
        <f>[1]CONTEXTO!B13</f>
        <v xml:space="preserve">Fallas en aplicativos para cargue o reporte de información a plataformas (SECOP) y/o entes de control. </v>
      </c>
      <c r="C13" s="279">
        <v>3</v>
      </c>
      <c r="D13" s="279">
        <v>3</v>
      </c>
      <c r="E13" s="279">
        <v>2</v>
      </c>
      <c r="F13" s="279">
        <v>3</v>
      </c>
      <c r="G13" s="279">
        <v>2</v>
      </c>
      <c r="H13" s="279">
        <v>2</v>
      </c>
      <c r="I13" s="279">
        <v>2</v>
      </c>
      <c r="J13" s="279">
        <v>3</v>
      </c>
      <c r="K13" s="279">
        <v>2</v>
      </c>
      <c r="L13" s="66"/>
      <c r="M13" s="66"/>
      <c r="N13" s="66"/>
      <c r="O13" s="66"/>
      <c r="P13" s="66"/>
      <c r="Q13" s="66"/>
      <c r="R13" s="65">
        <f t="shared" ref="R13:R39" si="1">SUM(C13:Q13)</f>
        <v>22</v>
      </c>
      <c r="S13" s="247">
        <f t="shared" si="0"/>
        <v>2.4444444444444446</v>
      </c>
      <c r="T13" s="250"/>
    </row>
    <row r="14" spans="1:24" ht="39.75" customHeight="1" x14ac:dyDescent="0.25">
      <c r="A14" s="65">
        <v>4</v>
      </c>
      <c r="B14" s="278" t="str">
        <f>[1]CONTEXTO!B14</f>
        <v>Pandemias: Falta de preparación y experiencia en la forma de afrontar las pandemias.</v>
      </c>
      <c r="C14" s="279">
        <v>5</v>
      </c>
      <c r="D14" s="279">
        <v>5</v>
      </c>
      <c r="E14" s="279">
        <v>4</v>
      </c>
      <c r="F14" s="279">
        <v>3</v>
      </c>
      <c r="G14" s="279">
        <v>4</v>
      </c>
      <c r="H14" s="279">
        <v>3</v>
      </c>
      <c r="I14" s="279">
        <v>4</v>
      </c>
      <c r="J14" s="279">
        <v>3</v>
      </c>
      <c r="K14" s="279">
        <v>3</v>
      </c>
      <c r="L14" s="66"/>
      <c r="M14" s="66"/>
      <c r="N14" s="66"/>
      <c r="O14" s="66"/>
      <c r="P14" s="66"/>
      <c r="Q14" s="66"/>
      <c r="R14" s="65">
        <f t="shared" si="1"/>
        <v>34</v>
      </c>
      <c r="S14" s="247">
        <f t="shared" si="0"/>
        <v>3.7777777777777777</v>
      </c>
      <c r="T14" s="250"/>
    </row>
    <row r="15" spans="1:24" ht="39.75" customHeight="1" x14ac:dyDescent="0.25">
      <c r="A15" s="65">
        <v>5</v>
      </c>
      <c r="B15" s="280" t="str">
        <f>[1]CONTEXTO!D11</f>
        <v xml:space="preserve">Personal insuficiente para adelantar las labores de proceso administrativo y contractual. </v>
      </c>
      <c r="C15" s="279">
        <v>5</v>
      </c>
      <c r="D15" s="279">
        <v>5</v>
      </c>
      <c r="E15" s="279">
        <v>5</v>
      </c>
      <c r="F15" s="279">
        <v>4</v>
      </c>
      <c r="G15" s="279">
        <v>5</v>
      </c>
      <c r="H15" s="279">
        <v>5</v>
      </c>
      <c r="I15" s="279">
        <v>4</v>
      </c>
      <c r="J15" s="279">
        <v>5</v>
      </c>
      <c r="K15" s="279">
        <v>5</v>
      </c>
      <c r="L15" s="66"/>
      <c r="M15" s="66"/>
      <c r="N15" s="66"/>
      <c r="O15" s="66"/>
      <c r="P15" s="66"/>
      <c r="Q15" s="66"/>
      <c r="R15" s="65">
        <f t="shared" si="1"/>
        <v>43</v>
      </c>
      <c r="S15" s="247">
        <f t="shared" si="0"/>
        <v>4.7777777777777777</v>
      </c>
      <c r="T15" s="250"/>
    </row>
    <row r="16" spans="1:24" ht="39.75" customHeight="1" x14ac:dyDescent="0.25">
      <c r="A16" s="65">
        <v>6</v>
      </c>
      <c r="B16" s="280" t="str">
        <f>[1]CONTEXTO!D12</f>
        <v xml:space="preserve">Falta de Etica y valores  y de aplicación del código de integridad y buen gobierno. </v>
      </c>
      <c r="C16" s="279">
        <v>2</v>
      </c>
      <c r="D16" s="279">
        <v>3</v>
      </c>
      <c r="E16" s="279">
        <v>4</v>
      </c>
      <c r="F16" s="279">
        <v>3</v>
      </c>
      <c r="G16" s="279">
        <v>4</v>
      </c>
      <c r="H16" s="279">
        <v>3</v>
      </c>
      <c r="I16" s="279">
        <v>4</v>
      </c>
      <c r="J16" s="279">
        <v>3</v>
      </c>
      <c r="K16" s="279">
        <v>5</v>
      </c>
      <c r="L16" s="66"/>
      <c r="M16" s="66"/>
      <c r="N16" s="66"/>
      <c r="O16" s="66"/>
      <c r="P16" s="66"/>
      <c r="Q16" s="66"/>
      <c r="R16" s="65">
        <f t="shared" si="1"/>
        <v>31</v>
      </c>
      <c r="S16" s="247">
        <f t="shared" si="0"/>
        <v>3.4444444444444446</v>
      </c>
      <c r="T16" s="250"/>
    </row>
    <row r="17" spans="1:20" ht="39.75" customHeight="1" x14ac:dyDescent="0.25">
      <c r="A17" s="65">
        <v>7</v>
      </c>
      <c r="B17" s="280" t="str">
        <f>[1]CONTEXTO!D13</f>
        <v xml:space="preserve">Desconocimiento del estatuto contractual y sus decretos reglamentarios </v>
      </c>
      <c r="C17" s="279">
        <v>4</v>
      </c>
      <c r="D17" s="279">
        <v>4</v>
      </c>
      <c r="E17" s="279">
        <v>5</v>
      </c>
      <c r="F17" s="279">
        <v>4</v>
      </c>
      <c r="G17" s="279">
        <v>5</v>
      </c>
      <c r="H17" s="279">
        <v>4</v>
      </c>
      <c r="I17" s="279">
        <v>4</v>
      </c>
      <c r="J17" s="279">
        <v>4</v>
      </c>
      <c r="K17" s="279">
        <v>4</v>
      </c>
      <c r="L17" s="66"/>
      <c r="M17" s="66"/>
      <c r="N17" s="66"/>
      <c r="O17" s="66"/>
      <c r="P17" s="66"/>
      <c r="Q17" s="66"/>
      <c r="R17" s="65">
        <f t="shared" si="1"/>
        <v>38</v>
      </c>
      <c r="S17" s="247">
        <f t="shared" si="0"/>
        <v>4.2222222222222223</v>
      </c>
      <c r="T17" s="250"/>
    </row>
    <row r="18" spans="1:20" ht="46.5" customHeight="1" x14ac:dyDescent="0.25">
      <c r="A18" s="65">
        <v>8</v>
      </c>
      <c r="B18" s="280" t="str">
        <f>[1]CONTEXTO!D15</f>
        <v>Falta de articulación entre las Secretarías ejecutoras, Secretaría de Planeación  y oficina de Contratación</v>
      </c>
      <c r="C18" s="279">
        <v>5</v>
      </c>
      <c r="D18" s="279">
        <v>5</v>
      </c>
      <c r="E18" s="279">
        <v>5</v>
      </c>
      <c r="F18" s="279">
        <v>5</v>
      </c>
      <c r="G18" s="279">
        <v>5</v>
      </c>
      <c r="H18" s="279">
        <v>5</v>
      </c>
      <c r="I18" s="279">
        <v>5</v>
      </c>
      <c r="J18" s="279">
        <v>5</v>
      </c>
      <c r="K18" s="279">
        <v>5</v>
      </c>
      <c r="L18" s="66"/>
      <c r="M18" s="66"/>
      <c r="N18" s="66"/>
      <c r="O18" s="66"/>
      <c r="P18" s="66"/>
      <c r="Q18" s="66"/>
      <c r="R18" s="65">
        <f t="shared" si="1"/>
        <v>45</v>
      </c>
      <c r="S18" s="247">
        <f t="shared" si="0"/>
        <v>5</v>
      </c>
      <c r="T18" s="250"/>
    </row>
    <row r="19" spans="1:20" ht="47.25" customHeight="1" x14ac:dyDescent="0.25">
      <c r="A19" s="65">
        <v>9</v>
      </c>
      <c r="B19" s="280" t="str">
        <f>[1]CONTEXTO!D16</f>
        <v xml:space="preserve">Equipos tecnológicos obsoletos, Sistemas de Información no integrados. </v>
      </c>
      <c r="C19" s="279">
        <v>5</v>
      </c>
      <c r="D19" s="279">
        <v>5</v>
      </c>
      <c r="E19" s="279">
        <v>5</v>
      </c>
      <c r="F19" s="279">
        <v>5</v>
      </c>
      <c r="G19" s="279">
        <v>5</v>
      </c>
      <c r="H19" s="279">
        <v>5</v>
      </c>
      <c r="I19" s="279">
        <v>3</v>
      </c>
      <c r="J19" s="279">
        <v>5</v>
      </c>
      <c r="K19" s="279">
        <v>5</v>
      </c>
      <c r="L19" s="66"/>
      <c r="M19" s="66"/>
      <c r="N19" s="66"/>
      <c r="O19" s="66"/>
      <c r="P19" s="66"/>
      <c r="Q19" s="66"/>
      <c r="R19" s="65">
        <f t="shared" si="1"/>
        <v>43</v>
      </c>
      <c r="S19" s="247">
        <f t="shared" si="0"/>
        <v>4.7777777777777777</v>
      </c>
      <c r="T19" s="250"/>
    </row>
    <row r="20" spans="1:20" ht="39.75" customHeight="1" x14ac:dyDescent="0.25">
      <c r="A20" s="65">
        <v>10</v>
      </c>
      <c r="B20" s="281" t="str">
        <f>[1]CONTEXTO!D17</f>
        <v xml:space="preserve">Dificultad de trabajar en equipo </v>
      </c>
      <c r="C20" s="279">
        <v>3</v>
      </c>
      <c r="D20" s="279">
        <v>3</v>
      </c>
      <c r="E20" s="279">
        <v>2</v>
      </c>
      <c r="F20" s="279">
        <v>3</v>
      </c>
      <c r="G20" s="279">
        <v>3</v>
      </c>
      <c r="H20" s="279">
        <v>3</v>
      </c>
      <c r="I20" s="279">
        <v>4</v>
      </c>
      <c r="J20" s="279">
        <v>3</v>
      </c>
      <c r="K20" s="279">
        <v>2</v>
      </c>
      <c r="L20" s="66"/>
      <c r="M20" s="66"/>
      <c r="N20" s="66"/>
      <c r="O20" s="66"/>
      <c r="P20" s="66"/>
      <c r="Q20" s="66"/>
      <c r="R20" s="65">
        <f t="shared" si="1"/>
        <v>26</v>
      </c>
      <c r="S20" s="247">
        <f t="shared" si="0"/>
        <v>2.8888888888888888</v>
      </c>
      <c r="T20" s="250"/>
    </row>
    <row r="21" spans="1:20" ht="39.75" customHeight="1" x14ac:dyDescent="0.25">
      <c r="A21" s="65">
        <v>11</v>
      </c>
      <c r="B21" s="281" t="str">
        <f>[1]CONTEXTO!D18</f>
        <v>Unidades administrativas ubicadas en diferentes sitios de la ciudad (Ibagué).</v>
      </c>
      <c r="C21" s="279">
        <v>4</v>
      </c>
      <c r="D21" s="279">
        <v>5</v>
      </c>
      <c r="E21" s="279">
        <v>5</v>
      </c>
      <c r="F21" s="279">
        <v>4</v>
      </c>
      <c r="G21" s="279">
        <v>3</v>
      </c>
      <c r="H21" s="279">
        <v>3</v>
      </c>
      <c r="I21" s="279">
        <v>5</v>
      </c>
      <c r="J21" s="279">
        <v>4</v>
      </c>
      <c r="K21" s="279">
        <v>2</v>
      </c>
      <c r="L21" s="66"/>
      <c r="M21" s="66"/>
      <c r="N21" s="66"/>
      <c r="O21" s="66"/>
      <c r="P21" s="66"/>
      <c r="Q21" s="66"/>
      <c r="R21" s="65">
        <f t="shared" si="1"/>
        <v>35</v>
      </c>
      <c r="S21" s="247">
        <f t="shared" si="0"/>
        <v>3.8888888888888888</v>
      </c>
      <c r="T21" s="250"/>
    </row>
    <row r="22" spans="1:20" ht="45.75" customHeight="1" x14ac:dyDescent="0.25">
      <c r="A22" s="65">
        <v>12</v>
      </c>
      <c r="B22" s="281" t="str">
        <f>[1]CONTEXTO!D19</f>
        <v xml:space="preserve">Dificultad en la comunicación con los  lideres de los demás procesos </v>
      </c>
      <c r="C22" s="279">
        <v>3</v>
      </c>
      <c r="D22" s="279">
        <v>2</v>
      </c>
      <c r="E22" s="279">
        <v>4</v>
      </c>
      <c r="F22" s="279">
        <v>3</v>
      </c>
      <c r="G22" s="279">
        <v>2</v>
      </c>
      <c r="H22" s="279">
        <v>3</v>
      </c>
      <c r="I22" s="279">
        <v>2</v>
      </c>
      <c r="J22" s="279">
        <v>2</v>
      </c>
      <c r="K22" s="279">
        <v>2</v>
      </c>
      <c r="L22" s="66"/>
      <c r="M22" s="66"/>
      <c r="N22" s="66"/>
      <c r="O22" s="66"/>
      <c r="P22" s="66"/>
      <c r="Q22" s="66"/>
      <c r="R22" s="65">
        <f t="shared" si="1"/>
        <v>23</v>
      </c>
      <c r="S22" s="247">
        <f t="shared" si="0"/>
        <v>2.5555555555555554</v>
      </c>
      <c r="T22" s="250"/>
    </row>
    <row r="23" spans="1:20" ht="49.5" customHeight="1" x14ac:dyDescent="0.25">
      <c r="A23" s="65">
        <v>13</v>
      </c>
      <c r="B23" s="281" t="s">
        <v>394</v>
      </c>
      <c r="C23" s="279">
        <v>5</v>
      </c>
      <c r="D23" s="279">
        <v>5</v>
      </c>
      <c r="E23" s="279">
        <v>4</v>
      </c>
      <c r="F23" s="279">
        <v>4</v>
      </c>
      <c r="G23" s="279">
        <v>5</v>
      </c>
      <c r="H23" s="279">
        <v>5</v>
      </c>
      <c r="I23" s="279">
        <v>4</v>
      </c>
      <c r="J23" s="279">
        <v>5</v>
      </c>
      <c r="K23" s="279">
        <v>5</v>
      </c>
      <c r="L23" s="66"/>
      <c r="M23" s="66"/>
      <c r="N23" s="66"/>
      <c r="O23" s="66"/>
      <c r="P23" s="66"/>
      <c r="Q23" s="66"/>
      <c r="R23" s="65">
        <f t="shared" si="1"/>
        <v>42</v>
      </c>
      <c r="S23" s="247">
        <f t="shared" si="0"/>
        <v>4.666666666666667</v>
      </c>
      <c r="T23" s="250"/>
    </row>
    <row r="24" spans="1:20" ht="57.75" customHeight="1" x14ac:dyDescent="0.25">
      <c r="A24" s="65">
        <v>14</v>
      </c>
      <c r="B24" s="282" t="str">
        <f>[1]CONTEXTO!F11</f>
        <v>Demoras en la recepción de la información contractual por parte de las secretarias ejecutoras.</v>
      </c>
      <c r="C24" s="279">
        <v>5</v>
      </c>
      <c r="D24" s="279">
        <v>5</v>
      </c>
      <c r="E24" s="279">
        <v>4</v>
      </c>
      <c r="F24" s="279">
        <v>4</v>
      </c>
      <c r="G24" s="279">
        <v>5</v>
      </c>
      <c r="H24" s="279">
        <v>5</v>
      </c>
      <c r="I24" s="279">
        <v>3</v>
      </c>
      <c r="J24" s="279">
        <v>5</v>
      </c>
      <c r="K24" s="279">
        <v>4</v>
      </c>
      <c r="L24" s="66"/>
      <c r="M24" s="66"/>
      <c r="N24" s="66"/>
      <c r="O24" s="66"/>
      <c r="P24" s="66"/>
      <c r="Q24" s="66"/>
      <c r="R24" s="65">
        <f t="shared" si="1"/>
        <v>40</v>
      </c>
      <c r="S24" s="247">
        <f t="shared" si="0"/>
        <v>4.4444444444444446</v>
      </c>
      <c r="T24" s="250"/>
    </row>
    <row r="25" spans="1:20" ht="63.75" customHeight="1" x14ac:dyDescent="0.25">
      <c r="A25" s="65">
        <v>15</v>
      </c>
      <c r="B25" s="282" t="str">
        <f>[1]CONTEXTO!F12</f>
        <v xml:space="preserve">Desconocimiento de la caracterización, manuales, procedimientos, instructivos, guías, formatos y demas documentos propios del proceso por parte del personal nuevo. </v>
      </c>
      <c r="C25" s="279">
        <v>5</v>
      </c>
      <c r="D25" s="279">
        <v>5</v>
      </c>
      <c r="E25" s="279">
        <v>5</v>
      </c>
      <c r="F25" s="279">
        <v>5</v>
      </c>
      <c r="G25" s="279">
        <v>5</v>
      </c>
      <c r="H25" s="279">
        <v>5</v>
      </c>
      <c r="I25" s="279">
        <v>4</v>
      </c>
      <c r="J25" s="279">
        <v>5</v>
      </c>
      <c r="K25" s="279">
        <v>5</v>
      </c>
      <c r="L25" s="66"/>
      <c r="M25" s="66"/>
      <c r="N25" s="66"/>
      <c r="O25" s="66"/>
      <c r="P25" s="66"/>
      <c r="Q25" s="66"/>
      <c r="R25" s="65">
        <f t="shared" si="1"/>
        <v>44</v>
      </c>
      <c r="S25" s="247">
        <f t="shared" si="0"/>
        <v>4.8888888888888893</v>
      </c>
      <c r="T25" s="250"/>
    </row>
    <row r="26" spans="1:20" ht="48.75" customHeight="1" x14ac:dyDescent="0.25">
      <c r="A26" s="65">
        <v>16</v>
      </c>
      <c r="B26" s="282" t="str">
        <f>[1]CONTEXTO!F13</f>
        <v>Falta de compromiso de los líderes de los procesos en la implementación de mejora, asociadas a los planes de mejoramiento</v>
      </c>
      <c r="C26" s="279">
        <v>5</v>
      </c>
      <c r="D26" s="279">
        <v>4</v>
      </c>
      <c r="E26" s="279">
        <v>5</v>
      </c>
      <c r="F26" s="279">
        <v>4</v>
      </c>
      <c r="G26" s="279">
        <v>5</v>
      </c>
      <c r="H26" s="279">
        <v>5</v>
      </c>
      <c r="I26" s="279">
        <v>5</v>
      </c>
      <c r="J26" s="279">
        <v>4</v>
      </c>
      <c r="K26" s="279">
        <v>4</v>
      </c>
      <c r="L26" s="66"/>
      <c r="M26" s="66"/>
      <c r="N26" s="66"/>
      <c r="O26" s="66"/>
      <c r="P26" s="66"/>
      <c r="Q26" s="66"/>
      <c r="R26" s="65">
        <f t="shared" si="1"/>
        <v>41</v>
      </c>
      <c r="S26" s="247">
        <f t="shared" si="0"/>
        <v>4.5555555555555554</v>
      </c>
      <c r="T26" s="250"/>
    </row>
    <row r="27" spans="1:20" ht="39.75" customHeight="1" x14ac:dyDescent="0.25">
      <c r="A27" s="65">
        <v>17</v>
      </c>
      <c r="B27" s="283" t="str">
        <f>[1]CONTEXTO!F14</f>
        <v>Contratar bienes y servicios no relacionados con la emergencia y justificándose en ella.</v>
      </c>
      <c r="C27" s="284">
        <v>4</v>
      </c>
      <c r="D27" s="284">
        <v>5</v>
      </c>
      <c r="E27" s="284">
        <v>5</v>
      </c>
      <c r="F27" s="284">
        <v>5</v>
      </c>
      <c r="G27" s="284">
        <v>5</v>
      </c>
      <c r="H27" s="284">
        <v>5</v>
      </c>
      <c r="I27" s="284">
        <v>5</v>
      </c>
      <c r="J27" s="284">
        <v>5</v>
      </c>
      <c r="K27" s="284">
        <v>5</v>
      </c>
      <c r="L27" s="66"/>
      <c r="M27" s="66"/>
      <c r="N27" s="66"/>
      <c r="O27" s="66"/>
      <c r="P27" s="66"/>
      <c r="Q27" s="66"/>
      <c r="R27" s="65">
        <f t="shared" si="1"/>
        <v>44</v>
      </c>
      <c r="S27" s="247">
        <f t="shared" si="0"/>
        <v>4.8888888888888893</v>
      </c>
      <c r="T27" s="250"/>
    </row>
    <row r="28" spans="1:20" ht="39.75" customHeight="1" x14ac:dyDescent="0.25">
      <c r="A28" s="65">
        <v>18</v>
      </c>
      <c r="B28" s="285" t="str">
        <f>[1]CONTEXTO!D14</f>
        <v xml:space="preserve">Dificultad en la unificación de criterios para la realización de los procesos contractuales </v>
      </c>
      <c r="C28" s="286">
        <v>5</v>
      </c>
      <c r="D28" s="286">
        <v>3</v>
      </c>
      <c r="E28" s="286">
        <v>4</v>
      </c>
      <c r="F28" s="286">
        <v>4</v>
      </c>
      <c r="G28" s="286">
        <v>5</v>
      </c>
      <c r="H28" s="286">
        <v>3</v>
      </c>
      <c r="I28" s="286">
        <v>4</v>
      </c>
      <c r="J28" s="286">
        <v>5</v>
      </c>
      <c r="K28" s="286">
        <v>5</v>
      </c>
      <c r="L28" s="66"/>
      <c r="M28" s="66"/>
      <c r="N28" s="66"/>
      <c r="O28" s="66"/>
      <c r="P28" s="66"/>
      <c r="Q28" s="66"/>
      <c r="R28" s="65">
        <f t="shared" si="1"/>
        <v>38</v>
      </c>
      <c r="S28" s="247">
        <f t="shared" si="0"/>
        <v>4.2222222222222223</v>
      </c>
      <c r="T28" s="250"/>
    </row>
    <row r="29" spans="1:20" ht="48" customHeight="1" x14ac:dyDescent="0.25">
      <c r="A29" s="65">
        <v>19</v>
      </c>
      <c r="B29" s="287" t="s">
        <v>399</v>
      </c>
      <c r="C29" s="288">
        <v>4</v>
      </c>
      <c r="D29" s="288">
        <v>4</v>
      </c>
      <c r="E29" s="288">
        <v>4</v>
      </c>
      <c r="F29" s="288"/>
      <c r="G29" s="288"/>
      <c r="H29" s="288"/>
      <c r="I29" s="288"/>
      <c r="J29" s="288"/>
      <c r="K29" s="288"/>
      <c r="L29" s="66"/>
      <c r="M29" s="66"/>
      <c r="N29" s="66"/>
      <c r="O29" s="66"/>
      <c r="P29" s="66"/>
      <c r="Q29" s="66"/>
      <c r="R29" s="65">
        <f t="shared" si="1"/>
        <v>12</v>
      </c>
      <c r="S29" s="247">
        <f t="shared" si="0"/>
        <v>4</v>
      </c>
      <c r="T29" s="250"/>
    </row>
    <row r="30" spans="1:20" ht="39.75" customHeight="1" x14ac:dyDescent="0.25">
      <c r="A30" s="65">
        <v>20</v>
      </c>
      <c r="B30" s="287" t="s">
        <v>400</v>
      </c>
      <c r="C30" s="288">
        <v>5</v>
      </c>
      <c r="D30" s="288">
        <v>5</v>
      </c>
      <c r="E30" s="288">
        <v>5</v>
      </c>
      <c r="F30" s="288"/>
      <c r="G30" s="288"/>
      <c r="H30" s="288"/>
      <c r="I30" s="288"/>
      <c r="J30" s="288"/>
      <c r="K30" s="288"/>
      <c r="L30" s="66"/>
      <c r="M30" s="66"/>
      <c r="N30" s="66"/>
      <c r="O30" s="66"/>
      <c r="P30" s="66"/>
      <c r="Q30" s="66"/>
      <c r="R30" s="65">
        <f t="shared" si="1"/>
        <v>15</v>
      </c>
      <c r="S30" s="247">
        <f t="shared" si="0"/>
        <v>5</v>
      </c>
      <c r="T30" s="250"/>
    </row>
    <row r="31" spans="1:20" ht="49.5" customHeight="1" x14ac:dyDescent="0.25">
      <c r="A31" s="65">
        <v>21</v>
      </c>
      <c r="B31" s="287" t="s">
        <v>401</v>
      </c>
      <c r="C31" s="288">
        <v>4</v>
      </c>
      <c r="D31" s="288">
        <v>5</v>
      </c>
      <c r="E31" s="288">
        <v>3</v>
      </c>
      <c r="F31" s="288"/>
      <c r="G31" s="288"/>
      <c r="H31" s="288"/>
      <c r="I31" s="288"/>
      <c r="J31" s="288"/>
      <c r="K31" s="288"/>
      <c r="L31" s="66"/>
      <c r="M31" s="66"/>
      <c r="N31" s="66"/>
      <c r="O31" s="66"/>
      <c r="P31" s="66"/>
      <c r="Q31" s="66"/>
      <c r="R31" s="65">
        <f t="shared" si="1"/>
        <v>12</v>
      </c>
      <c r="S31" s="247">
        <f t="shared" si="0"/>
        <v>4</v>
      </c>
      <c r="T31" s="250"/>
    </row>
    <row r="32" spans="1:20" ht="42" customHeight="1" x14ac:dyDescent="0.25">
      <c r="A32" s="65">
        <v>22</v>
      </c>
      <c r="B32" s="289" t="s">
        <v>402</v>
      </c>
      <c r="C32" s="290">
        <v>5</v>
      </c>
      <c r="D32" s="290">
        <v>4</v>
      </c>
      <c r="E32" s="290">
        <v>4</v>
      </c>
      <c r="F32" s="290"/>
      <c r="G32" s="290"/>
      <c r="H32" s="290"/>
      <c r="I32" s="290"/>
      <c r="J32" s="290"/>
      <c r="K32" s="290"/>
      <c r="L32" s="66"/>
      <c r="M32" s="66"/>
      <c r="N32" s="66"/>
      <c r="O32" s="66"/>
      <c r="P32" s="66"/>
      <c r="Q32" s="66"/>
      <c r="R32" s="65">
        <f t="shared" si="1"/>
        <v>13</v>
      </c>
      <c r="S32" s="248">
        <f t="shared" si="0"/>
        <v>4.333333333333333</v>
      </c>
      <c r="T32" s="250"/>
    </row>
    <row r="33" spans="1:20" ht="48" customHeight="1" x14ac:dyDescent="0.25">
      <c r="A33" s="65">
        <v>23</v>
      </c>
      <c r="B33" s="291" t="s">
        <v>404</v>
      </c>
      <c r="C33" s="288">
        <v>4</v>
      </c>
      <c r="D33" s="288">
        <v>5</v>
      </c>
      <c r="E33" s="288">
        <v>4</v>
      </c>
      <c r="F33" s="288"/>
      <c r="G33" s="288"/>
      <c r="H33" s="288"/>
      <c r="I33" s="288"/>
      <c r="J33" s="288"/>
      <c r="K33" s="288"/>
      <c r="L33" s="66"/>
      <c r="M33" s="66"/>
      <c r="N33" s="66"/>
      <c r="O33" s="66"/>
      <c r="P33" s="66"/>
      <c r="Q33" s="66"/>
      <c r="R33" s="65">
        <f t="shared" si="1"/>
        <v>13</v>
      </c>
      <c r="S33" s="248">
        <f t="shared" si="0"/>
        <v>4.333333333333333</v>
      </c>
      <c r="T33" s="250"/>
    </row>
    <row r="34" spans="1:20" ht="46.5" customHeight="1" x14ac:dyDescent="0.25">
      <c r="A34" s="65">
        <v>24</v>
      </c>
      <c r="B34" s="102"/>
      <c r="C34" s="66"/>
      <c r="D34" s="66"/>
      <c r="E34" s="66"/>
      <c r="F34" s="66"/>
      <c r="G34" s="66"/>
      <c r="H34" s="66"/>
      <c r="I34" s="66"/>
      <c r="J34" s="66"/>
      <c r="K34" s="66"/>
      <c r="L34" s="66"/>
      <c r="M34" s="66"/>
      <c r="N34" s="66"/>
      <c r="O34" s="66"/>
      <c r="P34" s="66"/>
      <c r="Q34" s="66"/>
      <c r="R34" s="65">
        <f t="shared" si="1"/>
        <v>0</v>
      </c>
      <c r="S34" s="248">
        <f t="shared" si="0"/>
        <v>0</v>
      </c>
      <c r="T34" s="250"/>
    </row>
    <row r="35" spans="1:20" ht="44.25" customHeight="1" x14ac:dyDescent="0.25">
      <c r="A35" s="65">
        <v>25</v>
      </c>
      <c r="B35" s="102"/>
      <c r="C35" s="66"/>
      <c r="D35" s="66"/>
      <c r="E35" s="66"/>
      <c r="F35" s="66"/>
      <c r="G35" s="66"/>
      <c r="H35" s="66"/>
      <c r="I35" s="66"/>
      <c r="J35" s="66"/>
      <c r="K35" s="66"/>
      <c r="L35" s="66"/>
      <c r="M35" s="66"/>
      <c r="N35" s="66"/>
      <c r="O35" s="66"/>
      <c r="P35" s="66"/>
      <c r="Q35" s="66"/>
      <c r="R35" s="65">
        <f t="shared" si="1"/>
        <v>0</v>
      </c>
      <c r="S35" s="248">
        <f t="shared" si="0"/>
        <v>0</v>
      </c>
      <c r="T35" s="250"/>
    </row>
    <row r="36" spans="1:20" ht="42.75" customHeight="1" x14ac:dyDescent="0.25">
      <c r="A36" s="65">
        <v>26</v>
      </c>
      <c r="B36" s="102"/>
      <c r="C36" s="66"/>
      <c r="D36" s="66"/>
      <c r="E36" s="66"/>
      <c r="F36" s="66"/>
      <c r="G36" s="66"/>
      <c r="H36" s="66"/>
      <c r="I36" s="66"/>
      <c r="J36" s="66"/>
      <c r="K36" s="66"/>
      <c r="L36" s="66"/>
      <c r="M36" s="66"/>
      <c r="N36" s="66"/>
      <c r="O36" s="66"/>
      <c r="P36" s="66"/>
      <c r="Q36" s="66"/>
      <c r="R36" s="65">
        <f t="shared" si="1"/>
        <v>0</v>
      </c>
      <c r="S36" s="248">
        <f t="shared" si="0"/>
        <v>0</v>
      </c>
      <c r="T36" s="250"/>
    </row>
    <row r="37" spans="1:20" ht="42" customHeight="1" x14ac:dyDescent="0.25">
      <c r="A37" s="65">
        <v>27</v>
      </c>
      <c r="B37" s="102"/>
      <c r="C37" s="66"/>
      <c r="D37" s="66"/>
      <c r="E37" s="66"/>
      <c r="F37" s="66"/>
      <c r="G37" s="66"/>
      <c r="H37" s="66"/>
      <c r="I37" s="66"/>
      <c r="J37" s="66"/>
      <c r="K37" s="66"/>
      <c r="L37" s="66"/>
      <c r="M37" s="66"/>
      <c r="N37" s="66"/>
      <c r="O37" s="66"/>
      <c r="P37" s="66"/>
      <c r="Q37" s="66"/>
      <c r="R37" s="65">
        <f t="shared" si="1"/>
        <v>0</v>
      </c>
      <c r="S37" s="248">
        <f t="shared" si="0"/>
        <v>0</v>
      </c>
      <c r="T37" s="250"/>
    </row>
    <row r="38" spans="1:20" ht="42.75" customHeight="1" x14ac:dyDescent="0.25">
      <c r="A38" s="65">
        <v>28</v>
      </c>
      <c r="B38" s="102"/>
      <c r="C38" s="66"/>
      <c r="D38" s="66"/>
      <c r="E38" s="66"/>
      <c r="F38" s="66"/>
      <c r="G38" s="66"/>
      <c r="H38" s="66"/>
      <c r="I38" s="66"/>
      <c r="J38" s="66"/>
      <c r="K38" s="66"/>
      <c r="L38" s="66"/>
      <c r="M38" s="66"/>
      <c r="N38" s="66"/>
      <c r="O38" s="66"/>
      <c r="P38" s="66"/>
      <c r="Q38" s="66"/>
      <c r="R38" s="65">
        <f t="shared" si="1"/>
        <v>0</v>
      </c>
      <c r="S38" s="248">
        <f t="shared" si="0"/>
        <v>0</v>
      </c>
      <c r="T38" s="250"/>
    </row>
    <row r="39" spans="1:20" ht="47.25" customHeight="1" x14ac:dyDescent="0.25">
      <c r="A39" s="65">
        <v>29</v>
      </c>
      <c r="B39" s="102"/>
      <c r="C39" s="66"/>
      <c r="D39" s="66"/>
      <c r="E39" s="66"/>
      <c r="F39" s="66"/>
      <c r="G39" s="66"/>
      <c r="H39" s="66"/>
      <c r="I39" s="66"/>
      <c r="J39" s="66"/>
      <c r="K39" s="66"/>
      <c r="L39" s="66"/>
      <c r="M39" s="66"/>
      <c r="N39" s="66"/>
      <c r="O39" s="66"/>
      <c r="P39" s="66"/>
      <c r="Q39" s="66"/>
      <c r="R39" s="65">
        <f t="shared" si="1"/>
        <v>0</v>
      </c>
      <c r="S39" s="248">
        <f t="shared" si="0"/>
        <v>0</v>
      </c>
      <c r="T39" s="250"/>
    </row>
    <row r="40" spans="1:20" ht="50.25" customHeight="1" thickBot="1" x14ac:dyDescent="0.3">
      <c r="A40" s="265">
        <v>30</v>
      </c>
      <c r="B40" s="266"/>
      <c r="C40" s="267"/>
      <c r="D40" s="267"/>
      <c r="E40" s="267"/>
      <c r="F40" s="267"/>
      <c r="G40" s="267"/>
      <c r="H40" s="267"/>
      <c r="I40" s="267"/>
      <c r="J40" s="267"/>
      <c r="K40" s="267"/>
      <c r="L40" s="267"/>
      <c r="M40" s="267"/>
      <c r="N40" s="267"/>
      <c r="O40" s="267"/>
      <c r="P40" s="267"/>
      <c r="Q40" s="267"/>
      <c r="R40" s="265">
        <f>SUM(C40:Q40)</f>
        <v>0</v>
      </c>
      <c r="S40" s="268">
        <f>IF(ISERROR(AVERAGE(C40:Q40)),0,AVERAGE(C40:Q40))</f>
        <v>0</v>
      </c>
      <c r="T40" s="251"/>
    </row>
    <row r="41" spans="1:20" ht="24" customHeight="1" x14ac:dyDescent="0.25">
      <c r="A41" s="457" t="s">
        <v>375</v>
      </c>
      <c r="B41" s="458"/>
      <c r="C41" s="458"/>
      <c r="D41" s="458"/>
      <c r="E41" s="458"/>
      <c r="F41" s="458"/>
      <c r="G41" s="458"/>
      <c r="H41" s="458"/>
      <c r="I41" s="458"/>
      <c r="J41" s="458"/>
      <c r="K41" s="458"/>
      <c r="L41" s="458"/>
      <c r="M41" s="458"/>
      <c r="N41" s="458"/>
      <c r="O41" s="458"/>
      <c r="P41" s="458"/>
      <c r="Q41" s="458"/>
      <c r="R41" s="459"/>
      <c r="S41" s="269">
        <f>SUM(S11:S40)</f>
        <v>95.1111111111111</v>
      </c>
    </row>
    <row r="42" spans="1:20" ht="28.5" customHeight="1" thickBot="1" x14ac:dyDescent="0.3">
      <c r="A42" s="446" t="s">
        <v>59</v>
      </c>
      <c r="B42" s="447"/>
      <c r="C42" s="447"/>
      <c r="D42" s="447"/>
      <c r="E42" s="447"/>
      <c r="F42" s="447"/>
      <c r="G42" s="447"/>
      <c r="H42" s="447"/>
      <c r="I42" s="447"/>
      <c r="J42" s="447"/>
      <c r="K42" s="447"/>
      <c r="L42" s="447"/>
      <c r="M42" s="447"/>
      <c r="N42" s="447"/>
      <c r="O42" s="447"/>
      <c r="P42" s="447"/>
      <c r="Q42" s="447"/>
      <c r="R42" s="447"/>
      <c r="S42" s="270">
        <f>S41/A40</f>
        <v>3.1703703703703701</v>
      </c>
    </row>
  </sheetData>
  <sheetProtection selectLockedCells="1"/>
  <mergeCells count="13">
    <mergeCell ref="A42:R42"/>
    <mergeCell ref="A9:T9"/>
    <mergeCell ref="T1:W1"/>
    <mergeCell ref="T2:W2"/>
    <mergeCell ref="T3:W3"/>
    <mergeCell ref="T4:W4"/>
    <mergeCell ref="A41:R41"/>
    <mergeCell ref="A1:A4"/>
    <mergeCell ref="A7:T7"/>
    <mergeCell ref="A6:T6"/>
    <mergeCell ref="B3:S4"/>
    <mergeCell ref="B1:S2"/>
    <mergeCell ref="A5:T5"/>
  </mergeCells>
  <conditionalFormatting sqref="Z14">
    <cfRule type="dataBar" priority="5">
      <dataBar>
        <cfvo type="min"/>
        <cfvo type="max"/>
        <color rgb="FFFFB628"/>
      </dataBar>
      <extLst>
        <ext xmlns:x14="http://schemas.microsoft.com/office/spreadsheetml/2009/9/main" uri="{B025F937-C7B1-47D3-B67F-A62EFF666E3E}">
          <x14:id>{C419E8BE-C04E-412B-9A2D-5C3B273E3FBF}</x14:id>
        </ext>
      </extLst>
    </cfRule>
  </conditionalFormatting>
  <dataValidations count="2">
    <dataValidation type="whole" showErrorMessage="1" error="DATO INVÁLIDO_x000a_Tenga en cuenta que la escala de calificación va de 1 a 5" sqref="L11:Q40 C34:K40">
      <formula1>1</formula1>
      <formula2>5</formula2>
    </dataValidation>
    <dataValidation type="decimal" allowBlank="1" showErrorMessage="1" sqref="C11:K27">
      <formula1>1</formula1>
      <formula2>10</formula2>
    </dataValidation>
  </dataValidations>
  <pageMargins left="0.7" right="0.7" top="0.75" bottom="0.75" header="0.3" footer="0.3"/>
  <pageSetup paperSize="9" orientation="portrait" r:id="rId1"/>
  <drawing r:id="rId2"/>
  <legacyDrawing r:id="rId3"/>
  <controls>
    <mc:AlternateContent xmlns:mc="http://schemas.openxmlformats.org/markup-compatibility/2006">
      <mc:Choice Requires="x14">
        <control shapeId="3118" r:id="rId4" name="CheckBox46">
          <controlPr defaultSize="0" autoLine="0" r:id="rId5">
            <anchor moveWithCells="1">
              <from>
                <xdr:col>19</xdr:col>
                <xdr:colOff>619125</xdr:colOff>
                <xdr:row>40</xdr:row>
                <xdr:rowOff>0</xdr:rowOff>
              </from>
              <to>
                <xdr:col>19</xdr:col>
                <xdr:colOff>904875</xdr:colOff>
                <xdr:row>40</xdr:row>
                <xdr:rowOff>257175</xdr:rowOff>
              </to>
            </anchor>
          </controlPr>
        </control>
      </mc:Choice>
      <mc:Fallback>
        <control shapeId="3118" r:id="rId4" name="CheckBox46"/>
      </mc:Fallback>
    </mc:AlternateContent>
    <mc:AlternateContent xmlns:mc="http://schemas.openxmlformats.org/markup-compatibility/2006">
      <mc:Choice Requires="x14">
        <control shapeId="3117" r:id="rId6" name="CheckBox45">
          <controlPr defaultSize="0" autoLine="0" r:id="rId7">
            <anchor moveWithCells="1">
              <from>
                <xdr:col>19</xdr:col>
                <xdr:colOff>619125</xdr:colOff>
                <xdr:row>40</xdr:row>
                <xdr:rowOff>0</xdr:rowOff>
              </from>
              <to>
                <xdr:col>19</xdr:col>
                <xdr:colOff>904875</xdr:colOff>
                <xdr:row>40</xdr:row>
                <xdr:rowOff>257175</xdr:rowOff>
              </to>
            </anchor>
          </controlPr>
        </control>
      </mc:Choice>
      <mc:Fallback>
        <control shapeId="3117" r:id="rId6" name="CheckBox45"/>
      </mc:Fallback>
    </mc:AlternateContent>
    <mc:AlternateContent xmlns:mc="http://schemas.openxmlformats.org/markup-compatibility/2006">
      <mc:Choice Requires="x14">
        <control shapeId="3116" r:id="rId8" name="CheckBox44">
          <controlPr defaultSize="0" autoLine="0" r:id="rId7">
            <anchor moveWithCells="1">
              <from>
                <xdr:col>19</xdr:col>
                <xdr:colOff>619125</xdr:colOff>
                <xdr:row>40</xdr:row>
                <xdr:rowOff>0</xdr:rowOff>
              </from>
              <to>
                <xdr:col>19</xdr:col>
                <xdr:colOff>904875</xdr:colOff>
                <xdr:row>40</xdr:row>
                <xdr:rowOff>257175</xdr:rowOff>
              </to>
            </anchor>
          </controlPr>
        </control>
      </mc:Choice>
      <mc:Fallback>
        <control shapeId="3116" r:id="rId8" name="CheckBox44"/>
      </mc:Fallback>
    </mc:AlternateContent>
    <mc:AlternateContent xmlns:mc="http://schemas.openxmlformats.org/markup-compatibility/2006">
      <mc:Choice Requires="x14">
        <control shapeId="3115" r:id="rId9" name="CheckBox43">
          <controlPr defaultSize="0" autoLine="0" r:id="rId7">
            <anchor moveWithCells="1">
              <from>
                <xdr:col>19</xdr:col>
                <xdr:colOff>619125</xdr:colOff>
                <xdr:row>40</xdr:row>
                <xdr:rowOff>0</xdr:rowOff>
              </from>
              <to>
                <xdr:col>19</xdr:col>
                <xdr:colOff>904875</xdr:colOff>
                <xdr:row>40</xdr:row>
                <xdr:rowOff>257175</xdr:rowOff>
              </to>
            </anchor>
          </controlPr>
        </control>
      </mc:Choice>
      <mc:Fallback>
        <control shapeId="3115" r:id="rId9" name="CheckBox43"/>
      </mc:Fallback>
    </mc:AlternateContent>
    <mc:AlternateContent xmlns:mc="http://schemas.openxmlformats.org/markup-compatibility/2006">
      <mc:Choice Requires="x14">
        <control shapeId="3114" r:id="rId10" name="CheckBox42">
          <controlPr defaultSize="0" autoLine="0" r:id="rId7">
            <anchor moveWithCells="1">
              <from>
                <xdr:col>19</xdr:col>
                <xdr:colOff>619125</xdr:colOff>
                <xdr:row>40</xdr:row>
                <xdr:rowOff>0</xdr:rowOff>
              </from>
              <to>
                <xdr:col>19</xdr:col>
                <xdr:colOff>904875</xdr:colOff>
                <xdr:row>40</xdr:row>
                <xdr:rowOff>257175</xdr:rowOff>
              </to>
            </anchor>
          </controlPr>
        </control>
      </mc:Choice>
      <mc:Fallback>
        <control shapeId="3114" r:id="rId10" name="CheckBox42"/>
      </mc:Fallback>
    </mc:AlternateContent>
    <mc:AlternateContent xmlns:mc="http://schemas.openxmlformats.org/markup-compatibility/2006">
      <mc:Choice Requires="x14">
        <control shapeId="3113" r:id="rId11" name="CheckBox41">
          <controlPr defaultSize="0" autoLine="0" r:id="rId7">
            <anchor moveWithCells="1">
              <from>
                <xdr:col>19</xdr:col>
                <xdr:colOff>619125</xdr:colOff>
                <xdr:row>40</xdr:row>
                <xdr:rowOff>0</xdr:rowOff>
              </from>
              <to>
                <xdr:col>19</xdr:col>
                <xdr:colOff>904875</xdr:colOff>
                <xdr:row>40</xdr:row>
                <xdr:rowOff>257175</xdr:rowOff>
              </to>
            </anchor>
          </controlPr>
        </control>
      </mc:Choice>
      <mc:Fallback>
        <control shapeId="3113" r:id="rId11" name="CheckBox41"/>
      </mc:Fallback>
    </mc:AlternateContent>
    <mc:AlternateContent xmlns:mc="http://schemas.openxmlformats.org/markup-compatibility/2006">
      <mc:Choice Requires="x14">
        <control shapeId="3112" r:id="rId12" name="CheckBox40">
          <controlPr defaultSize="0" autoLine="0" r:id="rId7">
            <anchor moveWithCells="1">
              <from>
                <xdr:col>19</xdr:col>
                <xdr:colOff>619125</xdr:colOff>
                <xdr:row>40</xdr:row>
                <xdr:rowOff>0</xdr:rowOff>
              </from>
              <to>
                <xdr:col>19</xdr:col>
                <xdr:colOff>904875</xdr:colOff>
                <xdr:row>40</xdr:row>
                <xdr:rowOff>257175</xdr:rowOff>
              </to>
            </anchor>
          </controlPr>
        </control>
      </mc:Choice>
      <mc:Fallback>
        <control shapeId="3112" r:id="rId12" name="CheckBox40"/>
      </mc:Fallback>
    </mc:AlternateContent>
    <mc:AlternateContent xmlns:mc="http://schemas.openxmlformats.org/markup-compatibility/2006">
      <mc:Choice Requires="x14">
        <control shapeId="3111" r:id="rId13" name="CheckBox39">
          <controlPr defaultSize="0" autoLine="0" r:id="rId7">
            <anchor moveWithCells="1">
              <from>
                <xdr:col>19</xdr:col>
                <xdr:colOff>619125</xdr:colOff>
                <xdr:row>40</xdr:row>
                <xdr:rowOff>0</xdr:rowOff>
              </from>
              <to>
                <xdr:col>19</xdr:col>
                <xdr:colOff>904875</xdr:colOff>
                <xdr:row>40</xdr:row>
                <xdr:rowOff>257175</xdr:rowOff>
              </to>
            </anchor>
          </controlPr>
        </control>
      </mc:Choice>
      <mc:Fallback>
        <control shapeId="3111" r:id="rId13" name="CheckBox39"/>
      </mc:Fallback>
    </mc:AlternateContent>
    <mc:AlternateContent xmlns:mc="http://schemas.openxmlformats.org/markup-compatibility/2006">
      <mc:Choice Requires="x14">
        <control shapeId="3110" r:id="rId14" name="CheckBox38">
          <controlPr defaultSize="0" autoLine="0" r:id="rId7">
            <anchor moveWithCells="1">
              <from>
                <xdr:col>19</xdr:col>
                <xdr:colOff>619125</xdr:colOff>
                <xdr:row>40</xdr:row>
                <xdr:rowOff>0</xdr:rowOff>
              </from>
              <to>
                <xdr:col>19</xdr:col>
                <xdr:colOff>904875</xdr:colOff>
                <xdr:row>40</xdr:row>
                <xdr:rowOff>257175</xdr:rowOff>
              </to>
            </anchor>
          </controlPr>
        </control>
      </mc:Choice>
      <mc:Fallback>
        <control shapeId="3110" r:id="rId14" name="CheckBox38"/>
      </mc:Fallback>
    </mc:AlternateContent>
    <mc:AlternateContent xmlns:mc="http://schemas.openxmlformats.org/markup-compatibility/2006">
      <mc:Choice Requires="x14">
        <control shapeId="3108" r:id="rId15" name="CheckBox36">
          <controlPr defaultSize="0" autoLine="0" r:id="rId7">
            <anchor moveWithCells="1">
              <from>
                <xdr:col>19</xdr:col>
                <xdr:colOff>619125</xdr:colOff>
                <xdr:row>40</xdr:row>
                <xdr:rowOff>0</xdr:rowOff>
              </from>
              <to>
                <xdr:col>19</xdr:col>
                <xdr:colOff>904875</xdr:colOff>
                <xdr:row>40</xdr:row>
                <xdr:rowOff>257175</xdr:rowOff>
              </to>
            </anchor>
          </controlPr>
        </control>
      </mc:Choice>
      <mc:Fallback>
        <control shapeId="3108" r:id="rId15" name="CheckBox36"/>
      </mc:Fallback>
    </mc:AlternateContent>
    <mc:AlternateContent xmlns:mc="http://schemas.openxmlformats.org/markup-compatibility/2006">
      <mc:Choice Requires="x14">
        <control shapeId="3107" r:id="rId16" name="CheckBox35">
          <controlPr defaultSize="0" autoLine="0" r:id="rId7">
            <anchor moveWithCells="1">
              <from>
                <xdr:col>19</xdr:col>
                <xdr:colOff>619125</xdr:colOff>
                <xdr:row>40</xdr:row>
                <xdr:rowOff>0</xdr:rowOff>
              </from>
              <to>
                <xdr:col>19</xdr:col>
                <xdr:colOff>904875</xdr:colOff>
                <xdr:row>40</xdr:row>
                <xdr:rowOff>257175</xdr:rowOff>
              </to>
            </anchor>
          </controlPr>
        </control>
      </mc:Choice>
      <mc:Fallback>
        <control shapeId="3107" r:id="rId16" name="CheckBox35"/>
      </mc:Fallback>
    </mc:AlternateContent>
    <mc:AlternateContent xmlns:mc="http://schemas.openxmlformats.org/markup-compatibility/2006">
      <mc:Choice Requires="x14">
        <control shapeId="3106" r:id="rId17" name="CheckBox34">
          <controlPr defaultSize="0" autoLine="0" r:id="rId7">
            <anchor moveWithCells="1">
              <from>
                <xdr:col>19</xdr:col>
                <xdr:colOff>619125</xdr:colOff>
                <xdr:row>40</xdr:row>
                <xdr:rowOff>0</xdr:rowOff>
              </from>
              <to>
                <xdr:col>19</xdr:col>
                <xdr:colOff>904875</xdr:colOff>
                <xdr:row>40</xdr:row>
                <xdr:rowOff>257175</xdr:rowOff>
              </to>
            </anchor>
          </controlPr>
        </control>
      </mc:Choice>
      <mc:Fallback>
        <control shapeId="3106" r:id="rId17" name="CheckBox34"/>
      </mc:Fallback>
    </mc:AlternateContent>
    <mc:AlternateContent xmlns:mc="http://schemas.openxmlformats.org/markup-compatibility/2006">
      <mc:Choice Requires="x14">
        <control shapeId="3105" r:id="rId18" name="CheckBox33">
          <controlPr defaultSize="0" autoLine="0" r:id="rId7">
            <anchor moveWithCells="1">
              <from>
                <xdr:col>19</xdr:col>
                <xdr:colOff>619125</xdr:colOff>
                <xdr:row>40</xdr:row>
                <xdr:rowOff>0</xdr:rowOff>
              </from>
              <to>
                <xdr:col>19</xdr:col>
                <xdr:colOff>904875</xdr:colOff>
                <xdr:row>40</xdr:row>
                <xdr:rowOff>257175</xdr:rowOff>
              </to>
            </anchor>
          </controlPr>
        </control>
      </mc:Choice>
      <mc:Fallback>
        <control shapeId="3105" r:id="rId18" name="CheckBox33"/>
      </mc:Fallback>
    </mc:AlternateContent>
    <mc:AlternateContent xmlns:mc="http://schemas.openxmlformats.org/markup-compatibility/2006">
      <mc:Choice Requires="x14">
        <control shapeId="3104" r:id="rId19" name="CheckBox32">
          <controlPr defaultSize="0" autoLine="0" r:id="rId7">
            <anchor moveWithCells="1">
              <from>
                <xdr:col>19</xdr:col>
                <xdr:colOff>619125</xdr:colOff>
                <xdr:row>40</xdr:row>
                <xdr:rowOff>0</xdr:rowOff>
              </from>
              <to>
                <xdr:col>19</xdr:col>
                <xdr:colOff>904875</xdr:colOff>
                <xdr:row>40</xdr:row>
                <xdr:rowOff>257175</xdr:rowOff>
              </to>
            </anchor>
          </controlPr>
        </control>
      </mc:Choice>
      <mc:Fallback>
        <control shapeId="3104" r:id="rId19" name="CheckBox32"/>
      </mc:Fallback>
    </mc:AlternateContent>
    <mc:AlternateContent xmlns:mc="http://schemas.openxmlformats.org/markup-compatibility/2006">
      <mc:Choice Requires="x14">
        <control shapeId="3103" r:id="rId20" name="CheckBox31">
          <controlPr defaultSize="0" autoLine="0" r:id="rId7">
            <anchor moveWithCells="1">
              <from>
                <xdr:col>19</xdr:col>
                <xdr:colOff>619125</xdr:colOff>
                <xdr:row>40</xdr:row>
                <xdr:rowOff>0</xdr:rowOff>
              </from>
              <to>
                <xdr:col>19</xdr:col>
                <xdr:colOff>904875</xdr:colOff>
                <xdr:row>40</xdr:row>
                <xdr:rowOff>257175</xdr:rowOff>
              </to>
            </anchor>
          </controlPr>
        </control>
      </mc:Choice>
      <mc:Fallback>
        <control shapeId="3103" r:id="rId20" name="CheckBox31"/>
      </mc:Fallback>
    </mc:AlternateContent>
    <mc:AlternateContent xmlns:mc="http://schemas.openxmlformats.org/markup-compatibility/2006">
      <mc:Choice Requires="x14">
        <control shapeId="3102" r:id="rId21" name="CheckBox30">
          <controlPr defaultSize="0" autoLine="0" r:id="rId7">
            <anchor moveWithCells="1">
              <from>
                <xdr:col>19</xdr:col>
                <xdr:colOff>619125</xdr:colOff>
                <xdr:row>39</xdr:row>
                <xdr:rowOff>161925</xdr:rowOff>
              </from>
              <to>
                <xdr:col>19</xdr:col>
                <xdr:colOff>904875</xdr:colOff>
                <xdr:row>39</xdr:row>
                <xdr:rowOff>419100</xdr:rowOff>
              </to>
            </anchor>
          </controlPr>
        </control>
      </mc:Choice>
      <mc:Fallback>
        <control shapeId="3102" r:id="rId21" name="CheckBox30"/>
      </mc:Fallback>
    </mc:AlternateContent>
    <mc:AlternateContent xmlns:mc="http://schemas.openxmlformats.org/markup-compatibility/2006">
      <mc:Choice Requires="x14">
        <control shapeId="3101" r:id="rId22" name="CheckBox29">
          <controlPr defaultSize="0" autoLine="0" r:id="rId7">
            <anchor moveWithCells="1">
              <from>
                <xdr:col>19</xdr:col>
                <xdr:colOff>619125</xdr:colOff>
                <xdr:row>38</xdr:row>
                <xdr:rowOff>161925</xdr:rowOff>
              </from>
              <to>
                <xdr:col>19</xdr:col>
                <xdr:colOff>904875</xdr:colOff>
                <xdr:row>38</xdr:row>
                <xdr:rowOff>419100</xdr:rowOff>
              </to>
            </anchor>
          </controlPr>
        </control>
      </mc:Choice>
      <mc:Fallback>
        <control shapeId="3101" r:id="rId22" name="CheckBox29"/>
      </mc:Fallback>
    </mc:AlternateContent>
    <mc:AlternateContent xmlns:mc="http://schemas.openxmlformats.org/markup-compatibility/2006">
      <mc:Choice Requires="x14">
        <control shapeId="3100" r:id="rId23" name="CheckBox28">
          <controlPr defaultSize="0" autoLine="0" r:id="rId7">
            <anchor moveWithCells="1">
              <from>
                <xdr:col>19</xdr:col>
                <xdr:colOff>619125</xdr:colOff>
                <xdr:row>37</xdr:row>
                <xdr:rowOff>161925</xdr:rowOff>
              </from>
              <to>
                <xdr:col>19</xdr:col>
                <xdr:colOff>904875</xdr:colOff>
                <xdr:row>37</xdr:row>
                <xdr:rowOff>419100</xdr:rowOff>
              </to>
            </anchor>
          </controlPr>
        </control>
      </mc:Choice>
      <mc:Fallback>
        <control shapeId="3100" r:id="rId23" name="CheckBox28"/>
      </mc:Fallback>
    </mc:AlternateContent>
    <mc:AlternateContent xmlns:mc="http://schemas.openxmlformats.org/markup-compatibility/2006">
      <mc:Choice Requires="x14">
        <control shapeId="3099" r:id="rId24" name="CheckBox27">
          <controlPr defaultSize="0" autoLine="0" r:id="rId7">
            <anchor moveWithCells="1">
              <from>
                <xdr:col>19</xdr:col>
                <xdr:colOff>619125</xdr:colOff>
                <xdr:row>36</xdr:row>
                <xdr:rowOff>161925</xdr:rowOff>
              </from>
              <to>
                <xdr:col>19</xdr:col>
                <xdr:colOff>904875</xdr:colOff>
                <xdr:row>36</xdr:row>
                <xdr:rowOff>419100</xdr:rowOff>
              </to>
            </anchor>
          </controlPr>
        </control>
      </mc:Choice>
      <mc:Fallback>
        <control shapeId="3099" r:id="rId24" name="CheckBox27"/>
      </mc:Fallback>
    </mc:AlternateContent>
    <mc:AlternateContent xmlns:mc="http://schemas.openxmlformats.org/markup-compatibility/2006">
      <mc:Choice Requires="x14">
        <control shapeId="3098" r:id="rId25" name="CheckBox26">
          <controlPr defaultSize="0" autoLine="0" r:id="rId7">
            <anchor moveWithCells="1">
              <from>
                <xdr:col>19</xdr:col>
                <xdr:colOff>619125</xdr:colOff>
                <xdr:row>35</xdr:row>
                <xdr:rowOff>161925</xdr:rowOff>
              </from>
              <to>
                <xdr:col>19</xdr:col>
                <xdr:colOff>904875</xdr:colOff>
                <xdr:row>35</xdr:row>
                <xdr:rowOff>419100</xdr:rowOff>
              </to>
            </anchor>
          </controlPr>
        </control>
      </mc:Choice>
      <mc:Fallback>
        <control shapeId="3098" r:id="rId25" name="CheckBox26"/>
      </mc:Fallback>
    </mc:AlternateContent>
    <mc:AlternateContent xmlns:mc="http://schemas.openxmlformats.org/markup-compatibility/2006">
      <mc:Choice Requires="x14">
        <control shapeId="3097" r:id="rId26" name="CheckBox25">
          <controlPr defaultSize="0" autoLine="0" r:id="rId7">
            <anchor moveWithCells="1">
              <from>
                <xdr:col>19</xdr:col>
                <xdr:colOff>619125</xdr:colOff>
                <xdr:row>34</xdr:row>
                <xdr:rowOff>161925</xdr:rowOff>
              </from>
              <to>
                <xdr:col>19</xdr:col>
                <xdr:colOff>904875</xdr:colOff>
                <xdr:row>34</xdr:row>
                <xdr:rowOff>419100</xdr:rowOff>
              </to>
            </anchor>
          </controlPr>
        </control>
      </mc:Choice>
      <mc:Fallback>
        <control shapeId="3097" r:id="rId26" name="CheckBox25"/>
      </mc:Fallback>
    </mc:AlternateContent>
    <mc:AlternateContent xmlns:mc="http://schemas.openxmlformats.org/markup-compatibility/2006">
      <mc:Choice Requires="x14">
        <control shapeId="3096" r:id="rId27" name="CheckBox24">
          <controlPr defaultSize="0" autoLine="0" r:id="rId7">
            <anchor moveWithCells="1">
              <from>
                <xdr:col>19</xdr:col>
                <xdr:colOff>619125</xdr:colOff>
                <xdr:row>33</xdr:row>
                <xdr:rowOff>161925</xdr:rowOff>
              </from>
              <to>
                <xdr:col>19</xdr:col>
                <xdr:colOff>904875</xdr:colOff>
                <xdr:row>33</xdr:row>
                <xdr:rowOff>419100</xdr:rowOff>
              </to>
            </anchor>
          </controlPr>
        </control>
      </mc:Choice>
      <mc:Fallback>
        <control shapeId="3096" r:id="rId27" name="CheckBox24"/>
      </mc:Fallback>
    </mc:AlternateContent>
    <mc:AlternateContent xmlns:mc="http://schemas.openxmlformats.org/markup-compatibility/2006">
      <mc:Choice Requires="x14">
        <control shapeId="3095" r:id="rId28" name="CheckBox23">
          <controlPr defaultSize="0" autoLine="0" r:id="rId5">
            <anchor moveWithCells="1">
              <from>
                <xdr:col>19</xdr:col>
                <xdr:colOff>619125</xdr:colOff>
                <xdr:row>32</xdr:row>
                <xdr:rowOff>161925</xdr:rowOff>
              </from>
              <to>
                <xdr:col>19</xdr:col>
                <xdr:colOff>904875</xdr:colOff>
                <xdr:row>32</xdr:row>
                <xdr:rowOff>419100</xdr:rowOff>
              </to>
            </anchor>
          </controlPr>
        </control>
      </mc:Choice>
      <mc:Fallback>
        <control shapeId="3095" r:id="rId28" name="CheckBox23"/>
      </mc:Fallback>
    </mc:AlternateContent>
    <mc:AlternateContent xmlns:mc="http://schemas.openxmlformats.org/markup-compatibility/2006">
      <mc:Choice Requires="x14">
        <control shapeId="3094" r:id="rId29" name="CheckBox22">
          <controlPr defaultSize="0" autoLine="0" r:id="rId5">
            <anchor moveWithCells="1">
              <from>
                <xdr:col>19</xdr:col>
                <xdr:colOff>619125</xdr:colOff>
                <xdr:row>31</xdr:row>
                <xdr:rowOff>161925</xdr:rowOff>
              </from>
              <to>
                <xdr:col>19</xdr:col>
                <xdr:colOff>904875</xdr:colOff>
                <xdr:row>31</xdr:row>
                <xdr:rowOff>419100</xdr:rowOff>
              </to>
            </anchor>
          </controlPr>
        </control>
      </mc:Choice>
      <mc:Fallback>
        <control shapeId="3094" r:id="rId29" name="CheckBox22"/>
      </mc:Fallback>
    </mc:AlternateContent>
    <mc:AlternateContent xmlns:mc="http://schemas.openxmlformats.org/markup-compatibility/2006">
      <mc:Choice Requires="x14">
        <control shapeId="3093" r:id="rId30" name="CheckBox21">
          <controlPr defaultSize="0" autoLine="0" r:id="rId5">
            <anchor moveWithCells="1">
              <from>
                <xdr:col>19</xdr:col>
                <xdr:colOff>619125</xdr:colOff>
                <xdr:row>30</xdr:row>
                <xdr:rowOff>161925</xdr:rowOff>
              </from>
              <to>
                <xdr:col>19</xdr:col>
                <xdr:colOff>904875</xdr:colOff>
                <xdr:row>30</xdr:row>
                <xdr:rowOff>419100</xdr:rowOff>
              </to>
            </anchor>
          </controlPr>
        </control>
      </mc:Choice>
      <mc:Fallback>
        <control shapeId="3093" r:id="rId30" name="CheckBox21"/>
      </mc:Fallback>
    </mc:AlternateContent>
    <mc:AlternateContent xmlns:mc="http://schemas.openxmlformats.org/markup-compatibility/2006">
      <mc:Choice Requires="x14">
        <control shapeId="3092" r:id="rId31" name="CheckBox20">
          <controlPr defaultSize="0" autoLine="0" r:id="rId5">
            <anchor moveWithCells="1">
              <from>
                <xdr:col>19</xdr:col>
                <xdr:colOff>619125</xdr:colOff>
                <xdr:row>29</xdr:row>
                <xdr:rowOff>161925</xdr:rowOff>
              </from>
              <to>
                <xdr:col>19</xdr:col>
                <xdr:colOff>904875</xdr:colOff>
                <xdr:row>29</xdr:row>
                <xdr:rowOff>419100</xdr:rowOff>
              </to>
            </anchor>
          </controlPr>
        </control>
      </mc:Choice>
      <mc:Fallback>
        <control shapeId="3092" r:id="rId31" name="CheckBox20"/>
      </mc:Fallback>
    </mc:AlternateContent>
    <mc:AlternateContent xmlns:mc="http://schemas.openxmlformats.org/markup-compatibility/2006">
      <mc:Choice Requires="x14">
        <control shapeId="3091" r:id="rId32" name="CheckBox19">
          <controlPr defaultSize="0" autoLine="0" r:id="rId5">
            <anchor moveWithCells="1">
              <from>
                <xdr:col>19</xdr:col>
                <xdr:colOff>619125</xdr:colOff>
                <xdr:row>28</xdr:row>
                <xdr:rowOff>161925</xdr:rowOff>
              </from>
              <to>
                <xdr:col>19</xdr:col>
                <xdr:colOff>904875</xdr:colOff>
                <xdr:row>28</xdr:row>
                <xdr:rowOff>419100</xdr:rowOff>
              </to>
            </anchor>
          </controlPr>
        </control>
      </mc:Choice>
      <mc:Fallback>
        <control shapeId="3091" r:id="rId32" name="CheckBox19"/>
      </mc:Fallback>
    </mc:AlternateContent>
    <mc:AlternateContent xmlns:mc="http://schemas.openxmlformats.org/markup-compatibility/2006">
      <mc:Choice Requires="x14">
        <control shapeId="3090" r:id="rId33" name="CheckBox18">
          <controlPr defaultSize="0" autoLine="0" r:id="rId5">
            <anchor moveWithCells="1">
              <from>
                <xdr:col>19</xdr:col>
                <xdr:colOff>619125</xdr:colOff>
                <xdr:row>27</xdr:row>
                <xdr:rowOff>161925</xdr:rowOff>
              </from>
              <to>
                <xdr:col>19</xdr:col>
                <xdr:colOff>904875</xdr:colOff>
                <xdr:row>27</xdr:row>
                <xdr:rowOff>419100</xdr:rowOff>
              </to>
            </anchor>
          </controlPr>
        </control>
      </mc:Choice>
      <mc:Fallback>
        <control shapeId="3090" r:id="rId33" name="CheckBox18"/>
      </mc:Fallback>
    </mc:AlternateContent>
    <mc:AlternateContent xmlns:mc="http://schemas.openxmlformats.org/markup-compatibility/2006">
      <mc:Choice Requires="x14">
        <control shapeId="3089" r:id="rId34" name="CheckBox17">
          <controlPr defaultSize="0" autoLine="0" r:id="rId5">
            <anchor moveWithCells="1">
              <from>
                <xdr:col>19</xdr:col>
                <xdr:colOff>619125</xdr:colOff>
                <xdr:row>26</xdr:row>
                <xdr:rowOff>161925</xdr:rowOff>
              </from>
              <to>
                <xdr:col>19</xdr:col>
                <xdr:colOff>904875</xdr:colOff>
                <xdr:row>26</xdr:row>
                <xdr:rowOff>419100</xdr:rowOff>
              </to>
            </anchor>
          </controlPr>
        </control>
      </mc:Choice>
      <mc:Fallback>
        <control shapeId="3089" r:id="rId34" name="CheckBox17"/>
      </mc:Fallback>
    </mc:AlternateContent>
    <mc:AlternateContent xmlns:mc="http://schemas.openxmlformats.org/markup-compatibility/2006">
      <mc:Choice Requires="x14">
        <control shapeId="3088" r:id="rId35" name="CheckBox16">
          <controlPr defaultSize="0" autoLine="0" r:id="rId5">
            <anchor moveWithCells="1">
              <from>
                <xdr:col>19</xdr:col>
                <xdr:colOff>619125</xdr:colOff>
                <xdr:row>25</xdr:row>
                <xdr:rowOff>161925</xdr:rowOff>
              </from>
              <to>
                <xdr:col>19</xdr:col>
                <xdr:colOff>904875</xdr:colOff>
                <xdr:row>25</xdr:row>
                <xdr:rowOff>419100</xdr:rowOff>
              </to>
            </anchor>
          </controlPr>
        </control>
      </mc:Choice>
      <mc:Fallback>
        <control shapeId="3088" r:id="rId35" name="CheckBox16"/>
      </mc:Fallback>
    </mc:AlternateContent>
    <mc:AlternateContent xmlns:mc="http://schemas.openxmlformats.org/markup-compatibility/2006">
      <mc:Choice Requires="x14">
        <control shapeId="3087" r:id="rId36" name="CheckBox15">
          <controlPr defaultSize="0" autoLine="0" r:id="rId5">
            <anchor moveWithCells="1">
              <from>
                <xdr:col>19</xdr:col>
                <xdr:colOff>619125</xdr:colOff>
                <xdr:row>24</xdr:row>
                <xdr:rowOff>161925</xdr:rowOff>
              </from>
              <to>
                <xdr:col>19</xdr:col>
                <xdr:colOff>904875</xdr:colOff>
                <xdr:row>24</xdr:row>
                <xdr:rowOff>419100</xdr:rowOff>
              </to>
            </anchor>
          </controlPr>
        </control>
      </mc:Choice>
      <mc:Fallback>
        <control shapeId="3087" r:id="rId36" name="CheckBox15"/>
      </mc:Fallback>
    </mc:AlternateContent>
    <mc:AlternateContent xmlns:mc="http://schemas.openxmlformats.org/markup-compatibility/2006">
      <mc:Choice Requires="x14">
        <control shapeId="3086" r:id="rId37" name="CheckBox14">
          <controlPr defaultSize="0" autoLine="0" r:id="rId5">
            <anchor moveWithCells="1">
              <from>
                <xdr:col>19</xdr:col>
                <xdr:colOff>619125</xdr:colOff>
                <xdr:row>23</xdr:row>
                <xdr:rowOff>161925</xdr:rowOff>
              </from>
              <to>
                <xdr:col>19</xdr:col>
                <xdr:colOff>904875</xdr:colOff>
                <xdr:row>23</xdr:row>
                <xdr:rowOff>419100</xdr:rowOff>
              </to>
            </anchor>
          </controlPr>
        </control>
      </mc:Choice>
      <mc:Fallback>
        <control shapeId="3086" r:id="rId37" name="CheckBox14"/>
      </mc:Fallback>
    </mc:AlternateContent>
    <mc:AlternateContent xmlns:mc="http://schemas.openxmlformats.org/markup-compatibility/2006">
      <mc:Choice Requires="x14">
        <control shapeId="3085" r:id="rId38" name="CheckBox13">
          <controlPr defaultSize="0" autoLine="0" r:id="rId5">
            <anchor moveWithCells="1">
              <from>
                <xdr:col>19</xdr:col>
                <xdr:colOff>619125</xdr:colOff>
                <xdr:row>22</xdr:row>
                <xdr:rowOff>161925</xdr:rowOff>
              </from>
              <to>
                <xdr:col>19</xdr:col>
                <xdr:colOff>904875</xdr:colOff>
                <xdr:row>22</xdr:row>
                <xdr:rowOff>419100</xdr:rowOff>
              </to>
            </anchor>
          </controlPr>
        </control>
      </mc:Choice>
      <mc:Fallback>
        <control shapeId="3085" r:id="rId38" name="CheckBox13"/>
      </mc:Fallback>
    </mc:AlternateContent>
    <mc:AlternateContent xmlns:mc="http://schemas.openxmlformats.org/markup-compatibility/2006">
      <mc:Choice Requires="x14">
        <control shapeId="3084" r:id="rId39" name="CheckBox12">
          <controlPr defaultSize="0" autoLine="0" r:id="rId7">
            <anchor moveWithCells="1">
              <from>
                <xdr:col>19</xdr:col>
                <xdr:colOff>619125</xdr:colOff>
                <xdr:row>21</xdr:row>
                <xdr:rowOff>161925</xdr:rowOff>
              </from>
              <to>
                <xdr:col>19</xdr:col>
                <xdr:colOff>904875</xdr:colOff>
                <xdr:row>21</xdr:row>
                <xdr:rowOff>419100</xdr:rowOff>
              </to>
            </anchor>
          </controlPr>
        </control>
      </mc:Choice>
      <mc:Fallback>
        <control shapeId="3084" r:id="rId39" name="CheckBox12"/>
      </mc:Fallback>
    </mc:AlternateContent>
    <mc:AlternateContent xmlns:mc="http://schemas.openxmlformats.org/markup-compatibility/2006">
      <mc:Choice Requires="x14">
        <control shapeId="3083" r:id="rId40" name="CheckBox11">
          <controlPr defaultSize="0" autoLine="0" r:id="rId7">
            <anchor moveWithCells="1">
              <from>
                <xdr:col>19</xdr:col>
                <xdr:colOff>619125</xdr:colOff>
                <xdr:row>20</xdr:row>
                <xdr:rowOff>161925</xdr:rowOff>
              </from>
              <to>
                <xdr:col>19</xdr:col>
                <xdr:colOff>904875</xdr:colOff>
                <xdr:row>20</xdr:row>
                <xdr:rowOff>419100</xdr:rowOff>
              </to>
            </anchor>
          </controlPr>
        </control>
      </mc:Choice>
      <mc:Fallback>
        <control shapeId="3083" r:id="rId40" name="CheckBox11"/>
      </mc:Fallback>
    </mc:AlternateContent>
    <mc:AlternateContent xmlns:mc="http://schemas.openxmlformats.org/markup-compatibility/2006">
      <mc:Choice Requires="x14">
        <control shapeId="3082" r:id="rId41" name="CheckBox10">
          <controlPr defaultSize="0" autoLine="0" r:id="rId7">
            <anchor moveWithCells="1">
              <from>
                <xdr:col>19</xdr:col>
                <xdr:colOff>619125</xdr:colOff>
                <xdr:row>19</xdr:row>
                <xdr:rowOff>161925</xdr:rowOff>
              </from>
              <to>
                <xdr:col>19</xdr:col>
                <xdr:colOff>904875</xdr:colOff>
                <xdr:row>19</xdr:row>
                <xdr:rowOff>419100</xdr:rowOff>
              </to>
            </anchor>
          </controlPr>
        </control>
      </mc:Choice>
      <mc:Fallback>
        <control shapeId="3082" r:id="rId41" name="CheckBox10"/>
      </mc:Fallback>
    </mc:AlternateContent>
    <mc:AlternateContent xmlns:mc="http://schemas.openxmlformats.org/markup-compatibility/2006">
      <mc:Choice Requires="x14">
        <control shapeId="3081" r:id="rId42" name="CheckBox9">
          <controlPr defaultSize="0" autoLine="0" r:id="rId5">
            <anchor moveWithCells="1">
              <from>
                <xdr:col>19</xdr:col>
                <xdr:colOff>619125</xdr:colOff>
                <xdr:row>18</xdr:row>
                <xdr:rowOff>161925</xdr:rowOff>
              </from>
              <to>
                <xdr:col>19</xdr:col>
                <xdr:colOff>904875</xdr:colOff>
                <xdr:row>18</xdr:row>
                <xdr:rowOff>419100</xdr:rowOff>
              </to>
            </anchor>
          </controlPr>
        </control>
      </mc:Choice>
      <mc:Fallback>
        <control shapeId="3081" r:id="rId42" name="CheckBox9"/>
      </mc:Fallback>
    </mc:AlternateContent>
    <mc:AlternateContent xmlns:mc="http://schemas.openxmlformats.org/markup-compatibility/2006">
      <mc:Choice Requires="x14">
        <control shapeId="3080" r:id="rId43" name="CheckBox8">
          <controlPr defaultSize="0" autoLine="0" r:id="rId5">
            <anchor moveWithCells="1">
              <from>
                <xdr:col>19</xdr:col>
                <xdr:colOff>619125</xdr:colOff>
                <xdr:row>17</xdr:row>
                <xdr:rowOff>161925</xdr:rowOff>
              </from>
              <to>
                <xdr:col>19</xdr:col>
                <xdr:colOff>904875</xdr:colOff>
                <xdr:row>17</xdr:row>
                <xdr:rowOff>419100</xdr:rowOff>
              </to>
            </anchor>
          </controlPr>
        </control>
      </mc:Choice>
      <mc:Fallback>
        <control shapeId="3080" r:id="rId43" name="CheckBox8"/>
      </mc:Fallback>
    </mc:AlternateContent>
    <mc:AlternateContent xmlns:mc="http://schemas.openxmlformats.org/markup-compatibility/2006">
      <mc:Choice Requires="x14">
        <control shapeId="3079" r:id="rId44" name="CheckBox7">
          <controlPr defaultSize="0" autoLine="0" r:id="rId5">
            <anchor moveWithCells="1">
              <from>
                <xdr:col>19</xdr:col>
                <xdr:colOff>619125</xdr:colOff>
                <xdr:row>16</xdr:row>
                <xdr:rowOff>161925</xdr:rowOff>
              </from>
              <to>
                <xdr:col>19</xdr:col>
                <xdr:colOff>904875</xdr:colOff>
                <xdr:row>16</xdr:row>
                <xdr:rowOff>419100</xdr:rowOff>
              </to>
            </anchor>
          </controlPr>
        </control>
      </mc:Choice>
      <mc:Fallback>
        <control shapeId="3079" r:id="rId44" name="CheckBox7"/>
      </mc:Fallback>
    </mc:AlternateContent>
    <mc:AlternateContent xmlns:mc="http://schemas.openxmlformats.org/markup-compatibility/2006">
      <mc:Choice Requires="x14">
        <control shapeId="3078" r:id="rId45" name="CheckBox6">
          <controlPr defaultSize="0" autoLine="0" r:id="rId7">
            <anchor moveWithCells="1">
              <from>
                <xdr:col>19</xdr:col>
                <xdr:colOff>619125</xdr:colOff>
                <xdr:row>15</xdr:row>
                <xdr:rowOff>161925</xdr:rowOff>
              </from>
              <to>
                <xdr:col>19</xdr:col>
                <xdr:colOff>904875</xdr:colOff>
                <xdr:row>15</xdr:row>
                <xdr:rowOff>419100</xdr:rowOff>
              </to>
            </anchor>
          </controlPr>
        </control>
      </mc:Choice>
      <mc:Fallback>
        <control shapeId="3078" r:id="rId45" name="CheckBox6"/>
      </mc:Fallback>
    </mc:AlternateContent>
    <mc:AlternateContent xmlns:mc="http://schemas.openxmlformats.org/markup-compatibility/2006">
      <mc:Choice Requires="x14">
        <control shapeId="3077" r:id="rId46" name="CheckBox5">
          <controlPr defaultSize="0" autoLine="0" r:id="rId5">
            <anchor moveWithCells="1">
              <from>
                <xdr:col>19</xdr:col>
                <xdr:colOff>619125</xdr:colOff>
                <xdr:row>14</xdr:row>
                <xdr:rowOff>171450</xdr:rowOff>
              </from>
              <to>
                <xdr:col>19</xdr:col>
                <xdr:colOff>904875</xdr:colOff>
                <xdr:row>14</xdr:row>
                <xdr:rowOff>428625</xdr:rowOff>
              </to>
            </anchor>
          </controlPr>
        </control>
      </mc:Choice>
      <mc:Fallback>
        <control shapeId="3077" r:id="rId46" name="CheckBox5"/>
      </mc:Fallback>
    </mc:AlternateContent>
    <mc:AlternateContent xmlns:mc="http://schemas.openxmlformats.org/markup-compatibility/2006">
      <mc:Choice Requires="x14">
        <control shapeId="3076" r:id="rId47" name="CheckBox4">
          <controlPr defaultSize="0" autoLine="0" r:id="rId7">
            <anchor moveWithCells="1">
              <from>
                <xdr:col>19</xdr:col>
                <xdr:colOff>619125</xdr:colOff>
                <xdr:row>13</xdr:row>
                <xdr:rowOff>161925</xdr:rowOff>
              </from>
              <to>
                <xdr:col>19</xdr:col>
                <xdr:colOff>904875</xdr:colOff>
                <xdr:row>13</xdr:row>
                <xdr:rowOff>419100</xdr:rowOff>
              </to>
            </anchor>
          </controlPr>
        </control>
      </mc:Choice>
      <mc:Fallback>
        <control shapeId="3076" r:id="rId47" name="CheckBox4"/>
      </mc:Fallback>
    </mc:AlternateContent>
    <mc:AlternateContent xmlns:mc="http://schemas.openxmlformats.org/markup-compatibility/2006">
      <mc:Choice Requires="x14">
        <control shapeId="3075" r:id="rId48" name="CheckBox3">
          <controlPr defaultSize="0" autoLine="0" r:id="rId7">
            <anchor moveWithCells="1">
              <from>
                <xdr:col>19</xdr:col>
                <xdr:colOff>619125</xdr:colOff>
                <xdr:row>12</xdr:row>
                <xdr:rowOff>161925</xdr:rowOff>
              </from>
              <to>
                <xdr:col>19</xdr:col>
                <xdr:colOff>904875</xdr:colOff>
                <xdr:row>12</xdr:row>
                <xdr:rowOff>419100</xdr:rowOff>
              </to>
            </anchor>
          </controlPr>
        </control>
      </mc:Choice>
      <mc:Fallback>
        <control shapeId="3075" r:id="rId48" name="CheckBox3"/>
      </mc:Fallback>
    </mc:AlternateContent>
    <mc:AlternateContent xmlns:mc="http://schemas.openxmlformats.org/markup-compatibility/2006">
      <mc:Choice Requires="x14">
        <control shapeId="3074" r:id="rId49" name="CheckBox2">
          <controlPr defaultSize="0" autoLine="0" r:id="rId7">
            <anchor moveWithCells="1">
              <from>
                <xdr:col>19</xdr:col>
                <xdr:colOff>619125</xdr:colOff>
                <xdr:row>11</xdr:row>
                <xdr:rowOff>161925</xdr:rowOff>
              </from>
              <to>
                <xdr:col>19</xdr:col>
                <xdr:colOff>904875</xdr:colOff>
                <xdr:row>11</xdr:row>
                <xdr:rowOff>419100</xdr:rowOff>
              </to>
            </anchor>
          </controlPr>
        </control>
      </mc:Choice>
      <mc:Fallback>
        <control shapeId="3074" r:id="rId49" name="CheckBox2"/>
      </mc:Fallback>
    </mc:AlternateContent>
    <mc:AlternateContent xmlns:mc="http://schemas.openxmlformats.org/markup-compatibility/2006">
      <mc:Choice Requires="x14">
        <control shapeId="3073" r:id="rId50" name="CheckBox1">
          <controlPr defaultSize="0" autoLine="0" r:id="rId51">
            <anchor moveWithCells="1">
              <from>
                <xdr:col>19</xdr:col>
                <xdr:colOff>628650</xdr:colOff>
                <xdr:row>10</xdr:row>
                <xdr:rowOff>57150</xdr:rowOff>
              </from>
              <to>
                <xdr:col>19</xdr:col>
                <xdr:colOff>876300</xdr:colOff>
                <xdr:row>10</xdr:row>
                <xdr:rowOff>457200</xdr:rowOff>
              </to>
            </anchor>
          </controlPr>
        </control>
      </mc:Choice>
      <mc:Fallback>
        <control shapeId="3073" r:id="rId50" name="CheckBox1"/>
      </mc:Fallback>
    </mc:AlternateContent>
  </controls>
  <extLst>
    <ext xmlns:x14="http://schemas.microsoft.com/office/spreadsheetml/2009/9/main" uri="{78C0D931-6437-407d-A8EE-F0AAD7539E65}">
      <x14:conditionalFormattings>
        <x14:conditionalFormatting xmlns:xm="http://schemas.microsoft.com/office/excel/2006/main">
          <x14:cfRule type="dataBar" id="{C419E8BE-C04E-412B-9A2D-5C3B273E3FBF}">
            <x14:dataBar minLength="0" maxLength="100" border="1" negativeBarBorderColorSameAsPositive="0">
              <x14:cfvo type="autoMin"/>
              <x14:cfvo type="autoMax"/>
              <x14:borderColor rgb="FFFFB628"/>
              <x14:negativeFillColor rgb="FFFF0000"/>
              <x14:negativeBorderColor rgb="FFFF0000"/>
              <x14:axisColor rgb="FF000000"/>
            </x14:dataBar>
          </x14:cfRule>
          <xm:sqref>Z14</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dimension ref="A1:E12"/>
  <sheetViews>
    <sheetView topLeftCell="A7" zoomScale="120" zoomScaleNormal="120" workbookViewId="0">
      <selection activeCell="A12" sqref="A12"/>
    </sheetView>
  </sheetViews>
  <sheetFormatPr baseColWidth="10" defaultColWidth="11.42578125" defaultRowHeight="15" x14ac:dyDescent="0.25"/>
  <cols>
    <col min="1" max="1" width="31" customWidth="1"/>
    <col min="2" max="2" width="24.140625" customWidth="1"/>
    <col min="3" max="3" width="22.85546875" customWidth="1"/>
    <col min="4" max="4" width="26.5703125" customWidth="1"/>
    <col min="5" max="5" width="21.42578125" customWidth="1"/>
  </cols>
  <sheetData>
    <row r="1" spans="1:5" ht="15" customHeight="1" x14ac:dyDescent="0.25">
      <c r="A1" s="474"/>
      <c r="B1" s="470" t="s">
        <v>15</v>
      </c>
      <c r="C1" s="471"/>
      <c r="D1" s="3" t="s">
        <v>16</v>
      </c>
      <c r="E1" s="475"/>
    </row>
    <row r="2" spans="1:5" ht="15" customHeight="1" x14ac:dyDescent="0.25">
      <c r="A2" s="474"/>
      <c r="B2" s="472"/>
      <c r="C2" s="473"/>
      <c r="D2" s="3" t="s">
        <v>2</v>
      </c>
      <c r="E2" s="475"/>
    </row>
    <row r="3" spans="1:5" ht="30" customHeight="1" x14ac:dyDescent="0.25">
      <c r="A3" s="474"/>
      <c r="B3" s="470" t="s">
        <v>17</v>
      </c>
      <c r="C3" s="471"/>
      <c r="D3" s="3" t="s">
        <v>18</v>
      </c>
      <c r="E3" s="475"/>
    </row>
    <row r="4" spans="1:5" ht="15" customHeight="1" x14ac:dyDescent="0.25">
      <c r="A4" s="474"/>
      <c r="B4" s="472"/>
      <c r="C4" s="473"/>
      <c r="D4" s="3" t="s">
        <v>5</v>
      </c>
      <c r="E4" s="475"/>
    </row>
    <row r="5" spans="1:5" ht="15.75" thickBot="1" x14ac:dyDescent="0.3"/>
    <row r="6" spans="1:5" x14ac:dyDescent="0.25">
      <c r="A6" s="415" t="s">
        <v>19</v>
      </c>
      <c r="B6" s="416"/>
      <c r="C6" s="416"/>
      <c r="D6" s="416"/>
      <c r="E6" s="416"/>
    </row>
    <row r="7" spans="1:5" ht="30.75" thickBot="1" x14ac:dyDescent="0.3">
      <c r="A7" s="4" t="s">
        <v>20</v>
      </c>
      <c r="B7" s="5" t="s">
        <v>21</v>
      </c>
      <c r="C7" s="5" t="s">
        <v>22</v>
      </c>
      <c r="D7" s="10" t="s">
        <v>23</v>
      </c>
      <c r="E7" s="5" t="s">
        <v>24</v>
      </c>
    </row>
    <row r="8" spans="1:5" ht="45" x14ac:dyDescent="0.25">
      <c r="A8" s="12" t="s">
        <v>25</v>
      </c>
      <c r="B8" s="6" t="s">
        <v>26</v>
      </c>
      <c r="C8" s="6" t="s">
        <v>26</v>
      </c>
      <c r="D8" s="6" t="s">
        <v>26</v>
      </c>
      <c r="E8" s="7" t="s">
        <v>26</v>
      </c>
    </row>
    <row r="9" spans="1:5" ht="39" x14ac:dyDescent="0.25">
      <c r="A9" s="13" t="s">
        <v>27</v>
      </c>
      <c r="B9" s="8" t="s">
        <v>26</v>
      </c>
      <c r="C9" s="8" t="s">
        <v>26</v>
      </c>
      <c r="D9" s="8" t="s">
        <v>26</v>
      </c>
      <c r="E9" s="9" t="s">
        <v>26</v>
      </c>
    </row>
    <row r="10" spans="1:5" ht="30" x14ac:dyDescent="0.25">
      <c r="A10" s="11" t="s">
        <v>28</v>
      </c>
      <c r="B10" s="8" t="s">
        <v>26</v>
      </c>
      <c r="C10" s="8" t="s">
        <v>26</v>
      </c>
      <c r="D10" s="8" t="s">
        <v>26</v>
      </c>
      <c r="E10" s="9" t="s">
        <v>26</v>
      </c>
    </row>
    <row r="11" spans="1:5" ht="39" x14ac:dyDescent="0.25">
      <c r="A11" s="13" t="s">
        <v>29</v>
      </c>
      <c r="B11" s="8" t="s">
        <v>26</v>
      </c>
      <c r="C11" s="8" t="s">
        <v>26</v>
      </c>
      <c r="D11" s="8" t="s">
        <v>26</v>
      </c>
      <c r="E11" s="9" t="s">
        <v>26</v>
      </c>
    </row>
    <row r="12" spans="1:5" ht="51.75" x14ac:dyDescent="0.25">
      <c r="A12" s="13" t="s">
        <v>30</v>
      </c>
      <c r="B12" s="14" t="s">
        <v>26</v>
      </c>
      <c r="C12" s="14" t="s">
        <v>26</v>
      </c>
      <c r="D12" s="14" t="s">
        <v>26</v>
      </c>
      <c r="E12" s="15" t="s">
        <v>26</v>
      </c>
    </row>
  </sheetData>
  <mergeCells count="5">
    <mergeCell ref="B1:C2"/>
    <mergeCell ref="B3:C4"/>
    <mergeCell ref="A1:A4"/>
    <mergeCell ref="A6:E6"/>
    <mergeCell ref="E1:E4"/>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tabColor theme="6"/>
  </sheetPr>
  <dimension ref="A1:G18"/>
  <sheetViews>
    <sheetView zoomScale="120" zoomScaleNormal="120" workbookViewId="0">
      <selection activeCell="D10" sqref="D10"/>
    </sheetView>
  </sheetViews>
  <sheetFormatPr baseColWidth="10" defaultColWidth="11.42578125" defaultRowHeight="15" x14ac:dyDescent="0.25"/>
  <cols>
    <col min="1" max="1" width="31" customWidth="1"/>
    <col min="2" max="2" width="27.28515625" customWidth="1"/>
    <col min="3" max="3" width="24.7109375" customWidth="1"/>
    <col min="4" max="5" width="27.28515625" customWidth="1"/>
    <col min="6" max="6" width="32.85546875" customWidth="1"/>
    <col min="7" max="7" width="26.28515625" customWidth="1"/>
  </cols>
  <sheetData>
    <row r="1" spans="1:7" x14ac:dyDescent="0.25">
      <c r="A1" s="479"/>
      <c r="B1" s="374" t="s">
        <v>0</v>
      </c>
      <c r="C1" s="375"/>
      <c r="D1" s="375"/>
      <c r="E1" s="375"/>
      <c r="F1" s="28" t="s">
        <v>1</v>
      </c>
      <c r="G1" s="483"/>
    </row>
    <row r="2" spans="1:7" x14ac:dyDescent="0.25">
      <c r="A2" s="480"/>
      <c r="B2" s="482"/>
      <c r="C2" s="467"/>
      <c r="D2" s="467"/>
      <c r="E2" s="467"/>
      <c r="F2" s="27" t="s">
        <v>31</v>
      </c>
      <c r="G2" s="484"/>
    </row>
    <row r="3" spans="1:7" x14ac:dyDescent="0.25">
      <c r="A3" s="480"/>
      <c r="B3" s="486" t="s">
        <v>32</v>
      </c>
      <c r="C3" s="487"/>
      <c r="D3" s="487"/>
      <c r="E3" s="487"/>
      <c r="F3" s="27" t="s">
        <v>4</v>
      </c>
      <c r="G3" s="484"/>
    </row>
    <row r="4" spans="1:7" ht="15.75" thickBot="1" x14ac:dyDescent="0.3">
      <c r="A4" s="481"/>
      <c r="B4" s="380"/>
      <c r="C4" s="381"/>
      <c r="D4" s="381"/>
      <c r="E4" s="381"/>
      <c r="F4" s="29" t="s">
        <v>5</v>
      </c>
      <c r="G4" s="485"/>
    </row>
    <row r="5" spans="1:7" ht="15.75" thickBot="1" x14ac:dyDescent="0.3"/>
    <row r="6" spans="1:7" s="36" customFormat="1" ht="15.75" x14ac:dyDescent="0.25">
      <c r="A6" s="488" t="s">
        <v>33</v>
      </c>
      <c r="B6" s="489"/>
      <c r="C6" s="489"/>
      <c r="D6" s="489"/>
      <c r="E6" s="489"/>
      <c r="F6" s="489"/>
      <c r="G6" s="490"/>
    </row>
    <row r="7" spans="1:7" ht="31.5" customHeight="1" x14ac:dyDescent="0.25">
      <c r="A7" s="22" t="s">
        <v>34</v>
      </c>
      <c r="B7" s="17" t="s">
        <v>35</v>
      </c>
      <c r="C7" s="33" t="s">
        <v>36</v>
      </c>
      <c r="D7" s="23" t="s">
        <v>37</v>
      </c>
      <c r="E7" s="17" t="s">
        <v>38</v>
      </c>
      <c r="F7" s="18" t="s">
        <v>39</v>
      </c>
      <c r="G7" s="18" t="s">
        <v>40</v>
      </c>
    </row>
    <row r="8" spans="1:7" ht="33" customHeight="1" x14ac:dyDescent="0.25">
      <c r="A8" s="476"/>
      <c r="B8" s="8"/>
      <c r="C8" s="8"/>
      <c r="D8" s="8"/>
      <c r="E8" s="8"/>
      <c r="F8" s="8"/>
      <c r="G8" s="9"/>
    </row>
    <row r="9" spans="1:7" ht="33" customHeight="1" x14ac:dyDescent="0.25">
      <c r="A9" s="477"/>
      <c r="B9" s="8"/>
      <c r="C9" s="8"/>
      <c r="D9" s="8"/>
      <c r="E9" s="8"/>
      <c r="F9" s="8"/>
      <c r="G9" s="9"/>
    </row>
    <row r="10" spans="1:7" ht="33" customHeight="1" x14ac:dyDescent="0.25">
      <c r="A10" s="477"/>
      <c r="B10" s="8"/>
      <c r="C10" s="8"/>
      <c r="D10" s="8"/>
      <c r="E10" s="8"/>
      <c r="F10" s="8"/>
      <c r="G10" s="9"/>
    </row>
    <row r="11" spans="1:7" ht="33" customHeight="1" x14ac:dyDescent="0.25">
      <c r="A11" s="477"/>
      <c r="B11" s="8"/>
      <c r="C11" s="8"/>
      <c r="D11" s="8"/>
      <c r="E11" s="8"/>
      <c r="F11" s="8"/>
      <c r="G11" s="9"/>
    </row>
    <row r="12" spans="1:7" ht="33" customHeight="1" x14ac:dyDescent="0.25">
      <c r="A12" s="477"/>
      <c r="B12" s="8"/>
      <c r="C12" s="8"/>
      <c r="D12" s="8"/>
      <c r="E12" s="8"/>
      <c r="F12" s="8"/>
      <c r="G12" s="9"/>
    </row>
    <row r="13" spans="1:7" ht="33" customHeight="1" x14ac:dyDescent="0.25">
      <c r="A13" s="477"/>
      <c r="B13" s="8"/>
      <c r="C13" s="8"/>
      <c r="D13" s="8"/>
      <c r="E13" s="8"/>
      <c r="F13" s="8"/>
      <c r="G13" s="9"/>
    </row>
    <row r="14" spans="1:7" ht="33" customHeight="1" x14ac:dyDescent="0.25">
      <c r="A14" s="477"/>
      <c r="B14" s="8"/>
      <c r="C14" s="8"/>
      <c r="D14" s="8"/>
      <c r="E14" s="8"/>
      <c r="F14" s="8"/>
      <c r="G14" s="9"/>
    </row>
    <row r="15" spans="1:7" ht="33" customHeight="1" x14ac:dyDescent="0.25">
      <c r="A15" s="477"/>
      <c r="B15" s="8"/>
      <c r="C15" s="8"/>
      <c r="D15" s="8"/>
      <c r="E15" s="8"/>
      <c r="F15" s="8"/>
      <c r="G15" s="9"/>
    </row>
    <row r="16" spans="1:7" ht="33" customHeight="1" x14ac:dyDescent="0.25">
      <c r="A16" s="477"/>
      <c r="B16" s="8"/>
      <c r="C16" s="8"/>
      <c r="D16" s="8"/>
      <c r="E16" s="8"/>
      <c r="F16" s="8"/>
      <c r="G16" s="9"/>
    </row>
    <row r="17" spans="1:7" ht="33" customHeight="1" x14ac:dyDescent="0.25">
      <c r="A17" s="477"/>
      <c r="B17" s="8"/>
      <c r="C17" s="8"/>
      <c r="D17" s="8"/>
      <c r="E17" s="8"/>
      <c r="F17" s="8"/>
      <c r="G17" s="9"/>
    </row>
    <row r="18" spans="1:7" ht="33" customHeight="1" thickBot="1" x14ac:dyDescent="0.3">
      <c r="A18" s="478"/>
      <c r="B18" s="34"/>
      <c r="C18" s="34"/>
      <c r="D18" s="34"/>
      <c r="E18" s="34"/>
      <c r="F18" s="34"/>
      <c r="G18" s="35"/>
    </row>
  </sheetData>
  <mergeCells count="6">
    <mergeCell ref="A8:A18"/>
    <mergeCell ref="A1:A4"/>
    <mergeCell ref="B1:E2"/>
    <mergeCell ref="G1:G4"/>
    <mergeCell ref="B3:E4"/>
    <mergeCell ref="A6:G6"/>
  </mergeCells>
  <pageMargins left="0.70866141732283472" right="0.70866141732283472" top="0.74803149606299213" bottom="0.74803149606299213" header="0.31496062992125984" footer="0.31496062992125984"/>
  <pageSetup scale="60" orientation="landscape" verticalDpi="30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E242"/>
  <sheetViews>
    <sheetView topLeftCell="A10" workbookViewId="0">
      <selection activeCell="D2" sqref="D2:D3"/>
    </sheetView>
  </sheetViews>
  <sheetFormatPr baseColWidth="10" defaultRowHeight="15" x14ac:dyDescent="0.25"/>
  <cols>
    <col min="1" max="1" width="30.42578125" customWidth="1"/>
    <col min="2" max="2" width="78.85546875" customWidth="1"/>
    <col min="3" max="3" width="10" customWidth="1"/>
    <col min="4" max="4" width="16.42578125" style="264" customWidth="1"/>
    <col min="5" max="5" width="15.85546875" customWidth="1"/>
  </cols>
  <sheetData>
    <row r="1" spans="1:5" ht="25.5" x14ac:dyDescent="0.25">
      <c r="A1" s="496"/>
      <c r="B1" s="444" t="str">
        <f>CONTEXTO!B1</f>
        <v>PROCESO: GESTION CONTRACTUAL</v>
      </c>
      <c r="C1" s="30" t="s">
        <v>84</v>
      </c>
      <c r="D1" s="315" t="s">
        <v>491</v>
      </c>
      <c r="E1" s="521"/>
    </row>
    <row r="2" spans="1:5" x14ac:dyDescent="0.25">
      <c r="A2" s="497"/>
      <c r="B2" s="445"/>
      <c r="C2" s="31" t="s">
        <v>2</v>
      </c>
      <c r="D2" s="107">
        <v>4</v>
      </c>
      <c r="E2" s="522"/>
    </row>
    <row r="3" spans="1:5" x14ac:dyDescent="0.25">
      <c r="A3" s="497"/>
      <c r="B3" s="499" t="s">
        <v>378</v>
      </c>
      <c r="C3" s="31" t="s">
        <v>86</v>
      </c>
      <c r="D3" s="319">
        <v>44008</v>
      </c>
      <c r="E3" s="522"/>
    </row>
    <row r="4" spans="1:5" ht="15.75" thickBot="1" x14ac:dyDescent="0.3">
      <c r="A4" s="498"/>
      <c r="B4" s="500"/>
      <c r="C4" s="262" t="s">
        <v>5</v>
      </c>
      <c r="D4" s="108" t="s">
        <v>492</v>
      </c>
      <c r="E4" s="523"/>
    </row>
    <row r="5" spans="1:5" ht="15.75" thickBot="1" x14ac:dyDescent="0.3">
      <c r="A5" s="501"/>
      <c r="B5" s="405"/>
      <c r="C5" s="405"/>
      <c r="D5" s="405"/>
      <c r="E5" s="405"/>
    </row>
    <row r="6" spans="1:5" x14ac:dyDescent="0.25">
      <c r="A6" s="502" t="str">
        <f>+CONTEXTO!A8</f>
        <v>PROCESO: GESTIÓN CONTRACTUAL</v>
      </c>
      <c r="B6" s="503"/>
      <c r="C6" s="503"/>
      <c r="D6" s="503"/>
      <c r="E6" s="504"/>
    </row>
    <row r="7" spans="1:5" x14ac:dyDescent="0.25">
      <c r="A7" s="505"/>
      <c r="B7" s="506"/>
      <c r="C7" s="506"/>
      <c r="D7" s="506"/>
      <c r="E7" s="507"/>
    </row>
    <row r="8" spans="1:5" x14ac:dyDescent="0.25">
      <c r="A8" s="508" t="str">
        <f>+CONTEXTO!A9</f>
        <v>OBJETIVO: CONTRIBUIR ANUALMENTE EN LA GESTION DE ADQUISICION DE BIENES Y SERVICIOS REQUERIDOS EN LA OPERACIÓN DE LOS PROCESOS DE LA ENTIDAD CUMPLIENDO LA NORMATIVIDAD CONTRACTUAL VIGENTE.</v>
      </c>
      <c r="B8" s="509"/>
      <c r="C8" s="509"/>
      <c r="D8" s="509"/>
      <c r="E8" s="510"/>
    </row>
    <row r="9" spans="1:5" ht="27" customHeight="1" thickBot="1" x14ac:dyDescent="0.3">
      <c r="A9" s="511"/>
      <c r="B9" s="512"/>
      <c r="C9" s="512"/>
      <c r="D9" s="512"/>
      <c r="E9" s="513"/>
    </row>
    <row r="10" spans="1:5" ht="15.75" thickBot="1" x14ac:dyDescent="0.3">
      <c r="A10" s="514"/>
      <c r="B10" s="514"/>
      <c r="C10" s="514"/>
      <c r="D10" s="514"/>
      <c r="E10" s="514"/>
    </row>
    <row r="11" spans="1:5" ht="27.75" customHeight="1" x14ac:dyDescent="0.25">
      <c r="A11" s="515" t="s">
        <v>370</v>
      </c>
      <c r="B11" s="517" t="s">
        <v>369</v>
      </c>
      <c r="C11" s="517"/>
      <c r="D11" s="519" t="s">
        <v>371</v>
      </c>
      <c r="E11" s="520"/>
    </row>
    <row r="12" spans="1:5" x14ac:dyDescent="0.25">
      <c r="A12" s="516"/>
      <c r="B12" s="518"/>
      <c r="C12" s="518"/>
      <c r="D12" s="101" t="s">
        <v>98</v>
      </c>
      <c r="E12" s="259" t="s">
        <v>99</v>
      </c>
    </row>
    <row r="13" spans="1:5" ht="33" customHeight="1" x14ac:dyDescent="0.25">
      <c r="A13" s="491"/>
      <c r="B13" s="493" t="s">
        <v>316</v>
      </c>
      <c r="C13" s="494"/>
      <c r="D13" s="216"/>
      <c r="E13" s="263"/>
    </row>
    <row r="14" spans="1:5" ht="33" customHeight="1" x14ac:dyDescent="0.25">
      <c r="A14" s="491"/>
      <c r="B14" s="493" t="s">
        <v>320</v>
      </c>
      <c r="C14" s="494"/>
      <c r="D14" s="216"/>
      <c r="E14" s="263"/>
    </row>
    <row r="15" spans="1:5" ht="33" customHeight="1" x14ac:dyDescent="0.25">
      <c r="A15" s="491"/>
      <c r="B15" s="493" t="s">
        <v>317</v>
      </c>
      <c r="C15" s="494"/>
      <c r="D15" s="216"/>
      <c r="E15" s="263"/>
    </row>
    <row r="16" spans="1:5" ht="33" customHeight="1" x14ac:dyDescent="0.25">
      <c r="A16" s="491"/>
      <c r="B16" s="493" t="s">
        <v>318</v>
      </c>
      <c r="C16" s="494"/>
      <c r="D16" s="216"/>
      <c r="E16" s="263"/>
    </row>
    <row r="17" spans="1:5" ht="33" customHeight="1" x14ac:dyDescent="0.25">
      <c r="A17" s="491"/>
      <c r="B17" s="493" t="s">
        <v>319</v>
      </c>
      <c r="C17" s="494"/>
      <c r="D17" s="216"/>
      <c r="E17" s="263"/>
    </row>
    <row r="18" spans="1:5" ht="33" customHeight="1" x14ac:dyDescent="0.25">
      <c r="A18" s="491"/>
      <c r="B18" s="493" t="s">
        <v>321</v>
      </c>
      <c r="C18" s="494"/>
      <c r="D18" s="216"/>
      <c r="E18" s="263"/>
    </row>
    <row r="19" spans="1:5" ht="33" customHeight="1" x14ac:dyDescent="0.25">
      <c r="A19" s="491"/>
      <c r="B19" s="493" t="s">
        <v>322</v>
      </c>
      <c r="C19" s="494"/>
      <c r="D19" s="216"/>
      <c r="E19" s="263"/>
    </row>
    <row r="20" spans="1:5" ht="33" customHeight="1" x14ac:dyDescent="0.25">
      <c r="A20" s="491"/>
      <c r="B20" s="493" t="s">
        <v>323</v>
      </c>
      <c r="C20" s="494"/>
      <c r="D20" s="216"/>
      <c r="E20" s="263"/>
    </row>
    <row r="21" spans="1:5" ht="33" customHeight="1" x14ac:dyDescent="0.25">
      <c r="A21" s="491"/>
      <c r="B21" s="493" t="s">
        <v>324</v>
      </c>
      <c r="C21" s="494"/>
      <c r="D21" s="216"/>
      <c r="E21" s="263"/>
    </row>
    <row r="22" spans="1:5" ht="33" customHeight="1" x14ac:dyDescent="0.25">
      <c r="A22" s="491"/>
      <c r="B22" s="493" t="s">
        <v>325</v>
      </c>
      <c r="C22" s="494"/>
      <c r="D22" s="216"/>
      <c r="E22" s="263"/>
    </row>
    <row r="23" spans="1:5" ht="33" customHeight="1" x14ac:dyDescent="0.25">
      <c r="A23" s="491"/>
      <c r="B23" s="493" t="s">
        <v>326</v>
      </c>
      <c r="C23" s="494"/>
      <c r="D23" s="216"/>
      <c r="E23" s="263"/>
    </row>
    <row r="24" spans="1:5" ht="33" customHeight="1" x14ac:dyDescent="0.25">
      <c r="A24" s="491"/>
      <c r="B24" s="493" t="s">
        <v>327</v>
      </c>
      <c r="C24" s="494"/>
      <c r="D24" s="216"/>
      <c r="E24" s="263"/>
    </row>
    <row r="25" spans="1:5" ht="33" customHeight="1" x14ac:dyDescent="0.25">
      <c r="A25" s="491"/>
      <c r="B25" s="493" t="s">
        <v>328</v>
      </c>
      <c r="C25" s="494"/>
      <c r="D25" s="216"/>
      <c r="E25" s="263"/>
    </row>
    <row r="26" spans="1:5" ht="33" customHeight="1" x14ac:dyDescent="0.25">
      <c r="A26" s="491"/>
      <c r="B26" s="493" t="s">
        <v>329</v>
      </c>
      <c r="C26" s="494"/>
      <c r="D26" s="216"/>
      <c r="E26" s="263"/>
    </row>
    <row r="27" spans="1:5" ht="33" customHeight="1" x14ac:dyDescent="0.25">
      <c r="A27" s="491"/>
      <c r="B27" s="493" t="s">
        <v>330</v>
      </c>
      <c r="C27" s="494"/>
      <c r="D27" s="216"/>
      <c r="E27" s="263"/>
    </row>
    <row r="28" spans="1:5" ht="33" customHeight="1" x14ac:dyDescent="0.25">
      <c r="A28" s="491"/>
      <c r="B28" s="493" t="s">
        <v>331</v>
      </c>
      <c r="C28" s="494"/>
      <c r="D28" s="216"/>
      <c r="E28" s="263"/>
    </row>
    <row r="29" spans="1:5" ht="33" customHeight="1" x14ac:dyDescent="0.25">
      <c r="A29" s="491"/>
      <c r="B29" s="493" t="s">
        <v>332</v>
      </c>
      <c r="C29" s="494"/>
      <c r="D29" s="216"/>
      <c r="E29" s="263"/>
    </row>
    <row r="30" spans="1:5" ht="33" customHeight="1" x14ac:dyDescent="0.25">
      <c r="A30" s="491"/>
      <c r="B30" s="493" t="s">
        <v>333</v>
      </c>
      <c r="C30" s="494"/>
      <c r="D30" s="216"/>
      <c r="E30" s="263"/>
    </row>
    <row r="31" spans="1:5" ht="33" customHeight="1" x14ac:dyDescent="0.25">
      <c r="A31" s="491"/>
      <c r="B31" s="455" t="s">
        <v>334</v>
      </c>
      <c r="C31" s="455"/>
      <c r="D31" s="216"/>
      <c r="E31" s="263"/>
    </row>
    <row r="32" spans="1:5" ht="33" customHeight="1" x14ac:dyDescent="0.25">
      <c r="A32" s="491"/>
      <c r="B32" s="493" t="s">
        <v>335</v>
      </c>
      <c r="C32" s="494"/>
      <c r="D32" s="216"/>
      <c r="E32" s="263"/>
    </row>
    <row r="33" spans="1:5" ht="22.5" customHeight="1" x14ac:dyDescent="0.25">
      <c r="A33" s="491"/>
      <c r="B33" s="524" t="s">
        <v>368</v>
      </c>
      <c r="C33" s="524"/>
      <c r="D33" s="524"/>
      <c r="E33" s="525"/>
    </row>
    <row r="34" spans="1:5" ht="33" customHeight="1" x14ac:dyDescent="0.25">
      <c r="A34" s="491"/>
      <c r="B34" s="455" t="s">
        <v>357</v>
      </c>
      <c r="C34" s="455"/>
      <c r="D34" s="216"/>
      <c r="E34" s="260"/>
    </row>
    <row r="35" spans="1:5" ht="33" customHeight="1" x14ac:dyDescent="0.25">
      <c r="A35" s="491"/>
      <c r="B35" s="455" t="s">
        <v>354</v>
      </c>
      <c r="C35" s="455"/>
      <c r="D35" s="216"/>
      <c r="E35" s="260"/>
    </row>
    <row r="36" spans="1:5" ht="33" customHeight="1" x14ac:dyDescent="0.25">
      <c r="A36" s="491"/>
      <c r="B36" s="455" t="s">
        <v>355</v>
      </c>
      <c r="C36" s="455"/>
      <c r="D36" s="216"/>
      <c r="E36" s="260"/>
    </row>
    <row r="37" spans="1:5" ht="33" customHeight="1" x14ac:dyDescent="0.25">
      <c r="A37" s="491"/>
      <c r="B37" s="455" t="s">
        <v>356</v>
      </c>
      <c r="C37" s="455"/>
      <c r="D37" s="216"/>
      <c r="E37" s="260"/>
    </row>
    <row r="38" spans="1:5" ht="33" customHeight="1" x14ac:dyDescent="0.25">
      <c r="A38" s="491"/>
      <c r="B38" s="455" t="s">
        <v>358</v>
      </c>
      <c r="C38" s="455"/>
      <c r="D38" s="216"/>
      <c r="E38" s="260"/>
    </row>
    <row r="39" spans="1:5" ht="33" customHeight="1" x14ac:dyDescent="0.25">
      <c r="A39" s="491"/>
      <c r="B39" s="455" t="s">
        <v>359</v>
      </c>
      <c r="C39" s="455"/>
      <c r="D39" s="216"/>
      <c r="E39" s="260"/>
    </row>
    <row r="40" spans="1:5" ht="33" customHeight="1" x14ac:dyDescent="0.25">
      <c r="A40" s="491"/>
      <c r="B40" s="455" t="s">
        <v>360</v>
      </c>
      <c r="C40" s="455"/>
      <c r="D40" s="216"/>
      <c r="E40" s="260"/>
    </row>
    <row r="41" spans="1:5" ht="33" customHeight="1" x14ac:dyDescent="0.25">
      <c r="A41" s="491"/>
      <c r="B41" s="455" t="s">
        <v>361</v>
      </c>
      <c r="C41" s="455"/>
      <c r="D41" s="216"/>
      <c r="E41" s="260"/>
    </row>
    <row r="42" spans="1:5" ht="33" customHeight="1" x14ac:dyDescent="0.25">
      <c r="A42" s="491"/>
      <c r="B42" s="455" t="s">
        <v>362</v>
      </c>
      <c r="C42" s="455"/>
      <c r="D42" s="216"/>
      <c r="E42" s="260"/>
    </row>
    <row r="43" spans="1:5" ht="33" customHeight="1" x14ac:dyDescent="0.25">
      <c r="A43" s="491"/>
      <c r="B43" s="455" t="s">
        <v>363</v>
      </c>
      <c r="C43" s="455"/>
      <c r="D43" s="216"/>
      <c r="E43" s="260"/>
    </row>
    <row r="44" spans="1:5" ht="33" customHeight="1" x14ac:dyDescent="0.25">
      <c r="A44" s="491"/>
      <c r="B44" s="455" t="s">
        <v>364</v>
      </c>
      <c r="C44" s="455"/>
      <c r="D44" s="216"/>
      <c r="E44" s="260"/>
    </row>
    <row r="45" spans="1:5" ht="33" customHeight="1" x14ac:dyDescent="0.25">
      <c r="A45" s="491"/>
      <c r="B45" s="455" t="s">
        <v>365</v>
      </c>
      <c r="C45" s="455"/>
      <c r="D45" s="216"/>
      <c r="E45" s="260"/>
    </row>
    <row r="46" spans="1:5" ht="33" customHeight="1" x14ac:dyDescent="0.25">
      <c r="A46" s="491"/>
      <c r="B46" s="455" t="s">
        <v>366</v>
      </c>
      <c r="C46" s="455"/>
      <c r="D46" s="216"/>
      <c r="E46" s="260"/>
    </row>
    <row r="47" spans="1:5" ht="33" customHeight="1" thickBot="1" x14ac:dyDescent="0.3">
      <c r="A47" s="492"/>
      <c r="B47" s="495" t="s">
        <v>367</v>
      </c>
      <c r="C47" s="495"/>
      <c r="D47" s="222" t="s">
        <v>138</v>
      </c>
      <c r="E47" s="261"/>
    </row>
    <row r="49" spans="1:5" ht="15.75" thickBot="1" x14ac:dyDescent="0.3"/>
    <row r="50" spans="1:5" ht="30.75" customHeight="1" x14ac:dyDescent="0.25">
      <c r="A50" s="515" t="s">
        <v>370</v>
      </c>
      <c r="B50" s="517" t="s">
        <v>369</v>
      </c>
      <c r="C50" s="517"/>
      <c r="D50" s="519" t="s">
        <v>371</v>
      </c>
      <c r="E50" s="520"/>
    </row>
    <row r="51" spans="1:5" x14ac:dyDescent="0.25">
      <c r="A51" s="516"/>
      <c r="B51" s="518"/>
      <c r="C51" s="518"/>
      <c r="D51" s="101" t="s">
        <v>98</v>
      </c>
      <c r="E51" s="259" t="s">
        <v>99</v>
      </c>
    </row>
    <row r="52" spans="1:5" ht="33" customHeight="1" x14ac:dyDescent="0.25">
      <c r="A52" s="491"/>
      <c r="B52" s="455" t="s">
        <v>316</v>
      </c>
      <c r="C52" s="526"/>
      <c r="D52" s="216"/>
      <c r="E52" s="260"/>
    </row>
    <row r="53" spans="1:5" ht="33" customHeight="1" x14ac:dyDescent="0.25">
      <c r="A53" s="491"/>
      <c r="B53" s="455" t="s">
        <v>320</v>
      </c>
      <c r="C53" s="526"/>
      <c r="D53" s="216"/>
      <c r="E53" s="260"/>
    </row>
    <row r="54" spans="1:5" ht="33" customHeight="1" x14ac:dyDescent="0.25">
      <c r="A54" s="491"/>
      <c r="B54" s="455" t="s">
        <v>317</v>
      </c>
      <c r="C54" s="526"/>
      <c r="D54" s="216"/>
      <c r="E54" s="260"/>
    </row>
    <row r="55" spans="1:5" ht="33" customHeight="1" x14ac:dyDescent="0.25">
      <c r="A55" s="491"/>
      <c r="B55" s="455" t="s">
        <v>318</v>
      </c>
      <c r="C55" s="526"/>
      <c r="D55" s="216"/>
      <c r="E55" s="260"/>
    </row>
    <row r="56" spans="1:5" ht="33" customHeight="1" x14ac:dyDescent="0.25">
      <c r="A56" s="491"/>
      <c r="B56" s="455" t="s">
        <v>319</v>
      </c>
      <c r="C56" s="526"/>
      <c r="D56" s="216"/>
      <c r="E56" s="260"/>
    </row>
    <row r="57" spans="1:5" ht="33" customHeight="1" x14ac:dyDescent="0.25">
      <c r="A57" s="491"/>
      <c r="B57" s="455" t="s">
        <v>321</v>
      </c>
      <c r="C57" s="526"/>
      <c r="D57" s="216"/>
      <c r="E57" s="260"/>
    </row>
    <row r="58" spans="1:5" ht="33" customHeight="1" x14ac:dyDescent="0.25">
      <c r="A58" s="491"/>
      <c r="B58" s="455" t="s">
        <v>322</v>
      </c>
      <c r="C58" s="526"/>
      <c r="D58" s="216"/>
      <c r="E58" s="260"/>
    </row>
    <row r="59" spans="1:5" ht="33" customHeight="1" x14ac:dyDescent="0.25">
      <c r="A59" s="491"/>
      <c r="B59" s="455" t="s">
        <v>323</v>
      </c>
      <c r="C59" s="526"/>
      <c r="D59" s="216"/>
      <c r="E59" s="260"/>
    </row>
    <row r="60" spans="1:5" ht="33" customHeight="1" x14ac:dyDescent="0.25">
      <c r="A60" s="491"/>
      <c r="B60" s="455" t="s">
        <v>324</v>
      </c>
      <c r="C60" s="526"/>
      <c r="D60" s="216"/>
      <c r="E60" s="260"/>
    </row>
    <row r="61" spans="1:5" ht="33" customHeight="1" x14ac:dyDescent="0.25">
      <c r="A61" s="491"/>
      <c r="B61" s="455" t="s">
        <v>325</v>
      </c>
      <c r="C61" s="526"/>
      <c r="D61" s="216"/>
      <c r="E61" s="260"/>
    </row>
    <row r="62" spans="1:5" ht="33" customHeight="1" x14ac:dyDescent="0.25">
      <c r="A62" s="491"/>
      <c r="B62" s="455" t="s">
        <v>326</v>
      </c>
      <c r="C62" s="526"/>
      <c r="D62" s="216"/>
      <c r="E62" s="260"/>
    </row>
    <row r="63" spans="1:5" ht="33" customHeight="1" x14ac:dyDescent="0.25">
      <c r="A63" s="491"/>
      <c r="B63" s="455" t="s">
        <v>327</v>
      </c>
      <c r="C63" s="526"/>
      <c r="D63" s="216"/>
      <c r="E63" s="260"/>
    </row>
    <row r="64" spans="1:5" ht="33" customHeight="1" x14ac:dyDescent="0.25">
      <c r="A64" s="491"/>
      <c r="B64" s="455" t="s">
        <v>328</v>
      </c>
      <c r="C64" s="526"/>
      <c r="D64" s="216"/>
      <c r="E64" s="260"/>
    </row>
    <row r="65" spans="1:5" ht="33" customHeight="1" x14ac:dyDescent="0.25">
      <c r="A65" s="491"/>
      <c r="B65" s="455" t="s">
        <v>329</v>
      </c>
      <c r="C65" s="526"/>
      <c r="D65" s="216"/>
      <c r="E65" s="260"/>
    </row>
    <row r="66" spans="1:5" ht="33" customHeight="1" x14ac:dyDescent="0.25">
      <c r="A66" s="491"/>
      <c r="B66" s="455" t="s">
        <v>330</v>
      </c>
      <c r="C66" s="526"/>
      <c r="D66" s="216"/>
      <c r="E66" s="260"/>
    </row>
    <row r="67" spans="1:5" ht="33" customHeight="1" x14ac:dyDescent="0.25">
      <c r="A67" s="491"/>
      <c r="B67" s="455" t="s">
        <v>331</v>
      </c>
      <c r="C67" s="526"/>
      <c r="D67" s="216"/>
      <c r="E67" s="260"/>
    </row>
    <row r="68" spans="1:5" ht="33" customHeight="1" x14ac:dyDescent="0.25">
      <c r="A68" s="491"/>
      <c r="B68" s="455" t="s">
        <v>332</v>
      </c>
      <c r="C68" s="526"/>
      <c r="D68" s="216"/>
      <c r="E68" s="260"/>
    </row>
    <row r="69" spans="1:5" ht="33" customHeight="1" x14ac:dyDescent="0.25">
      <c r="A69" s="491"/>
      <c r="B69" s="455" t="s">
        <v>333</v>
      </c>
      <c r="C69" s="526"/>
      <c r="D69" s="216"/>
      <c r="E69" s="260"/>
    </row>
    <row r="70" spans="1:5" ht="33" customHeight="1" x14ac:dyDescent="0.25">
      <c r="A70" s="491"/>
      <c r="B70" s="455" t="s">
        <v>334</v>
      </c>
      <c r="C70" s="455"/>
      <c r="D70" s="216"/>
      <c r="E70" s="260"/>
    </row>
    <row r="71" spans="1:5" ht="33" customHeight="1" x14ac:dyDescent="0.25">
      <c r="A71" s="491"/>
      <c r="B71" s="455" t="s">
        <v>335</v>
      </c>
      <c r="C71" s="526"/>
      <c r="D71" s="216"/>
      <c r="E71" s="260"/>
    </row>
    <row r="72" spans="1:5" ht="33" customHeight="1" x14ac:dyDescent="0.25">
      <c r="A72" s="491"/>
      <c r="B72" s="524" t="s">
        <v>368</v>
      </c>
      <c r="C72" s="524"/>
      <c r="D72" s="524"/>
      <c r="E72" s="525"/>
    </row>
    <row r="73" spans="1:5" ht="33" customHeight="1" x14ac:dyDescent="0.25">
      <c r="A73" s="491"/>
      <c r="B73" s="455" t="s">
        <v>357</v>
      </c>
      <c r="C73" s="455"/>
      <c r="D73" s="216"/>
      <c r="E73" s="260"/>
    </row>
    <row r="74" spans="1:5" ht="33" customHeight="1" x14ac:dyDescent="0.25">
      <c r="A74" s="491"/>
      <c r="B74" s="455" t="s">
        <v>354</v>
      </c>
      <c r="C74" s="455"/>
      <c r="D74" s="216"/>
      <c r="E74" s="260"/>
    </row>
    <row r="75" spans="1:5" ht="33" customHeight="1" x14ac:dyDescent="0.25">
      <c r="A75" s="491"/>
      <c r="B75" s="455" t="s">
        <v>355</v>
      </c>
      <c r="C75" s="455"/>
      <c r="D75" s="216"/>
      <c r="E75" s="260"/>
    </row>
    <row r="76" spans="1:5" ht="33" customHeight="1" x14ac:dyDescent="0.25">
      <c r="A76" s="491"/>
      <c r="B76" s="455" t="s">
        <v>356</v>
      </c>
      <c r="C76" s="455"/>
      <c r="D76" s="216"/>
      <c r="E76" s="260"/>
    </row>
    <row r="77" spans="1:5" ht="33" customHeight="1" x14ac:dyDescent="0.25">
      <c r="A77" s="491"/>
      <c r="B77" s="455" t="s">
        <v>358</v>
      </c>
      <c r="C77" s="455"/>
      <c r="D77" s="216"/>
      <c r="E77" s="260"/>
    </row>
    <row r="78" spans="1:5" ht="33" customHeight="1" x14ac:dyDescent="0.25">
      <c r="A78" s="491"/>
      <c r="B78" s="455" t="s">
        <v>359</v>
      </c>
      <c r="C78" s="455"/>
      <c r="D78" s="216"/>
      <c r="E78" s="260"/>
    </row>
    <row r="79" spans="1:5" ht="33" customHeight="1" x14ac:dyDescent="0.25">
      <c r="A79" s="491"/>
      <c r="B79" s="455" t="s">
        <v>360</v>
      </c>
      <c r="C79" s="455"/>
      <c r="D79" s="216"/>
      <c r="E79" s="260"/>
    </row>
    <row r="80" spans="1:5" ht="33" customHeight="1" x14ac:dyDescent="0.25">
      <c r="A80" s="491"/>
      <c r="B80" s="455" t="s">
        <v>361</v>
      </c>
      <c r="C80" s="455"/>
      <c r="D80" s="216"/>
      <c r="E80" s="260"/>
    </row>
    <row r="81" spans="1:5" ht="33" customHeight="1" x14ac:dyDescent="0.25">
      <c r="A81" s="491"/>
      <c r="B81" s="455" t="s">
        <v>362</v>
      </c>
      <c r="C81" s="455"/>
      <c r="D81" s="216"/>
      <c r="E81" s="260"/>
    </row>
    <row r="82" spans="1:5" ht="33" customHeight="1" x14ac:dyDescent="0.25">
      <c r="A82" s="491"/>
      <c r="B82" s="455" t="s">
        <v>363</v>
      </c>
      <c r="C82" s="455"/>
      <c r="D82" s="216"/>
      <c r="E82" s="260"/>
    </row>
    <row r="83" spans="1:5" ht="33" customHeight="1" x14ac:dyDescent="0.25">
      <c r="A83" s="491"/>
      <c r="B83" s="455" t="s">
        <v>364</v>
      </c>
      <c r="C83" s="455"/>
      <c r="D83" s="216"/>
      <c r="E83" s="260"/>
    </row>
    <row r="84" spans="1:5" ht="33" customHeight="1" x14ac:dyDescent="0.25">
      <c r="A84" s="491"/>
      <c r="B84" s="455" t="s">
        <v>365</v>
      </c>
      <c r="C84" s="455"/>
      <c r="D84" s="216"/>
      <c r="E84" s="260"/>
    </row>
    <row r="85" spans="1:5" ht="33" customHeight="1" x14ac:dyDescent="0.25">
      <c r="A85" s="491"/>
      <c r="B85" s="455" t="s">
        <v>366</v>
      </c>
      <c r="C85" s="455"/>
      <c r="D85" s="216"/>
      <c r="E85" s="260"/>
    </row>
    <row r="86" spans="1:5" ht="33" customHeight="1" thickBot="1" x14ac:dyDescent="0.3">
      <c r="A86" s="492"/>
      <c r="B86" s="495" t="s">
        <v>367</v>
      </c>
      <c r="C86" s="495"/>
      <c r="D86" s="222"/>
      <c r="E86" s="261"/>
    </row>
    <row r="88" spans="1:5" ht="15.75" thickBot="1" x14ac:dyDescent="0.3"/>
    <row r="89" spans="1:5" ht="28.5" customHeight="1" x14ac:dyDescent="0.25">
      <c r="A89" s="515" t="s">
        <v>370</v>
      </c>
      <c r="B89" s="517" t="s">
        <v>369</v>
      </c>
      <c r="C89" s="517"/>
      <c r="D89" s="519" t="s">
        <v>371</v>
      </c>
      <c r="E89" s="520"/>
    </row>
    <row r="90" spans="1:5" x14ac:dyDescent="0.25">
      <c r="A90" s="516"/>
      <c r="B90" s="518"/>
      <c r="C90" s="518"/>
      <c r="D90" s="101" t="s">
        <v>98</v>
      </c>
      <c r="E90" s="259" t="s">
        <v>99</v>
      </c>
    </row>
    <row r="91" spans="1:5" ht="33" customHeight="1" x14ac:dyDescent="0.25">
      <c r="A91" s="491"/>
      <c r="B91" s="493" t="s">
        <v>316</v>
      </c>
      <c r="C91" s="494"/>
      <c r="D91" s="216"/>
      <c r="E91" s="263"/>
    </row>
    <row r="92" spans="1:5" ht="33" customHeight="1" x14ac:dyDescent="0.25">
      <c r="A92" s="491"/>
      <c r="B92" s="493" t="s">
        <v>320</v>
      </c>
      <c r="C92" s="494"/>
      <c r="D92" s="216"/>
      <c r="E92" s="263"/>
    </row>
    <row r="93" spans="1:5" ht="33" customHeight="1" x14ac:dyDescent="0.25">
      <c r="A93" s="491"/>
      <c r="B93" s="493" t="s">
        <v>317</v>
      </c>
      <c r="C93" s="494"/>
      <c r="D93" s="216"/>
      <c r="E93" s="263"/>
    </row>
    <row r="94" spans="1:5" ht="33" customHeight="1" x14ac:dyDescent="0.25">
      <c r="A94" s="491"/>
      <c r="B94" s="493" t="s">
        <v>318</v>
      </c>
      <c r="C94" s="494"/>
      <c r="D94" s="216"/>
      <c r="E94" s="263"/>
    </row>
    <row r="95" spans="1:5" ht="33" customHeight="1" x14ac:dyDescent="0.25">
      <c r="A95" s="491"/>
      <c r="B95" s="493" t="s">
        <v>319</v>
      </c>
      <c r="C95" s="494"/>
      <c r="D95" s="216"/>
      <c r="E95" s="263"/>
    </row>
    <row r="96" spans="1:5" ht="33" customHeight="1" x14ac:dyDescent="0.25">
      <c r="A96" s="491"/>
      <c r="B96" s="493" t="s">
        <v>321</v>
      </c>
      <c r="C96" s="494"/>
      <c r="D96" s="216"/>
      <c r="E96" s="263"/>
    </row>
    <row r="97" spans="1:5" ht="33" customHeight="1" x14ac:dyDescent="0.25">
      <c r="A97" s="491"/>
      <c r="B97" s="493" t="s">
        <v>322</v>
      </c>
      <c r="C97" s="494"/>
      <c r="D97" s="216"/>
      <c r="E97" s="263"/>
    </row>
    <row r="98" spans="1:5" ht="33" customHeight="1" x14ac:dyDescent="0.25">
      <c r="A98" s="491"/>
      <c r="B98" s="493" t="s">
        <v>323</v>
      </c>
      <c r="C98" s="494"/>
      <c r="D98" s="216"/>
      <c r="E98" s="263"/>
    </row>
    <row r="99" spans="1:5" ht="33" customHeight="1" x14ac:dyDescent="0.25">
      <c r="A99" s="491"/>
      <c r="B99" s="493" t="s">
        <v>324</v>
      </c>
      <c r="C99" s="494"/>
      <c r="D99" s="216"/>
      <c r="E99" s="263"/>
    </row>
    <row r="100" spans="1:5" ht="33" customHeight="1" x14ac:dyDescent="0.25">
      <c r="A100" s="491"/>
      <c r="B100" s="493" t="s">
        <v>325</v>
      </c>
      <c r="C100" s="494"/>
      <c r="D100" s="216"/>
      <c r="E100" s="263"/>
    </row>
    <row r="101" spans="1:5" ht="33" customHeight="1" x14ac:dyDescent="0.25">
      <c r="A101" s="491"/>
      <c r="B101" s="493" t="s">
        <v>326</v>
      </c>
      <c r="C101" s="494"/>
      <c r="D101" s="216"/>
      <c r="E101" s="263"/>
    </row>
    <row r="102" spans="1:5" ht="33" customHeight="1" x14ac:dyDescent="0.25">
      <c r="A102" s="491"/>
      <c r="B102" s="493" t="s">
        <v>327</v>
      </c>
      <c r="C102" s="494"/>
      <c r="D102" s="216"/>
      <c r="E102" s="263"/>
    </row>
    <row r="103" spans="1:5" ht="33" customHeight="1" x14ac:dyDescent="0.25">
      <c r="A103" s="491"/>
      <c r="B103" s="493" t="s">
        <v>328</v>
      </c>
      <c r="C103" s="494"/>
      <c r="D103" s="216"/>
      <c r="E103" s="263"/>
    </row>
    <row r="104" spans="1:5" ht="33" customHeight="1" x14ac:dyDescent="0.25">
      <c r="A104" s="491"/>
      <c r="B104" s="493" t="s">
        <v>329</v>
      </c>
      <c r="C104" s="494"/>
      <c r="D104" s="216"/>
      <c r="E104" s="263"/>
    </row>
    <row r="105" spans="1:5" ht="33" customHeight="1" x14ac:dyDescent="0.25">
      <c r="A105" s="491"/>
      <c r="B105" s="493" t="s">
        <v>330</v>
      </c>
      <c r="C105" s="494"/>
      <c r="D105" s="216"/>
      <c r="E105" s="263"/>
    </row>
    <row r="106" spans="1:5" ht="33" customHeight="1" x14ac:dyDescent="0.25">
      <c r="A106" s="491"/>
      <c r="B106" s="493" t="s">
        <v>331</v>
      </c>
      <c r="C106" s="494"/>
      <c r="D106" s="216"/>
      <c r="E106" s="263"/>
    </row>
    <row r="107" spans="1:5" ht="33" customHeight="1" x14ac:dyDescent="0.25">
      <c r="A107" s="491"/>
      <c r="B107" s="493" t="s">
        <v>332</v>
      </c>
      <c r="C107" s="494"/>
      <c r="D107" s="216"/>
      <c r="E107" s="263"/>
    </row>
    <row r="108" spans="1:5" ht="33" customHeight="1" x14ac:dyDescent="0.25">
      <c r="A108" s="491"/>
      <c r="B108" s="493" t="s">
        <v>333</v>
      </c>
      <c r="C108" s="494"/>
      <c r="D108" s="216"/>
      <c r="E108" s="263"/>
    </row>
    <row r="109" spans="1:5" ht="33" customHeight="1" x14ac:dyDescent="0.25">
      <c r="A109" s="491"/>
      <c r="B109" s="455" t="s">
        <v>334</v>
      </c>
      <c r="C109" s="455"/>
      <c r="D109" s="216"/>
      <c r="E109" s="263"/>
    </row>
    <row r="110" spans="1:5" ht="33" customHeight="1" x14ac:dyDescent="0.25">
      <c r="A110" s="491"/>
      <c r="B110" s="493" t="s">
        <v>335</v>
      </c>
      <c r="C110" s="494"/>
      <c r="D110" s="216"/>
      <c r="E110" s="263"/>
    </row>
    <row r="111" spans="1:5" ht="33" customHeight="1" x14ac:dyDescent="0.25">
      <c r="A111" s="491"/>
      <c r="B111" s="524" t="s">
        <v>368</v>
      </c>
      <c r="C111" s="524"/>
      <c r="D111" s="524"/>
      <c r="E111" s="525"/>
    </row>
    <row r="112" spans="1:5" ht="33" customHeight="1" x14ac:dyDescent="0.25">
      <c r="A112" s="491"/>
      <c r="B112" s="455" t="s">
        <v>357</v>
      </c>
      <c r="C112" s="455"/>
      <c r="D112" s="216"/>
      <c r="E112" s="260"/>
    </row>
    <row r="113" spans="1:5" ht="33" customHeight="1" x14ac:dyDescent="0.25">
      <c r="A113" s="491"/>
      <c r="B113" s="455" t="s">
        <v>354</v>
      </c>
      <c r="C113" s="455"/>
      <c r="D113" s="216"/>
      <c r="E113" s="260"/>
    </row>
    <row r="114" spans="1:5" ht="33" customHeight="1" x14ac:dyDescent="0.25">
      <c r="A114" s="491"/>
      <c r="B114" s="455" t="s">
        <v>355</v>
      </c>
      <c r="C114" s="455"/>
      <c r="D114" s="216"/>
      <c r="E114" s="260"/>
    </row>
    <row r="115" spans="1:5" ht="33" customHeight="1" x14ac:dyDescent="0.25">
      <c r="A115" s="491"/>
      <c r="B115" s="455" t="s">
        <v>356</v>
      </c>
      <c r="C115" s="455"/>
      <c r="D115" s="216"/>
      <c r="E115" s="260"/>
    </row>
    <row r="116" spans="1:5" ht="33" customHeight="1" x14ac:dyDescent="0.25">
      <c r="A116" s="491"/>
      <c r="B116" s="455" t="s">
        <v>358</v>
      </c>
      <c r="C116" s="455"/>
      <c r="D116" s="216"/>
      <c r="E116" s="260"/>
    </row>
    <row r="117" spans="1:5" ht="33" customHeight="1" x14ac:dyDescent="0.25">
      <c r="A117" s="491"/>
      <c r="B117" s="455" t="s">
        <v>359</v>
      </c>
      <c r="C117" s="455"/>
      <c r="D117" s="216"/>
      <c r="E117" s="260"/>
    </row>
    <row r="118" spans="1:5" ht="33" customHeight="1" x14ac:dyDescent="0.25">
      <c r="A118" s="491"/>
      <c r="B118" s="455" t="s">
        <v>360</v>
      </c>
      <c r="C118" s="455"/>
      <c r="D118" s="216"/>
      <c r="E118" s="260"/>
    </row>
    <row r="119" spans="1:5" ht="33" customHeight="1" x14ac:dyDescent="0.25">
      <c r="A119" s="491"/>
      <c r="B119" s="455" t="s">
        <v>361</v>
      </c>
      <c r="C119" s="455"/>
      <c r="D119" s="216"/>
      <c r="E119" s="260"/>
    </row>
    <row r="120" spans="1:5" ht="33" customHeight="1" x14ac:dyDescent="0.25">
      <c r="A120" s="491"/>
      <c r="B120" s="455" t="s">
        <v>362</v>
      </c>
      <c r="C120" s="455"/>
      <c r="D120" s="216"/>
      <c r="E120" s="260"/>
    </row>
    <row r="121" spans="1:5" ht="33" customHeight="1" x14ac:dyDescent="0.25">
      <c r="A121" s="491"/>
      <c r="B121" s="455" t="s">
        <v>363</v>
      </c>
      <c r="C121" s="455"/>
      <c r="D121" s="216"/>
      <c r="E121" s="260"/>
    </row>
    <row r="122" spans="1:5" ht="33" customHeight="1" x14ac:dyDescent="0.25">
      <c r="A122" s="491"/>
      <c r="B122" s="455" t="s">
        <v>364</v>
      </c>
      <c r="C122" s="455"/>
      <c r="D122" s="216"/>
      <c r="E122" s="260"/>
    </row>
    <row r="123" spans="1:5" ht="33" customHeight="1" x14ac:dyDescent="0.25">
      <c r="A123" s="491"/>
      <c r="B123" s="455" t="s">
        <v>365</v>
      </c>
      <c r="C123" s="455"/>
      <c r="D123" s="216"/>
      <c r="E123" s="260"/>
    </row>
    <row r="124" spans="1:5" ht="33" customHeight="1" x14ac:dyDescent="0.25">
      <c r="A124" s="491"/>
      <c r="B124" s="455" t="s">
        <v>366</v>
      </c>
      <c r="C124" s="455"/>
      <c r="D124" s="216"/>
      <c r="E124" s="260"/>
    </row>
    <row r="125" spans="1:5" ht="33" customHeight="1" thickBot="1" x14ac:dyDescent="0.3">
      <c r="A125" s="492"/>
      <c r="B125" s="495" t="s">
        <v>367</v>
      </c>
      <c r="C125" s="495"/>
      <c r="D125" s="222"/>
      <c r="E125" s="261"/>
    </row>
    <row r="127" spans="1:5" ht="15.75" thickBot="1" x14ac:dyDescent="0.3"/>
    <row r="128" spans="1:5" ht="30" customHeight="1" x14ac:dyDescent="0.25">
      <c r="A128" s="515" t="s">
        <v>370</v>
      </c>
      <c r="B128" s="517" t="s">
        <v>369</v>
      </c>
      <c r="C128" s="517"/>
      <c r="D128" s="519" t="s">
        <v>371</v>
      </c>
      <c r="E128" s="520"/>
    </row>
    <row r="129" spans="1:5" x14ac:dyDescent="0.25">
      <c r="A129" s="516"/>
      <c r="B129" s="518"/>
      <c r="C129" s="518"/>
      <c r="D129" s="101" t="s">
        <v>98</v>
      </c>
      <c r="E129" s="259" t="s">
        <v>99</v>
      </c>
    </row>
    <row r="130" spans="1:5" ht="33" customHeight="1" x14ac:dyDescent="0.25">
      <c r="A130" s="491"/>
      <c r="B130" s="455" t="s">
        <v>316</v>
      </c>
      <c r="C130" s="526"/>
      <c r="D130" s="216"/>
      <c r="E130" s="260"/>
    </row>
    <row r="131" spans="1:5" ht="33" customHeight="1" x14ac:dyDescent="0.25">
      <c r="A131" s="491"/>
      <c r="B131" s="455" t="s">
        <v>320</v>
      </c>
      <c r="C131" s="526"/>
      <c r="D131" s="216"/>
      <c r="E131" s="260"/>
    </row>
    <row r="132" spans="1:5" ht="33" customHeight="1" x14ac:dyDescent="0.25">
      <c r="A132" s="491"/>
      <c r="B132" s="455" t="s">
        <v>317</v>
      </c>
      <c r="C132" s="526"/>
      <c r="D132" s="216"/>
      <c r="E132" s="260"/>
    </row>
    <row r="133" spans="1:5" ht="33" customHeight="1" x14ac:dyDescent="0.25">
      <c r="A133" s="491"/>
      <c r="B133" s="455" t="s">
        <v>318</v>
      </c>
      <c r="C133" s="526"/>
      <c r="D133" s="216"/>
      <c r="E133" s="260"/>
    </row>
    <row r="134" spans="1:5" ht="33" customHeight="1" x14ac:dyDescent="0.25">
      <c r="A134" s="491"/>
      <c r="B134" s="455" t="s">
        <v>319</v>
      </c>
      <c r="C134" s="526"/>
      <c r="D134" s="216"/>
      <c r="E134" s="260"/>
    </row>
    <row r="135" spans="1:5" ht="33" customHeight="1" x14ac:dyDescent="0.25">
      <c r="A135" s="491"/>
      <c r="B135" s="455" t="s">
        <v>321</v>
      </c>
      <c r="C135" s="526"/>
      <c r="D135" s="216"/>
      <c r="E135" s="260"/>
    </row>
    <row r="136" spans="1:5" ht="33" customHeight="1" x14ac:dyDescent="0.25">
      <c r="A136" s="491"/>
      <c r="B136" s="455" t="s">
        <v>322</v>
      </c>
      <c r="C136" s="526"/>
      <c r="D136" s="216"/>
      <c r="E136" s="260"/>
    </row>
    <row r="137" spans="1:5" ht="33" customHeight="1" x14ac:dyDescent="0.25">
      <c r="A137" s="491"/>
      <c r="B137" s="455" t="s">
        <v>323</v>
      </c>
      <c r="C137" s="526"/>
      <c r="D137" s="216"/>
      <c r="E137" s="260"/>
    </row>
    <row r="138" spans="1:5" ht="33" customHeight="1" x14ac:dyDescent="0.25">
      <c r="A138" s="491"/>
      <c r="B138" s="455" t="s">
        <v>324</v>
      </c>
      <c r="C138" s="526"/>
      <c r="D138" s="216"/>
      <c r="E138" s="260"/>
    </row>
    <row r="139" spans="1:5" ht="33" customHeight="1" x14ac:dyDescent="0.25">
      <c r="A139" s="491"/>
      <c r="B139" s="455" t="s">
        <v>325</v>
      </c>
      <c r="C139" s="526"/>
      <c r="D139" s="216"/>
      <c r="E139" s="260"/>
    </row>
    <row r="140" spans="1:5" ht="33" customHeight="1" x14ac:dyDescent="0.25">
      <c r="A140" s="491"/>
      <c r="B140" s="455" t="s">
        <v>326</v>
      </c>
      <c r="C140" s="526"/>
      <c r="D140" s="216"/>
      <c r="E140" s="260"/>
    </row>
    <row r="141" spans="1:5" ht="33" customHeight="1" x14ac:dyDescent="0.25">
      <c r="A141" s="491"/>
      <c r="B141" s="455" t="s">
        <v>327</v>
      </c>
      <c r="C141" s="526"/>
      <c r="D141" s="216"/>
      <c r="E141" s="260"/>
    </row>
    <row r="142" spans="1:5" ht="33" customHeight="1" x14ac:dyDescent="0.25">
      <c r="A142" s="491"/>
      <c r="B142" s="455" t="s">
        <v>328</v>
      </c>
      <c r="C142" s="526"/>
      <c r="D142" s="216"/>
      <c r="E142" s="260"/>
    </row>
    <row r="143" spans="1:5" ht="33" customHeight="1" x14ac:dyDescent="0.25">
      <c r="A143" s="491"/>
      <c r="B143" s="455" t="s">
        <v>329</v>
      </c>
      <c r="C143" s="526"/>
      <c r="D143" s="216"/>
      <c r="E143" s="260"/>
    </row>
    <row r="144" spans="1:5" ht="33" customHeight="1" x14ac:dyDescent="0.25">
      <c r="A144" s="491"/>
      <c r="B144" s="455" t="s">
        <v>330</v>
      </c>
      <c r="C144" s="526"/>
      <c r="D144" s="216"/>
      <c r="E144" s="260"/>
    </row>
    <row r="145" spans="1:5" ht="33" customHeight="1" x14ac:dyDescent="0.25">
      <c r="A145" s="491"/>
      <c r="B145" s="455" t="s">
        <v>331</v>
      </c>
      <c r="C145" s="526"/>
      <c r="D145" s="216"/>
      <c r="E145" s="260"/>
    </row>
    <row r="146" spans="1:5" ht="33" customHeight="1" x14ac:dyDescent="0.25">
      <c r="A146" s="491"/>
      <c r="B146" s="455" t="s">
        <v>332</v>
      </c>
      <c r="C146" s="526"/>
      <c r="D146" s="216"/>
      <c r="E146" s="260"/>
    </row>
    <row r="147" spans="1:5" ht="33" customHeight="1" x14ac:dyDescent="0.25">
      <c r="A147" s="491"/>
      <c r="B147" s="455" t="s">
        <v>333</v>
      </c>
      <c r="C147" s="526"/>
      <c r="D147" s="216"/>
      <c r="E147" s="260"/>
    </row>
    <row r="148" spans="1:5" ht="33" customHeight="1" x14ac:dyDescent="0.25">
      <c r="A148" s="491"/>
      <c r="B148" s="455" t="s">
        <v>334</v>
      </c>
      <c r="C148" s="455"/>
      <c r="D148" s="216"/>
      <c r="E148" s="260"/>
    </row>
    <row r="149" spans="1:5" ht="33" customHeight="1" x14ac:dyDescent="0.25">
      <c r="A149" s="491"/>
      <c r="B149" s="455" t="s">
        <v>335</v>
      </c>
      <c r="C149" s="526"/>
      <c r="D149" s="216"/>
      <c r="E149" s="260"/>
    </row>
    <row r="150" spans="1:5" ht="33" customHeight="1" x14ac:dyDescent="0.25">
      <c r="A150" s="491"/>
      <c r="B150" s="524" t="s">
        <v>368</v>
      </c>
      <c r="C150" s="524"/>
      <c r="D150" s="524"/>
      <c r="E150" s="525"/>
    </row>
    <row r="151" spans="1:5" ht="33" customHeight="1" x14ac:dyDescent="0.25">
      <c r="A151" s="491"/>
      <c r="B151" s="455" t="s">
        <v>357</v>
      </c>
      <c r="C151" s="455"/>
      <c r="D151" s="216"/>
      <c r="E151" s="260"/>
    </row>
    <row r="152" spans="1:5" ht="33" customHeight="1" x14ac:dyDescent="0.25">
      <c r="A152" s="491"/>
      <c r="B152" s="455" t="s">
        <v>354</v>
      </c>
      <c r="C152" s="455"/>
      <c r="D152" s="216"/>
      <c r="E152" s="260"/>
    </row>
    <row r="153" spans="1:5" ht="33" customHeight="1" x14ac:dyDescent="0.25">
      <c r="A153" s="491"/>
      <c r="B153" s="455" t="s">
        <v>355</v>
      </c>
      <c r="C153" s="455"/>
      <c r="D153" s="216"/>
      <c r="E153" s="260"/>
    </row>
    <row r="154" spans="1:5" ht="33" customHeight="1" x14ac:dyDescent="0.25">
      <c r="A154" s="491"/>
      <c r="B154" s="455" t="s">
        <v>356</v>
      </c>
      <c r="C154" s="455"/>
      <c r="D154" s="216"/>
      <c r="E154" s="260"/>
    </row>
    <row r="155" spans="1:5" ht="33" customHeight="1" x14ac:dyDescent="0.25">
      <c r="A155" s="491"/>
      <c r="B155" s="455" t="s">
        <v>358</v>
      </c>
      <c r="C155" s="455"/>
      <c r="D155" s="216"/>
      <c r="E155" s="260"/>
    </row>
    <row r="156" spans="1:5" ht="33" customHeight="1" x14ac:dyDescent="0.25">
      <c r="A156" s="491"/>
      <c r="B156" s="455" t="s">
        <v>359</v>
      </c>
      <c r="C156" s="455"/>
      <c r="D156" s="216"/>
      <c r="E156" s="260"/>
    </row>
    <row r="157" spans="1:5" ht="33" customHeight="1" x14ac:dyDescent="0.25">
      <c r="A157" s="491"/>
      <c r="B157" s="455" t="s">
        <v>360</v>
      </c>
      <c r="C157" s="455"/>
      <c r="D157" s="216"/>
      <c r="E157" s="260"/>
    </row>
    <row r="158" spans="1:5" ht="33" customHeight="1" x14ac:dyDescent="0.25">
      <c r="A158" s="491"/>
      <c r="B158" s="455" t="s">
        <v>361</v>
      </c>
      <c r="C158" s="455"/>
      <c r="D158" s="216"/>
      <c r="E158" s="260"/>
    </row>
    <row r="159" spans="1:5" ht="33" customHeight="1" x14ac:dyDescent="0.25">
      <c r="A159" s="491"/>
      <c r="B159" s="455" t="s">
        <v>362</v>
      </c>
      <c r="C159" s="455"/>
      <c r="D159" s="216"/>
      <c r="E159" s="260"/>
    </row>
    <row r="160" spans="1:5" ht="33" customHeight="1" x14ac:dyDescent="0.25">
      <c r="A160" s="491"/>
      <c r="B160" s="455" t="s">
        <v>363</v>
      </c>
      <c r="C160" s="455"/>
      <c r="D160" s="216"/>
      <c r="E160" s="260"/>
    </row>
    <row r="161" spans="1:5" ht="33" customHeight="1" x14ac:dyDescent="0.25">
      <c r="A161" s="491"/>
      <c r="B161" s="455" t="s">
        <v>364</v>
      </c>
      <c r="C161" s="455"/>
      <c r="D161" s="216"/>
      <c r="E161" s="260"/>
    </row>
    <row r="162" spans="1:5" ht="33" customHeight="1" x14ac:dyDescent="0.25">
      <c r="A162" s="491"/>
      <c r="B162" s="455" t="s">
        <v>365</v>
      </c>
      <c r="C162" s="455"/>
      <c r="D162" s="216"/>
      <c r="E162" s="260"/>
    </row>
    <row r="163" spans="1:5" ht="33" customHeight="1" x14ac:dyDescent="0.25">
      <c r="A163" s="491"/>
      <c r="B163" s="455" t="s">
        <v>366</v>
      </c>
      <c r="C163" s="455"/>
      <c r="D163" s="216"/>
      <c r="E163" s="260"/>
    </row>
    <row r="164" spans="1:5" ht="33" customHeight="1" thickBot="1" x14ac:dyDescent="0.3">
      <c r="A164" s="492"/>
      <c r="B164" s="495" t="s">
        <v>367</v>
      </c>
      <c r="C164" s="495"/>
      <c r="D164" s="222"/>
      <c r="E164" s="261"/>
    </row>
    <row r="166" spans="1:5" ht="15.75" thickBot="1" x14ac:dyDescent="0.3"/>
    <row r="167" spans="1:5" ht="30" customHeight="1" x14ac:dyDescent="0.25">
      <c r="A167" s="515" t="s">
        <v>370</v>
      </c>
      <c r="B167" s="517" t="s">
        <v>369</v>
      </c>
      <c r="C167" s="517"/>
      <c r="D167" s="519" t="s">
        <v>371</v>
      </c>
      <c r="E167" s="520"/>
    </row>
    <row r="168" spans="1:5" x14ac:dyDescent="0.25">
      <c r="A168" s="516"/>
      <c r="B168" s="518"/>
      <c r="C168" s="518"/>
      <c r="D168" s="101" t="s">
        <v>98</v>
      </c>
      <c r="E168" s="259" t="s">
        <v>99</v>
      </c>
    </row>
    <row r="169" spans="1:5" ht="33" customHeight="1" x14ac:dyDescent="0.25">
      <c r="A169" s="491"/>
      <c r="B169" s="455" t="s">
        <v>316</v>
      </c>
      <c r="C169" s="526"/>
      <c r="D169" s="216"/>
      <c r="E169" s="260"/>
    </row>
    <row r="170" spans="1:5" ht="33" customHeight="1" x14ac:dyDescent="0.25">
      <c r="A170" s="491"/>
      <c r="B170" s="455" t="s">
        <v>320</v>
      </c>
      <c r="C170" s="526"/>
      <c r="D170" s="216"/>
      <c r="E170" s="260"/>
    </row>
    <row r="171" spans="1:5" ht="33" customHeight="1" x14ac:dyDescent="0.25">
      <c r="A171" s="491"/>
      <c r="B171" s="455" t="s">
        <v>317</v>
      </c>
      <c r="C171" s="526"/>
      <c r="D171" s="216"/>
      <c r="E171" s="260"/>
    </row>
    <row r="172" spans="1:5" ht="33" customHeight="1" x14ac:dyDescent="0.25">
      <c r="A172" s="491"/>
      <c r="B172" s="455" t="s">
        <v>318</v>
      </c>
      <c r="C172" s="526"/>
      <c r="D172" s="216"/>
      <c r="E172" s="260"/>
    </row>
    <row r="173" spans="1:5" ht="33" customHeight="1" x14ac:dyDescent="0.25">
      <c r="A173" s="491"/>
      <c r="B173" s="455" t="s">
        <v>319</v>
      </c>
      <c r="C173" s="526"/>
      <c r="D173" s="216"/>
      <c r="E173" s="260"/>
    </row>
    <row r="174" spans="1:5" ht="33" customHeight="1" x14ac:dyDescent="0.25">
      <c r="A174" s="491"/>
      <c r="B174" s="455" t="s">
        <v>321</v>
      </c>
      <c r="C174" s="526"/>
      <c r="D174" s="216"/>
      <c r="E174" s="260"/>
    </row>
    <row r="175" spans="1:5" ht="33" customHeight="1" x14ac:dyDescent="0.25">
      <c r="A175" s="491"/>
      <c r="B175" s="455" t="s">
        <v>322</v>
      </c>
      <c r="C175" s="526"/>
      <c r="D175" s="216"/>
      <c r="E175" s="260"/>
    </row>
    <row r="176" spans="1:5" ht="33" customHeight="1" x14ac:dyDescent="0.25">
      <c r="A176" s="491"/>
      <c r="B176" s="455" t="s">
        <v>323</v>
      </c>
      <c r="C176" s="526"/>
      <c r="D176" s="216"/>
      <c r="E176" s="260"/>
    </row>
    <row r="177" spans="1:5" ht="33" customHeight="1" x14ac:dyDescent="0.25">
      <c r="A177" s="491"/>
      <c r="B177" s="455" t="s">
        <v>324</v>
      </c>
      <c r="C177" s="526"/>
      <c r="D177" s="216"/>
      <c r="E177" s="260"/>
    </row>
    <row r="178" spans="1:5" ht="33" customHeight="1" x14ac:dyDescent="0.25">
      <c r="A178" s="491"/>
      <c r="B178" s="455" t="s">
        <v>325</v>
      </c>
      <c r="C178" s="526"/>
      <c r="D178" s="216"/>
      <c r="E178" s="260"/>
    </row>
    <row r="179" spans="1:5" ht="33" customHeight="1" x14ac:dyDescent="0.25">
      <c r="A179" s="491"/>
      <c r="B179" s="455" t="s">
        <v>326</v>
      </c>
      <c r="C179" s="526"/>
      <c r="D179" s="216"/>
      <c r="E179" s="260"/>
    </row>
    <row r="180" spans="1:5" ht="33" customHeight="1" x14ac:dyDescent="0.25">
      <c r="A180" s="491"/>
      <c r="B180" s="455" t="s">
        <v>327</v>
      </c>
      <c r="C180" s="526"/>
      <c r="D180" s="216"/>
      <c r="E180" s="260"/>
    </row>
    <row r="181" spans="1:5" ht="33" customHeight="1" x14ac:dyDescent="0.25">
      <c r="A181" s="491"/>
      <c r="B181" s="455" t="s">
        <v>328</v>
      </c>
      <c r="C181" s="526"/>
      <c r="D181" s="216"/>
      <c r="E181" s="260"/>
    </row>
    <row r="182" spans="1:5" ht="33" customHeight="1" x14ac:dyDescent="0.25">
      <c r="A182" s="491"/>
      <c r="B182" s="455" t="s">
        <v>329</v>
      </c>
      <c r="C182" s="526"/>
      <c r="D182" s="216"/>
      <c r="E182" s="260"/>
    </row>
    <row r="183" spans="1:5" ht="33" customHeight="1" x14ac:dyDescent="0.25">
      <c r="A183" s="491"/>
      <c r="B183" s="455" t="s">
        <v>330</v>
      </c>
      <c r="C183" s="526"/>
      <c r="D183" s="216"/>
      <c r="E183" s="260"/>
    </row>
    <row r="184" spans="1:5" ht="33" customHeight="1" x14ac:dyDescent="0.25">
      <c r="A184" s="491"/>
      <c r="B184" s="455" t="s">
        <v>331</v>
      </c>
      <c r="C184" s="526"/>
      <c r="D184" s="216"/>
      <c r="E184" s="260"/>
    </row>
    <row r="185" spans="1:5" ht="33" customHeight="1" x14ac:dyDescent="0.25">
      <c r="A185" s="491"/>
      <c r="B185" s="455" t="s">
        <v>332</v>
      </c>
      <c r="C185" s="526"/>
      <c r="D185" s="216"/>
      <c r="E185" s="260"/>
    </row>
    <row r="186" spans="1:5" ht="33" customHeight="1" x14ac:dyDescent="0.25">
      <c r="A186" s="491"/>
      <c r="B186" s="455" t="s">
        <v>333</v>
      </c>
      <c r="C186" s="526"/>
      <c r="D186" s="216"/>
      <c r="E186" s="260"/>
    </row>
    <row r="187" spans="1:5" ht="33" customHeight="1" x14ac:dyDescent="0.25">
      <c r="A187" s="491"/>
      <c r="B187" s="455" t="s">
        <v>334</v>
      </c>
      <c r="C187" s="455"/>
      <c r="D187" s="216"/>
      <c r="E187" s="260"/>
    </row>
    <row r="188" spans="1:5" ht="33" customHeight="1" x14ac:dyDescent="0.25">
      <c r="A188" s="491"/>
      <c r="B188" s="455" t="s">
        <v>335</v>
      </c>
      <c r="C188" s="526"/>
      <c r="D188" s="216"/>
      <c r="E188" s="260"/>
    </row>
    <row r="189" spans="1:5" ht="33" customHeight="1" x14ac:dyDescent="0.25">
      <c r="A189" s="491"/>
      <c r="B189" s="524" t="s">
        <v>368</v>
      </c>
      <c r="C189" s="524"/>
      <c r="D189" s="524"/>
      <c r="E189" s="525"/>
    </row>
    <row r="190" spans="1:5" ht="33" customHeight="1" x14ac:dyDescent="0.25">
      <c r="A190" s="491"/>
      <c r="B190" s="455" t="s">
        <v>357</v>
      </c>
      <c r="C190" s="455"/>
      <c r="D190" s="216"/>
      <c r="E190" s="260"/>
    </row>
    <row r="191" spans="1:5" ht="33" customHeight="1" x14ac:dyDescent="0.25">
      <c r="A191" s="491"/>
      <c r="B191" s="455" t="s">
        <v>354</v>
      </c>
      <c r="C191" s="455"/>
      <c r="D191" s="216"/>
      <c r="E191" s="260"/>
    </row>
    <row r="192" spans="1:5" ht="33" customHeight="1" x14ac:dyDescent="0.25">
      <c r="A192" s="491"/>
      <c r="B192" s="455" t="s">
        <v>355</v>
      </c>
      <c r="C192" s="455"/>
      <c r="D192" s="216"/>
      <c r="E192" s="260"/>
    </row>
    <row r="193" spans="1:5" ht="33" customHeight="1" x14ac:dyDescent="0.25">
      <c r="A193" s="491"/>
      <c r="B193" s="455" t="s">
        <v>356</v>
      </c>
      <c r="C193" s="455"/>
      <c r="D193" s="216"/>
      <c r="E193" s="260"/>
    </row>
    <row r="194" spans="1:5" ht="33" customHeight="1" x14ac:dyDescent="0.25">
      <c r="A194" s="491"/>
      <c r="B194" s="455" t="s">
        <v>358</v>
      </c>
      <c r="C194" s="455"/>
      <c r="D194" s="216"/>
      <c r="E194" s="260"/>
    </row>
    <row r="195" spans="1:5" ht="33" customHeight="1" x14ac:dyDescent="0.25">
      <c r="A195" s="491"/>
      <c r="B195" s="455" t="s">
        <v>359</v>
      </c>
      <c r="C195" s="455"/>
      <c r="D195" s="216"/>
      <c r="E195" s="260"/>
    </row>
    <row r="196" spans="1:5" ht="33" customHeight="1" x14ac:dyDescent="0.25">
      <c r="A196" s="491"/>
      <c r="B196" s="455" t="s">
        <v>360</v>
      </c>
      <c r="C196" s="455"/>
      <c r="D196" s="216"/>
      <c r="E196" s="260"/>
    </row>
    <row r="197" spans="1:5" ht="33" customHeight="1" x14ac:dyDescent="0.25">
      <c r="A197" s="491"/>
      <c r="B197" s="455" t="s">
        <v>361</v>
      </c>
      <c r="C197" s="455"/>
      <c r="D197" s="216"/>
      <c r="E197" s="260"/>
    </row>
    <row r="198" spans="1:5" ht="33" customHeight="1" x14ac:dyDescent="0.25">
      <c r="A198" s="491"/>
      <c r="B198" s="455" t="s">
        <v>362</v>
      </c>
      <c r="C198" s="455"/>
      <c r="D198" s="216"/>
      <c r="E198" s="260"/>
    </row>
    <row r="199" spans="1:5" ht="33" customHeight="1" x14ac:dyDescent="0.25">
      <c r="A199" s="491"/>
      <c r="B199" s="455" t="s">
        <v>363</v>
      </c>
      <c r="C199" s="455"/>
      <c r="D199" s="216"/>
      <c r="E199" s="260"/>
    </row>
    <row r="200" spans="1:5" ht="33" customHeight="1" x14ac:dyDescent="0.25">
      <c r="A200" s="491"/>
      <c r="B200" s="455" t="s">
        <v>364</v>
      </c>
      <c r="C200" s="455"/>
      <c r="D200" s="216"/>
      <c r="E200" s="260"/>
    </row>
    <row r="201" spans="1:5" ht="33" customHeight="1" x14ac:dyDescent="0.25">
      <c r="A201" s="491"/>
      <c r="B201" s="455" t="s">
        <v>365</v>
      </c>
      <c r="C201" s="455"/>
      <c r="D201" s="216"/>
      <c r="E201" s="260"/>
    </row>
    <row r="202" spans="1:5" ht="33" customHeight="1" x14ac:dyDescent="0.25">
      <c r="A202" s="491"/>
      <c r="B202" s="455" t="s">
        <v>366</v>
      </c>
      <c r="C202" s="455"/>
      <c r="D202" s="216"/>
      <c r="E202" s="260"/>
    </row>
    <row r="203" spans="1:5" ht="33" customHeight="1" thickBot="1" x14ac:dyDescent="0.3">
      <c r="A203" s="492"/>
      <c r="B203" s="495" t="s">
        <v>367</v>
      </c>
      <c r="C203" s="495"/>
      <c r="D203" s="222"/>
      <c r="E203" s="261"/>
    </row>
    <row r="205" spans="1:5" ht="15.75" thickBot="1" x14ac:dyDescent="0.3"/>
    <row r="206" spans="1:5" ht="29.25" customHeight="1" x14ac:dyDescent="0.25">
      <c r="A206" s="515" t="s">
        <v>370</v>
      </c>
      <c r="B206" s="517" t="s">
        <v>369</v>
      </c>
      <c r="C206" s="517"/>
      <c r="D206" s="519" t="s">
        <v>371</v>
      </c>
      <c r="E206" s="520"/>
    </row>
    <row r="207" spans="1:5" x14ac:dyDescent="0.25">
      <c r="A207" s="516"/>
      <c r="B207" s="518"/>
      <c r="C207" s="518"/>
      <c r="D207" s="101" t="s">
        <v>98</v>
      </c>
      <c r="E207" s="259" t="s">
        <v>99</v>
      </c>
    </row>
    <row r="208" spans="1:5" ht="33" customHeight="1" x14ac:dyDescent="0.25">
      <c r="A208" s="491"/>
      <c r="B208" s="455" t="s">
        <v>316</v>
      </c>
      <c r="C208" s="526"/>
      <c r="D208" s="216"/>
      <c r="E208" s="260"/>
    </row>
    <row r="209" spans="1:5" ht="33" customHeight="1" x14ac:dyDescent="0.25">
      <c r="A209" s="491"/>
      <c r="B209" s="455" t="s">
        <v>320</v>
      </c>
      <c r="C209" s="526"/>
      <c r="D209" s="216"/>
      <c r="E209" s="260"/>
    </row>
    <row r="210" spans="1:5" ht="33" customHeight="1" x14ac:dyDescent="0.25">
      <c r="A210" s="491"/>
      <c r="B210" s="455" t="s">
        <v>317</v>
      </c>
      <c r="C210" s="526"/>
      <c r="D210" s="216"/>
      <c r="E210" s="260"/>
    </row>
    <row r="211" spans="1:5" ht="33" customHeight="1" x14ac:dyDescent="0.25">
      <c r="A211" s="491"/>
      <c r="B211" s="455" t="s">
        <v>318</v>
      </c>
      <c r="C211" s="526"/>
      <c r="D211" s="216"/>
      <c r="E211" s="260"/>
    </row>
    <row r="212" spans="1:5" ht="33" customHeight="1" x14ac:dyDescent="0.25">
      <c r="A212" s="491"/>
      <c r="B212" s="455" t="s">
        <v>319</v>
      </c>
      <c r="C212" s="526"/>
      <c r="D212" s="216"/>
      <c r="E212" s="260"/>
    </row>
    <row r="213" spans="1:5" ht="33" customHeight="1" x14ac:dyDescent="0.25">
      <c r="A213" s="491"/>
      <c r="B213" s="455" t="s">
        <v>321</v>
      </c>
      <c r="C213" s="526"/>
      <c r="D213" s="216"/>
      <c r="E213" s="260"/>
    </row>
    <row r="214" spans="1:5" ht="33" customHeight="1" x14ac:dyDescent="0.25">
      <c r="A214" s="491"/>
      <c r="B214" s="455" t="s">
        <v>322</v>
      </c>
      <c r="C214" s="526"/>
      <c r="D214" s="216"/>
      <c r="E214" s="260"/>
    </row>
    <row r="215" spans="1:5" ht="33" customHeight="1" x14ac:dyDescent="0.25">
      <c r="A215" s="491"/>
      <c r="B215" s="455" t="s">
        <v>323</v>
      </c>
      <c r="C215" s="526"/>
      <c r="D215" s="216"/>
      <c r="E215" s="260"/>
    </row>
    <row r="216" spans="1:5" ht="33" customHeight="1" x14ac:dyDescent="0.25">
      <c r="A216" s="491"/>
      <c r="B216" s="455" t="s">
        <v>324</v>
      </c>
      <c r="C216" s="526"/>
      <c r="D216" s="216"/>
      <c r="E216" s="260"/>
    </row>
    <row r="217" spans="1:5" ht="33" customHeight="1" x14ac:dyDescent="0.25">
      <c r="A217" s="491"/>
      <c r="B217" s="455" t="s">
        <v>325</v>
      </c>
      <c r="C217" s="526"/>
      <c r="D217" s="216"/>
      <c r="E217" s="260"/>
    </row>
    <row r="218" spans="1:5" ht="33" customHeight="1" x14ac:dyDescent="0.25">
      <c r="A218" s="491"/>
      <c r="B218" s="455" t="s">
        <v>326</v>
      </c>
      <c r="C218" s="526"/>
      <c r="D218" s="216"/>
      <c r="E218" s="260"/>
    </row>
    <row r="219" spans="1:5" ht="33" customHeight="1" x14ac:dyDescent="0.25">
      <c r="A219" s="491"/>
      <c r="B219" s="455" t="s">
        <v>327</v>
      </c>
      <c r="C219" s="526"/>
      <c r="D219" s="216"/>
      <c r="E219" s="260"/>
    </row>
    <row r="220" spans="1:5" ht="33" customHeight="1" x14ac:dyDescent="0.25">
      <c r="A220" s="491"/>
      <c r="B220" s="455" t="s">
        <v>328</v>
      </c>
      <c r="C220" s="526"/>
      <c r="D220" s="216"/>
      <c r="E220" s="260"/>
    </row>
    <row r="221" spans="1:5" ht="33" customHeight="1" x14ac:dyDescent="0.25">
      <c r="A221" s="491"/>
      <c r="B221" s="455" t="s">
        <v>329</v>
      </c>
      <c r="C221" s="526"/>
      <c r="D221" s="216"/>
      <c r="E221" s="260"/>
    </row>
    <row r="222" spans="1:5" ht="33" customHeight="1" x14ac:dyDescent="0.25">
      <c r="A222" s="491"/>
      <c r="B222" s="455" t="s">
        <v>330</v>
      </c>
      <c r="C222" s="526"/>
      <c r="D222" s="216"/>
      <c r="E222" s="260"/>
    </row>
    <row r="223" spans="1:5" ht="33" customHeight="1" x14ac:dyDescent="0.25">
      <c r="A223" s="491"/>
      <c r="B223" s="455" t="s">
        <v>331</v>
      </c>
      <c r="C223" s="526"/>
      <c r="D223" s="216"/>
      <c r="E223" s="260"/>
    </row>
    <row r="224" spans="1:5" ht="33" customHeight="1" x14ac:dyDescent="0.25">
      <c r="A224" s="491"/>
      <c r="B224" s="455" t="s">
        <v>332</v>
      </c>
      <c r="C224" s="526"/>
      <c r="D224" s="216"/>
      <c r="E224" s="260"/>
    </row>
    <row r="225" spans="1:5" ht="33" customHeight="1" x14ac:dyDescent="0.25">
      <c r="A225" s="491"/>
      <c r="B225" s="455" t="s">
        <v>333</v>
      </c>
      <c r="C225" s="526"/>
      <c r="D225" s="216"/>
      <c r="E225" s="260"/>
    </row>
    <row r="226" spans="1:5" ht="33" customHeight="1" x14ac:dyDescent="0.25">
      <c r="A226" s="491"/>
      <c r="B226" s="455" t="s">
        <v>334</v>
      </c>
      <c r="C226" s="455"/>
      <c r="D226" s="216"/>
      <c r="E226" s="260"/>
    </row>
    <row r="227" spans="1:5" ht="33" customHeight="1" x14ac:dyDescent="0.25">
      <c r="A227" s="491"/>
      <c r="B227" s="455" t="s">
        <v>335</v>
      </c>
      <c r="C227" s="526"/>
      <c r="D227" s="216"/>
      <c r="E227" s="260"/>
    </row>
    <row r="228" spans="1:5" ht="33" customHeight="1" x14ac:dyDescent="0.25">
      <c r="A228" s="491"/>
      <c r="B228" s="524" t="s">
        <v>368</v>
      </c>
      <c r="C228" s="524"/>
      <c r="D228" s="524"/>
      <c r="E228" s="525"/>
    </row>
    <row r="229" spans="1:5" ht="33" customHeight="1" x14ac:dyDescent="0.25">
      <c r="A229" s="491"/>
      <c r="B229" s="455" t="s">
        <v>357</v>
      </c>
      <c r="C229" s="455"/>
      <c r="D229" s="216"/>
      <c r="E229" s="260"/>
    </row>
    <row r="230" spans="1:5" ht="33" customHeight="1" x14ac:dyDescent="0.25">
      <c r="A230" s="491"/>
      <c r="B230" s="455" t="s">
        <v>354</v>
      </c>
      <c r="C230" s="455"/>
      <c r="D230" s="216"/>
      <c r="E230" s="260"/>
    </row>
    <row r="231" spans="1:5" ht="33" customHeight="1" x14ac:dyDescent="0.25">
      <c r="A231" s="491"/>
      <c r="B231" s="455" t="s">
        <v>355</v>
      </c>
      <c r="C231" s="455"/>
      <c r="D231" s="216"/>
      <c r="E231" s="260"/>
    </row>
    <row r="232" spans="1:5" ht="33" customHeight="1" x14ac:dyDescent="0.25">
      <c r="A232" s="491"/>
      <c r="B232" s="455" t="s">
        <v>356</v>
      </c>
      <c r="C232" s="455"/>
      <c r="D232" s="216"/>
      <c r="E232" s="260"/>
    </row>
    <row r="233" spans="1:5" ht="33" customHeight="1" x14ac:dyDescent="0.25">
      <c r="A233" s="491"/>
      <c r="B233" s="455" t="s">
        <v>358</v>
      </c>
      <c r="C233" s="455"/>
      <c r="D233" s="216"/>
      <c r="E233" s="260"/>
    </row>
    <row r="234" spans="1:5" ht="33" customHeight="1" x14ac:dyDescent="0.25">
      <c r="A234" s="491"/>
      <c r="B234" s="455" t="s">
        <v>359</v>
      </c>
      <c r="C234" s="455"/>
      <c r="D234" s="216"/>
      <c r="E234" s="260"/>
    </row>
    <row r="235" spans="1:5" ht="33" customHeight="1" x14ac:dyDescent="0.25">
      <c r="A235" s="491"/>
      <c r="B235" s="455" t="s">
        <v>360</v>
      </c>
      <c r="C235" s="455"/>
      <c r="D235" s="216"/>
      <c r="E235" s="260"/>
    </row>
    <row r="236" spans="1:5" ht="33" customHeight="1" x14ac:dyDescent="0.25">
      <c r="A236" s="491"/>
      <c r="B236" s="455" t="s">
        <v>361</v>
      </c>
      <c r="C236" s="455"/>
      <c r="D236" s="216"/>
      <c r="E236" s="260"/>
    </row>
    <row r="237" spans="1:5" ht="33" customHeight="1" x14ac:dyDescent="0.25">
      <c r="A237" s="491"/>
      <c r="B237" s="455" t="s">
        <v>362</v>
      </c>
      <c r="C237" s="455"/>
      <c r="D237" s="216"/>
      <c r="E237" s="260"/>
    </row>
    <row r="238" spans="1:5" ht="33" customHeight="1" x14ac:dyDescent="0.25">
      <c r="A238" s="491"/>
      <c r="B238" s="455" t="s">
        <v>363</v>
      </c>
      <c r="C238" s="455"/>
      <c r="D238" s="216"/>
      <c r="E238" s="260"/>
    </row>
    <row r="239" spans="1:5" ht="33" customHeight="1" x14ac:dyDescent="0.25">
      <c r="A239" s="491"/>
      <c r="B239" s="455" t="s">
        <v>364</v>
      </c>
      <c r="C239" s="455"/>
      <c r="D239" s="216"/>
      <c r="E239" s="260"/>
    </row>
    <row r="240" spans="1:5" ht="33" customHeight="1" x14ac:dyDescent="0.25">
      <c r="A240" s="491"/>
      <c r="B240" s="455" t="s">
        <v>365</v>
      </c>
      <c r="C240" s="455"/>
      <c r="D240" s="216"/>
      <c r="E240" s="260"/>
    </row>
    <row r="241" spans="1:5" ht="33" customHeight="1" x14ac:dyDescent="0.25">
      <c r="A241" s="491"/>
      <c r="B241" s="455" t="s">
        <v>366</v>
      </c>
      <c r="C241" s="455"/>
      <c r="D241" s="216"/>
      <c r="E241" s="260"/>
    </row>
    <row r="242" spans="1:5" ht="33" customHeight="1" thickBot="1" x14ac:dyDescent="0.3">
      <c r="A242" s="492"/>
      <c r="B242" s="495" t="s">
        <v>367</v>
      </c>
      <c r="C242" s="495"/>
      <c r="D242" s="222"/>
      <c r="E242" s="261"/>
    </row>
  </sheetData>
  <mergeCells count="242">
    <mergeCell ref="B239:C239"/>
    <mergeCell ref="B240:C240"/>
    <mergeCell ref="B219:C219"/>
    <mergeCell ref="B220:C220"/>
    <mergeCell ref="B221:C221"/>
    <mergeCell ref="B222:C222"/>
    <mergeCell ref="B223:C223"/>
    <mergeCell ref="B241:C241"/>
    <mergeCell ref="B242:C242"/>
    <mergeCell ref="B234:C234"/>
    <mergeCell ref="B235:C235"/>
    <mergeCell ref="B236:C236"/>
    <mergeCell ref="B237:C237"/>
    <mergeCell ref="B238:C238"/>
    <mergeCell ref="B232:C232"/>
    <mergeCell ref="B233:C233"/>
    <mergeCell ref="B203:C203"/>
    <mergeCell ref="A206:A207"/>
    <mergeCell ref="B206:C207"/>
    <mergeCell ref="D206:E206"/>
    <mergeCell ref="A208:A242"/>
    <mergeCell ref="B208:C208"/>
    <mergeCell ref="B209:C209"/>
    <mergeCell ref="B210:C210"/>
    <mergeCell ref="B211:C211"/>
    <mergeCell ref="B212:C212"/>
    <mergeCell ref="B213:C213"/>
    <mergeCell ref="B214:C214"/>
    <mergeCell ref="B215:C215"/>
    <mergeCell ref="B216:C216"/>
    <mergeCell ref="B217:C217"/>
    <mergeCell ref="B218:C218"/>
    <mergeCell ref="B229:C229"/>
    <mergeCell ref="B230:C230"/>
    <mergeCell ref="B231:C231"/>
    <mergeCell ref="B224:C224"/>
    <mergeCell ref="B225:C225"/>
    <mergeCell ref="B226:C226"/>
    <mergeCell ref="B227:C227"/>
    <mergeCell ref="B228:E228"/>
    <mergeCell ref="B186:C186"/>
    <mergeCell ref="B187:C187"/>
    <mergeCell ref="B198:C198"/>
    <mergeCell ref="B199:C199"/>
    <mergeCell ref="B200:C200"/>
    <mergeCell ref="B201:C201"/>
    <mergeCell ref="B202:C202"/>
    <mergeCell ref="B193:C193"/>
    <mergeCell ref="B194:C194"/>
    <mergeCell ref="B195:C195"/>
    <mergeCell ref="B196:C196"/>
    <mergeCell ref="B197:C197"/>
    <mergeCell ref="D167:E167"/>
    <mergeCell ref="A169:A203"/>
    <mergeCell ref="B169:C169"/>
    <mergeCell ref="B170:C170"/>
    <mergeCell ref="B171:C171"/>
    <mergeCell ref="B172:C172"/>
    <mergeCell ref="B173:C173"/>
    <mergeCell ref="B174:C174"/>
    <mergeCell ref="B175:C175"/>
    <mergeCell ref="B176:C176"/>
    <mergeCell ref="B177:C177"/>
    <mergeCell ref="B178:C178"/>
    <mergeCell ref="B179:C179"/>
    <mergeCell ref="B180:C180"/>
    <mergeCell ref="B181:C181"/>
    <mergeCell ref="B182:C182"/>
    <mergeCell ref="B188:C188"/>
    <mergeCell ref="B189:E189"/>
    <mergeCell ref="B190:C190"/>
    <mergeCell ref="B191:C191"/>
    <mergeCell ref="B192:C192"/>
    <mergeCell ref="B183:C183"/>
    <mergeCell ref="B184:C184"/>
    <mergeCell ref="B185:C185"/>
    <mergeCell ref="B163:C163"/>
    <mergeCell ref="B164:C164"/>
    <mergeCell ref="A167:A168"/>
    <mergeCell ref="B167:C168"/>
    <mergeCell ref="B156:C156"/>
    <mergeCell ref="B157:C157"/>
    <mergeCell ref="B158:C158"/>
    <mergeCell ref="B159:C159"/>
    <mergeCell ref="B160:C160"/>
    <mergeCell ref="B154:C154"/>
    <mergeCell ref="B155:C155"/>
    <mergeCell ref="B146:C146"/>
    <mergeCell ref="B147:C147"/>
    <mergeCell ref="B148:C148"/>
    <mergeCell ref="B149:C149"/>
    <mergeCell ref="B150:E150"/>
    <mergeCell ref="B161:C161"/>
    <mergeCell ref="B162:C162"/>
    <mergeCell ref="B141:C141"/>
    <mergeCell ref="B142:C142"/>
    <mergeCell ref="B143:C143"/>
    <mergeCell ref="B144:C144"/>
    <mergeCell ref="B145:C145"/>
    <mergeCell ref="B125:C125"/>
    <mergeCell ref="A128:A129"/>
    <mergeCell ref="B128:C129"/>
    <mergeCell ref="D128:E128"/>
    <mergeCell ref="A130:A164"/>
    <mergeCell ref="B130:C130"/>
    <mergeCell ref="B131:C131"/>
    <mergeCell ref="B132:C132"/>
    <mergeCell ref="B133:C133"/>
    <mergeCell ref="B134:C134"/>
    <mergeCell ref="B135:C135"/>
    <mergeCell ref="B136:C136"/>
    <mergeCell ref="B137:C137"/>
    <mergeCell ref="B138:C138"/>
    <mergeCell ref="B139:C139"/>
    <mergeCell ref="B140:C140"/>
    <mergeCell ref="B151:C151"/>
    <mergeCell ref="B152:C152"/>
    <mergeCell ref="B153:C153"/>
    <mergeCell ref="B109:C109"/>
    <mergeCell ref="B120:C120"/>
    <mergeCell ref="B121:C121"/>
    <mergeCell ref="B122:C122"/>
    <mergeCell ref="B123:C123"/>
    <mergeCell ref="B124:C124"/>
    <mergeCell ref="B115:C115"/>
    <mergeCell ref="B116:C116"/>
    <mergeCell ref="B117:C117"/>
    <mergeCell ref="B118:C118"/>
    <mergeCell ref="B119:C119"/>
    <mergeCell ref="A91:A125"/>
    <mergeCell ref="B91:C91"/>
    <mergeCell ref="B92:C92"/>
    <mergeCell ref="B93:C93"/>
    <mergeCell ref="B94:C94"/>
    <mergeCell ref="B95:C95"/>
    <mergeCell ref="B96:C96"/>
    <mergeCell ref="B97:C97"/>
    <mergeCell ref="B98:C98"/>
    <mergeCell ref="B99:C99"/>
    <mergeCell ref="B100:C100"/>
    <mergeCell ref="B101:C101"/>
    <mergeCell ref="B102:C102"/>
    <mergeCell ref="B103:C103"/>
    <mergeCell ref="B104:C104"/>
    <mergeCell ref="B110:C110"/>
    <mergeCell ref="B111:E111"/>
    <mergeCell ref="B112:C112"/>
    <mergeCell ref="B113:C113"/>
    <mergeCell ref="B114:C114"/>
    <mergeCell ref="B105:C105"/>
    <mergeCell ref="B106:C106"/>
    <mergeCell ref="B107:C107"/>
    <mergeCell ref="B108:C108"/>
    <mergeCell ref="B86:C86"/>
    <mergeCell ref="A89:A90"/>
    <mergeCell ref="B89:C90"/>
    <mergeCell ref="B79:C79"/>
    <mergeCell ref="B80:C80"/>
    <mergeCell ref="B81:C81"/>
    <mergeCell ref="B82:C82"/>
    <mergeCell ref="B83:C83"/>
    <mergeCell ref="D89:E89"/>
    <mergeCell ref="B77:C77"/>
    <mergeCell ref="B78:C78"/>
    <mergeCell ref="B69:C69"/>
    <mergeCell ref="B70:C70"/>
    <mergeCell ref="B71:C71"/>
    <mergeCell ref="B72:E72"/>
    <mergeCell ref="B73:C73"/>
    <mergeCell ref="B84:C84"/>
    <mergeCell ref="B85:C85"/>
    <mergeCell ref="B64:C64"/>
    <mergeCell ref="B65:C65"/>
    <mergeCell ref="B66:C66"/>
    <mergeCell ref="B67:C67"/>
    <mergeCell ref="B68:C68"/>
    <mergeCell ref="A50:A51"/>
    <mergeCell ref="B50:C51"/>
    <mergeCell ref="D50:E50"/>
    <mergeCell ref="A52:A86"/>
    <mergeCell ref="B52:C52"/>
    <mergeCell ref="B53:C53"/>
    <mergeCell ref="B54:C54"/>
    <mergeCell ref="B55:C55"/>
    <mergeCell ref="B56:C56"/>
    <mergeCell ref="B57:C57"/>
    <mergeCell ref="B58:C58"/>
    <mergeCell ref="B59:C59"/>
    <mergeCell ref="B60:C60"/>
    <mergeCell ref="B61:C61"/>
    <mergeCell ref="B62:C62"/>
    <mergeCell ref="B63:C63"/>
    <mergeCell ref="B74:C74"/>
    <mergeCell ref="B75:C75"/>
    <mergeCell ref="B76:C76"/>
    <mergeCell ref="B39:C39"/>
    <mergeCell ref="E1:E4"/>
    <mergeCell ref="B33:E33"/>
    <mergeCell ref="B41:C41"/>
    <mergeCell ref="B42:C42"/>
    <mergeCell ref="B43:C43"/>
    <mergeCell ref="B44:C44"/>
    <mergeCell ref="B45:C45"/>
    <mergeCell ref="B34:C34"/>
    <mergeCell ref="B35:C35"/>
    <mergeCell ref="B36:C36"/>
    <mergeCell ref="B37:C37"/>
    <mergeCell ref="B40:C40"/>
    <mergeCell ref="A1:A4"/>
    <mergeCell ref="B1:B2"/>
    <mergeCell ref="B3:B4"/>
    <mergeCell ref="A5:E5"/>
    <mergeCell ref="A6:E7"/>
    <mergeCell ref="A8:E9"/>
    <mergeCell ref="A10:E10"/>
    <mergeCell ref="A11:A12"/>
    <mergeCell ref="B11:C12"/>
    <mergeCell ref="D11:E11"/>
    <mergeCell ref="A13:A47"/>
    <mergeCell ref="B13:C13"/>
    <mergeCell ref="B14:C14"/>
    <mergeCell ref="B15:C15"/>
    <mergeCell ref="B16:C16"/>
    <mergeCell ref="B17:C17"/>
    <mergeCell ref="B18:C18"/>
    <mergeCell ref="B19:C19"/>
    <mergeCell ref="B20:C20"/>
    <mergeCell ref="B31:C31"/>
    <mergeCell ref="B21:C21"/>
    <mergeCell ref="B22:C22"/>
    <mergeCell ref="B23:C23"/>
    <mergeCell ref="B24:C24"/>
    <mergeCell ref="B30:C30"/>
    <mergeCell ref="B32:C32"/>
    <mergeCell ref="B25:C25"/>
    <mergeCell ref="B26:C26"/>
    <mergeCell ref="B27:C27"/>
    <mergeCell ref="B28:C28"/>
    <mergeCell ref="B29:C29"/>
    <mergeCell ref="B46:C46"/>
    <mergeCell ref="B47:C47"/>
    <mergeCell ref="B38:C38"/>
  </mergeCells>
  <pageMargins left="0.7" right="0.7" top="0.75" bottom="0.75" header="0.3" footer="0.3"/>
  <pageSetup paperSize="9" orientation="portrait" horizontalDpi="300" verticalDpi="300" r:id="rId1"/>
  <drawing r:id="rId2"/>
  <extLst>
    <ext xmlns:x14="http://schemas.microsoft.com/office/spreadsheetml/2009/9/main" uri="{CCE6A557-97BC-4b89-ADB6-D9C93CAAB3DF}">
      <x14:dataValidations xmlns:xm="http://schemas.microsoft.com/office/excel/2006/main" count="1">
        <x14:dataValidation type="list" operator="equal" allowBlank="1" showInputMessage="1" showErrorMessage="1">
          <x14:formula1>
            <xm:f>NOOO!$C$35:$C$36</xm:f>
          </x14:formula1>
          <xm:sqref>D13:E32 D34:E47 D52:E71 D73:E86 D91:E110 D112:E125 D130:E149 D151:E164 D169:E188 D190:E203 D208:E227 D229:E242</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tabColor rgb="FFFFC000"/>
  </sheetPr>
  <dimension ref="A1:O129"/>
  <sheetViews>
    <sheetView topLeftCell="A13" zoomScale="80" zoomScaleNormal="80" workbookViewId="0">
      <selection activeCell="F33" sqref="F33:G33"/>
    </sheetView>
  </sheetViews>
  <sheetFormatPr baseColWidth="10" defaultColWidth="11.42578125" defaultRowHeight="14.25" x14ac:dyDescent="0.2"/>
  <cols>
    <col min="1" max="2" width="6.5703125" style="1" customWidth="1"/>
    <col min="3" max="3" width="32.7109375" style="1" customWidth="1"/>
    <col min="4" max="4" width="27.5703125" style="1" customWidth="1"/>
    <col min="5" max="5" width="5.28515625" style="1" customWidth="1"/>
    <col min="6" max="6" width="38" style="1" customWidth="1"/>
    <col min="7" max="7" width="30.28515625" style="1" customWidth="1"/>
    <col min="8" max="8" width="58.140625" style="339" customWidth="1"/>
    <col min="9" max="9" width="15.5703125" style="1" customWidth="1"/>
    <col min="10" max="10" width="19.28515625" style="1" customWidth="1"/>
    <col min="11" max="11" width="14.5703125" style="1" customWidth="1"/>
    <col min="12" max="16384" width="11.42578125" style="1"/>
  </cols>
  <sheetData>
    <row r="1" spans="1:15" ht="15" customHeight="1" x14ac:dyDescent="0.2">
      <c r="A1" s="554" t="str">
        <f>CONTEXTO!B1</f>
        <v>PROCESO: GESTION CONTRACTUAL</v>
      </c>
      <c r="B1" s="375"/>
      <c r="C1" s="375"/>
      <c r="D1" s="375"/>
      <c r="E1" s="375"/>
      <c r="F1" s="375"/>
      <c r="G1" s="375"/>
      <c r="H1" s="376"/>
      <c r="I1" s="450" t="s">
        <v>493</v>
      </c>
      <c r="J1" s="450"/>
      <c r="K1" s="566"/>
      <c r="L1" s="2"/>
      <c r="O1" s="443"/>
    </row>
    <row r="2" spans="1:15" ht="15" customHeight="1" x14ac:dyDescent="0.2">
      <c r="A2" s="555"/>
      <c r="B2" s="378"/>
      <c r="C2" s="378"/>
      <c r="D2" s="378"/>
      <c r="E2" s="378"/>
      <c r="F2" s="378"/>
      <c r="G2" s="378"/>
      <c r="H2" s="379"/>
      <c r="I2" s="452" t="s">
        <v>486</v>
      </c>
      <c r="J2" s="550"/>
      <c r="K2" s="567"/>
      <c r="L2" s="2"/>
      <c r="O2" s="443"/>
    </row>
    <row r="3" spans="1:15" ht="15" customHeight="1" x14ac:dyDescent="0.2">
      <c r="A3" s="555" t="s">
        <v>60</v>
      </c>
      <c r="B3" s="378"/>
      <c r="C3" s="378"/>
      <c r="D3" s="378"/>
      <c r="E3" s="378"/>
      <c r="F3" s="378"/>
      <c r="G3" s="378"/>
      <c r="H3" s="379"/>
      <c r="I3" s="452" t="s">
        <v>487</v>
      </c>
      <c r="J3" s="550"/>
      <c r="K3" s="567"/>
      <c r="L3" s="2"/>
      <c r="O3" s="443"/>
    </row>
    <row r="4" spans="1:15" ht="15.75" customHeight="1" x14ac:dyDescent="0.2">
      <c r="A4" s="556"/>
      <c r="B4" s="467"/>
      <c r="C4" s="467"/>
      <c r="D4" s="467"/>
      <c r="E4" s="467"/>
      <c r="F4" s="467"/>
      <c r="G4" s="467"/>
      <c r="H4" s="468"/>
      <c r="I4" s="455" t="s">
        <v>494</v>
      </c>
      <c r="J4" s="455"/>
      <c r="K4" s="568"/>
      <c r="L4" s="2"/>
      <c r="O4" s="443"/>
    </row>
    <row r="5" spans="1:15" ht="15.75" customHeight="1" x14ac:dyDescent="0.2">
      <c r="A5" s="563"/>
      <c r="B5" s="564"/>
      <c r="C5" s="564"/>
      <c r="D5" s="564"/>
      <c r="E5" s="564"/>
      <c r="F5" s="564"/>
      <c r="G5" s="564"/>
      <c r="H5" s="564"/>
      <c r="I5" s="564"/>
      <c r="J5" s="564"/>
      <c r="K5" s="565"/>
      <c r="L5" s="2"/>
      <c r="O5" s="64"/>
    </row>
    <row r="6" spans="1:15" ht="15" customHeight="1" x14ac:dyDescent="0.2">
      <c r="A6" s="557" t="str">
        <f>CONTEXTO!A8</f>
        <v>PROCESO: GESTIÓN CONTRACTUAL</v>
      </c>
      <c r="B6" s="558"/>
      <c r="C6" s="558"/>
      <c r="D6" s="558"/>
      <c r="E6" s="558"/>
      <c r="F6" s="558"/>
      <c r="G6" s="558"/>
      <c r="H6" s="558"/>
      <c r="I6" s="558"/>
      <c r="J6" s="558"/>
      <c r="K6" s="559"/>
    </row>
    <row r="7" spans="1:15" ht="32.25" customHeight="1" thickBot="1" x14ac:dyDescent="0.25">
      <c r="A7" s="560"/>
      <c r="B7" s="561"/>
      <c r="C7" s="561"/>
      <c r="D7" s="561"/>
      <c r="E7" s="561"/>
      <c r="F7" s="561"/>
      <c r="G7" s="561"/>
      <c r="H7" s="561"/>
      <c r="I7" s="561"/>
      <c r="J7" s="561"/>
      <c r="K7" s="562"/>
    </row>
    <row r="8" spans="1:15" ht="23.25" customHeight="1" x14ac:dyDescent="0.2">
      <c r="A8" s="571" t="s">
        <v>61</v>
      </c>
      <c r="B8" s="571"/>
      <c r="C8" s="571"/>
      <c r="D8" s="571"/>
      <c r="E8" s="307"/>
      <c r="F8" s="543" t="s">
        <v>9</v>
      </c>
      <c r="G8" s="569"/>
      <c r="H8" s="569"/>
      <c r="I8" s="569"/>
      <c r="J8" s="569"/>
      <c r="K8" s="570"/>
    </row>
    <row r="9" spans="1:15" ht="23.25" customHeight="1" x14ac:dyDescent="0.2">
      <c r="A9" s="571"/>
      <c r="B9" s="571"/>
      <c r="C9" s="571"/>
      <c r="D9" s="571"/>
      <c r="E9" s="305"/>
      <c r="F9" s="541" t="s">
        <v>62</v>
      </c>
      <c r="G9" s="541"/>
      <c r="H9" s="541" t="s">
        <v>63</v>
      </c>
      <c r="I9" s="541"/>
      <c r="J9" s="541"/>
      <c r="K9" s="541"/>
    </row>
    <row r="10" spans="1:15" ht="23.25" customHeight="1" x14ac:dyDescent="0.25">
      <c r="A10" s="571"/>
      <c r="B10" s="571"/>
      <c r="C10" s="571"/>
      <c r="D10" s="571"/>
      <c r="E10" s="305"/>
      <c r="F10" s="542" t="s">
        <v>64</v>
      </c>
      <c r="G10" s="542"/>
      <c r="H10" s="551" t="s">
        <v>65</v>
      </c>
      <c r="I10" s="552"/>
      <c r="J10" s="552"/>
      <c r="K10" s="553"/>
    </row>
    <row r="11" spans="1:15" ht="43.5" customHeight="1" x14ac:dyDescent="0.2">
      <c r="A11" s="571"/>
      <c r="B11" s="571"/>
      <c r="C11" s="571"/>
      <c r="D11" s="571"/>
      <c r="E11" s="308">
        <v>1</v>
      </c>
      <c r="F11" s="532" t="str">
        <f>'[1]PRIORIZACIÓN DE CAUSA'!B15</f>
        <v xml:space="preserve">Personal insuficiente para adelantar las labores de proceso administrativo y contractual. </v>
      </c>
      <c r="G11" s="533"/>
      <c r="H11" s="534" t="s">
        <v>405</v>
      </c>
      <c r="I11" s="535"/>
      <c r="J11" s="535"/>
      <c r="K11" s="536"/>
    </row>
    <row r="12" spans="1:15" ht="43.5" customHeight="1" x14ac:dyDescent="0.2">
      <c r="A12" s="571"/>
      <c r="B12" s="571"/>
      <c r="C12" s="571"/>
      <c r="D12" s="571"/>
      <c r="E12" s="308">
        <v>2</v>
      </c>
      <c r="F12" s="532" t="str">
        <f>'[1]PRIORIZACIÓN DE CAUSA'!B16</f>
        <v xml:space="preserve">Falta de Etica y valores  y de aplicación del código de integridad y buen gobierno. </v>
      </c>
      <c r="G12" s="533"/>
      <c r="H12" s="534" t="s">
        <v>406</v>
      </c>
      <c r="I12" s="535"/>
      <c r="J12" s="535"/>
      <c r="K12" s="536"/>
    </row>
    <row r="13" spans="1:15" ht="43.5" customHeight="1" x14ac:dyDescent="0.2">
      <c r="A13" s="571"/>
      <c r="B13" s="571"/>
      <c r="C13" s="571"/>
      <c r="D13" s="571"/>
      <c r="E13" s="308">
        <v>3</v>
      </c>
      <c r="F13" s="532" t="str">
        <f>'[1]PRIORIZACIÓN DE CAUSA'!B17</f>
        <v xml:space="preserve">Dificultad en la unificación de criterios para la realización de los procesos contractuales </v>
      </c>
      <c r="G13" s="533"/>
      <c r="H13" s="534" t="s">
        <v>407</v>
      </c>
      <c r="I13" s="535"/>
      <c r="J13" s="535"/>
      <c r="K13" s="536"/>
    </row>
    <row r="14" spans="1:15" ht="43.5" customHeight="1" x14ac:dyDescent="0.2">
      <c r="A14" s="571"/>
      <c r="B14" s="571"/>
      <c r="C14" s="571"/>
      <c r="D14" s="571"/>
      <c r="E14" s="308">
        <v>4</v>
      </c>
      <c r="F14" s="532" t="str">
        <f>'[1]PRIORIZACIÓN DE CAUSA'!B18</f>
        <v>Falta de articulación entre las Secretarías ejecutoras, Secretaría de Planeación  y oficina de Contratación</v>
      </c>
      <c r="G14" s="533"/>
      <c r="H14" s="534" t="s">
        <v>408</v>
      </c>
      <c r="I14" s="535"/>
      <c r="J14" s="535"/>
      <c r="K14" s="536"/>
    </row>
    <row r="15" spans="1:15" ht="49.5" customHeight="1" x14ac:dyDescent="0.2">
      <c r="A15" s="571"/>
      <c r="B15" s="571"/>
      <c r="C15" s="571"/>
      <c r="D15" s="571"/>
      <c r="E15" s="308">
        <v>5</v>
      </c>
      <c r="F15" s="532" t="str">
        <f>'[1]PRIORIZACIÓN DE CAUSA'!B19</f>
        <v xml:space="preserve">Equipos tecnológicos obsoletos, Sistemas de Información no integrados. </v>
      </c>
      <c r="G15" s="533"/>
      <c r="H15" s="534" t="s">
        <v>409</v>
      </c>
      <c r="I15" s="535"/>
      <c r="J15" s="535"/>
      <c r="K15" s="536"/>
    </row>
    <row r="16" spans="1:15" ht="71.25" customHeight="1" x14ac:dyDescent="0.2">
      <c r="A16" s="571"/>
      <c r="B16" s="571"/>
      <c r="C16" s="571"/>
      <c r="D16" s="571"/>
      <c r="E16" s="308">
        <v>6</v>
      </c>
      <c r="F16" s="532" t="str">
        <f>'[1]PRIORIZACIÓN DE CAUSA'!B21</f>
        <v>Unidades administrativas ubicadas en diferentes sitios de la ciudad (Ibagué).</v>
      </c>
      <c r="G16" s="533"/>
      <c r="H16" s="534" t="s">
        <v>410</v>
      </c>
      <c r="I16" s="535"/>
      <c r="J16" s="535"/>
      <c r="K16" s="536"/>
    </row>
    <row r="17" spans="1:13" ht="54.75" customHeight="1" x14ac:dyDescent="0.2">
      <c r="A17" s="571"/>
      <c r="B17" s="571"/>
      <c r="C17" s="571"/>
      <c r="D17" s="571"/>
      <c r="E17" s="308">
        <v>7</v>
      </c>
      <c r="F17" s="532" t="str">
        <f>'[1]PRIORIZACIÓN DE CAUSA'!B23</f>
        <v xml:space="preserve">Desactualización de la caracterización del proceso. </v>
      </c>
      <c r="G17" s="533"/>
      <c r="H17" s="572" t="s">
        <v>411</v>
      </c>
      <c r="I17" s="535"/>
      <c r="J17" s="535"/>
      <c r="K17" s="536"/>
    </row>
    <row r="18" spans="1:13" ht="48.75" customHeight="1" x14ac:dyDescent="0.2">
      <c r="A18" s="571"/>
      <c r="B18" s="571"/>
      <c r="C18" s="571"/>
      <c r="D18" s="571"/>
      <c r="E18" s="308">
        <v>8</v>
      </c>
      <c r="F18" s="532" t="str">
        <f>'[1]PRIORIZACIÓN DE CAUSA'!B24</f>
        <v>Demoras en la recepción de la información contractual por parte de las secretarias ejecutoras.</v>
      </c>
      <c r="G18" s="533"/>
      <c r="H18" s="534" t="s">
        <v>412</v>
      </c>
      <c r="I18" s="535"/>
      <c r="J18" s="535"/>
      <c r="K18" s="536"/>
    </row>
    <row r="19" spans="1:13" ht="54.75" customHeight="1" x14ac:dyDescent="0.2">
      <c r="A19" s="571"/>
      <c r="B19" s="571"/>
      <c r="C19" s="571"/>
      <c r="D19" s="571"/>
      <c r="E19" s="308">
        <v>9</v>
      </c>
      <c r="F19" s="532" t="str">
        <f>'[1]PRIORIZACIÓN DE CAUSA'!B25</f>
        <v xml:space="preserve">Desconocimiento de la caracterización, manuales, procedimientos, instructivos, guías, formatos y demas documentos propios del proceso por parte del personal nuevo. </v>
      </c>
      <c r="G19" s="533"/>
      <c r="H19" s="538" t="s">
        <v>413</v>
      </c>
      <c r="I19" s="539"/>
      <c r="J19" s="539"/>
      <c r="K19" s="540"/>
    </row>
    <row r="20" spans="1:13" ht="59.25" customHeight="1" x14ac:dyDescent="0.2">
      <c r="A20" s="571"/>
      <c r="B20" s="571"/>
      <c r="C20" s="571"/>
      <c r="D20" s="571"/>
      <c r="E20" s="308">
        <v>10</v>
      </c>
      <c r="F20" s="532" t="str">
        <f>'[1]PRIORIZACIÓN DE CAUSA'!B26</f>
        <v>Falta de compromiso de los líderes de los procesos en la implementación de mejora, asociadas a los planes de mejoramiento</v>
      </c>
      <c r="G20" s="533"/>
      <c r="H20" s="529"/>
      <c r="I20" s="530"/>
      <c r="J20" s="530"/>
      <c r="K20" s="531"/>
    </row>
    <row r="21" spans="1:13" ht="49.5" customHeight="1" x14ac:dyDescent="0.2">
      <c r="A21" s="571"/>
      <c r="B21" s="571"/>
      <c r="C21" s="571"/>
      <c r="D21" s="571"/>
      <c r="E21" s="308">
        <v>11</v>
      </c>
      <c r="F21" s="532" t="str">
        <f>'[1]PRIORIZACIÓN DE CAUSA'!B27</f>
        <v xml:space="preserve">Desconocimiento del estatuto contractual y sus decretos reglamentarios </v>
      </c>
      <c r="G21" s="533"/>
      <c r="H21" s="546" t="s">
        <v>414</v>
      </c>
      <c r="I21" s="547"/>
      <c r="J21" s="547"/>
      <c r="K21" s="548"/>
    </row>
    <row r="22" spans="1:13" ht="49.5" customHeight="1" x14ac:dyDescent="0.2">
      <c r="A22" s="571"/>
      <c r="B22" s="571"/>
      <c r="C22" s="571"/>
      <c r="D22" s="571"/>
      <c r="E22" s="308">
        <v>12</v>
      </c>
      <c r="F22" s="532" t="str">
        <f>[1]CONTEXTO!D14</f>
        <v xml:space="preserve">Dificultad en la unificación de criterios para la realización de los procesos contractuales </v>
      </c>
      <c r="G22" s="533"/>
      <c r="H22" s="534"/>
      <c r="I22" s="535"/>
      <c r="J22" s="535"/>
      <c r="K22" s="536"/>
    </row>
    <row r="23" spans="1:13" ht="49.5" customHeight="1" x14ac:dyDescent="0.2">
      <c r="A23" s="571"/>
      <c r="B23" s="571"/>
      <c r="C23" s="571"/>
      <c r="D23" s="571"/>
      <c r="E23" s="308">
        <v>13</v>
      </c>
      <c r="F23" s="573" t="s">
        <v>399</v>
      </c>
      <c r="G23" s="533"/>
      <c r="H23" s="292"/>
      <c r="I23" s="292"/>
      <c r="J23" s="292"/>
      <c r="K23" s="293"/>
    </row>
    <row r="24" spans="1:13" ht="49.5" customHeight="1" x14ac:dyDescent="0.2">
      <c r="A24" s="571"/>
      <c r="B24" s="571"/>
      <c r="C24" s="571"/>
      <c r="D24" s="571"/>
      <c r="E24" s="308">
        <v>14</v>
      </c>
      <c r="F24" s="573" t="s">
        <v>400</v>
      </c>
      <c r="G24" s="533"/>
      <c r="H24" s="292"/>
      <c r="I24" s="292"/>
      <c r="J24" s="292"/>
      <c r="K24" s="293"/>
    </row>
    <row r="25" spans="1:13" ht="72" customHeight="1" x14ac:dyDescent="0.2">
      <c r="A25" s="571"/>
      <c r="B25" s="571"/>
      <c r="C25" s="571"/>
      <c r="D25" s="571"/>
      <c r="E25" s="308">
        <v>15</v>
      </c>
      <c r="F25" s="573" t="s">
        <v>401</v>
      </c>
      <c r="G25" s="533"/>
      <c r="H25" s="292"/>
      <c r="I25" s="292"/>
      <c r="J25" s="292"/>
      <c r="K25" s="293"/>
    </row>
    <row r="26" spans="1:13" ht="49.5" customHeight="1" x14ac:dyDescent="0.2">
      <c r="A26" s="571"/>
      <c r="B26" s="571"/>
      <c r="C26" s="571"/>
      <c r="D26" s="571"/>
      <c r="E26" s="308">
        <v>16</v>
      </c>
      <c r="F26" s="573" t="s">
        <v>402</v>
      </c>
      <c r="G26" s="533"/>
      <c r="H26" s="292"/>
      <c r="I26" s="292"/>
      <c r="J26" s="292"/>
      <c r="K26" s="293"/>
      <c r="M26" s="342"/>
    </row>
    <row r="27" spans="1:13" ht="49.5" customHeight="1" x14ac:dyDescent="0.2">
      <c r="A27" s="571"/>
      <c r="B27" s="571"/>
      <c r="C27" s="571"/>
      <c r="D27" s="571"/>
      <c r="E27" s="308">
        <v>17</v>
      </c>
      <c r="F27" s="532" t="s">
        <v>415</v>
      </c>
      <c r="G27" s="533"/>
      <c r="H27" s="534"/>
      <c r="I27" s="535"/>
      <c r="J27" s="535"/>
      <c r="K27" s="536"/>
    </row>
    <row r="28" spans="1:13" ht="49.5" customHeight="1" x14ac:dyDescent="0.2">
      <c r="A28" s="305"/>
      <c r="B28" s="305"/>
      <c r="C28" s="305"/>
      <c r="D28" s="305"/>
      <c r="E28" s="308">
        <v>18</v>
      </c>
      <c r="F28" s="574" t="s">
        <v>523</v>
      </c>
      <c r="G28" s="575"/>
      <c r="H28" s="576"/>
      <c r="I28" s="577"/>
      <c r="J28" s="577"/>
      <c r="K28" s="577"/>
    </row>
    <row r="29" spans="1:13" ht="51.75" customHeight="1" x14ac:dyDescent="0.2">
      <c r="A29" s="595" t="s">
        <v>7</v>
      </c>
      <c r="B29" s="595" t="s">
        <v>63</v>
      </c>
      <c r="C29" s="542" t="s">
        <v>66</v>
      </c>
      <c r="D29" s="542"/>
      <c r="E29" s="304"/>
      <c r="F29" s="541" t="s">
        <v>258</v>
      </c>
      <c r="G29" s="542"/>
      <c r="H29" s="543" t="s">
        <v>259</v>
      </c>
      <c r="I29" s="544"/>
      <c r="J29" s="544"/>
      <c r="K29" s="545"/>
    </row>
    <row r="30" spans="1:13" ht="48.75" customHeight="1" x14ac:dyDescent="0.2">
      <c r="A30" s="595"/>
      <c r="B30" s="595"/>
      <c r="C30" s="589" t="s">
        <v>416</v>
      </c>
      <c r="D30" s="536"/>
      <c r="E30" s="303"/>
      <c r="F30" s="537" t="s">
        <v>478</v>
      </c>
      <c r="G30" s="536"/>
      <c r="H30" s="537" t="s">
        <v>417</v>
      </c>
      <c r="I30" s="535"/>
      <c r="J30" s="535"/>
      <c r="K30" s="536"/>
    </row>
    <row r="31" spans="1:13" ht="51" customHeight="1" x14ac:dyDescent="0.2">
      <c r="A31" s="595"/>
      <c r="B31" s="595"/>
      <c r="C31" s="589" t="s">
        <v>418</v>
      </c>
      <c r="D31" s="536"/>
      <c r="E31" s="303"/>
      <c r="F31" s="537" t="s">
        <v>419</v>
      </c>
      <c r="G31" s="536"/>
      <c r="H31" s="537" t="s">
        <v>420</v>
      </c>
      <c r="I31" s="535"/>
      <c r="J31" s="535"/>
      <c r="K31" s="536"/>
    </row>
    <row r="32" spans="1:13" ht="66.75" customHeight="1" x14ac:dyDescent="0.2">
      <c r="A32" s="595"/>
      <c r="B32" s="595"/>
      <c r="C32" s="586" t="s">
        <v>421</v>
      </c>
      <c r="D32" s="536"/>
      <c r="E32" s="303"/>
      <c r="F32" s="537" t="s">
        <v>422</v>
      </c>
      <c r="G32" s="536"/>
      <c r="H32" s="537" t="s">
        <v>423</v>
      </c>
      <c r="I32" s="535"/>
      <c r="J32" s="535"/>
      <c r="K32" s="536"/>
    </row>
    <row r="33" spans="1:13" ht="49.5" customHeight="1" x14ac:dyDescent="0.25">
      <c r="A33" s="595"/>
      <c r="B33" s="595"/>
      <c r="C33" s="587" t="s">
        <v>424</v>
      </c>
      <c r="D33" s="536"/>
      <c r="E33" s="303"/>
      <c r="F33" s="537" t="s">
        <v>529</v>
      </c>
      <c r="G33" s="536"/>
      <c r="H33" s="537"/>
      <c r="I33" s="535"/>
      <c r="J33" s="535"/>
      <c r="K33" s="536"/>
    </row>
    <row r="34" spans="1:13" ht="95.25" customHeight="1" x14ac:dyDescent="0.2">
      <c r="A34" s="595"/>
      <c r="B34" s="595"/>
      <c r="C34" s="588" t="s">
        <v>425</v>
      </c>
      <c r="D34" s="536"/>
      <c r="E34" s="303"/>
      <c r="F34" s="537" t="s">
        <v>542</v>
      </c>
      <c r="G34" s="536"/>
      <c r="H34" s="549"/>
      <c r="I34" s="535"/>
      <c r="J34" s="535"/>
      <c r="K34" s="536"/>
    </row>
    <row r="35" spans="1:13" ht="52.5" customHeight="1" x14ac:dyDescent="0.2">
      <c r="A35" s="595"/>
      <c r="B35" s="595"/>
      <c r="C35" s="589" t="s">
        <v>426</v>
      </c>
      <c r="D35" s="536"/>
      <c r="E35" s="303"/>
      <c r="F35" s="537" t="s">
        <v>427</v>
      </c>
      <c r="G35" s="536"/>
      <c r="H35" s="549"/>
      <c r="I35" s="535"/>
      <c r="J35" s="535"/>
      <c r="K35" s="536"/>
    </row>
    <row r="36" spans="1:13" ht="47.25" customHeight="1" x14ac:dyDescent="0.2">
      <c r="A36" s="595"/>
      <c r="B36" s="595"/>
      <c r="C36" s="589" t="s">
        <v>428</v>
      </c>
      <c r="D36" s="536"/>
      <c r="E36" s="303"/>
      <c r="F36" s="537" t="s">
        <v>429</v>
      </c>
      <c r="G36" s="536"/>
      <c r="H36" s="549"/>
      <c r="I36" s="535"/>
      <c r="J36" s="535"/>
      <c r="K36" s="536"/>
    </row>
    <row r="37" spans="1:13" ht="66.75" customHeight="1" x14ac:dyDescent="0.2">
      <c r="A37" s="595"/>
      <c r="B37" s="595"/>
      <c r="C37" s="588" t="s">
        <v>430</v>
      </c>
      <c r="D37" s="536"/>
      <c r="E37" s="303"/>
      <c r="F37" s="537" t="s">
        <v>481</v>
      </c>
      <c r="G37" s="536"/>
      <c r="H37" s="549"/>
      <c r="I37" s="535"/>
      <c r="J37" s="535"/>
      <c r="K37" s="536"/>
    </row>
    <row r="38" spans="1:13" ht="51" customHeight="1" x14ac:dyDescent="0.2">
      <c r="A38" s="595"/>
      <c r="B38" s="595"/>
      <c r="C38" s="589" t="s">
        <v>431</v>
      </c>
      <c r="D38" s="536"/>
      <c r="E38" s="303"/>
      <c r="F38" s="549" t="s">
        <v>432</v>
      </c>
      <c r="G38" s="536"/>
      <c r="H38" s="549"/>
      <c r="I38" s="535"/>
      <c r="J38" s="535"/>
      <c r="K38" s="536"/>
    </row>
    <row r="39" spans="1:13" ht="73.5" customHeight="1" x14ac:dyDescent="0.2">
      <c r="A39" s="595"/>
      <c r="B39" s="595"/>
      <c r="C39" s="527" t="s">
        <v>476</v>
      </c>
      <c r="D39" s="528"/>
      <c r="E39" s="292"/>
      <c r="F39" s="537" t="s">
        <v>525</v>
      </c>
      <c r="G39" s="536"/>
      <c r="H39" s="338"/>
      <c r="I39" s="311"/>
      <c r="J39" s="311"/>
      <c r="K39" s="312"/>
    </row>
    <row r="40" spans="1:13" ht="64.5" customHeight="1" x14ac:dyDescent="0.2">
      <c r="A40" s="595"/>
      <c r="B40" s="595"/>
      <c r="C40" s="527" t="s">
        <v>511</v>
      </c>
      <c r="D40" s="528"/>
      <c r="E40" s="303"/>
      <c r="F40" s="537" t="s">
        <v>433</v>
      </c>
      <c r="G40" s="536"/>
      <c r="H40" s="338"/>
      <c r="I40" s="311"/>
      <c r="J40" s="311"/>
      <c r="K40" s="312"/>
    </row>
    <row r="41" spans="1:13" ht="67.5" customHeight="1" x14ac:dyDescent="0.2">
      <c r="A41" s="595"/>
      <c r="B41" s="595"/>
      <c r="C41" s="527" t="s">
        <v>527</v>
      </c>
      <c r="D41" s="528"/>
      <c r="E41" s="303"/>
      <c r="F41" s="537" t="s">
        <v>434</v>
      </c>
      <c r="G41" s="536"/>
      <c r="H41" s="338"/>
      <c r="I41" s="311"/>
      <c r="J41" s="311"/>
      <c r="K41" s="312"/>
    </row>
    <row r="42" spans="1:13" ht="67.5" customHeight="1" x14ac:dyDescent="0.2">
      <c r="A42" s="595"/>
      <c r="B42" s="595"/>
      <c r="C42" s="322"/>
      <c r="D42" s="321"/>
      <c r="E42" s="303"/>
      <c r="F42" s="590" t="s">
        <v>435</v>
      </c>
      <c r="G42" s="536"/>
      <c r="H42" s="338"/>
      <c r="I42" s="311"/>
      <c r="J42" s="311"/>
      <c r="K42" s="312"/>
    </row>
    <row r="43" spans="1:13" ht="67.5" customHeight="1" x14ac:dyDescent="0.2">
      <c r="A43" s="595"/>
      <c r="B43" s="595"/>
      <c r="C43" s="322"/>
      <c r="D43" s="321"/>
      <c r="E43" s="303"/>
      <c r="F43" s="537" t="s">
        <v>541</v>
      </c>
      <c r="G43" s="591"/>
      <c r="H43" s="338"/>
      <c r="I43" s="311"/>
      <c r="J43" s="311"/>
      <c r="K43" s="312"/>
    </row>
    <row r="44" spans="1:13" ht="67.5" customHeight="1" x14ac:dyDescent="0.2">
      <c r="A44" s="595"/>
      <c r="B44" s="595"/>
      <c r="C44" s="340"/>
      <c r="D44" s="312"/>
      <c r="E44" s="311"/>
      <c r="F44" s="593" t="s">
        <v>517</v>
      </c>
      <c r="G44" s="594"/>
      <c r="H44" s="338"/>
      <c r="I44" s="311"/>
      <c r="J44" s="311"/>
      <c r="K44" s="312"/>
    </row>
    <row r="45" spans="1:13" ht="67.5" customHeight="1" x14ac:dyDescent="0.2">
      <c r="A45" s="595"/>
      <c r="B45" s="595"/>
      <c r="C45" s="325"/>
      <c r="D45" s="326"/>
      <c r="E45" s="326"/>
      <c r="F45" s="592" t="s">
        <v>512</v>
      </c>
      <c r="G45" s="592"/>
      <c r="H45" s="341"/>
      <c r="I45" s="326"/>
      <c r="J45" s="326"/>
      <c r="K45" s="326"/>
      <c r="M45" s="342"/>
    </row>
    <row r="46" spans="1:13" ht="66" customHeight="1" x14ac:dyDescent="0.25">
      <c r="A46" s="595"/>
      <c r="B46" s="595" t="s">
        <v>62</v>
      </c>
      <c r="C46" s="601" t="s">
        <v>67</v>
      </c>
      <c r="D46" s="545"/>
      <c r="E46" s="306"/>
      <c r="F46" s="596" t="s">
        <v>260</v>
      </c>
      <c r="G46" s="597"/>
      <c r="H46" s="598" t="s">
        <v>261</v>
      </c>
      <c r="I46" s="599"/>
      <c r="J46" s="599"/>
      <c r="K46" s="600"/>
    </row>
    <row r="47" spans="1:13" ht="51.75" customHeight="1" x14ac:dyDescent="0.2">
      <c r="A47" s="595"/>
      <c r="B47" s="595"/>
      <c r="C47" s="602" t="s">
        <v>381</v>
      </c>
      <c r="D47" s="603"/>
      <c r="E47" s="309"/>
      <c r="F47" s="537" t="s">
        <v>436</v>
      </c>
      <c r="G47" s="536"/>
      <c r="H47" s="537" t="s">
        <v>437</v>
      </c>
      <c r="I47" s="535"/>
      <c r="J47" s="535"/>
      <c r="K47" s="536"/>
    </row>
    <row r="48" spans="1:13" ht="84" customHeight="1" x14ac:dyDescent="0.2">
      <c r="A48" s="595"/>
      <c r="B48" s="595"/>
      <c r="C48" s="602" t="s">
        <v>382</v>
      </c>
      <c r="D48" s="603" t="s">
        <v>382</v>
      </c>
      <c r="E48" s="309"/>
      <c r="F48" s="537" t="s">
        <v>438</v>
      </c>
      <c r="G48" s="536"/>
      <c r="H48" s="537" t="s">
        <v>439</v>
      </c>
      <c r="I48" s="535"/>
      <c r="J48" s="535"/>
      <c r="K48" s="536"/>
    </row>
    <row r="49" spans="1:11" ht="84.75" customHeight="1" x14ac:dyDescent="0.2">
      <c r="A49" s="595"/>
      <c r="B49" s="595"/>
      <c r="C49" s="602" t="s">
        <v>383</v>
      </c>
      <c r="D49" s="603" t="s">
        <v>383</v>
      </c>
      <c r="E49" s="309"/>
      <c r="F49" s="537" t="s">
        <v>440</v>
      </c>
      <c r="G49" s="536"/>
      <c r="H49" s="537" t="s">
        <v>484</v>
      </c>
      <c r="I49" s="535"/>
      <c r="J49" s="535"/>
      <c r="K49" s="536"/>
    </row>
    <row r="50" spans="1:11" ht="71.25" customHeight="1" x14ac:dyDescent="0.2">
      <c r="A50" s="595"/>
      <c r="B50" s="595"/>
      <c r="C50" s="602" t="s">
        <v>384</v>
      </c>
      <c r="D50" s="603" t="s">
        <v>384</v>
      </c>
      <c r="E50" s="309"/>
      <c r="F50" s="537" t="s">
        <v>475</v>
      </c>
      <c r="G50" s="585"/>
      <c r="H50" s="549"/>
      <c r="I50" s="535"/>
      <c r="J50" s="535"/>
      <c r="K50" s="536"/>
    </row>
    <row r="51" spans="1:11" ht="45.75" customHeight="1" x14ac:dyDescent="0.2">
      <c r="A51" s="595"/>
      <c r="B51" s="595"/>
      <c r="C51" s="602" t="s">
        <v>385</v>
      </c>
      <c r="D51" s="603" t="s">
        <v>385</v>
      </c>
      <c r="E51" s="310"/>
      <c r="F51" s="579" t="s">
        <v>469</v>
      </c>
      <c r="G51" s="580"/>
      <c r="H51" s="581"/>
      <c r="I51" s="582"/>
      <c r="J51" s="582"/>
      <c r="K51" s="583"/>
    </row>
    <row r="52" spans="1:11" x14ac:dyDescent="0.2">
      <c r="C52" s="271"/>
      <c r="D52" s="271"/>
      <c r="E52" s="271"/>
      <c r="F52" s="578"/>
      <c r="G52" s="578"/>
      <c r="H52" s="578"/>
      <c r="I52" s="578"/>
      <c r="J52" s="578"/>
      <c r="K52" s="578"/>
    </row>
    <row r="53" spans="1:11" ht="18.75" customHeight="1" x14ac:dyDescent="0.2">
      <c r="C53" s="271"/>
      <c r="D53" s="271"/>
      <c r="E53" s="271"/>
      <c r="F53" s="584"/>
      <c r="G53" s="584"/>
      <c r="H53" s="584"/>
      <c r="I53" s="584"/>
      <c r="J53" s="584"/>
      <c r="K53" s="584"/>
    </row>
    <row r="54" spans="1:11" ht="14.25" customHeight="1" x14ac:dyDescent="0.2">
      <c r="F54" s="405"/>
      <c r="G54" s="405"/>
      <c r="H54" s="405"/>
      <c r="I54" s="405"/>
      <c r="J54" s="405"/>
      <c r="K54" s="405"/>
    </row>
    <row r="55" spans="1:11" ht="14.25" customHeight="1" x14ac:dyDescent="0.2">
      <c r="F55" s="405"/>
      <c r="G55" s="405"/>
      <c r="H55" s="405"/>
      <c r="I55" s="405"/>
      <c r="J55" s="405"/>
      <c r="K55" s="405"/>
    </row>
    <row r="56" spans="1:11" ht="14.25" customHeight="1" x14ac:dyDescent="0.2">
      <c r="F56" s="405"/>
      <c r="G56" s="405"/>
      <c r="H56" s="405"/>
      <c r="I56" s="405"/>
      <c r="J56" s="405"/>
      <c r="K56" s="405"/>
    </row>
    <row r="57" spans="1:11" x14ac:dyDescent="0.2">
      <c r="F57" s="405"/>
      <c r="G57" s="405"/>
      <c r="H57" s="405"/>
      <c r="I57" s="405"/>
      <c r="J57" s="405"/>
      <c r="K57" s="405"/>
    </row>
    <row r="58" spans="1:11" x14ac:dyDescent="0.2">
      <c r="F58" s="405"/>
      <c r="G58" s="405"/>
      <c r="H58" s="405"/>
      <c r="I58" s="405"/>
      <c r="J58" s="405"/>
      <c r="K58" s="405"/>
    </row>
    <row r="59" spans="1:11" x14ac:dyDescent="0.2">
      <c r="F59" s="405"/>
      <c r="G59" s="405"/>
      <c r="H59" s="405"/>
      <c r="I59" s="405"/>
      <c r="J59" s="405"/>
      <c r="K59" s="405"/>
    </row>
    <row r="60" spans="1:11" x14ac:dyDescent="0.2">
      <c r="F60" s="405"/>
      <c r="G60" s="405"/>
      <c r="H60" s="405"/>
      <c r="I60" s="405"/>
      <c r="J60" s="405"/>
      <c r="K60" s="405"/>
    </row>
    <row r="61" spans="1:11" x14ac:dyDescent="0.2">
      <c r="F61" s="405"/>
      <c r="G61" s="405"/>
      <c r="H61" s="405"/>
      <c r="I61" s="405"/>
      <c r="J61" s="405"/>
      <c r="K61" s="405"/>
    </row>
    <row r="62" spans="1:11" x14ac:dyDescent="0.2">
      <c r="F62" s="405"/>
      <c r="G62" s="405"/>
      <c r="H62" s="405"/>
      <c r="I62" s="405"/>
      <c r="J62" s="405"/>
      <c r="K62" s="405"/>
    </row>
    <row r="63" spans="1:11" x14ac:dyDescent="0.2">
      <c r="F63" s="405"/>
      <c r="G63" s="405"/>
      <c r="H63" s="405"/>
      <c r="I63" s="405"/>
      <c r="J63" s="405"/>
      <c r="K63" s="405"/>
    </row>
    <row r="64" spans="1:11" x14ac:dyDescent="0.2">
      <c r="F64" s="405"/>
      <c r="G64" s="405"/>
      <c r="H64" s="405"/>
      <c r="I64" s="405"/>
      <c r="J64" s="405"/>
      <c r="K64" s="405"/>
    </row>
    <row r="65" spans="6:11" x14ac:dyDescent="0.2">
      <c r="F65" s="405"/>
      <c r="G65" s="405"/>
      <c r="H65" s="405"/>
      <c r="I65" s="405"/>
      <c r="J65" s="405"/>
      <c r="K65" s="405"/>
    </row>
    <row r="66" spans="6:11" x14ac:dyDescent="0.2">
      <c r="F66" s="405"/>
      <c r="G66" s="405"/>
      <c r="H66" s="405"/>
      <c r="I66" s="405"/>
      <c r="J66" s="405"/>
      <c r="K66" s="405"/>
    </row>
    <row r="67" spans="6:11" x14ac:dyDescent="0.2">
      <c r="F67" s="405"/>
      <c r="G67" s="405"/>
      <c r="H67" s="405"/>
      <c r="I67" s="405"/>
      <c r="J67" s="405"/>
      <c r="K67" s="405"/>
    </row>
    <row r="68" spans="6:11" x14ac:dyDescent="0.2">
      <c r="F68" s="405"/>
      <c r="G68" s="405"/>
      <c r="H68" s="405"/>
      <c r="I68" s="405"/>
      <c r="J68" s="405"/>
      <c r="K68" s="405"/>
    </row>
    <row r="69" spans="6:11" x14ac:dyDescent="0.2">
      <c r="F69" s="405"/>
      <c r="G69" s="405"/>
      <c r="H69" s="405"/>
      <c r="I69" s="405"/>
      <c r="J69" s="405"/>
      <c r="K69" s="405"/>
    </row>
    <row r="70" spans="6:11" x14ac:dyDescent="0.2">
      <c r="F70" s="405"/>
      <c r="G70" s="405"/>
      <c r="H70" s="405"/>
      <c r="I70" s="405"/>
      <c r="J70" s="405"/>
      <c r="K70" s="405"/>
    </row>
    <row r="71" spans="6:11" x14ac:dyDescent="0.2">
      <c r="F71" s="405"/>
      <c r="G71" s="405"/>
      <c r="H71" s="405"/>
      <c r="I71" s="405"/>
      <c r="J71" s="405"/>
      <c r="K71" s="405"/>
    </row>
    <row r="72" spans="6:11" x14ac:dyDescent="0.2">
      <c r="F72" s="405"/>
      <c r="G72" s="405"/>
      <c r="H72" s="405"/>
      <c r="I72" s="405"/>
      <c r="J72" s="405"/>
      <c r="K72" s="405"/>
    </row>
    <row r="73" spans="6:11" x14ac:dyDescent="0.2">
      <c r="F73" s="405"/>
      <c r="G73" s="405"/>
      <c r="H73" s="405"/>
      <c r="I73" s="405"/>
      <c r="J73" s="405"/>
      <c r="K73" s="405"/>
    </row>
    <row r="74" spans="6:11" x14ac:dyDescent="0.2">
      <c r="F74" s="405"/>
      <c r="G74" s="405"/>
      <c r="H74" s="405"/>
      <c r="I74" s="405"/>
      <c r="J74" s="405"/>
      <c r="K74" s="405"/>
    </row>
    <row r="75" spans="6:11" x14ac:dyDescent="0.2">
      <c r="F75" s="405"/>
      <c r="G75" s="405"/>
      <c r="H75" s="405"/>
      <c r="I75" s="405"/>
      <c r="J75" s="405"/>
      <c r="K75" s="405"/>
    </row>
    <row r="76" spans="6:11" x14ac:dyDescent="0.2">
      <c r="F76" s="405"/>
      <c r="G76" s="405"/>
      <c r="H76" s="405"/>
      <c r="I76" s="405"/>
      <c r="J76" s="405"/>
      <c r="K76" s="405"/>
    </row>
    <row r="77" spans="6:11" x14ac:dyDescent="0.2">
      <c r="F77" s="405"/>
      <c r="G77" s="405"/>
      <c r="H77" s="405"/>
      <c r="I77" s="405"/>
      <c r="J77" s="405"/>
      <c r="K77" s="405"/>
    </row>
    <row r="78" spans="6:11" x14ac:dyDescent="0.2">
      <c r="F78" s="405"/>
      <c r="G78" s="405"/>
      <c r="H78" s="405"/>
      <c r="I78" s="405"/>
      <c r="J78" s="405"/>
      <c r="K78" s="405"/>
    </row>
    <row r="79" spans="6:11" x14ac:dyDescent="0.2">
      <c r="F79" s="405"/>
      <c r="G79" s="405"/>
      <c r="H79" s="405"/>
      <c r="I79" s="405"/>
      <c r="J79" s="405"/>
      <c r="K79" s="405"/>
    </row>
    <row r="80" spans="6:11" x14ac:dyDescent="0.2">
      <c r="F80" s="405"/>
      <c r="G80" s="405"/>
      <c r="H80" s="405"/>
      <c r="I80" s="405"/>
      <c r="J80" s="405"/>
      <c r="K80" s="405"/>
    </row>
    <row r="81" spans="6:11" x14ac:dyDescent="0.2">
      <c r="F81" s="405"/>
      <c r="G81" s="405"/>
      <c r="H81" s="405"/>
      <c r="I81" s="405"/>
      <c r="J81" s="405"/>
      <c r="K81" s="405"/>
    </row>
    <row r="82" spans="6:11" x14ac:dyDescent="0.2">
      <c r="F82" s="405"/>
      <c r="G82" s="405"/>
      <c r="H82" s="405"/>
      <c r="I82" s="405"/>
      <c r="J82" s="405"/>
      <c r="K82" s="405"/>
    </row>
    <row r="83" spans="6:11" x14ac:dyDescent="0.2">
      <c r="F83" s="405"/>
      <c r="G83" s="405"/>
      <c r="H83" s="405"/>
      <c r="I83" s="405"/>
      <c r="J83" s="405"/>
      <c r="K83" s="405"/>
    </row>
    <row r="84" spans="6:11" x14ac:dyDescent="0.2">
      <c r="F84" s="405"/>
      <c r="G84" s="405"/>
      <c r="H84" s="405"/>
      <c r="I84" s="405"/>
      <c r="J84" s="405"/>
      <c r="K84" s="405"/>
    </row>
    <row r="85" spans="6:11" x14ac:dyDescent="0.2">
      <c r="F85" s="405"/>
      <c r="G85" s="405"/>
      <c r="H85" s="405"/>
      <c r="I85" s="405"/>
      <c r="J85" s="405"/>
      <c r="K85" s="405"/>
    </row>
    <row r="86" spans="6:11" x14ac:dyDescent="0.2">
      <c r="F86" s="405"/>
      <c r="G86" s="405"/>
      <c r="H86" s="405"/>
      <c r="I86" s="405"/>
      <c r="J86" s="405"/>
      <c r="K86" s="405"/>
    </row>
    <row r="87" spans="6:11" x14ac:dyDescent="0.2">
      <c r="F87" s="405"/>
      <c r="G87" s="405"/>
      <c r="H87" s="405"/>
      <c r="I87" s="405"/>
      <c r="J87" s="405"/>
      <c r="K87" s="405"/>
    </row>
    <row r="88" spans="6:11" x14ac:dyDescent="0.2">
      <c r="F88" s="405"/>
      <c r="G88" s="405"/>
      <c r="H88" s="405"/>
      <c r="I88" s="405"/>
      <c r="J88" s="405"/>
      <c r="K88" s="405"/>
    </row>
    <row r="89" spans="6:11" x14ac:dyDescent="0.2">
      <c r="F89" s="405"/>
      <c r="G89" s="405"/>
      <c r="H89" s="405"/>
      <c r="I89" s="405"/>
      <c r="J89" s="405"/>
      <c r="K89" s="405"/>
    </row>
    <row r="90" spans="6:11" x14ac:dyDescent="0.2">
      <c r="F90" s="405"/>
      <c r="G90" s="405"/>
      <c r="H90" s="405"/>
      <c r="I90" s="405"/>
      <c r="J90" s="405"/>
      <c r="K90" s="405"/>
    </row>
    <row r="91" spans="6:11" x14ac:dyDescent="0.2">
      <c r="F91" s="405"/>
      <c r="G91" s="405"/>
      <c r="H91" s="405"/>
      <c r="I91" s="405"/>
      <c r="J91" s="405"/>
      <c r="K91" s="405"/>
    </row>
    <row r="92" spans="6:11" x14ac:dyDescent="0.2">
      <c r="F92" s="405"/>
      <c r="G92" s="405"/>
      <c r="H92" s="405"/>
      <c r="I92" s="405"/>
      <c r="J92" s="405"/>
      <c r="K92" s="405"/>
    </row>
    <row r="93" spans="6:11" x14ac:dyDescent="0.2">
      <c r="F93" s="405"/>
      <c r="G93" s="405"/>
      <c r="H93" s="405"/>
      <c r="I93" s="405"/>
      <c r="J93" s="405"/>
      <c r="K93" s="405"/>
    </row>
    <row r="94" spans="6:11" x14ac:dyDescent="0.2">
      <c r="F94" s="405"/>
      <c r="G94" s="405"/>
      <c r="H94" s="405"/>
      <c r="I94" s="405"/>
      <c r="J94" s="405"/>
      <c r="K94" s="405"/>
    </row>
    <row r="95" spans="6:11" x14ac:dyDescent="0.2">
      <c r="F95" s="405"/>
      <c r="G95" s="405"/>
      <c r="H95" s="405"/>
      <c r="I95" s="405"/>
      <c r="J95" s="405"/>
      <c r="K95" s="405"/>
    </row>
    <row r="96" spans="6:11" x14ac:dyDescent="0.2">
      <c r="F96" s="405"/>
      <c r="G96" s="405"/>
      <c r="H96" s="405"/>
      <c r="I96" s="405"/>
      <c r="J96" s="405"/>
      <c r="K96" s="405"/>
    </row>
    <row r="97" spans="6:11" x14ac:dyDescent="0.2">
      <c r="F97" s="405"/>
      <c r="G97" s="405"/>
      <c r="H97" s="405"/>
      <c r="I97" s="405"/>
      <c r="J97" s="405"/>
      <c r="K97" s="405"/>
    </row>
    <row r="98" spans="6:11" x14ac:dyDescent="0.2">
      <c r="F98" s="405"/>
      <c r="G98" s="405"/>
      <c r="H98" s="405"/>
      <c r="I98" s="405"/>
      <c r="J98" s="405"/>
      <c r="K98" s="405"/>
    </row>
    <row r="99" spans="6:11" x14ac:dyDescent="0.2">
      <c r="F99" s="405"/>
      <c r="G99" s="405"/>
      <c r="H99" s="405"/>
      <c r="I99" s="405"/>
      <c r="J99" s="405"/>
      <c r="K99" s="405"/>
    </row>
    <row r="100" spans="6:11" x14ac:dyDescent="0.2">
      <c r="F100" s="405"/>
      <c r="G100" s="405"/>
      <c r="H100" s="405"/>
      <c r="I100" s="405"/>
      <c r="J100" s="405"/>
      <c r="K100" s="405"/>
    </row>
    <row r="101" spans="6:11" x14ac:dyDescent="0.2">
      <c r="F101" s="405"/>
      <c r="G101" s="405"/>
      <c r="H101" s="405"/>
      <c r="I101" s="405"/>
      <c r="J101" s="405"/>
      <c r="K101" s="405"/>
    </row>
    <row r="102" spans="6:11" x14ac:dyDescent="0.2">
      <c r="F102" s="405"/>
      <c r="G102" s="405"/>
      <c r="H102" s="405"/>
      <c r="I102" s="405"/>
      <c r="J102" s="405"/>
      <c r="K102" s="405"/>
    </row>
    <row r="103" spans="6:11" x14ac:dyDescent="0.2">
      <c r="F103" s="405"/>
      <c r="G103" s="405"/>
      <c r="H103" s="405"/>
      <c r="I103" s="405"/>
      <c r="J103" s="405"/>
      <c r="K103" s="405"/>
    </row>
    <row r="104" spans="6:11" x14ac:dyDescent="0.2">
      <c r="F104" s="405"/>
      <c r="G104" s="405"/>
      <c r="H104" s="405"/>
      <c r="I104" s="405"/>
      <c r="J104" s="405"/>
      <c r="K104" s="405"/>
    </row>
    <row r="105" spans="6:11" x14ac:dyDescent="0.2">
      <c r="F105" s="405"/>
      <c r="G105" s="405"/>
      <c r="H105" s="405"/>
      <c r="I105" s="405"/>
      <c r="J105" s="405"/>
      <c r="K105" s="405"/>
    </row>
    <row r="106" spans="6:11" x14ac:dyDescent="0.2">
      <c r="F106" s="405"/>
      <c r="G106" s="405"/>
      <c r="H106" s="405"/>
      <c r="I106" s="405"/>
      <c r="J106" s="405"/>
      <c r="K106" s="405"/>
    </row>
    <row r="107" spans="6:11" x14ac:dyDescent="0.2">
      <c r="F107" s="405"/>
      <c r="G107" s="405"/>
      <c r="H107" s="405"/>
      <c r="I107" s="405"/>
      <c r="J107" s="405"/>
      <c r="K107" s="405"/>
    </row>
    <row r="108" spans="6:11" x14ac:dyDescent="0.2">
      <c r="F108" s="405"/>
      <c r="G108" s="405"/>
      <c r="H108" s="405"/>
      <c r="I108" s="405"/>
      <c r="J108" s="405"/>
      <c r="K108" s="405"/>
    </row>
    <row r="109" spans="6:11" x14ac:dyDescent="0.2">
      <c r="F109" s="405"/>
      <c r="G109" s="405"/>
      <c r="H109" s="405"/>
      <c r="I109" s="405"/>
      <c r="J109" s="405"/>
      <c r="K109" s="405"/>
    </row>
    <row r="110" spans="6:11" x14ac:dyDescent="0.2">
      <c r="F110" s="405"/>
      <c r="G110" s="405"/>
      <c r="H110" s="405"/>
      <c r="I110" s="405"/>
      <c r="J110" s="405"/>
      <c r="K110" s="405"/>
    </row>
    <row r="111" spans="6:11" x14ac:dyDescent="0.2">
      <c r="F111" s="405"/>
      <c r="G111" s="405"/>
      <c r="H111" s="405"/>
      <c r="I111" s="405"/>
      <c r="J111" s="405"/>
      <c r="K111" s="405"/>
    </row>
    <row r="112" spans="6:11" x14ac:dyDescent="0.2">
      <c r="F112" s="405"/>
      <c r="G112" s="405"/>
      <c r="H112" s="405"/>
      <c r="I112" s="405"/>
      <c r="J112" s="405"/>
      <c r="K112" s="405"/>
    </row>
    <row r="113" spans="6:11" x14ac:dyDescent="0.2">
      <c r="F113" s="405"/>
      <c r="G113" s="405"/>
      <c r="H113" s="405"/>
      <c r="I113" s="405"/>
      <c r="J113" s="405"/>
      <c r="K113" s="405"/>
    </row>
    <row r="114" spans="6:11" x14ac:dyDescent="0.2">
      <c r="F114" s="405"/>
      <c r="G114" s="405"/>
      <c r="H114" s="405"/>
      <c r="I114" s="405"/>
      <c r="J114" s="405"/>
      <c r="K114" s="405"/>
    </row>
    <row r="115" spans="6:11" x14ac:dyDescent="0.2">
      <c r="F115" s="405"/>
      <c r="G115" s="405"/>
      <c r="H115" s="405"/>
      <c r="I115" s="405"/>
      <c r="J115" s="405"/>
      <c r="K115" s="405"/>
    </row>
    <row r="116" spans="6:11" x14ac:dyDescent="0.2">
      <c r="F116" s="405"/>
      <c r="G116" s="405"/>
      <c r="H116" s="405"/>
      <c r="I116" s="405"/>
      <c r="J116" s="405"/>
      <c r="K116" s="405"/>
    </row>
    <row r="117" spans="6:11" x14ac:dyDescent="0.2">
      <c r="F117" s="405"/>
      <c r="G117" s="405"/>
      <c r="H117" s="405"/>
      <c r="I117" s="405"/>
      <c r="J117" s="405"/>
      <c r="K117" s="405"/>
    </row>
    <row r="118" spans="6:11" x14ac:dyDescent="0.2">
      <c r="F118" s="405"/>
      <c r="G118" s="405"/>
      <c r="H118" s="405"/>
      <c r="I118" s="405"/>
      <c r="J118" s="405"/>
      <c r="K118" s="405"/>
    </row>
    <row r="119" spans="6:11" x14ac:dyDescent="0.2">
      <c r="F119" s="405"/>
      <c r="G119" s="405"/>
      <c r="H119" s="405"/>
      <c r="I119" s="405"/>
      <c r="J119" s="405"/>
      <c r="K119" s="405"/>
    </row>
    <row r="120" spans="6:11" x14ac:dyDescent="0.2">
      <c r="F120" s="405"/>
      <c r="G120" s="405"/>
      <c r="H120" s="405"/>
      <c r="I120" s="405"/>
      <c r="J120" s="405"/>
      <c r="K120" s="405"/>
    </row>
    <row r="121" spans="6:11" x14ac:dyDescent="0.2">
      <c r="F121" s="405"/>
      <c r="G121" s="405"/>
      <c r="H121" s="405"/>
      <c r="I121" s="405"/>
      <c r="J121" s="405"/>
      <c r="K121" s="405"/>
    </row>
    <row r="122" spans="6:11" x14ac:dyDescent="0.2">
      <c r="F122" s="405"/>
      <c r="G122" s="405"/>
      <c r="H122" s="405"/>
      <c r="I122" s="405"/>
      <c r="J122" s="405"/>
      <c r="K122" s="405"/>
    </row>
    <row r="123" spans="6:11" x14ac:dyDescent="0.2">
      <c r="F123" s="405"/>
      <c r="G123" s="405"/>
      <c r="H123" s="405"/>
      <c r="I123" s="405"/>
      <c r="J123" s="405"/>
      <c r="K123" s="405"/>
    </row>
    <row r="124" spans="6:11" x14ac:dyDescent="0.2">
      <c r="F124" s="405"/>
      <c r="G124" s="405"/>
      <c r="H124" s="405"/>
      <c r="I124" s="405"/>
      <c r="J124" s="405"/>
      <c r="K124" s="405"/>
    </row>
    <row r="125" spans="6:11" x14ac:dyDescent="0.2">
      <c r="F125" s="405"/>
      <c r="G125" s="405"/>
      <c r="H125" s="405"/>
      <c r="I125" s="405"/>
      <c r="J125" s="405"/>
      <c r="K125" s="405"/>
    </row>
    <row r="126" spans="6:11" x14ac:dyDescent="0.2">
      <c r="F126" s="405"/>
      <c r="G126" s="405"/>
      <c r="H126" s="405"/>
      <c r="I126" s="405"/>
      <c r="J126" s="405"/>
      <c r="K126" s="405"/>
    </row>
    <row r="127" spans="6:11" x14ac:dyDescent="0.2">
      <c r="F127" s="405"/>
      <c r="G127" s="405"/>
      <c r="H127" s="405"/>
      <c r="I127" s="405"/>
      <c r="J127" s="405"/>
      <c r="K127" s="405"/>
    </row>
    <row r="128" spans="6:11" x14ac:dyDescent="0.2">
      <c r="F128" s="405"/>
      <c r="G128" s="405"/>
      <c r="H128" s="405"/>
      <c r="I128" s="405"/>
      <c r="J128" s="405"/>
      <c r="K128" s="405"/>
    </row>
    <row r="129" spans="6:11" x14ac:dyDescent="0.2">
      <c r="F129" s="405"/>
      <c r="G129" s="405"/>
      <c r="H129" s="405"/>
      <c r="I129" s="405"/>
      <c r="J129" s="405"/>
      <c r="K129" s="405"/>
    </row>
  </sheetData>
  <sheetProtection selectLockedCells="1"/>
  <mergeCells count="265">
    <mergeCell ref="A29:A51"/>
    <mergeCell ref="F46:G46"/>
    <mergeCell ref="H46:K46"/>
    <mergeCell ref="B46:B51"/>
    <mergeCell ref="C46:D46"/>
    <mergeCell ref="C29:D29"/>
    <mergeCell ref="B29:B45"/>
    <mergeCell ref="C30:D30"/>
    <mergeCell ref="C31:D31"/>
    <mergeCell ref="C49:D49"/>
    <mergeCell ref="C50:D50"/>
    <mergeCell ref="C51:D51"/>
    <mergeCell ref="C36:D36"/>
    <mergeCell ref="C37:D37"/>
    <mergeCell ref="C38:D38"/>
    <mergeCell ref="C47:D47"/>
    <mergeCell ref="C48:D48"/>
    <mergeCell ref="F37:G37"/>
    <mergeCell ref="H37:K37"/>
    <mergeCell ref="F38:G38"/>
    <mergeCell ref="H38:K38"/>
    <mergeCell ref="F39:G39"/>
    <mergeCell ref="F34:G34"/>
    <mergeCell ref="H34:K34"/>
    <mergeCell ref="F129:G129"/>
    <mergeCell ref="H129:K129"/>
    <mergeCell ref="H128:K128"/>
    <mergeCell ref="F116:G116"/>
    <mergeCell ref="H116:K116"/>
    <mergeCell ref="F117:G117"/>
    <mergeCell ref="H117:K117"/>
    <mergeCell ref="F118:G118"/>
    <mergeCell ref="H118:K118"/>
    <mergeCell ref="F128:G128"/>
    <mergeCell ref="F119:G119"/>
    <mergeCell ref="H119:K119"/>
    <mergeCell ref="F120:G120"/>
    <mergeCell ref="H120:K120"/>
    <mergeCell ref="F121:G121"/>
    <mergeCell ref="H121:K121"/>
    <mergeCell ref="F127:G127"/>
    <mergeCell ref="H127:K127"/>
    <mergeCell ref="F126:G126"/>
    <mergeCell ref="H126:K126"/>
    <mergeCell ref="H124:K124"/>
    <mergeCell ref="F125:G125"/>
    <mergeCell ref="H125:K125"/>
    <mergeCell ref="F123:G123"/>
    <mergeCell ref="C32:D32"/>
    <mergeCell ref="C33:D33"/>
    <mergeCell ref="C34:D34"/>
    <mergeCell ref="C35:D35"/>
    <mergeCell ref="F32:G32"/>
    <mergeCell ref="H101:K101"/>
    <mergeCell ref="F42:G42"/>
    <mergeCell ref="F43:G43"/>
    <mergeCell ref="C40:D40"/>
    <mergeCell ref="F45:G45"/>
    <mergeCell ref="F44:G44"/>
    <mergeCell ref="F41:G41"/>
    <mergeCell ref="F101:G101"/>
    <mergeCell ref="H92:K92"/>
    <mergeCell ref="H86:K86"/>
    <mergeCell ref="F87:G87"/>
    <mergeCell ref="H87:K87"/>
    <mergeCell ref="F88:G88"/>
    <mergeCell ref="H88:K88"/>
    <mergeCell ref="F83:G83"/>
    <mergeCell ref="H83:K83"/>
    <mergeCell ref="F84:G84"/>
    <mergeCell ref="H84:K84"/>
    <mergeCell ref="F85:G85"/>
    <mergeCell ref="H112:K112"/>
    <mergeCell ref="F109:G109"/>
    <mergeCell ref="H109:K109"/>
    <mergeCell ref="H110:K110"/>
    <mergeCell ref="F111:G111"/>
    <mergeCell ref="H111:K111"/>
    <mergeCell ref="F112:G112"/>
    <mergeCell ref="F122:G122"/>
    <mergeCell ref="H122:K122"/>
    <mergeCell ref="H123:K123"/>
    <mergeCell ref="F124:G124"/>
    <mergeCell ref="H115:K115"/>
    <mergeCell ref="H98:K98"/>
    <mergeCell ref="F99:G99"/>
    <mergeCell ref="H99:K99"/>
    <mergeCell ref="F100:G100"/>
    <mergeCell ref="H100:K100"/>
    <mergeCell ref="F95:G95"/>
    <mergeCell ref="H95:K95"/>
    <mergeCell ref="F96:G96"/>
    <mergeCell ref="H96:K96"/>
    <mergeCell ref="F97:G97"/>
    <mergeCell ref="H97:K97"/>
    <mergeCell ref="F98:G98"/>
    <mergeCell ref="F110:G110"/>
    <mergeCell ref="F104:G104"/>
    <mergeCell ref="F113:G113"/>
    <mergeCell ref="H113:K113"/>
    <mergeCell ref="F114:G114"/>
    <mergeCell ref="H114:K114"/>
    <mergeCell ref="F115:G115"/>
    <mergeCell ref="F107:G107"/>
    <mergeCell ref="H107:K107"/>
    <mergeCell ref="F108:G108"/>
    <mergeCell ref="H108:K108"/>
    <mergeCell ref="F93:G93"/>
    <mergeCell ref="H93:K93"/>
    <mergeCell ref="F94:G94"/>
    <mergeCell ref="H94:K94"/>
    <mergeCell ref="F89:G89"/>
    <mergeCell ref="H89:K89"/>
    <mergeCell ref="F90:G90"/>
    <mergeCell ref="H90:K90"/>
    <mergeCell ref="F91:G91"/>
    <mergeCell ref="H91:K91"/>
    <mergeCell ref="F92:G92"/>
    <mergeCell ref="H104:K104"/>
    <mergeCell ref="F105:G105"/>
    <mergeCell ref="H105:K105"/>
    <mergeCell ref="F106:G106"/>
    <mergeCell ref="H106:K106"/>
    <mergeCell ref="F102:G102"/>
    <mergeCell ref="H102:K102"/>
    <mergeCell ref="F103:G103"/>
    <mergeCell ref="H103:K103"/>
    <mergeCell ref="H85:K85"/>
    <mergeCell ref="F86:G86"/>
    <mergeCell ref="H80:K80"/>
    <mergeCell ref="F81:G81"/>
    <mergeCell ref="H81:K81"/>
    <mergeCell ref="F82:G82"/>
    <mergeCell ref="H82:K82"/>
    <mergeCell ref="F77:G77"/>
    <mergeCell ref="H77:K77"/>
    <mergeCell ref="F78:G78"/>
    <mergeCell ref="H78:K78"/>
    <mergeCell ref="F79:G79"/>
    <mergeCell ref="H79:K79"/>
    <mergeCell ref="F80:G80"/>
    <mergeCell ref="H74:K74"/>
    <mergeCell ref="F75:G75"/>
    <mergeCell ref="H75:K75"/>
    <mergeCell ref="F76:G76"/>
    <mergeCell ref="H76:K76"/>
    <mergeCell ref="F71:G71"/>
    <mergeCell ref="H71:K71"/>
    <mergeCell ref="F72:G72"/>
    <mergeCell ref="H72:K72"/>
    <mergeCell ref="F73:G73"/>
    <mergeCell ref="H73:K73"/>
    <mergeCell ref="F74:G74"/>
    <mergeCell ref="H68:K68"/>
    <mergeCell ref="F69:G69"/>
    <mergeCell ref="H69:K69"/>
    <mergeCell ref="F70:G70"/>
    <mergeCell ref="H70:K70"/>
    <mergeCell ref="F65:G65"/>
    <mergeCell ref="H65:K65"/>
    <mergeCell ref="F66:G66"/>
    <mergeCell ref="H66:K66"/>
    <mergeCell ref="F67:G67"/>
    <mergeCell ref="H67:K67"/>
    <mergeCell ref="F68:G68"/>
    <mergeCell ref="H62:K62"/>
    <mergeCell ref="F63:G63"/>
    <mergeCell ref="H63:K63"/>
    <mergeCell ref="F64:G64"/>
    <mergeCell ref="H64:K64"/>
    <mergeCell ref="F59:G59"/>
    <mergeCell ref="H59:K59"/>
    <mergeCell ref="F60:G60"/>
    <mergeCell ref="H60:K60"/>
    <mergeCell ref="F61:G61"/>
    <mergeCell ref="H61:K61"/>
    <mergeCell ref="F62:G62"/>
    <mergeCell ref="H58:K58"/>
    <mergeCell ref="F47:G47"/>
    <mergeCell ref="H47:K47"/>
    <mergeCell ref="F48:G48"/>
    <mergeCell ref="H48:K48"/>
    <mergeCell ref="F52:G52"/>
    <mergeCell ref="H52:K52"/>
    <mergeCell ref="F51:G51"/>
    <mergeCell ref="H51:K51"/>
    <mergeCell ref="F49:G49"/>
    <mergeCell ref="H49:K49"/>
    <mergeCell ref="F53:G53"/>
    <mergeCell ref="H53:K53"/>
    <mergeCell ref="F54:G54"/>
    <mergeCell ref="H56:K56"/>
    <mergeCell ref="F57:G57"/>
    <mergeCell ref="H57:K57"/>
    <mergeCell ref="F55:G55"/>
    <mergeCell ref="F56:G56"/>
    <mergeCell ref="F58:G58"/>
    <mergeCell ref="H55:K55"/>
    <mergeCell ref="F50:G50"/>
    <mergeCell ref="H50:K50"/>
    <mergeCell ref="H36:K36"/>
    <mergeCell ref="F36:G36"/>
    <mergeCell ref="H54:K54"/>
    <mergeCell ref="F40:G40"/>
    <mergeCell ref="H13:K13"/>
    <mergeCell ref="F17:G17"/>
    <mergeCell ref="H17:K17"/>
    <mergeCell ref="F22:G22"/>
    <mergeCell ref="F23:G23"/>
    <mergeCell ref="H32:K32"/>
    <mergeCell ref="F24:G24"/>
    <mergeCell ref="F25:G25"/>
    <mergeCell ref="F26:G26"/>
    <mergeCell ref="F27:G27"/>
    <mergeCell ref="F28:G28"/>
    <mergeCell ref="H27:K27"/>
    <mergeCell ref="H22:K22"/>
    <mergeCell ref="F31:G31"/>
    <mergeCell ref="H31:K31"/>
    <mergeCell ref="H28:K28"/>
    <mergeCell ref="O1:O4"/>
    <mergeCell ref="I1:J1"/>
    <mergeCell ref="I2:J2"/>
    <mergeCell ref="I3:J3"/>
    <mergeCell ref="I4:J4"/>
    <mergeCell ref="F11:G11"/>
    <mergeCell ref="H11:K11"/>
    <mergeCell ref="F12:G12"/>
    <mergeCell ref="H12:K12"/>
    <mergeCell ref="F9:G9"/>
    <mergeCell ref="F10:G10"/>
    <mergeCell ref="H9:K9"/>
    <mergeCell ref="H10:K10"/>
    <mergeCell ref="A1:H2"/>
    <mergeCell ref="A3:H4"/>
    <mergeCell ref="A6:K7"/>
    <mergeCell ref="A5:K5"/>
    <mergeCell ref="K1:K4"/>
    <mergeCell ref="F8:K8"/>
    <mergeCell ref="A8:D27"/>
    <mergeCell ref="F13:G13"/>
    <mergeCell ref="C41:D41"/>
    <mergeCell ref="C39:D39"/>
    <mergeCell ref="H20:K20"/>
    <mergeCell ref="F18:G18"/>
    <mergeCell ref="H18:K18"/>
    <mergeCell ref="F19:G19"/>
    <mergeCell ref="F14:G14"/>
    <mergeCell ref="H14:K14"/>
    <mergeCell ref="F15:G15"/>
    <mergeCell ref="H15:K15"/>
    <mergeCell ref="F16:G16"/>
    <mergeCell ref="H16:K16"/>
    <mergeCell ref="F21:G21"/>
    <mergeCell ref="F33:G33"/>
    <mergeCell ref="H33:K33"/>
    <mergeCell ref="F20:G20"/>
    <mergeCell ref="H19:K19"/>
    <mergeCell ref="F29:G29"/>
    <mergeCell ref="H29:K29"/>
    <mergeCell ref="F30:G30"/>
    <mergeCell ref="H30:K30"/>
    <mergeCell ref="H21:K21"/>
    <mergeCell ref="F35:G35"/>
    <mergeCell ref="H35:K35"/>
  </mergeCells>
  <pageMargins left="0.25" right="0.25" top="0.75" bottom="0.75" header="0.3" footer="0.3"/>
  <pageSetup paperSize="258" scale="70"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24</vt:i4>
      </vt:variant>
      <vt:variant>
        <vt:lpstr>Rangos con nombre</vt:lpstr>
      </vt:variant>
      <vt:variant>
        <vt:i4>2</vt:i4>
      </vt:variant>
    </vt:vector>
  </HeadingPairs>
  <TitlesOfParts>
    <vt:vector size="26" baseType="lpstr">
      <vt:lpstr>INSTRUCTIVO</vt:lpstr>
      <vt:lpstr>CONTEXTO</vt:lpstr>
      <vt:lpstr>Hoja1</vt:lpstr>
      <vt:lpstr>LISTAS CONTEXTO</vt:lpstr>
      <vt:lpstr>PRIORIZACIÓN DE CAUSA</vt:lpstr>
      <vt:lpstr>matriz definicion riesgo</vt:lpstr>
      <vt:lpstr>IDENTIFICACION</vt:lpstr>
      <vt:lpstr>PRIORIZ CAUSA R CORUP TRÁMITES</vt:lpstr>
      <vt:lpstr>DOFA</vt:lpstr>
      <vt:lpstr>IDENTIFICACION DE RIESGOS</vt:lpstr>
      <vt:lpstr>DESCRIPCION</vt:lpstr>
      <vt:lpstr>PROBABILIDAD</vt:lpstr>
      <vt:lpstr> IMPACTO RIESGOS GESTION</vt:lpstr>
      <vt:lpstr> IMPACTO RIESGOS CORRUPCION</vt:lpstr>
      <vt:lpstr>VALORACION RIESGOS INHERENTES</vt:lpstr>
      <vt:lpstr>Hoja3</vt:lpstr>
      <vt:lpstr>NOOO</vt:lpstr>
      <vt:lpstr>Hoja2</vt:lpstr>
      <vt:lpstr>CONTROLES Y EVALUACIÓN</vt:lpstr>
      <vt:lpstr>EVALUACIÓN SOLIDEZ CONTROLES</vt:lpstr>
      <vt:lpstr>VALORACIÓN RIESGOS RESIDUAL</vt:lpstr>
      <vt:lpstr>MAPA DE RIESGO ADMON</vt:lpstr>
      <vt:lpstr>NOO</vt:lpstr>
      <vt:lpstr>NO</vt:lpstr>
      <vt:lpstr>DESCRIPCION!Títulos_a_imprimir</vt:lpstr>
      <vt:lpstr>'IDENTIFICACION DE RIESGOS'!Títulos_a_imprimir</vt:lpstr>
    </vt:vector>
  </TitlesOfParts>
  <Company>Hewlett-Packard Company</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PLANEACION5</dc:creator>
  <cp:lastModifiedBy>Sandy Poveda Vargas</cp:lastModifiedBy>
  <cp:revision/>
  <cp:lastPrinted>2022-05-25T13:06:32Z</cp:lastPrinted>
  <dcterms:created xsi:type="dcterms:W3CDTF">2014-12-30T19:27:19Z</dcterms:created>
  <dcterms:modified xsi:type="dcterms:W3CDTF">2023-01-31T14:48:53Z</dcterms:modified>
</cp:coreProperties>
</file>