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OGOS\"/>
    </mc:Choice>
  </mc:AlternateContent>
  <bookViews>
    <workbookView xWindow="0" yWindow="0" windowWidth="20490" windowHeight="7650" tabRatio="763" firstSheet="1" activeTab="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CORRUPCION" sheetId="1" r:id="rId22"/>
    <sheet name="Hoja4" sheetId="37" r:id="rId23"/>
    <sheet name="NOO" sheetId="33" state="hidden" r:id="rId24"/>
    <sheet name="NO" sheetId="32" state="hidden" r:id="rId25"/>
  </sheets>
  <definedNames>
    <definedName name="_xlnm._FilterDatabase" localSheetId="4" hidden="1">'PRIORIZACIÓN DE CAUSA'!$A$10:$Y$42</definedName>
    <definedName name="_xlnm.Print_Area" localSheetId="13">' IMPACTO RIESGOS CORRUPCION'!$A$1:$F$55</definedName>
    <definedName name="_xlnm.Print_Area" localSheetId="12">' IMPACTO RIESGOS GESTION'!$A$1:$F$14</definedName>
    <definedName name="_xlnm.Print_Area" localSheetId="1">CONTEXTO!$A$1:$F$26</definedName>
    <definedName name="_xlnm.Print_Area" localSheetId="18">'CONTROLES Y EVALUACIÓN'!$A$9:$K$51</definedName>
    <definedName name="_xlnm.Print_Area" localSheetId="10">DESCRIPCION!$A$1:$F$15</definedName>
    <definedName name="_xlnm.Print_Area" localSheetId="8">DOFA!$A$1:$J$54</definedName>
    <definedName name="_xlnm.Print_Area" localSheetId="19">'EVALUACIÓN SOLIDEZ CONTROLES'!$A$1:$H$18</definedName>
    <definedName name="_xlnm.Print_Area" localSheetId="9">'IDENTIFICACION DE RIESGOS'!$A$1:$J$15</definedName>
    <definedName name="_xlnm.Print_Area" localSheetId="21">'MAPA DE RIESGO CORRUPCION'!$A$1:$M$16</definedName>
    <definedName name="_xlnm.Print_Area" localSheetId="4">'PRIORIZACIÓN DE CAUSA'!$A$1:$W$42</definedName>
    <definedName name="_xlnm.Print_Area" localSheetId="11">PROBABILIDAD!$A$1:$T$12</definedName>
    <definedName name="_xlnm.Print_Area" localSheetId="14">'VALORACION RIESGOS INHERENTES'!$A$1:$K$49</definedName>
    <definedName name="_xlnm.Print_Area" localSheetId="20">'VALORACIÓN RIESGOS RESIDUAL'!$A$1:$K$51</definedName>
    <definedName name="_xlnm.Print_Titles" localSheetId="18">'CONTROLES Y EVALUACIÓN'!$1:$7</definedName>
    <definedName name="_xlnm.Print_Titles" localSheetId="10">DESCRIPCION!$1:$9</definedName>
    <definedName name="_xlnm.Print_Titles" localSheetId="9">'IDENTIFICACION DE RIESGOS'!$1:$9</definedName>
    <definedName name="_xlnm.Print_Titles" localSheetId="21">'MAPA DE RIESGO CORRUPCION'!$1:$9</definedName>
  </definedNames>
  <calcPr calcId="181029"/>
</workbook>
</file>

<file path=xl/calcChain.xml><?xml version="1.0" encoding="utf-8"?>
<calcChain xmlns="http://schemas.openxmlformats.org/spreadsheetml/2006/main">
  <c r="A10" i="1" l="1"/>
  <c r="A7" i="24"/>
  <c r="I13" i="1"/>
  <c r="I14" i="1"/>
  <c r="I10" i="1"/>
  <c r="I16" i="1"/>
  <c r="E16" i="26"/>
  <c r="E11" i="26"/>
  <c r="E12" i="26"/>
  <c r="E15" i="26"/>
  <c r="C16" i="26"/>
  <c r="C15" i="26"/>
  <c r="C12" i="26"/>
  <c r="C11" i="26"/>
  <c r="B1" i="34"/>
  <c r="F37" i="1"/>
  <c r="E37" i="1"/>
  <c r="F33" i="1"/>
  <c r="E33" i="1"/>
  <c r="F29" i="1"/>
  <c r="E29" i="1"/>
  <c r="F25" i="1"/>
  <c r="E25" i="1"/>
  <c r="F21" i="1"/>
  <c r="E21" i="1"/>
  <c r="F17" i="1"/>
  <c r="E17" i="1"/>
  <c r="F14" i="1"/>
  <c r="E14" i="1"/>
  <c r="F10" i="1"/>
  <c r="E10" i="1"/>
  <c r="A8" i="34"/>
  <c r="A6" i="34"/>
  <c r="S40" i="24"/>
  <c r="R40" i="24"/>
  <c r="R11" i="24"/>
  <c r="S35" i="24"/>
  <c r="S36" i="24"/>
  <c r="S37" i="24"/>
  <c r="S38" i="24"/>
  <c r="S39" i="24"/>
  <c r="R35" i="24"/>
  <c r="R36" i="24"/>
  <c r="R37" i="24"/>
  <c r="R38" i="24"/>
  <c r="R39" i="24"/>
  <c r="J172" i="29"/>
  <c r="J170" i="29"/>
  <c r="J168" i="29"/>
  <c r="J166" i="29"/>
  <c r="J151" i="29"/>
  <c r="J149" i="29"/>
  <c r="J147" i="29"/>
  <c r="J145"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164" i="16"/>
  <c r="J162" i="16"/>
  <c r="J160" i="16"/>
  <c r="J158" i="16"/>
  <c r="J144" i="16"/>
  <c r="J142" i="16"/>
  <c r="J140" i="16"/>
  <c r="J138" i="16"/>
  <c r="K152" i="16"/>
  <c r="K160" i="29"/>
  <c r="K11" i="29"/>
  <c r="K32" i="29"/>
  <c r="K53" i="29"/>
  <c r="K74" i="29"/>
  <c r="K132" i="16"/>
  <c r="K139" i="29"/>
  <c r="K116" i="29"/>
  <c r="K95" i="29"/>
  <c r="K138" i="29"/>
  <c r="K159" i="29"/>
  <c r="J123" i="16"/>
  <c r="J121" i="16"/>
  <c r="J119" i="16"/>
  <c r="J117" i="16"/>
  <c r="J103" i="16"/>
  <c r="J101" i="16"/>
  <c r="J99" i="16"/>
  <c r="J97" i="16"/>
  <c r="J83" i="16"/>
  <c r="J81" i="16"/>
  <c r="J79" i="16"/>
  <c r="J77" i="16"/>
  <c r="J63" i="16"/>
  <c r="J61" i="16"/>
  <c r="J59" i="16"/>
  <c r="J57" i="16"/>
  <c r="J43" i="16"/>
  <c r="J41" i="16"/>
  <c r="J39" i="16"/>
  <c r="J37" i="16"/>
  <c r="J23" i="16"/>
  <c r="J21" i="16"/>
  <c r="J19" i="16"/>
  <c r="J17" i="16"/>
  <c r="K11" i="16"/>
  <c r="K12" i="29"/>
  <c r="K31" i="16"/>
  <c r="K33" i="29"/>
  <c r="K51" i="16"/>
  <c r="K54" i="29"/>
  <c r="K71" i="16"/>
  <c r="K75" i="29"/>
  <c r="K91" i="16"/>
  <c r="K96" i="29"/>
  <c r="K111" i="16"/>
  <c r="K117" i="29"/>
  <c r="E41" i="26"/>
  <c r="E40" i="26"/>
  <c r="E39" i="26"/>
  <c r="E37" i="26"/>
  <c r="E36" i="26"/>
  <c r="E35" i="26"/>
  <c r="E33" i="26"/>
  <c r="E32" i="26"/>
  <c r="E31" i="26"/>
  <c r="E29" i="26"/>
  <c r="E28" i="26"/>
  <c r="E27" i="26"/>
  <c r="E25" i="26"/>
  <c r="E24" i="26"/>
  <c r="E23" i="26"/>
  <c r="E21" i="26"/>
  <c r="E20" i="26"/>
  <c r="E19" i="26"/>
  <c r="C41" i="26"/>
  <c r="C40" i="26"/>
  <c r="C39" i="26"/>
  <c r="C37" i="26"/>
  <c r="C36" i="26"/>
  <c r="C35" i="26"/>
  <c r="C33" i="26"/>
  <c r="C32" i="26"/>
  <c r="C31" i="26"/>
  <c r="C29" i="26"/>
  <c r="C28" i="26"/>
  <c r="C27" i="26"/>
  <c r="C25" i="26"/>
  <c r="C24" i="26"/>
  <c r="C23" i="26"/>
  <c r="C21" i="26"/>
  <c r="C20" i="26"/>
  <c r="C19" i="26"/>
  <c r="C17" i="26"/>
  <c r="C13" i="26"/>
  <c r="G37" i="1"/>
  <c r="G33" i="1"/>
  <c r="G29" i="1"/>
  <c r="G25" i="1"/>
  <c r="G21" i="1"/>
  <c r="G17" i="1"/>
  <c r="G14" i="1"/>
  <c r="G10" i="1"/>
  <c r="A9" i="29"/>
  <c r="A8" i="29"/>
  <c r="C1" i="29"/>
  <c r="J22" i="20"/>
  <c r="C25" i="1"/>
  <c r="B25" i="26"/>
  <c r="B24" i="26"/>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7" i="3"/>
  <c r="G126" i="3"/>
  <c r="G125" i="3"/>
  <c r="G124" i="3"/>
  <c r="G123" i="3"/>
  <c r="G122" i="3"/>
  <c r="G121" i="3"/>
  <c r="G116" i="3"/>
  <c r="G115" i="3"/>
  <c r="G114" i="3"/>
  <c r="G113" i="3"/>
  <c r="G112" i="3"/>
  <c r="G111" i="3"/>
  <c r="G110" i="3"/>
  <c r="G105" i="3"/>
  <c r="G104" i="3"/>
  <c r="G103" i="3"/>
  <c r="G102" i="3"/>
  <c r="G101" i="3"/>
  <c r="G100" i="3"/>
  <c r="G99" i="3"/>
  <c r="G94" i="3"/>
  <c r="G93" i="3"/>
  <c r="G92" i="3"/>
  <c r="G91" i="3"/>
  <c r="G90" i="3"/>
  <c r="G89" i="3"/>
  <c r="G88" i="3"/>
  <c r="G77" i="3"/>
  <c r="G78" i="3"/>
  <c r="G79" i="3"/>
  <c r="G80" i="3"/>
  <c r="G81" i="3"/>
  <c r="G82" i="3"/>
  <c r="G83" i="3"/>
  <c r="G28" i="3"/>
  <c r="G27" i="3"/>
  <c r="G26" i="3"/>
  <c r="G25" i="3"/>
  <c r="G24" i="3"/>
  <c r="G23" i="3"/>
  <c r="G22" i="3"/>
  <c r="E33" i="22"/>
  <c r="E32" i="22"/>
  <c r="E31" i="22"/>
  <c r="D33" i="22"/>
  <c r="B41" i="26"/>
  <c r="D32" i="22"/>
  <c r="B40" i="26"/>
  <c r="D31" i="22"/>
  <c r="B39" i="26"/>
  <c r="E30" i="22"/>
  <c r="E29" i="22"/>
  <c r="E28" i="22"/>
  <c r="D30" i="22"/>
  <c r="D35" i="1"/>
  <c r="D29" i="22"/>
  <c r="D34" i="1"/>
  <c r="D28" i="22"/>
  <c r="D33" i="1"/>
  <c r="E27" i="22"/>
  <c r="E26" i="22"/>
  <c r="E25" i="22"/>
  <c r="D27" i="22"/>
  <c r="B33" i="26"/>
  <c r="D26" i="22"/>
  <c r="B32" i="26"/>
  <c r="D25" i="22"/>
  <c r="B31" i="26"/>
  <c r="E24" i="22"/>
  <c r="E23" i="22"/>
  <c r="E22" i="22"/>
  <c r="D24" i="22"/>
  <c r="D27" i="1"/>
  <c r="D23" i="22"/>
  <c r="D26" i="1"/>
  <c r="D22" i="22"/>
  <c r="D25" i="1"/>
  <c r="E21" i="22"/>
  <c r="E20" i="22"/>
  <c r="E19" i="22"/>
  <c r="D21" i="22"/>
  <c r="D23" i="1"/>
  <c r="D20" i="22"/>
  <c r="B143" i="3"/>
  <c r="D19" i="22"/>
  <c r="B23" i="26"/>
  <c r="E18" i="22"/>
  <c r="E17" i="22"/>
  <c r="E16" i="22"/>
  <c r="D18" i="22"/>
  <c r="D19" i="1"/>
  <c r="D17" i="22"/>
  <c r="D18" i="1"/>
  <c r="D16" i="22"/>
  <c r="D17" i="1"/>
  <c r="E15" i="22"/>
  <c r="E14" i="22"/>
  <c r="E13" i="22"/>
  <c r="D15" i="22"/>
  <c r="D14" i="22"/>
  <c r="D13" i="22"/>
  <c r="E12" i="22"/>
  <c r="E11" i="22"/>
  <c r="E10" i="22"/>
  <c r="D12" i="22"/>
  <c r="D11" i="22"/>
  <c r="D12" i="1"/>
  <c r="D10" i="22"/>
  <c r="J10" i="20"/>
  <c r="C10" i="1"/>
  <c r="J13" i="20"/>
  <c r="C14" i="1"/>
  <c r="J16" i="20"/>
  <c r="J19" i="20"/>
  <c r="C21" i="1"/>
  <c r="J25" i="20"/>
  <c r="C29" i="1"/>
  <c r="J28" i="20"/>
  <c r="J31" i="20"/>
  <c r="C37" i="1"/>
  <c r="C31" i="22"/>
  <c r="B16" i="26"/>
  <c r="B44" i="3"/>
  <c r="D10" i="1"/>
  <c r="B11" i="3"/>
  <c r="B22" i="3"/>
  <c r="D14" i="1"/>
  <c r="B33" i="3"/>
  <c r="G84" i="3"/>
  <c r="H77" i="3"/>
  <c r="J77" i="3"/>
  <c r="G150" i="3"/>
  <c r="H143" i="3"/>
  <c r="J143" i="3"/>
  <c r="G172" i="3"/>
  <c r="H165" i="3"/>
  <c r="D27" i="26"/>
  <c r="G216" i="3"/>
  <c r="H209" i="3"/>
  <c r="D32" i="26"/>
  <c r="G260" i="3"/>
  <c r="H253" i="3"/>
  <c r="J253" i="3"/>
  <c r="G282" i="3"/>
  <c r="H275" i="3"/>
  <c r="J275" i="3"/>
  <c r="B286" i="3"/>
  <c r="D31" i="1"/>
  <c r="B88" i="3"/>
  <c r="B11" i="26"/>
  <c r="B27" i="26"/>
  <c r="B154" i="3"/>
  <c r="B19" i="26"/>
  <c r="B35" i="26"/>
  <c r="D15" i="1"/>
  <c r="C22" i="22"/>
  <c r="B220" i="3"/>
  <c r="D30" i="1"/>
  <c r="B132" i="3"/>
  <c r="B264" i="3"/>
  <c r="D22" i="1"/>
  <c r="D38" i="1"/>
  <c r="B198" i="3"/>
  <c r="D39" i="1"/>
  <c r="G139" i="3"/>
  <c r="H132" i="3"/>
  <c r="G249" i="3"/>
  <c r="H242" i="3"/>
  <c r="G106" i="3"/>
  <c r="H99" i="3"/>
  <c r="G128" i="3"/>
  <c r="H121" i="3"/>
  <c r="G194" i="3"/>
  <c r="H187" i="3"/>
  <c r="G238" i="3"/>
  <c r="H231" i="3"/>
  <c r="B55" i="3"/>
  <c r="B99" i="3"/>
  <c r="B121" i="3"/>
  <c r="B165" i="3"/>
  <c r="B187" i="3"/>
  <c r="B209" i="3"/>
  <c r="B231" i="3"/>
  <c r="B253" i="3"/>
  <c r="B275" i="3"/>
  <c r="B12" i="26"/>
  <c r="B20" i="26"/>
  <c r="B28" i="26"/>
  <c r="B36" i="26"/>
  <c r="C25" i="22"/>
  <c r="B110" i="3"/>
  <c r="B242" i="3"/>
  <c r="C19" i="22"/>
  <c r="C28" i="22"/>
  <c r="C33" i="1"/>
  <c r="C16" i="22"/>
  <c r="C17" i="1"/>
  <c r="G29" i="3"/>
  <c r="H22" i="3"/>
  <c r="D12" i="26"/>
  <c r="G95" i="3"/>
  <c r="H88" i="3"/>
  <c r="G117" i="3"/>
  <c r="H110" i="3"/>
  <c r="G161" i="3"/>
  <c r="H154" i="3"/>
  <c r="G183" i="3"/>
  <c r="H176" i="3"/>
  <c r="G227" i="3"/>
  <c r="H220" i="3"/>
  <c r="G271" i="3"/>
  <c r="H264" i="3"/>
  <c r="G293" i="3"/>
  <c r="H286" i="3"/>
  <c r="B13" i="26"/>
  <c r="B17" i="26"/>
  <c r="B21" i="26"/>
  <c r="B29" i="26"/>
  <c r="B37" i="26"/>
  <c r="D21" i="1"/>
  <c r="D29" i="1"/>
  <c r="D37" i="1"/>
  <c r="B176" i="3"/>
  <c r="G205" i="3"/>
  <c r="H198" i="3"/>
  <c r="B15" i="26"/>
  <c r="J165" i="3"/>
  <c r="F27" i="26"/>
  <c r="J209" i="3"/>
  <c r="K209" i="3"/>
  <c r="D40" i="26"/>
  <c r="D37" i="26"/>
  <c r="D24" i="26"/>
  <c r="J220" i="3"/>
  <c r="D33" i="26"/>
  <c r="J231" i="3"/>
  <c r="D35" i="26"/>
  <c r="J176" i="3"/>
  <c r="D28" i="26"/>
  <c r="J198" i="3"/>
  <c r="D31" i="26"/>
  <c r="J88" i="3"/>
  <c r="D17" i="26"/>
  <c r="J242" i="3"/>
  <c r="D36" i="26"/>
  <c r="K275" i="3"/>
  <c r="F40" i="26"/>
  <c r="G40" i="26"/>
  <c r="J286" i="3"/>
  <c r="D41" i="26"/>
  <c r="J154" i="3"/>
  <c r="D25" i="26"/>
  <c r="J121" i="3"/>
  <c r="D21" i="26"/>
  <c r="J264" i="3"/>
  <c r="D39" i="26"/>
  <c r="J110" i="3"/>
  <c r="D20" i="26"/>
  <c r="K253" i="3"/>
  <c r="F37" i="26"/>
  <c r="G37" i="26"/>
  <c r="J99" i="3"/>
  <c r="D19" i="26"/>
  <c r="K143" i="3"/>
  <c r="F24" i="26"/>
  <c r="G24" i="26"/>
  <c r="J22" i="3"/>
  <c r="F12" i="26"/>
  <c r="J187" i="3"/>
  <c r="D29" i="26"/>
  <c r="J132" i="3"/>
  <c r="D23" i="26"/>
  <c r="K77" i="3"/>
  <c r="C13" i="22"/>
  <c r="C10" i="22"/>
  <c r="K165" i="3"/>
  <c r="G27" i="26"/>
  <c r="F32" i="26"/>
  <c r="G32" i="26"/>
  <c r="K132" i="3"/>
  <c r="F23" i="26"/>
  <c r="K286" i="3"/>
  <c r="F41" i="26"/>
  <c r="G41" i="26"/>
  <c r="K187" i="3"/>
  <c r="F29" i="26"/>
  <c r="G29" i="26"/>
  <c r="K154" i="3"/>
  <c r="F25" i="26"/>
  <c r="G25" i="26"/>
  <c r="K99" i="3"/>
  <c r="F19" i="26"/>
  <c r="K22" i="3"/>
  <c r="K121" i="3"/>
  <c r="F21" i="26"/>
  <c r="G21" i="26"/>
  <c r="K176" i="3"/>
  <c r="F28" i="26"/>
  <c r="G28" i="26"/>
  <c r="K220" i="3"/>
  <c r="F33" i="26"/>
  <c r="G33" i="26"/>
  <c r="K110" i="3"/>
  <c r="F20" i="26"/>
  <c r="G20" i="26"/>
  <c r="K88" i="3"/>
  <c r="F17" i="26"/>
  <c r="G17" i="26"/>
  <c r="K264" i="3"/>
  <c r="F39" i="26"/>
  <c r="K242" i="3"/>
  <c r="F36" i="26"/>
  <c r="G36" i="26"/>
  <c r="K198" i="3"/>
  <c r="F31" i="26"/>
  <c r="K231" i="3"/>
  <c r="F35" i="26"/>
  <c r="B1" i="1"/>
  <c r="B1" i="26"/>
  <c r="B1" i="3"/>
  <c r="C1" i="16"/>
  <c r="B1" i="25"/>
  <c r="E21" i="13"/>
  <c r="E22" i="13"/>
  <c r="C22" i="13"/>
  <c r="C21" i="13"/>
  <c r="B1" i="13"/>
  <c r="A31" i="22"/>
  <c r="A39" i="26"/>
  <c r="A28" i="22"/>
  <c r="A25" i="22"/>
  <c r="A22" i="22"/>
  <c r="A19" i="22"/>
  <c r="A16" i="22"/>
  <c r="A13" i="22"/>
  <c r="B1" i="8"/>
  <c r="A10" i="22"/>
  <c r="B1" i="22"/>
  <c r="B1" i="20"/>
  <c r="S11" i="24"/>
  <c r="A6" i="23"/>
  <c r="A6" i="3"/>
  <c r="A9" i="16"/>
  <c r="A8" i="16"/>
  <c r="A8" i="13"/>
  <c r="A6" i="13"/>
  <c r="A7" i="8"/>
  <c r="A6" i="8"/>
  <c r="A7" i="22"/>
  <c r="A6" i="22"/>
  <c r="A6" i="20"/>
  <c r="A7" i="20"/>
  <c r="A33" i="3"/>
  <c r="A44" i="3"/>
  <c r="A22" i="3"/>
  <c r="A11" i="3"/>
  <c r="G30" i="26"/>
  <c r="H27" i="26"/>
  <c r="K97" i="29"/>
  <c r="G39" i="26"/>
  <c r="G42" i="26"/>
  <c r="H39" i="26"/>
  <c r="K161" i="29"/>
  <c r="G35" i="26"/>
  <c r="G38" i="26"/>
  <c r="H35" i="26"/>
  <c r="K140" i="29"/>
  <c r="G31" i="26"/>
  <c r="G34" i="26"/>
  <c r="H31" i="26"/>
  <c r="K118" i="29"/>
  <c r="G23" i="26"/>
  <c r="G26" i="26"/>
  <c r="H23" i="26"/>
  <c r="K76" i="29"/>
  <c r="G19" i="26"/>
  <c r="G22" i="26"/>
  <c r="H19" i="26"/>
  <c r="K55" i="29"/>
  <c r="A12" i="8"/>
  <c r="A36" i="25"/>
  <c r="B32" i="29"/>
  <c r="A15" i="26"/>
  <c r="B31" i="16"/>
  <c r="B14" i="1"/>
  <c r="B116" i="29"/>
  <c r="A209" i="3"/>
  <c r="A31" i="26"/>
  <c r="B111" i="16"/>
  <c r="A220" i="3"/>
  <c r="A198" i="3"/>
  <c r="B29" i="1"/>
  <c r="A13" i="13"/>
  <c r="B95" i="29"/>
  <c r="A187" i="3"/>
  <c r="A165" i="3"/>
  <c r="A27" i="26"/>
  <c r="A176" i="3"/>
  <c r="B91" i="16"/>
  <c r="B25" i="1"/>
  <c r="A11" i="8"/>
  <c r="A13" i="25"/>
  <c r="B11" i="29"/>
  <c r="A11" i="26"/>
  <c r="B11" i="16"/>
  <c r="B10" i="1"/>
  <c r="B53" i="29"/>
  <c r="A121" i="3"/>
  <c r="A99" i="3"/>
  <c r="A19" i="26"/>
  <c r="A110" i="3"/>
  <c r="B17" i="1"/>
  <c r="B51" i="16"/>
  <c r="B138" i="29"/>
  <c r="A253" i="3"/>
  <c r="A231" i="3"/>
  <c r="B132" i="16"/>
  <c r="A35" i="26"/>
  <c r="A242" i="3"/>
  <c r="B33" i="1"/>
  <c r="A14" i="13"/>
  <c r="B74" i="29"/>
  <c r="B71" i="16"/>
  <c r="A143" i="3"/>
  <c r="A23" i="26"/>
  <c r="A154" i="3"/>
  <c r="A132" i="3"/>
  <c r="B21" i="1"/>
  <c r="B159" i="29"/>
  <c r="B152" i="16"/>
  <c r="A275" i="3"/>
  <c r="A286" i="3"/>
  <c r="A264" i="3"/>
  <c r="B37" i="1"/>
  <c r="A1" i="23"/>
  <c r="B1" i="24"/>
  <c r="E13" i="13"/>
  <c r="A7" i="26"/>
  <c r="A6" i="26"/>
  <c r="A7" i="3"/>
  <c r="A8" i="25"/>
  <c r="A6" i="25"/>
  <c r="R12"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72" i="3"/>
  <c r="G71" i="3"/>
  <c r="G70" i="3"/>
  <c r="G69" i="3"/>
  <c r="G68" i="3"/>
  <c r="G67" i="3"/>
  <c r="G66" i="3"/>
  <c r="G61" i="3"/>
  <c r="G60" i="3"/>
  <c r="G59" i="3"/>
  <c r="G58" i="3"/>
  <c r="G57" i="3"/>
  <c r="G56" i="3"/>
  <c r="G55" i="3"/>
  <c r="G50" i="3"/>
  <c r="G49" i="3"/>
  <c r="G48" i="3"/>
  <c r="G47" i="3"/>
  <c r="G46" i="3"/>
  <c r="G45" i="3"/>
  <c r="G44" i="3"/>
  <c r="G39" i="3"/>
  <c r="G38" i="3"/>
  <c r="G37" i="3"/>
  <c r="G36" i="3"/>
  <c r="G35" i="3"/>
  <c r="G34" i="3"/>
  <c r="G33" i="3"/>
  <c r="G17" i="3"/>
  <c r="G16" i="3"/>
  <c r="G15" i="3"/>
  <c r="G14" i="3"/>
  <c r="G13" i="3"/>
  <c r="G12"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18" i="8"/>
  <c r="T18" i="8"/>
  <c r="R18" i="8"/>
  <c r="S17" i="8"/>
  <c r="T17" i="8"/>
  <c r="R17" i="8"/>
  <c r="S16" i="8"/>
  <c r="T16" i="8"/>
  <c r="R16" i="8"/>
  <c r="S15" i="8"/>
  <c r="T15" i="8"/>
  <c r="R15" i="8"/>
  <c r="S14" i="8"/>
  <c r="T14" i="8"/>
  <c r="R14" i="8"/>
  <c r="S13" i="8"/>
  <c r="T13" i="8"/>
  <c r="R13" i="8"/>
  <c r="S12" i="8"/>
  <c r="T12" i="8"/>
  <c r="S11" i="8"/>
  <c r="T11" i="8"/>
  <c r="R11" i="8"/>
  <c r="R31" i="24"/>
  <c r="R30" i="24"/>
  <c r="R29" i="24"/>
  <c r="R28" i="24"/>
  <c r="R27" i="24"/>
  <c r="R26" i="24"/>
  <c r="R25" i="24"/>
  <c r="R24" i="24"/>
  <c r="R23" i="24"/>
  <c r="R22" i="24"/>
  <c r="R21" i="24"/>
  <c r="R20" i="24"/>
  <c r="R19" i="24"/>
  <c r="R18" i="24"/>
  <c r="R17" i="24"/>
  <c r="R16" i="24"/>
  <c r="R15" i="24"/>
  <c r="R14" i="24"/>
  <c r="R13" i="24"/>
  <c r="R12" i="24"/>
  <c r="D52" i="16"/>
  <c r="D92" i="16"/>
  <c r="D133" i="16"/>
  <c r="D12" i="16"/>
  <c r="D32" i="16"/>
  <c r="D72" i="16"/>
  <c r="D112" i="16"/>
  <c r="D153" i="16"/>
  <c r="S41" i="24"/>
  <c r="S42" i="24"/>
  <c r="G73" i="3"/>
  <c r="H66" i="3"/>
  <c r="B100" i="21"/>
  <c r="D78" i="25"/>
  <c r="F59" i="25"/>
  <c r="B123" i="21"/>
  <c r="D101" i="25"/>
  <c r="F82" i="25"/>
  <c r="B146" i="21"/>
  <c r="D124" i="25"/>
  <c r="F105" i="25"/>
  <c r="G62" i="3"/>
  <c r="H55" i="3"/>
  <c r="G51" i="3"/>
  <c r="H44" i="3"/>
  <c r="D16" i="26"/>
  <c r="G40" i="3"/>
  <c r="H33" i="3"/>
  <c r="D15" i="26"/>
  <c r="G18" i="3"/>
  <c r="B77" i="21"/>
  <c r="D55" i="25"/>
  <c r="F36" i="25"/>
  <c r="B54" i="21"/>
  <c r="D32" i="25"/>
  <c r="F13" i="25"/>
  <c r="J55" i="3"/>
  <c r="D13" i="26"/>
  <c r="J33" i="3"/>
  <c r="F15" i="26"/>
  <c r="J44" i="3"/>
  <c r="F16" i="26"/>
  <c r="G16" i="26"/>
  <c r="J66" i="3"/>
  <c r="H11" i="3"/>
  <c r="D11" i="26"/>
  <c r="K66" i="3"/>
  <c r="K44" i="3"/>
  <c r="G12" i="26"/>
  <c r="K33" i="3"/>
  <c r="J11" i="3"/>
  <c r="F11" i="26"/>
  <c r="K55" i="3"/>
  <c r="F13" i="26"/>
  <c r="G13" i="26"/>
  <c r="G11" i="26"/>
  <c r="G14" i="26"/>
  <c r="G15" i="26"/>
  <c r="G18" i="26"/>
  <c r="K11" i="3"/>
  <c r="H15" i="26"/>
  <c r="K34" i="29"/>
  <c r="H11" i="26"/>
  <c r="K13" i="29"/>
</calcChain>
</file>

<file path=xl/sharedStrings.xml><?xml version="1.0" encoding="utf-8"?>
<sst xmlns="http://schemas.openxmlformats.org/spreadsheetml/2006/main" count="2299" uniqueCount="508">
  <si>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</si>
  <si>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</si>
  <si>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</si>
  <si>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</si>
  <si>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</si>
  <si>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</si>
  <si>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</si>
  <si>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</si>
  <si>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</si>
  <si>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</si>
  <si>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</si>
  <si>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</si>
  <si>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</si>
  <si>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</si>
  <si>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</si>
  <si>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</si>
  <si>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</si>
  <si>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</si>
  <si>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</si>
  <si>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</si>
  <si>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</si>
  <si>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</si>
  <si>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</si>
  <si>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</si>
  <si>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</si>
  <si>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</si>
  <si>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</si>
  <si>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</si>
  <si>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</si>
  <si>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</si>
  <si>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</si>
  <si>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</si>
  <si>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</si>
  <si>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</si>
  <si>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</si>
  <si>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</si>
  <si>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</si>
  <si>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</si>
  <si>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</si>
  <si>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</si>
  <si>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</si>
  <si>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</si>
  <si>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</si>
  <si>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</si>
  <si>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</si>
  <si>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</si>
  <si>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</si>
  <si>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</si>
  <si>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</si>
  <si>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</si>
  <si>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</si>
  <si>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</si>
  <si>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</si>
  <si>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</si>
  <si>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</si>
  <si>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</si>
  <si>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</si>
  <si>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</si>
  <si>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</si>
  <si>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</si>
  <si>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</si>
  <si>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</si>
  <si>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</si>
  <si>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</si>
  <si>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</si>
  <si>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</si>
  <si>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</si>
  <si>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</si>
  <si>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</si>
  <si>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</si>
  <si>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</si>
  <si>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</si>
  <si>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</si>
  <si>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</si>
  <si>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</si>
  <si>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</si>
  <si>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</si>
  <si>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</si>
  <si>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</si>
  <si>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</si>
  <si>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</si>
  <si>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 xml:space="preserve">Codigo: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</si>
  <si>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</si>
  <si>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</si>
  <si>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</si>
  <si>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</si>
  <si>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</si>
  <si>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</si>
  <si>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</si>
  <si>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</si>
  <si>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</si>
  <si>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</si>
  <si>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</si>
  <si>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</si>
  <si>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</si>
  <si>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</si>
  <si>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</si>
  <si>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</si>
  <si>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</si>
  <si>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</si>
  <si>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</si>
  <si>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</si>
  <si>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</si>
  <si>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</si>
  <si>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</si>
  <si>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</si>
  <si>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</si>
  <si>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</si>
  <si>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</si>
  <si>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</si>
  <si>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</si>
  <si>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</si>
  <si>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</si>
  <si>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</si>
  <si>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</si>
  <si>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</si>
  <si>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</si>
  <si>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</si>
  <si>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</si>
  <si>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</si>
  <si>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Versión:02</t>
  </si>
  <si>
    <t>Fecha: 2018/07/30</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</si>
  <si>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</si>
  <si>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</si>
  <si>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</si>
  <si>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</si>
  <si>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</si>
  <si>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</si>
  <si>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</si>
  <si>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</si>
  <si>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</si>
  <si>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</si>
  <si>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</si>
  <si>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</si>
  <si>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</si>
  <si>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</si>
  <si>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</si>
  <si>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</si>
  <si>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</si>
  <si>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</si>
  <si>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</si>
  <si>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</si>
  <si>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</si>
  <si>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</si>
  <si>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</si>
  <si>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</si>
  <si>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</si>
  <si>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</si>
  <si>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</si>
  <si>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</si>
  <si>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</si>
  <si>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</si>
  <si>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</si>
  <si>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</si>
  <si>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</si>
  <si>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</si>
  <si>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</si>
  <si>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</si>
  <si>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</si>
  <si>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</si>
  <si>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</si>
  <si>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</si>
  <si>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</si>
  <si>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</si>
  <si>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</si>
  <si>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</si>
  <si>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</si>
  <si>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</si>
  <si>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</si>
  <si>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</si>
  <si>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</si>
  <si>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</si>
  <si>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</si>
  <si>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</si>
  <si>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</si>
  <si>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</si>
  <si>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</si>
  <si>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</si>
  <si>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</si>
  <si>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</si>
  <si>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</si>
  <si>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</si>
  <si>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</si>
  <si>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</si>
  <si>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</si>
  <si>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</si>
  <si>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</si>
  <si>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</si>
  <si>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</si>
  <si>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</si>
  <si>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</si>
  <si>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</si>
  <si>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</si>
  <si>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</si>
  <si>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</si>
  <si>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</si>
  <si>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</si>
  <si>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</si>
  <si>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</si>
  <si>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</si>
  <si>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</si>
  <si>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</si>
  <si>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</si>
  <si>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</si>
  <si>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</si>
  <si>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</si>
  <si>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</si>
  <si>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</si>
  <si>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</si>
  <si>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</si>
  <si>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</si>
  <si>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</si>
  <si>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</si>
  <si>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</si>
  <si>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</si>
  <si>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</si>
  <si>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</si>
  <si>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</si>
  <si>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</si>
  <si>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</si>
  <si>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</si>
  <si>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</si>
  <si>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</si>
  <si>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</si>
  <si>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</si>
  <si>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</si>
  <si>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</si>
  <si>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</si>
  <si>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</si>
  <si>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</si>
  <si>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</si>
  <si>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</si>
  <si>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</si>
  <si>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</si>
  <si>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</si>
  <si>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</si>
  <si>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</si>
  <si>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</si>
  <si>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</si>
  <si>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</si>
  <si>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</si>
  <si>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</si>
  <si>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</si>
  <si>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</si>
  <si>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</si>
  <si>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</si>
  <si>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</si>
  <si>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</si>
  <si>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</si>
  <si>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</si>
  <si>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</si>
  <si>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</si>
  <si>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</si>
  <si>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</si>
  <si>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</si>
  <si>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</si>
  <si>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</si>
  <si>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</si>
  <si>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</si>
  <si>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</si>
  <si>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</si>
  <si>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</si>
  <si>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</si>
  <si>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</si>
  <si>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</si>
  <si>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</si>
  <si>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</si>
  <si>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</si>
  <si>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</si>
  <si>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</si>
  <si>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</si>
  <si>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</si>
  <si>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</si>
  <si>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</si>
  <si>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</si>
  <si>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</si>
  <si>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</si>
  <si>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</si>
  <si>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</si>
  <si>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</si>
  <si>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</si>
  <si>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</si>
  <si>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</si>
  <si>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</si>
  <si>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</si>
  <si>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</si>
  <si>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</si>
  <si>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</si>
  <si>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</si>
  <si>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</si>
  <si>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</si>
  <si>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</si>
  <si>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</si>
  <si>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</si>
  <si>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</si>
  <si>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</si>
  <si>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</si>
  <si>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</si>
  <si>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</si>
  <si>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</si>
  <si>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</si>
  <si>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</si>
  <si>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</si>
  <si>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</si>
  <si>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</si>
  <si>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</si>
  <si>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</si>
  <si>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</si>
  <si>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</si>
  <si>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</si>
  <si>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</si>
  <si>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</si>
  <si>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</si>
  <si>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</si>
  <si>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</si>
  <si>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</si>
  <si>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</si>
  <si>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</si>
  <si>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</si>
  <si>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</si>
  <si>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</si>
  <si>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</si>
  <si>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</si>
  <si>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</si>
  <si>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</si>
  <si>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</si>
  <si>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</si>
  <si>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</si>
  <si>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</si>
  <si>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</si>
  <si>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</si>
  <si>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</si>
  <si>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</si>
  <si>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</si>
  <si>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</si>
  <si>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</si>
  <si>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</si>
  <si>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</si>
  <si>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</si>
  <si>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</si>
  <si>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</si>
  <si>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</si>
  <si>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</si>
  <si>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</si>
  <si>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</si>
  <si>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</si>
  <si>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</si>
  <si>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</si>
  <si>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</si>
  <si>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</si>
  <si>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</si>
  <si>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</si>
  <si>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</si>
  <si>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</si>
  <si>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</si>
  <si>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</si>
  <si>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</si>
  <si>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</si>
  <si>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</si>
  <si>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</si>
  <si>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</si>
  <si>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</si>
  <si>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</si>
  <si>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</si>
  <si>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</si>
  <si>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</si>
  <si>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</si>
  <si>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</si>
  <si>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</si>
  <si>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</si>
  <si>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</si>
  <si>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</si>
  <si>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</si>
  <si>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</si>
  <si>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</si>
  <si>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</si>
  <si>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</si>
  <si>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</si>
  <si>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</si>
  <si>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</si>
  <si>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</si>
  <si>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Declaratoria de emergecia sanitaria por epidemias, pandemias y/o catastrofes naturales</t>
  </si>
  <si>
    <t>Constantes cambios normativos (leyes, decretos, acuerdos)</t>
  </si>
  <si>
    <t>Baja seguridad informatica en la base de datos asociada al proceso de Identificacion de los Predios</t>
  </si>
  <si>
    <t>Situaciones de Orden Publico</t>
  </si>
  <si>
    <t>Cambios de Gobierno</t>
  </si>
  <si>
    <t>Personal de planta insuficiente o sin las competencias  para el desarrollo de las actividades propias del proceso</t>
  </si>
  <si>
    <t>Personal sin vinculación laboral directa  manejando procesos críticos</t>
  </si>
  <si>
    <t>Resistencia al cambio</t>
  </si>
  <si>
    <t>Falta de Presupuesto para cumplir con el correcto funcionamiento de los procesos de la entidad y metas del plan de desarrollo</t>
  </si>
  <si>
    <t xml:space="preserve"> Equipos tecnologicos y sistemas de informacion  obsoletos.</t>
  </si>
  <si>
    <t>Deficiencia en las estrategias de comunicación interna implementadas en la Entidad.</t>
  </si>
  <si>
    <t xml:space="preserve">Falta de transferencia del conocimiento entre los funcionarios de la Administración Municipal </t>
  </si>
  <si>
    <t>Falta de apropiación a los valores y principios  establecidos en el  Código de Integridad y Buen Gobierno</t>
  </si>
  <si>
    <t xml:space="preserve">
Dificultad de comunicación con las entidades del orden publico y privado</t>
  </si>
  <si>
    <t>Deficiencias en la Planeación y control de los contratos</t>
  </si>
  <si>
    <t>Identificación parcial de los predios de propiedad del Municipio</t>
  </si>
  <si>
    <t>Demora en la adjudicación de los procesos contractuales para adelantar las actividades propias de la Direccion. (demora en los tiempo de respuesta)</t>
  </si>
  <si>
    <t>Falta de Politicas y/o procedimientos para la identificacion de los bienes fiscales y de uso publico del municipio.</t>
  </si>
  <si>
    <t>Dificultad en acatar los lineamientos y directrices de Recursos Fisicos en los difentes procesos</t>
  </si>
  <si>
    <t xml:space="preserve">Baja efectividad de los flujos de informacion (demora en los tiempos de respuesta) </t>
  </si>
  <si>
    <t>Presiones externas o de un superior jerárquico, omisión de las políticas para el uso adecuado de los bienes.</t>
  </si>
  <si>
    <t>PROCESO: GESTIÓN DE RECURSOS FÍSICOS</t>
  </si>
  <si>
    <r>
      <rPr>
        <b/>
        <sz val="11"/>
        <color theme="1"/>
        <rFont val="Arial"/>
        <family val="2"/>
      </rPr>
      <t>PROCESO</t>
    </r>
    <r>
      <rPr>
        <sz val="11"/>
        <color theme="1"/>
        <rFont val="Arial"/>
        <family val="2"/>
      </rPr>
      <t>: GESTIÓN DE RECURSOS FÍSICOS</t>
    </r>
  </si>
  <si>
    <t>paz y salvos</t>
  </si>
  <si>
    <t>Incremento de precios en las cotizaciones de los oferentes en la contratación de Bienes y servicios</t>
  </si>
  <si>
    <t>Incremento de precios en las cotizaciones de los oferentes en la contratación</t>
  </si>
  <si>
    <t>Falta de documentación de los procedimientos.</t>
  </si>
  <si>
    <t>Deficiente articulacion de la informacion entre procesos para la identificación de los predios de propiedad del Municipio</t>
  </si>
  <si>
    <t>Deficiente control al momentos de la desvinculacion o traslado de los Funcionarios</t>
  </si>
  <si>
    <t>Deficiente control en la actualizacion de los inventarios al momento de la desvinculacion o traslado de los Funcionarios</t>
  </si>
  <si>
    <t>Posibilidad del Uso inadecuado de los bienes de la Entidad, para beneficio propio o de un tercero</t>
  </si>
  <si>
    <t>Que se utilicen los bienes que estan a cargo del funcionario para fines diferentes a los establecidos por la entidad</t>
  </si>
  <si>
    <t>Desconcimiento sobre la utilizacion adecuada de los elementos y bienes a cargo de los funcionarios</t>
  </si>
  <si>
    <t>Cuando se utilizan los bienes de forma indebida</t>
  </si>
  <si>
    <t xml:space="preserve">Perdida , daño o deterioro de los bienes </t>
  </si>
  <si>
    <t>Sanciones legales</t>
  </si>
  <si>
    <t>Sanciones disciplinarias, penales, fiscales y administrativas</t>
  </si>
  <si>
    <t>Posibilidad de Solicitar y/o recibir dadivas para omitir y/o manipular Informacion real de un predio publico en favorecimiento de un tercero.</t>
  </si>
  <si>
    <t xml:space="preserve">En el momento de identificar el bien, el funcionario omita informacion </t>
  </si>
  <si>
    <t>Perdida del bien</t>
  </si>
  <si>
    <t>Perdida de la imagen y credibilidad institucional</t>
  </si>
  <si>
    <t>R3-C1</t>
  </si>
  <si>
    <t>R3-C2</t>
  </si>
  <si>
    <t>R4-C1</t>
  </si>
  <si>
    <t>R4-C2</t>
  </si>
  <si>
    <r>
      <t xml:space="preserve">El </t>
    </r>
    <r>
      <rPr>
        <b/>
        <sz val="11"/>
        <color theme="1"/>
        <rFont val="Arial"/>
        <family val="2"/>
      </rPr>
      <t>director</t>
    </r>
    <r>
      <rPr>
        <sz val="11"/>
        <color theme="1"/>
        <rFont val="Arial"/>
        <family val="2"/>
      </rPr>
      <t xml:space="preserve"> de Recursos Fisicos  como responsable del proceso  y </t>
    </r>
    <r>
      <rPr>
        <b/>
        <sz val="11"/>
        <color theme="1"/>
        <rFont val="Arial"/>
        <family val="2"/>
      </rPr>
      <t>su equipo</t>
    </r>
    <r>
      <rPr>
        <sz val="11"/>
        <color theme="1"/>
        <rFont val="Arial"/>
        <family val="2"/>
      </rPr>
      <t xml:space="preserve"> de trabajo quienes realizan </t>
    </r>
    <r>
      <rPr>
        <b/>
        <sz val="11"/>
        <color theme="1"/>
        <rFont val="Arial"/>
        <family val="2"/>
      </rPr>
      <t>constantemente</t>
    </r>
    <r>
      <rPr>
        <sz val="11"/>
        <color theme="1"/>
        <rFont val="Arial"/>
        <family val="2"/>
      </rPr>
      <t xml:space="preserve"> visitas para identificacion de los predios donde </t>
    </r>
    <r>
      <rPr>
        <b/>
        <sz val="11"/>
        <color theme="1"/>
        <rFont val="Arial"/>
        <family val="2"/>
      </rPr>
      <t>se recibe informacion</t>
    </r>
    <r>
      <rPr>
        <sz val="11"/>
        <color theme="1"/>
        <rFont val="Arial"/>
        <family val="2"/>
      </rPr>
      <t xml:space="preserve"> de licencias urbanisticas, actas de recibido de bienes de uso publico por parte de la direccion de espacio publico, copia de escrituras publicas, planos urbanisticos para proceder a actualiza la base de datos de bienes inmuebles del municipio, En el momento en que se presentan </t>
    </r>
    <r>
      <rPr>
        <b/>
        <sz val="11"/>
        <color theme="1"/>
        <rFont val="Arial"/>
        <family val="2"/>
      </rPr>
      <t>desviaciones</t>
    </r>
    <r>
      <rPr>
        <sz val="11"/>
        <color theme="1"/>
        <rFont val="Arial"/>
        <family val="2"/>
      </rPr>
      <t xml:space="preserve"> en el proceso se envian soportes tecnicos a la Direccion de Espacio Publico y a la Direccion de Normas Urbanisticas y POT, para verificacion de areas de uso publico y sus dimensiones, esta evidencia queda registrada en el memorando de envio registrado en la plataforma </t>
    </r>
    <r>
      <rPr>
        <b/>
        <sz val="11"/>
        <color theme="1"/>
        <rFont val="Arial"/>
        <family val="2"/>
      </rPr>
      <t>PISAMI.</t>
    </r>
  </si>
  <si>
    <t>1.Personal de planta insuficiente o sin las competencias  para el desarrollo de las actividades propias del proceso</t>
  </si>
  <si>
    <t>2.Personal sin vinculación laboral directa  manejando procesos críticos</t>
  </si>
  <si>
    <t>3.Resistencia al cambio</t>
  </si>
  <si>
    <t>4.Desconcimiento sobre la utilizacion adecuada de los elementos y bienes a cargo de los funcionarios</t>
  </si>
  <si>
    <t>5.Falta de apropiación a los valores y principios  establecidos en el  Código de Integridad y Buen Gobierno</t>
  </si>
  <si>
    <t>6.Falta de Presupuesto para cumplir con el correcto funcionamiento de los procesos de la entidad y metas del plan de desarrollo</t>
  </si>
  <si>
    <t>7. Equipos tecnologicos y sistemas de informacion  obsoletos.</t>
  </si>
  <si>
    <t>8.Deficiencia en las estrategias de comunicación interna implementadas en la Entidad.</t>
  </si>
  <si>
    <t xml:space="preserve">9.Falta de transferencia del conocimiento entre los funcionarios de la Administración Municipal </t>
  </si>
  <si>
    <t>10.Deficiencias en la Planeación y control de los contratos</t>
  </si>
  <si>
    <t>11.Falta de documentación de los procedimientos.</t>
  </si>
  <si>
    <t>12.Falta de Politicas y/o procedimientos para la identificacion de los bienes fiscales y de uso publico del municipio.</t>
  </si>
  <si>
    <t>13.Deficiente control en la actualizacion de los inventarios al momento de la desvinculacion o traslado de los Funcionarios</t>
  </si>
  <si>
    <t>14.Dificultad en acatar los lineamientos y directrices de Recursos Fisicos en los difentes procesos</t>
  </si>
  <si>
    <t>1.Excelente ubicación geográfica del municipio</t>
  </si>
  <si>
    <t>2.Aplicación de las NIC</t>
  </si>
  <si>
    <t>3.Herramientas de seguridad digital disponibles en el mercado</t>
  </si>
  <si>
    <t>1.Uso de plataforma tecnológica para el control de los inventarios</t>
  </si>
  <si>
    <t>2.Actualización del inventario fisico de los bienes muebles del Municipio.</t>
  </si>
  <si>
    <t>5.Políticas de seguridad de la Información adoptadas</t>
  </si>
  <si>
    <t>6.Manual  para el manejo y control de los bienes del Municipio adoptado</t>
  </si>
  <si>
    <t>7.Procedimiento de Toma Fisica Adoptado</t>
  </si>
  <si>
    <t>1.Declaratoria de emergecia sanitaria por epidemias, pandemias y/o catastrofes naturales</t>
  </si>
  <si>
    <t>2.Constantes cambios normativos (leyes, decretos, acuerdos)</t>
  </si>
  <si>
    <t>3.Incremento de precios en las cotizaciones de los oferentes en la contratación</t>
  </si>
  <si>
    <t>4.Baja seguridad informatica en la base de datos asociada al proceso de Identificacion de los Predios</t>
  </si>
  <si>
    <t>5.Situaciones de Orden Publico</t>
  </si>
  <si>
    <t>6.Cambios de Gobierno</t>
  </si>
  <si>
    <t xml:space="preserve">
7.Dificultad de comunicación con las entidades del orden publico y privado</t>
  </si>
  <si>
    <t>8.Deficiente articulacion de la informacion entre procesos para la identificación de los predios de propiedad del Municipio</t>
  </si>
  <si>
    <t>9.Demora en la adjudicación de los procesos contractuales para adelantar las actividades propias de la Direccion. (demora en los tiempo de respuesta)</t>
  </si>
  <si>
    <t xml:space="preserve">10.Baja efectividad de los flujos de informacion (demora en los tiempos de respuesta) </t>
  </si>
  <si>
    <t>11.Presiones externas o de un superior jerárquico, omisión de las políticas para el uso adecuado de los bienes.</t>
  </si>
  <si>
    <t>6.Código de Integridad y  Valores del Servicio Público</t>
  </si>
  <si>
    <t>7.Sistema Integrado de planeación y gestión SIPG - para implementacion de los procesos y procedimientos.</t>
  </si>
  <si>
    <t xml:space="preserve">4.Normatividad para implementar el Modelo integral de planeación y gestión -MIPG - Politica Gestión Presupuestal y eficiencia del gasto público </t>
  </si>
  <si>
    <t>5.Normatividad para implementar el Modelo integral de planeación y gestión -MIPG  Politica de Transparencia, acceso a la información pública y lucha contra la corrupción</t>
  </si>
  <si>
    <t xml:space="preserve">3.Vigilancia y Aseo (Servicios Generales) en todas las sedes de la Administración Municipal </t>
  </si>
  <si>
    <t>4.Póliza de Seguro para la totalidad de los bienes de propiedad de la Administracion  y  el Aseguramiento de los Funcionarios de planta de la Alcaldia de Ibague</t>
  </si>
  <si>
    <t>Almacenista - Director de Recursos Fisicos</t>
  </si>
  <si>
    <t>El director de Recursos Fisicos y el equipo de trabajo del grupo de Predios, al momento en  que realicen la visita a un predio parala identificacion y verificacion de las condiciones fisicas, Verifica la carpeta con los documentos del inmueble y actualiza la base de datos, si se evidencia desviacion de la informacion como: error de areas, alteracion de datos de la visita,   se procede a comunicar dicha actuacion a la Oficina de Control Interno o Fiscalia segun el caso, esta evidencia qeda registrada en el memorando de envio registrado en la plataforma PISAMI.</t>
  </si>
  <si>
    <t>Profesional Especializado Bienes Fiscales y Uso Publico - Director de Recursos Fisicos</t>
  </si>
  <si>
    <t>8.Normas Técnicas de Calidad</t>
  </si>
  <si>
    <t>Cuando se requiera</t>
  </si>
  <si>
    <t>Oficios o Memorandos</t>
  </si>
  <si>
    <r>
      <rPr>
        <b/>
        <sz val="12"/>
        <color theme="1"/>
        <rFont val="Arial"/>
        <family val="2"/>
      </rPr>
      <t>D10 A9</t>
    </r>
    <r>
      <rPr>
        <sz val="12"/>
        <color theme="1"/>
        <rFont val="Arial"/>
        <family val="2"/>
      </rPr>
      <t xml:space="preserve"> Gestionar de manera inmediata la adición al contrato o agilizar la adjudicación del nuevo contrato</t>
    </r>
  </si>
  <si>
    <r>
      <rPr>
        <b/>
        <sz val="12"/>
        <color theme="1"/>
        <rFont val="Arial"/>
        <family val="2"/>
      </rPr>
      <t>F3,4 A9</t>
    </r>
    <r>
      <rPr>
        <sz val="12"/>
        <color theme="1"/>
        <rFont val="Arial"/>
        <family val="2"/>
      </rPr>
      <t>. Planear los procesos contractuales para garantizar la oportunidad en el servicio de Vigilancia y Aseo (Servicios Generales) y Aseguramiento y proteccion de los funcionarios y bienes de propiedad de de la Administracion Municipal.</t>
    </r>
  </si>
  <si>
    <r>
      <t>D12 A8</t>
    </r>
    <r>
      <rPr>
        <sz val="12"/>
        <rFont val="Arial"/>
        <family val="2"/>
      </rPr>
      <t xml:space="preserve"> Depurar la base de datos y reportar a contabilidad los hallazgos relacionados con predios nuevos y que no son de titularidad del municipio </t>
    </r>
  </si>
  <si>
    <r>
      <rPr>
        <b/>
        <sz val="12"/>
        <color theme="1"/>
        <rFont val="Arial"/>
        <family val="2"/>
      </rPr>
      <t>D4 A11</t>
    </r>
    <r>
      <rPr>
        <sz val="12"/>
        <color theme="1"/>
        <rFont val="Arial"/>
        <family val="2"/>
      </rPr>
      <t xml:space="preserve"> Iniciar las acciones pertinentes para la recuperación de los bienes de la administración. Y En caso de pérdida del bien denunciar a  Control Interno Disciplinario o Fiscalía según el caso  </t>
    </r>
  </si>
  <si>
    <r>
      <rPr>
        <b/>
        <sz val="12"/>
        <rFont val="Arial"/>
        <family val="2"/>
      </rPr>
      <t>F2</t>
    </r>
    <r>
      <rPr>
        <sz val="12"/>
        <color theme="1"/>
        <rFont val="Arial"/>
        <family val="2"/>
      </rPr>
      <t xml:space="preserve"> </t>
    </r>
    <r>
      <rPr>
        <b/>
        <sz val="12"/>
        <rFont val="Arial"/>
        <family val="2"/>
      </rPr>
      <t>A11</t>
    </r>
    <r>
      <rPr>
        <sz val="12"/>
        <color theme="1"/>
        <rFont val="Arial"/>
        <family val="2"/>
      </rPr>
      <t xml:space="preserve"> Actualizar la tarjeta de responsabilidad ante el traslado de un bien, que en todo caso estará a cargo de personal de planta.</t>
    </r>
  </si>
  <si>
    <r>
      <rPr>
        <b/>
        <sz val="12"/>
        <color theme="1"/>
        <rFont val="Arial"/>
        <family val="2"/>
      </rPr>
      <t xml:space="preserve">D12 A4 </t>
    </r>
    <r>
      <rPr>
        <sz val="12"/>
        <color theme="1"/>
        <rFont val="Arial"/>
        <family val="2"/>
      </rPr>
      <t>Aplicar el plan de Contingencia en caso de detectar fraude en manipulacion de informacion en la base de datos asociada al proceso de Identificacion de los Predios, Se realiza la respectiva denunciando a control disciplinario o fiscalía según el caso</t>
    </r>
  </si>
  <si>
    <r>
      <rPr>
        <b/>
        <sz val="12"/>
        <color theme="1"/>
        <rFont val="Arial"/>
        <family val="2"/>
      </rPr>
      <t>F7 A11</t>
    </r>
    <r>
      <rPr>
        <sz val="12"/>
        <color theme="1"/>
        <rFont val="Arial"/>
        <family val="2"/>
      </rPr>
      <t>. Realizar proceso de toma física a las dependencias de la administración y generar las acciones de actualización de responsabilidades en inventario individual</t>
    </r>
  </si>
  <si>
    <r>
      <rPr>
        <b/>
        <sz val="12"/>
        <rFont val="Arial"/>
        <family val="2"/>
      </rPr>
      <t>D5</t>
    </r>
    <r>
      <rPr>
        <sz val="12"/>
        <rFont val="Arial"/>
        <family val="2"/>
      </rPr>
      <t xml:space="preserve">, </t>
    </r>
    <r>
      <rPr>
        <b/>
        <sz val="12"/>
        <rFont val="Arial"/>
        <family val="2"/>
      </rPr>
      <t>O6</t>
    </r>
    <r>
      <rPr>
        <sz val="12"/>
        <rFont val="Arial"/>
        <family val="2"/>
      </rPr>
      <t>. Fortalecer las actividades de socialización y apropiación de los valores y principios contemplados en el código de integridad y buen gobierno</t>
    </r>
  </si>
  <si>
    <r>
      <rPr>
        <b/>
        <sz val="12"/>
        <color theme="1"/>
        <rFont val="Arial"/>
        <family val="2"/>
      </rPr>
      <t>F1,O5</t>
    </r>
    <r>
      <rPr>
        <sz val="12"/>
        <color theme="1"/>
        <rFont val="Arial"/>
        <family val="2"/>
      </rPr>
      <t>. Aplicar la política de Transparencia, acceso a la información pública y lucha contra la corrupción</t>
    </r>
  </si>
  <si>
    <r>
      <rPr>
        <b/>
        <sz val="12"/>
        <rFont val="Arial"/>
        <family val="2"/>
      </rPr>
      <t>D6,</t>
    </r>
    <r>
      <rPr>
        <sz val="12"/>
        <rFont val="Arial"/>
        <family val="2"/>
      </rPr>
      <t xml:space="preserve"> </t>
    </r>
    <r>
      <rPr>
        <b/>
        <sz val="12"/>
        <rFont val="Arial"/>
        <family val="2"/>
      </rPr>
      <t>O4.</t>
    </r>
    <r>
      <rPr>
        <sz val="12"/>
        <rFont val="Arial"/>
        <family val="2"/>
      </rPr>
      <t xml:space="preserve"> Aplicar la política de MIPG gestión presupuestal y eficiencia del gasto público, para la adquisición de bienes y servicios que suplan las necesidades de la Entidad y su Aseguramiento.</t>
    </r>
  </si>
  <si>
    <r>
      <rPr>
        <b/>
        <sz val="12"/>
        <color theme="1"/>
        <rFont val="Arial"/>
        <family val="2"/>
      </rPr>
      <t>F2,O2</t>
    </r>
    <r>
      <rPr>
        <sz val="12"/>
        <color theme="1"/>
        <rFont val="Arial"/>
        <family val="2"/>
      </rPr>
      <t>. Aplicar las políticas operativas de las NIC en relación con los inventarios</t>
    </r>
  </si>
  <si>
    <r>
      <rPr>
        <b/>
        <sz val="12"/>
        <color theme="1"/>
        <rFont val="Arial"/>
        <family val="2"/>
      </rPr>
      <t xml:space="preserve">F3,4 O4 </t>
    </r>
    <r>
      <rPr>
        <sz val="12"/>
        <color theme="1"/>
        <rFont val="Arial"/>
        <family val="2"/>
      </rPr>
      <t>. Aplicar la política de MIPG gestión presupuestal y eficiencia del gasto público, asignando los recursos necesarios para la contratacion de los Servicios de Vigilancia y Aseo (Servicios Generales)y Aseguramiento y proteccion de los funcionarios y bienes de propiedad de de la Administracion Municipal</t>
    </r>
  </si>
  <si>
    <r>
      <rPr>
        <b/>
        <sz val="12"/>
        <color theme="1"/>
        <rFont val="Arial"/>
        <family val="2"/>
      </rPr>
      <t>D13 O7.</t>
    </r>
    <r>
      <rPr>
        <sz val="12"/>
        <color theme="1"/>
        <rFont val="Arial"/>
        <family val="2"/>
      </rPr>
      <t xml:space="preserve"> Expedición de paz y salvo para el caso de desvinculacion de funcionarios, Aplicando los procesos y procedimientos establecidospor la entidad</t>
    </r>
  </si>
  <si>
    <r>
      <rPr>
        <b/>
        <sz val="12"/>
        <rFont val="Arial"/>
        <family val="2"/>
      </rPr>
      <t>D12 O2</t>
    </r>
    <r>
      <rPr>
        <sz val="12"/>
        <rFont val="Arial"/>
        <family val="2"/>
      </rPr>
      <t xml:space="preserve"> Realizar mesas de trabajo articulado con la Direccion de Contabilidad. Y enviar Informes trimestrales de la Base de Datos de Bienes Fiscales y de Uso Publico, con el fin que la Direccion de Contabilidad realice la Depuracion Contable</t>
    </r>
  </si>
  <si>
    <r>
      <rPr>
        <b/>
        <sz val="12"/>
        <color theme="1"/>
        <rFont val="Arial"/>
        <family val="2"/>
      </rPr>
      <t xml:space="preserve">D12, O7 </t>
    </r>
    <r>
      <rPr>
        <sz val="12"/>
        <color theme="1"/>
        <rFont val="Arial"/>
        <family val="2"/>
      </rPr>
      <t>Implementar</t>
    </r>
    <r>
      <rPr>
        <b/>
        <sz val="12"/>
        <color theme="1"/>
        <rFont val="Arial"/>
        <family val="2"/>
      </rPr>
      <t xml:space="preserve"> </t>
    </r>
    <r>
      <rPr>
        <sz val="12"/>
        <color theme="1"/>
        <rFont val="Arial"/>
        <family val="2"/>
      </rPr>
      <t>el manual de administracion de bienes fiscales y de uso público,  y enviar los documentos a la Direccion de Fortalecimiento institucional para la Validacion, Aprobacion y Publicacion del mismo.</t>
    </r>
  </si>
  <si>
    <t>Codigo: FOR-13-PRO-SIG-04</t>
  </si>
  <si>
    <t>Versión: 04</t>
  </si>
  <si>
    <t>Fecha: 2020/06/26</t>
  </si>
  <si>
    <t>Pagina: 1 de 1</t>
  </si>
  <si>
    <t>Desconcimiento sobre la utilizacion adecuada de los elementos y bienes (devolutivos y de consumo) a cargo de los funcionarios</t>
  </si>
  <si>
    <t xml:space="preserve">Presiones externas o de un superior jerárquico, para manipular los Avaluos comerciales de los bienes inmuebles que pretende comprar la Adminstracion Municipal </t>
  </si>
  <si>
    <t>En el momento de la visita al predio y en la manipulacion de la Informacion</t>
  </si>
  <si>
    <t>6.Politica para el Uso Adecuado de los Bienes del Municipio</t>
  </si>
  <si>
    <t>Actas de reunion</t>
  </si>
  <si>
    <r>
      <t xml:space="preserve">F5 A4 </t>
    </r>
    <r>
      <rPr>
        <sz val="12"/>
        <color theme="1"/>
        <rFont val="Arial"/>
        <family val="2"/>
      </rPr>
      <t>Realizar mesas de Trabajo con el personal del grupo de Bienes Fiscales para hacer seguimiento a la informacion reportada en la base de datos asociada al proceso de identificacion de los Predios (bienes fiscales y de uso publico del municipio)</t>
    </r>
  </si>
  <si>
    <t>La combinacion de factores como el Desconcimiento sobre la utilizacion adecuada de los elementos y bienes (devolutivos y de consumo) a cargo de los funcionarios y las Presiones externas o de un superior jerárquico, omisión de las políticas para el uso adecuado de los bienes. Puede ocasionar la Posibilidad del Uso inadecuado de los bienes de la Entidad, para beneficio propio o de un tercero. Teniendo como potensiales consecuencias: Perdida, daño o deterioro de los bienes, Sanciones legales y Sanciones disciplinarias, penales, fiscales y administrativas</t>
  </si>
  <si>
    <t>La combinacion de factores como el Inhadecuado manejo de la informacion en la base de datos asociada al proceso de Identificacion de los Bienes Fiscales y de uso Publico y Presiones externas o de un superior jerárquico, para manipular los Avaluos comerciales de los bienes inmuebles que pretende comprar la Adminstracion Municipal. Puede ocasionar Posibilidad de Solicitar y/o recibir dadivas para omitir y/o manipular Informacion real de un predio publico en favorecimiento de un tercero. Teniendo como potensiales consecuencias: Perdida del bien, Perdida de la imagen y credibilidad institucional y sanciones disciplinarias, penales, fiscales y administrativas</t>
  </si>
  <si>
    <t>Inadecuado manejo de la informacion en la base de datos asociada al proceso de Identificacion de los Bienes Fiscales y de uso Publico</t>
  </si>
  <si>
    <r>
      <t>La Almacenista General ha socializado La Politica de Uso Adecuado de los Bienes del Municipio, para que los</t>
    </r>
    <r>
      <rPr>
        <b/>
        <sz val="11"/>
        <color theme="1"/>
        <rFont val="Arial"/>
        <family val="2"/>
      </rPr>
      <t xml:space="preserve"> funcionarios </t>
    </r>
    <r>
      <rPr>
        <sz val="11"/>
        <color theme="1"/>
        <rFont val="Arial"/>
        <family val="2"/>
      </rPr>
      <t>de la Administración Municipal, en el</t>
    </r>
    <r>
      <rPr>
        <b/>
        <sz val="11"/>
        <color theme="1"/>
        <rFont val="Arial"/>
        <family val="2"/>
      </rPr>
      <t xml:space="preserve"> momento </t>
    </r>
    <r>
      <rPr>
        <sz val="11"/>
        <color theme="1"/>
        <rFont val="Arial"/>
        <family val="2"/>
      </rPr>
      <t xml:space="preserve">en  que se de un traslado o desvinculacion de la entidad debe hacer </t>
    </r>
    <r>
      <rPr>
        <b/>
        <sz val="11"/>
        <color theme="1"/>
        <rFont val="Arial"/>
        <family val="2"/>
      </rPr>
      <t>entrega de los bienes</t>
    </r>
    <r>
      <rPr>
        <sz val="11"/>
        <color theme="1"/>
        <rFont val="Arial"/>
        <family val="2"/>
      </rPr>
      <t xml:space="preserve"> muebles a su cargo,</t>
    </r>
    <r>
      <rPr>
        <b/>
        <sz val="11"/>
        <color theme="1"/>
        <rFont val="Arial"/>
        <family val="2"/>
      </rPr>
      <t xml:space="preserve"> realizando</t>
    </r>
    <r>
      <rPr>
        <sz val="11"/>
        <color theme="1"/>
        <rFont val="Arial"/>
        <family val="2"/>
      </rPr>
      <t xml:space="preserve"> el traspaso de los bienes muebles al superior jerarquico o a un compañero de planta, </t>
    </r>
    <r>
      <rPr>
        <b/>
        <sz val="11"/>
        <color theme="1"/>
        <rFont val="Arial"/>
        <family val="2"/>
      </rPr>
      <t xml:space="preserve"> se procede a notificar al almacén ce</t>
    </r>
    <r>
      <rPr>
        <sz val="11"/>
        <color theme="1"/>
        <rFont val="Arial"/>
        <family val="2"/>
      </rPr>
      <t>ntral para la notificacion del nuevo responsable del bien, si se desvinculara de la entidad procede a solicitar la expedicion del paz y salvo..</t>
    </r>
    <r>
      <rPr>
        <b/>
        <sz val="11"/>
        <rFont val="Arial"/>
        <family val="2"/>
      </rPr>
      <t xml:space="preserve"> En caso que el funcionario no entregue el bien se hace la denuncia perinent</t>
    </r>
    <r>
      <rPr>
        <b/>
        <sz val="11"/>
        <color theme="1"/>
        <rFont val="Arial"/>
        <family val="2"/>
      </rPr>
      <t>e</t>
    </r>
    <r>
      <rPr>
        <sz val="11"/>
        <color theme="1"/>
        <rFont val="Arial"/>
        <family val="2"/>
      </rPr>
      <t xml:space="preserve"> a la Fiscalia y si es un funcionario activo se notifica a control disciplinario, La información la puede verificar en las </t>
    </r>
    <r>
      <rPr>
        <b/>
        <sz val="11"/>
        <color theme="1"/>
        <rFont val="Arial"/>
        <family val="2"/>
      </rPr>
      <t xml:space="preserve">tarjetas de responsabilidad, </t>
    </r>
    <r>
      <rPr>
        <sz val="11"/>
        <color theme="1"/>
        <rFont val="Arial"/>
        <family val="2"/>
      </rPr>
      <t>que reposan en las carpetas o en el sistema de información de inventarios. Los soportes se pueden evidenciar en el sistema de información PISAMI y de Inventarios.</t>
    </r>
  </si>
  <si>
    <r>
      <t>El (</t>
    </r>
    <r>
      <rPr>
        <b/>
        <sz val="11"/>
        <color theme="1"/>
        <rFont val="Arial"/>
        <family val="2"/>
      </rPr>
      <t>Secretario(a) de Despacho, Jefe de oficina o Director</t>
    </r>
    <r>
      <rPr>
        <sz val="11"/>
        <color theme="1"/>
        <rFont val="Arial"/>
        <family val="2"/>
      </rPr>
      <t xml:space="preserve">(a), En el momento en que  </t>
    </r>
    <r>
      <rPr>
        <b/>
        <sz val="11"/>
        <color theme="1"/>
        <rFont val="Arial"/>
        <family val="2"/>
      </rPr>
      <t>ordene entregar un bien</t>
    </r>
    <r>
      <rPr>
        <sz val="11"/>
        <color theme="1"/>
        <rFont val="Arial"/>
        <family val="2"/>
      </rPr>
      <t xml:space="preserve"> a un tercero, se </t>
    </r>
    <r>
      <rPr>
        <b/>
        <sz val="11"/>
        <color theme="1"/>
        <rFont val="Arial"/>
        <family val="2"/>
      </rPr>
      <t>verifica la tarjeta de responsabilidad</t>
    </r>
    <r>
      <rPr>
        <sz val="11"/>
        <color theme="1"/>
        <rFont val="Arial"/>
        <family val="2"/>
      </rPr>
      <t xml:space="preserve"> con el propósito de establecer a nombre de quien está el bien, y</t>
    </r>
    <r>
      <rPr>
        <b/>
        <sz val="11"/>
        <color theme="1"/>
        <rFont val="Arial"/>
        <family val="2"/>
      </rPr>
      <t xml:space="preserve"> </t>
    </r>
    <r>
      <rPr>
        <sz val="11"/>
        <color theme="1"/>
        <rFont val="Arial"/>
        <family val="2"/>
      </rPr>
      <t xml:space="preserve">procede a notificar al almacén central para el traslado  a nombre de quien da la instrucción o del personal de planta y si es para un tercero, se debe realizar el traslado del bien al superior  a quien se le va a entregar el bien. Si el jefe inmediato no recibe el bien, este no puede ser entregado a un tercero. La información la puede verificar en el </t>
    </r>
    <r>
      <rPr>
        <b/>
        <sz val="11"/>
        <color theme="1"/>
        <rFont val="Arial"/>
        <family val="2"/>
      </rPr>
      <t>sistema de información de inventarios</t>
    </r>
    <r>
      <rPr>
        <sz val="11"/>
        <color theme="1"/>
        <rFont val="Arial"/>
        <family val="2"/>
      </rPr>
      <t>. Los soportes se pueden evidenciar en el sistema de información PISAMI y de Inventarios.</t>
    </r>
  </si>
  <si>
    <r>
      <rPr>
        <b/>
        <sz val="11"/>
        <color indexed="8"/>
        <rFont val="Arial"/>
        <family val="2"/>
      </rPr>
      <t>OBJETIVO</t>
    </r>
    <r>
      <rPr>
        <sz val="11"/>
        <color indexed="8"/>
        <rFont val="Arial"/>
        <family val="2"/>
      </rPr>
      <t>:GESTIONAR OPORTUNAMENTE EL FUNCIONAMIENTO DE LA ADMINISTRACION CENTRAL MEDIANTE LA ADQUISICIÓN Y MANTENIMIENTO DE BIENES Y SERVICIOS, EJECUTANDO EL 80% DEL PRESUPUESTO ASIGNADO CONTRIBUYENDO A LA GESTIÓN DE LOS PROCESOS Y AL LOGRO DE LOS OBJETIVOS INSTITUCIONALES.</t>
    </r>
  </si>
  <si>
    <t xml:space="preserve">Actualizacion y Socializacion Poitica </t>
  </si>
  <si>
    <t>01/01/2023 al 31/12/2023 Cuatrimestral</t>
  </si>
  <si>
    <r>
      <rPr>
        <b/>
        <sz val="12"/>
        <rFont val="Arial"/>
        <family val="2"/>
      </rPr>
      <t xml:space="preserve">F6 A11 </t>
    </r>
    <r>
      <rPr>
        <sz val="12"/>
        <rFont val="Arial"/>
        <family val="2"/>
      </rPr>
      <t xml:space="preserve"> Socializar la Politica para el uso adecuado de los bienes (devolutivos y de consumo)
Politica de obligatorio cumplimiento, se socializara a travez de los medios de comunicación de la Administración Municipal</t>
    </r>
  </si>
  <si>
    <t>Indice de cumplimiento = (Actividades ejecutadas /Actividades programadas)*100.    
3 Socializaciones de la Politica / 
3 actividades proyectadas *100</t>
  </si>
  <si>
    <t>Indice de cumplimiento = (Actividades ejecutadas /Actividades programadas)*100.  
3 Actas de reunion realizadas/ 
3 Actas de reunión proyectadas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</si>
</sst>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8"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26"/>
      <color theme="1"/>
      <name val="Calibri"/>
      <family val="2"/>
      <scheme val="minor"/>
    </font>
    <font>
      <b/>
      <sz val="26"/>
      <name val="Arial"/>
      <family val="2"/>
    </font>
    <font>
      <sz val="11"/>
      <name val="Calibri"/>
      <family val="2"/>
      <scheme val="minor"/>
    </font>
    <font>
      <b/>
      <sz val="11"/>
      <name val="Calibri"/>
      <family val="2"/>
      <scheme val="minor"/>
    </font>
    <font>
      <b/>
      <sz val="14"/>
      <name val="Arial"/>
      <family val="2"/>
    </font>
    <font>
      <sz val="12"/>
      <name val="Arial"/>
      <family val="2"/>
    </font>
    <font>
      <u/>
      <sz val="12"/>
      <color theme="1"/>
      <name val="Arial"/>
      <family val="2"/>
    </font>
    <font>
      <b/>
      <sz val="12"/>
      <name val="Arial"/>
      <family val="2"/>
    </font>
    <font>
      <sz val="12"/>
      <color rgb="FFFF0000"/>
      <name val="Arial"/>
      <family val="2"/>
    </font>
  </fonts>
  <fills count="26">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4" tint="0.39997558519241921"/>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s>
  <cellStyleXfs count="1">
    <xf numFmtId="0" fontId="0" fillId="0" borderId="0"/>
  </cellStyleXfs>
  <cellXfs count="100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10" fillId="3" borderId="22" xfId="0" applyFont="1" applyFill="1" applyBorder="1" applyAlignment="1">
      <alignment horizontal="center" vertical="center"/>
    </xf>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0" borderId="41"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1" xfId="0" applyFont="1" applyBorder="1" applyAlignment="1">
      <alignment horizontal="left"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8" fillId="10" borderId="0" xfId="0" applyFont="1" applyFill="1" applyAlignment="1">
      <alignment horizontal="center" vertical="center"/>
    </xf>
    <xf numFmtId="0" fontId="38" fillId="3" borderId="0" xfId="0" applyFont="1" applyFill="1" applyAlignment="1">
      <alignment horizontal="center" vertical="center"/>
    </xf>
    <xf numFmtId="0" fontId="38" fillId="9" borderId="0" xfId="0" applyFont="1" applyFill="1" applyAlignment="1">
      <alignment horizontal="center" vertical="center"/>
    </xf>
    <xf numFmtId="0" fontId="38" fillId="0" borderId="0" xfId="0" applyFont="1" applyAlignment="1">
      <alignment horizontal="center" vertical="center"/>
    </xf>
    <xf numFmtId="0" fontId="38" fillId="8" borderId="0" xfId="0" applyFont="1" applyFill="1" applyAlignment="1">
      <alignment horizontal="center" vertical="center"/>
    </xf>
    <xf numFmtId="0" fontId="38" fillId="11" borderId="0" xfId="0" applyFont="1" applyFill="1" applyAlignment="1">
      <alignment horizontal="center" vertical="center"/>
    </xf>
    <xf numFmtId="0" fontId="39"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1" fillId="0" borderId="1" xfId="0" applyFont="1" applyBorder="1" applyAlignment="1">
      <alignment horizontal="left" vertical="center" wrapText="1"/>
    </xf>
    <xf numFmtId="0" fontId="41"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5" xfId="0" applyFont="1" applyFill="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4" fillId="0" borderId="5" xfId="0" applyFont="1" applyBorder="1" applyAlignment="1" applyProtection="1">
      <alignment horizontal="left" vertical="center"/>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4"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9" fillId="16" borderId="88" xfId="0" applyFont="1" applyFill="1" applyBorder="1" applyAlignment="1">
      <alignment horizontal="left" vertical="center"/>
    </xf>
    <xf numFmtId="0" fontId="7" fillId="0" borderId="7" xfId="0" applyFont="1" applyBorder="1" applyAlignment="1">
      <alignment horizontal="center"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xf>
    <xf numFmtId="0" fontId="1" fillId="0" borderId="3" xfId="0" applyFont="1" applyBorder="1" applyAlignment="1">
      <alignment vertical="top" wrapText="1"/>
    </xf>
    <xf numFmtId="0" fontId="1" fillId="0" borderId="3" xfId="0" applyFont="1" applyBorder="1" applyAlignment="1">
      <alignment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0" borderId="0" xfId="0" applyFont="1"/>
    <xf numFmtId="0" fontId="1" fillId="3" borderId="1" xfId="0" applyFont="1" applyFill="1" applyBorder="1" applyAlignment="1">
      <alignment horizontal="left" vertical="center" wrapText="1"/>
    </xf>
    <xf numFmtId="0" fontId="0" fillId="0" borderId="0" xfId="0" applyAlignment="1">
      <alignment horizontal="center" vertical="center"/>
    </xf>
    <xf numFmtId="0" fontId="5" fillId="0" borderId="85" xfId="0" applyFont="1" applyBorder="1" applyAlignment="1">
      <alignment horizontal="center" vertical="center"/>
    </xf>
    <xf numFmtId="0" fontId="1" fillId="25" borderId="3" xfId="0" applyFont="1" applyFill="1" applyBorder="1" applyAlignment="1">
      <alignment horizontal="center" vertical="center" wrapText="1"/>
    </xf>
    <xf numFmtId="0" fontId="1" fillId="5" borderId="5" xfId="0" applyFont="1" applyFill="1" applyBorder="1" applyAlignment="1">
      <alignment horizontal="center" wrapText="1"/>
    </xf>
    <xf numFmtId="0" fontId="1" fillId="5" borderId="5" xfId="0" applyFont="1" applyFill="1" applyBorder="1" applyAlignment="1">
      <alignment horizontal="center" vertical="center" wrapText="1"/>
    </xf>
    <xf numFmtId="0" fontId="9" fillId="0" borderId="1" xfId="0" applyFont="1" applyBorder="1" applyAlignment="1" applyProtection="1">
      <alignment horizontal="left" vertical="center" wrapText="1"/>
      <protection locked="0"/>
    </xf>
    <xf numFmtId="0" fontId="9" fillId="0" borderId="1" xfId="0" applyFont="1" applyBorder="1" applyAlignment="1" applyProtection="1">
      <alignment horizontal="left" vertical="center"/>
      <protection locked="0"/>
    </xf>
    <xf numFmtId="0" fontId="9" fillId="0" borderId="1" xfId="0" applyFont="1" applyBorder="1" applyAlignment="1" applyProtection="1">
      <alignment horizontal="left" vertical="top"/>
      <protection locked="0"/>
    </xf>
    <xf numFmtId="0" fontId="9" fillId="0" borderId="1" xfId="0" applyFont="1" applyBorder="1" applyAlignment="1" applyProtection="1">
      <alignment horizontal="left" vertical="top" wrapText="1"/>
      <protection locked="0"/>
    </xf>
    <xf numFmtId="0" fontId="8" fillId="0" borderId="20" xfId="0" applyFont="1" applyBorder="1" applyAlignment="1">
      <alignment vertical="center" wrapText="1"/>
    </xf>
    <xf numFmtId="0" fontId="8" fillId="0" borderId="45" xfId="0" applyFont="1" applyBorder="1" applyAlignment="1">
      <alignment vertical="center" wrapText="1"/>
    </xf>
    <xf numFmtId="0" fontId="7" fillId="0" borderId="28" xfId="0" applyFont="1" applyBorder="1" applyAlignment="1">
      <alignment horizontal="left" vertical="center" wrapText="1"/>
    </xf>
    <xf numFmtId="0" fontId="1" fillId="0" borderId="28" xfId="0" applyFont="1" applyBorder="1" applyAlignment="1" applyProtection="1">
      <alignment vertical="center" wrapText="1"/>
      <protection locked="0"/>
    </xf>
    <xf numFmtId="0" fontId="1" fillId="0" borderId="1" xfId="0" applyFont="1" applyBorder="1" applyAlignment="1" applyProtection="1">
      <alignment vertical="center" wrapText="1"/>
      <protection locked="0"/>
    </xf>
    <xf numFmtId="0" fontId="1" fillId="24" borderId="5" xfId="0" applyFont="1" applyFill="1" applyBorder="1" applyAlignment="1" applyProtection="1">
      <alignment horizontal="left" vertical="center" wrapText="1"/>
      <protection locked="0"/>
    </xf>
    <xf numFmtId="0" fontId="19" fillId="24" borderId="48" xfId="0" applyFont="1" applyFill="1" applyBorder="1" applyAlignment="1">
      <alignment horizontal="center" vertical="center" wrapText="1"/>
    </xf>
    <xf numFmtId="0" fontId="23" fillId="0" borderId="1" xfId="0" applyFont="1" applyBorder="1" applyAlignment="1" applyProtection="1">
      <alignment horizontal="center" vertical="center" wrapText="1"/>
      <protection locked="0"/>
    </xf>
    <xf numFmtId="0" fontId="23" fillId="0" borderId="27" xfId="0" applyFont="1" applyBorder="1" applyAlignment="1" applyProtection="1">
      <alignment vertical="center" wrapText="1"/>
      <protection locked="0"/>
    </xf>
    <xf numFmtId="0" fontId="23" fillId="0" borderId="2" xfId="0" applyFont="1" applyBorder="1" applyAlignment="1" applyProtection="1">
      <alignment vertical="center" wrapText="1"/>
      <protection locked="0"/>
    </xf>
    <xf numFmtId="0" fontId="23" fillId="0" borderId="2" xfId="0" applyFont="1" applyBorder="1" applyAlignment="1" applyProtection="1">
      <alignment horizontal="left" vertical="center" wrapText="1"/>
      <protection locked="0"/>
    </xf>
    <xf numFmtId="0" fontId="23" fillId="0" borderId="4" xfId="0" applyFont="1" applyBorder="1" applyAlignment="1" applyProtection="1">
      <alignment horizontal="left" vertical="center" wrapText="1"/>
      <protection locked="0"/>
    </xf>
    <xf numFmtId="0" fontId="23" fillId="0" borderId="5" xfId="0" applyFont="1" applyBorder="1" applyAlignment="1" applyProtection="1">
      <alignment horizontal="center" vertical="center" wrapText="1"/>
      <protection locked="0"/>
    </xf>
    <xf numFmtId="0" fontId="41" fillId="0" borderId="0" xfId="0" applyFont="1"/>
    <xf numFmtId="0" fontId="41" fillId="0" borderId="0" xfId="0" applyFont="1" applyAlignment="1">
      <alignment horizontal="center"/>
    </xf>
    <xf numFmtId="0" fontId="29" fillId="13" borderId="7" xfId="0" applyFont="1" applyFill="1" applyBorder="1" applyAlignment="1">
      <alignment horizontal="center" vertical="center" wrapText="1"/>
    </xf>
    <xf numFmtId="0" fontId="29" fillId="13" borderId="5" xfId="0" applyFont="1" applyFill="1" applyBorder="1" applyAlignment="1">
      <alignment horizontal="center" vertical="center" wrapText="1"/>
    </xf>
    <xf numFmtId="0" fontId="29" fillId="12" borderId="5" xfId="0" applyFont="1" applyFill="1" applyBorder="1" applyAlignment="1">
      <alignment horizontal="center" vertical="center" wrapText="1"/>
    </xf>
    <xf numFmtId="0" fontId="41" fillId="0" borderId="28" xfId="0" applyFont="1" applyBorder="1" applyAlignment="1" applyProtection="1">
      <alignment horizontal="center" vertical="center"/>
      <protection locked="0"/>
    </xf>
    <xf numFmtId="0" fontId="41" fillId="0" borderId="28" xfId="0" applyFont="1" applyBorder="1" applyAlignment="1">
      <alignment horizontal="center" vertical="center"/>
    </xf>
    <xf numFmtId="0" fontId="41" fillId="0" borderId="1" xfId="0" applyFont="1" applyBorder="1" applyAlignment="1" applyProtection="1">
      <alignment horizontal="center" vertical="center"/>
      <protection locked="0"/>
    </xf>
    <xf numFmtId="0" fontId="41" fillId="0" borderId="1" xfId="0" applyFont="1" applyBorder="1" applyAlignment="1">
      <alignment horizontal="center" vertical="center"/>
    </xf>
    <xf numFmtId="0" fontId="41" fillId="0" borderId="1" xfId="0" applyFont="1" applyBorder="1" applyAlignment="1" applyProtection="1">
      <alignment horizontal="center" vertical="center" wrapText="1"/>
      <protection locked="0"/>
    </xf>
    <xf numFmtId="0" fontId="41" fillId="5" borderId="5" xfId="0" applyFont="1" applyFill="1" applyBorder="1" applyAlignment="1">
      <alignment horizontal="center"/>
    </xf>
    <xf numFmtId="0" fontId="41" fillId="5" borderId="5" xfId="0" applyFont="1" applyFill="1" applyBorder="1" applyAlignment="1">
      <alignment horizontal="center" vertical="center"/>
    </xf>
    <xf numFmtId="0" fontId="41" fillId="5" borderId="6" xfId="0" applyFont="1" applyFill="1" applyBorder="1" applyAlignment="1">
      <alignment horizontal="center"/>
    </xf>
    <xf numFmtId="0" fontId="41" fillId="13" borderId="41" xfId="0" applyFont="1" applyFill="1" applyBorder="1"/>
    <xf numFmtId="0" fontId="41" fillId="13" borderId="24" xfId="0" applyFont="1" applyFill="1" applyBorder="1"/>
    <xf numFmtId="0" fontId="41" fillId="5" borderId="48" xfId="0" applyFont="1" applyFill="1" applyBorder="1" applyAlignment="1">
      <alignment horizontal="center"/>
    </xf>
    <xf numFmtId="0" fontId="41" fillId="13" borderId="5" xfId="0" applyFont="1" applyFill="1" applyBorder="1"/>
    <xf numFmtId="0" fontId="41" fillId="13" borderId="6" xfId="0" applyFont="1" applyFill="1" applyBorder="1"/>
    <xf numFmtId="0" fontId="15" fillId="5" borderId="30" xfId="0" applyFont="1" applyFill="1" applyBorder="1" applyAlignment="1">
      <alignment horizontal="center" vertical="center" wrapText="1"/>
    </xf>
    <xf numFmtId="0" fontId="15" fillId="5" borderId="65" xfId="0" applyFont="1" applyFill="1" applyBorder="1" applyAlignment="1">
      <alignment horizontal="center" vertical="center"/>
    </xf>
    <xf numFmtId="0" fontId="15" fillId="5" borderId="65" xfId="0" applyFont="1" applyFill="1" applyBorder="1" applyAlignment="1">
      <alignment horizontal="center" vertical="center" wrapText="1"/>
    </xf>
    <xf numFmtId="0" fontId="15" fillId="5" borderId="46" xfId="0" applyFont="1" applyFill="1" applyBorder="1" applyAlignment="1">
      <alignment horizontal="center" vertical="center"/>
    </xf>
    <xf numFmtId="0" fontId="9" fillId="0" borderId="95" xfId="0" applyFont="1" applyBorder="1" applyAlignment="1">
      <alignment horizontal="left" vertical="center" wrapText="1"/>
    </xf>
    <xf numFmtId="0" fontId="9" fillId="0" borderId="96" xfId="0" applyFont="1" applyBorder="1" applyAlignment="1">
      <alignment horizontal="left" vertical="center" wrapText="1"/>
    </xf>
    <xf numFmtId="0" fontId="8" fillId="0" borderId="97" xfId="0" applyFont="1" applyBorder="1" applyAlignment="1">
      <alignment horizontal="center" vertical="center" wrapText="1"/>
    </xf>
    <xf numFmtId="0" fontId="54" fillId="0" borderId="97" xfId="0" applyFont="1" applyBorder="1" applyAlignment="1">
      <alignment horizontal="center" vertical="top" wrapText="1"/>
    </xf>
    <xf numFmtId="0" fontId="54" fillId="0" borderId="97" xfId="0" applyFont="1" applyBorder="1" applyAlignment="1">
      <alignment vertical="center" wrapText="1"/>
    </xf>
    <xf numFmtId="0" fontId="12" fillId="0" borderId="97" xfId="0" applyFont="1" applyBorder="1" applyAlignment="1" applyProtection="1">
      <alignment horizontal="left" vertical="center"/>
      <protection locked="0"/>
    </xf>
    <xf numFmtId="0" fontId="54" fillId="0" borderId="97" xfId="0" applyFont="1" applyBorder="1" applyAlignment="1">
      <alignment horizontal="left" vertical="center" wrapText="1"/>
    </xf>
    <xf numFmtId="0" fontId="54" fillId="0" borderId="87" xfId="0" applyFont="1" applyBorder="1" applyAlignment="1">
      <alignment horizontal="center" vertical="center" wrapText="1"/>
    </xf>
    <xf numFmtId="0" fontId="54" fillId="0" borderId="97" xfId="0" applyFont="1" applyBorder="1" applyAlignment="1">
      <alignment vertical="center"/>
    </xf>
    <xf numFmtId="0" fontId="9" fillId="0" borderId="100" xfId="0" applyFont="1" applyBorder="1" applyAlignment="1" applyProtection="1">
      <alignment horizontal="center" vertical="center"/>
      <protection locked="0"/>
    </xf>
    <xf numFmtId="0" fontId="54" fillId="0" borderId="80" xfId="0" applyFont="1" applyBorder="1" applyAlignment="1" applyProtection="1">
      <alignment vertical="center" wrapText="1"/>
      <protection locked="0"/>
    </xf>
    <xf numFmtId="0" fontId="23" fillId="0" borderId="60" xfId="0" applyFont="1" applyBorder="1" applyAlignment="1" applyProtection="1">
      <alignment horizontal="center" vertical="center" wrapText="1"/>
      <protection locked="0"/>
    </xf>
    <xf numFmtId="0" fontId="7" fillId="4" borderId="1" xfId="0" applyFont="1" applyFill="1" applyBorder="1" applyAlignment="1">
      <alignment horizontal="left" vertical="center" wrapText="1"/>
    </xf>
    <xf numFmtId="0" fontId="1" fillId="4" borderId="3" xfId="0" applyFont="1" applyFill="1" applyBorder="1" applyAlignment="1">
      <alignment horizontal="left" vertical="center" wrapText="1"/>
    </xf>
    <xf numFmtId="0" fontId="7" fillId="4" borderId="1" xfId="0" applyFont="1" applyFill="1" applyBorder="1" applyAlignment="1" applyProtection="1">
      <alignment horizontal="left" vertical="top" wrapText="1"/>
      <protection locked="0"/>
    </xf>
    <xf numFmtId="0" fontId="1" fillId="4" borderId="1" xfId="0" applyFont="1" applyFill="1" applyBorder="1" applyAlignment="1">
      <alignment horizontal="left" vertical="center" wrapText="1"/>
    </xf>
    <xf numFmtId="0" fontId="9" fillId="4" borderId="1" xfId="0" applyFont="1" applyFill="1" applyBorder="1" applyAlignment="1" applyProtection="1">
      <alignment vertical="center" wrapText="1"/>
      <protection locked="0"/>
    </xf>
    <xf numFmtId="0" fontId="5" fillId="4" borderId="1" xfId="0" applyFont="1" applyFill="1" applyBorder="1" applyAlignment="1">
      <alignment horizontal="left"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5" fillId="23" borderId="10" xfId="0" applyFont="1" applyFill="1" applyBorder="1" applyAlignment="1">
      <alignment horizontal="left" vertical="center" wrapText="1"/>
    </xf>
    <xf numFmtId="0" fontId="5" fillId="23" borderId="28" xfId="0" applyFont="1" applyFill="1" applyBorder="1" applyAlignment="1">
      <alignment horizontal="left"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80" xfId="0" applyFont="1" applyFill="1" applyBorder="1" applyAlignment="1">
      <alignment horizontal="left" vertical="center" wrapText="1"/>
    </xf>
    <xf numFmtId="0" fontId="17" fillId="16" borderId="49" xfId="0" applyFont="1" applyFill="1" applyBorder="1" applyAlignment="1">
      <alignment horizontal="left" vertical="center" wrapText="1"/>
    </xf>
    <xf numFmtId="0" fontId="17" fillId="16" borderId="50" xfId="0" applyFont="1" applyFill="1" applyBorder="1" applyAlignment="1">
      <alignment horizontal="left" vertical="center"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1" fillId="16" borderId="48" xfId="0" applyFont="1" applyFill="1" applyBorder="1" applyAlignment="1">
      <alignment horizontal="left" vertical="center" wrapText="1"/>
    </xf>
    <xf numFmtId="0" fontId="1" fillId="16" borderId="49" xfId="0" applyFont="1" applyFill="1" applyBorder="1" applyAlignment="1">
      <alignment horizontal="left" vertical="center" wrapText="1"/>
    </xf>
    <xf numFmtId="0" fontId="1" fillId="16" borderId="58" xfId="0" applyFont="1" applyFill="1" applyBorder="1" applyAlignment="1">
      <alignment horizontal="left" vertical="center" wrapText="1"/>
    </xf>
    <xf numFmtId="0" fontId="1" fillId="16" borderId="1" xfId="0" applyFont="1" applyFill="1" applyBorder="1" applyAlignment="1">
      <alignment vertical="center"/>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9" fillId="0" borderId="1" xfId="0" applyFont="1" applyBorder="1" applyAlignment="1" applyProtection="1">
      <alignment horizontal="left" vertical="center" wrapText="1"/>
      <protection locked="0"/>
    </xf>
    <xf numFmtId="0" fontId="9"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textRotation="255"/>
    </xf>
    <xf numFmtId="0" fontId="18" fillId="0" borderId="1" xfId="0" applyFont="1" applyBorder="1" applyAlignment="1">
      <alignment horizontal="center" wrapText="1"/>
    </xf>
    <xf numFmtId="0" fontId="18" fillId="0" borderId="1" xfId="0" applyFont="1" applyBorder="1" applyAlignment="1">
      <alignment horizontal="center"/>
    </xf>
    <xf numFmtId="0" fontId="18" fillId="0" borderId="60" xfId="0" applyFont="1" applyBorder="1" applyAlignment="1">
      <alignment horizontal="center" vertical="top" wrapText="1"/>
    </xf>
    <xf numFmtId="0" fontId="18" fillId="0" borderId="56" xfId="0" applyFont="1" applyBorder="1" applyAlignment="1">
      <alignment horizontal="center" vertical="top"/>
    </xf>
    <xf numFmtId="0" fontId="18" fillId="0" borderId="62" xfId="0" applyFont="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54" fillId="0" borderId="60" xfId="0" applyFont="1" applyBorder="1" applyAlignment="1" applyProtection="1">
      <alignment horizontal="left" vertical="center" wrapText="1"/>
      <protection locked="0"/>
    </xf>
    <xf numFmtId="0" fontId="54" fillId="0" borderId="62" xfId="0" applyFont="1" applyBorder="1" applyAlignment="1" applyProtection="1">
      <alignment horizontal="left" vertical="center" wrapText="1"/>
      <protection locked="0"/>
    </xf>
    <xf numFmtId="0" fontId="54" fillId="0" borderId="62" xfId="0" applyFont="1" applyBorder="1" applyAlignment="1" applyProtection="1">
      <alignment horizontal="left" vertical="center"/>
      <protection locked="0"/>
    </xf>
    <xf numFmtId="0" fontId="54" fillId="0" borderId="60" xfId="0" applyFont="1" applyBorder="1" applyAlignment="1" applyProtection="1">
      <alignment horizontal="left" vertical="center"/>
      <protection locked="0"/>
    </xf>
    <xf numFmtId="0" fontId="23" fillId="0" borderId="1" xfId="0" applyFont="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54" fillId="0" borderId="60" xfId="0" applyFont="1" applyBorder="1" applyAlignment="1" applyProtection="1">
      <alignment horizontal="left" wrapText="1"/>
      <protection locked="0"/>
    </xf>
    <xf numFmtId="0" fontId="54" fillId="0" borderId="62" xfId="0" applyFont="1" applyBorder="1" applyAlignment="1" applyProtection="1">
      <alignment horizontal="left" wrapText="1"/>
      <protection locked="0"/>
    </xf>
    <xf numFmtId="0" fontId="23" fillId="0" borderId="60"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4" fillId="0" borderId="56" xfId="0" applyFont="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55" fillId="0" borderId="1" xfId="0" applyFont="1" applyBorder="1" applyAlignment="1">
      <alignment horizontal="left" vertical="center" wrapText="1"/>
    </xf>
    <xf numFmtId="0" fontId="56" fillId="0" borderId="1" xfId="0"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0" fontId="8" fillId="0" borderId="1" xfId="0" applyFont="1" applyBorder="1" applyAlignment="1">
      <alignment horizontal="left" vertical="center" wrapText="1"/>
    </xf>
    <xf numFmtId="0" fontId="23" fillId="3" borderId="0" xfId="0" applyFont="1" applyFill="1" applyAlignment="1">
      <alignment horizontal="left"/>
    </xf>
    <xf numFmtId="0" fontId="54" fillId="0" borderId="1" xfId="0" applyFont="1" applyBorder="1" applyAlignment="1" applyProtection="1">
      <alignment horizontal="left" vertical="center"/>
      <protection locked="0"/>
    </xf>
    <xf numFmtId="0" fontId="9" fillId="0" borderId="1" xfId="0" applyFont="1" applyBorder="1" applyAlignment="1">
      <alignment vertical="top" wrapText="1"/>
    </xf>
    <xf numFmtId="0" fontId="9" fillId="0" borderId="1" xfId="0" applyFont="1" applyBorder="1" applyAlignment="1">
      <alignment horizontal="left" vertical="top" wrapText="1"/>
    </xf>
    <xf numFmtId="0" fontId="57" fillId="0" borderId="1" xfId="0" applyFont="1" applyBorder="1" applyAlignment="1" applyProtection="1">
      <alignment horizontal="left" vertical="center" wrapText="1"/>
      <protection locked="0"/>
    </xf>
    <xf numFmtId="0" fontId="56" fillId="0" borderId="60" xfId="0" applyFont="1" applyBorder="1" applyAlignment="1" applyProtection="1">
      <alignment horizontal="left" vertical="center" wrapText="1"/>
      <protection locked="0"/>
    </xf>
    <xf numFmtId="0" fontId="56"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23" fillId="0" borderId="10" xfId="0" applyFont="1" applyBorder="1" applyAlignment="1" applyProtection="1">
      <alignment horizontal="left" vertical="center"/>
      <protection locked="0"/>
    </xf>
    <xf numFmtId="0" fontId="54" fillId="0" borderId="60" xfId="0" applyFont="1" applyBorder="1" applyAlignment="1" applyProtection="1">
      <alignment horizontal="center" vertical="center"/>
      <protection locked="0"/>
    </xf>
    <xf numFmtId="0" fontId="54" fillId="0" borderId="62" xfId="0" applyFont="1" applyBorder="1" applyAlignment="1" applyProtection="1">
      <alignment horizontal="center" vertical="center"/>
      <protection locked="0"/>
    </xf>
    <xf numFmtId="0" fontId="54" fillId="0" borderId="56" xfId="0" applyFont="1" applyBorder="1" applyAlignment="1" applyProtection="1">
      <alignment horizontal="center" vertical="center"/>
      <protection locked="0"/>
    </xf>
    <xf numFmtId="0" fontId="23" fillId="0" borderId="56"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9" fillId="0" borderId="1" xfId="0" applyFont="1" applyBorder="1" applyAlignment="1" applyProtection="1">
      <alignment horizontal="left" vertical="top" wrapText="1"/>
      <protection locked="0"/>
    </xf>
    <xf numFmtId="0" fontId="54" fillId="4" borderId="60" xfId="0" applyFont="1" applyFill="1" applyBorder="1" applyAlignment="1" applyProtection="1">
      <alignment horizontal="left" vertical="center" wrapText="1"/>
      <protection locked="0"/>
    </xf>
    <xf numFmtId="0" fontId="54" fillId="4" borderId="62" xfId="0" applyFont="1" applyFill="1" applyBorder="1" applyAlignment="1" applyProtection="1">
      <alignment horizontal="left" vertical="center" wrapText="1"/>
      <protection locked="0"/>
    </xf>
    <xf numFmtId="0" fontId="9" fillId="0" borderId="1" xfId="0" applyFont="1" applyBorder="1" applyAlignment="1" applyProtection="1">
      <alignment horizontal="left" vertical="top"/>
      <protection locked="0"/>
    </xf>
    <xf numFmtId="0" fontId="9" fillId="4" borderId="1" xfId="0" applyFont="1" applyFill="1" applyBorder="1" applyAlignment="1" applyProtection="1">
      <alignment horizontal="left" vertical="top" wrapText="1"/>
      <protection locked="0"/>
    </xf>
    <xf numFmtId="0" fontId="54" fillId="0" borderId="56" xfId="0" applyFont="1" applyBorder="1" applyAlignment="1" applyProtection="1">
      <alignment horizontal="left" vertical="center" wrapText="1"/>
      <protection locked="0"/>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18" fillId="0" borderId="60" xfId="0" applyFont="1" applyBorder="1" applyAlignment="1">
      <alignment horizontal="center" vertical="center" wrapText="1"/>
    </xf>
    <xf numFmtId="0" fontId="18" fillId="0" borderId="56" xfId="0" applyFont="1" applyBorder="1" applyAlignment="1">
      <alignment horizontal="center" vertical="center"/>
    </xf>
    <xf numFmtId="0" fontId="18" fillId="0" borderId="62" xfId="0" applyFont="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3" xfId="0" applyFont="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3" borderId="36" xfId="0" applyFont="1" applyFill="1" applyBorder="1" applyAlignment="1">
      <alignment horizontal="center" vertical="center" wrapText="1"/>
    </xf>
    <xf numFmtId="0" fontId="7" fillId="4" borderId="60" xfId="0" applyFont="1" applyFill="1" applyBorder="1" applyAlignment="1">
      <alignment horizontal="left" vertical="center" wrapText="1"/>
    </xf>
    <xf numFmtId="0" fontId="7" fillId="4" borderId="69" xfId="0" applyFont="1" applyFill="1" applyBorder="1" applyAlignment="1">
      <alignment horizontal="left"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4" borderId="10" xfId="0" applyFont="1" applyFill="1" applyBorder="1" applyAlignment="1" applyProtection="1">
      <alignment horizontal="left" vertical="center" wrapText="1"/>
      <protection locked="0"/>
    </xf>
    <xf numFmtId="0" fontId="7" fillId="4" borderId="11" xfId="0" applyFont="1" applyFill="1" applyBorder="1" applyAlignment="1" applyProtection="1">
      <alignment horizontal="left" vertical="center" wrapText="1"/>
      <protection locked="0"/>
    </xf>
    <xf numFmtId="0" fontId="7" fillId="4" borderId="28" xfId="0" applyFont="1" applyFill="1" applyBorder="1" applyAlignment="1" applyProtection="1">
      <alignment horizontal="left" vertical="center" wrapText="1"/>
      <protection locked="0"/>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9"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2" xfId="0" applyFont="1" applyFill="1" applyBorder="1" applyAlignment="1">
      <alignment horizontal="left" vertical="center" wrapText="1"/>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49" fillId="10" borderId="51" xfId="0" applyFont="1" applyFill="1" applyBorder="1" applyAlignment="1" applyProtection="1">
      <alignment horizontal="center" vertical="center" wrapText="1"/>
      <protection locked="0"/>
    </xf>
    <xf numFmtId="0" fontId="49" fillId="10" borderId="52"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50" fillId="9" borderId="76" xfId="0" applyFont="1" applyFill="1" applyBorder="1" applyAlignment="1" applyProtection="1">
      <alignment horizontal="center" vertical="center"/>
      <protection locked="0"/>
    </xf>
    <xf numFmtId="0" fontId="50"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9" fillId="9" borderId="79" xfId="0" applyFont="1" applyFill="1" applyBorder="1" applyAlignment="1" applyProtection="1">
      <alignment horizontal="center" vertical="center"/>
      <protection locked="0"/>
    </xf>
    <xf numFmtId="0" fontId="39" fillId="9" borderId="73" xfId="0" applyFont="1" applyFill="1" applyBorder="1" applyAlignment="1" applyProtection="1">
      <alignment horizontal="center" vertical="center"/>
      <protection locked="0"/>
    </xf>
    <xf numFmtId="0" fontId="39" fillId="9" borderId="72" xfId="0" applyFont="1" applyFill="1" applyBorder="1" applyAlignment="1" applyProtection="1">
      <alignment horizontal="center" vertical="center"/>
      <protection locked="0"/>
    </xf>
    <xf numFmtId="0" fontId="39" fillId="10" borderId="72" xfId="0" applyFont="1" applyFill="1" applyBorder="1" applyAlignment="1" applyProtection="1">
      <alignment horizontal="center" vertical="center"/>
      <protection locked="0"/>
    </xf>
    <xf numFmtId="0" fontId="39" fillId="8" borderId="75" xfId="0" applyFont="1" applyFill="1" applyBorder="1" applyAlignment="1" applyProtection="1">
      <alignment horizontal="center" vertical="center"/>
      <protection locked="0"/>
    </xf>
    <xf numFmtId="0" fontId="39" fillId="8" borderId="73" xfId="0" applyFont="1" applyFill="1" applyBorder="1" applyAlignment="1" applyProtection="1">
      <alignment horizontal="center" vertical="center"/>
      <protection locked="0"/>
    </xf>
    <xf numFmtId="0" fontId="39" fillId="7" borderId="75" xfId="0" applyFont="1" applyFill="1" applyBorder="1" applyAlignment="1" applyProtection="1">
      <alignment horizontal="center" vertical="center"/>
      <protection locked="0"/>
    </xf>
    <xf numFmtId="0" fontId="39" fillId="7" borderId="73" xfId="0" applyFont="1" applyFill="1" applyBorder="1" applyAlignment="1" applyProtection="1">
      <alignment horizontal="center" vertical="center"/>
      <protection locked="0"/>
    </xf>
    <xf numFmtId="0" fontId="39" fillId="8" borderId="72" xfId="0" applyFont="1" applyFill="1" applyBorder="1" applyAlignment="1" applyProtection="1">
      <alignment horizontal="center" vertical="center"/>
      <protection locked="0"/>
    </xf>
    <xf numFmtId="0" fontId="39" fillId="7" borderId="74" xfId="0" applyFont="1" applyFill="1" applyBorder="1" applyAlignment="1" applyProtection="1">
      <alignment horizontal="center" vertical="center"/>
      <protection locked="0"/>
    </xf>
    <xf numFmtId="0" fontId="39" fillId="7" borderId="76" xfId="0" applyFont="1" applyFill="1" applyBorder="1" applyAlignment="1" applyProtection="1">
      <alignment horizontal="center" vertical="center"/>
      <protection locked="0"/>
    </xf>
    <xf numFmtId="0" fontId="39" fillId="7" borderId="77" xfId="0" applyFont="1" applyFill="1" applyBorder="1" applyAlignment="1" applyProtection="1">
      <alignment horizontal="center" vertical="center"/>
      <protection locked="0"/>
    </xf>
    <xf numFmtId="0" fontId="40" fillId="8" borderId="76" xfId="0" applyFont="1" applyFill="1" applyBorder="1" applyAlignment="1" applyProtection="1">
      <alignment horizontal="center" vertical="center"/>
      <protection locked="0"/>
    </xf>
    <xf numFmtId="0" fontId="39" fillId="8"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9" fillId="9" borderId="76" xfId="0" applyFont="1" applyFill="1" applyBorder="1" applyAlignment="1" applyProtection="1">
      <alignment horizontal="center" vertical="center"/>
      <protection locked="0"/>
    </xf>
    <xf numFmtId="0" fontId="39" fillId="9" borderId="77" xfId="0" applyFont="1" applyFill="1" applyBorder="1" applyAlignment="1" applyProtection="1">
      <alignment horizontal="center" vertical="center"/>
      <protection locked="0"/>
    </xf>
    <xf numFmtId="0" fontId="39" fillId="9" borderId="72" xfId="0" applyFont="1" applyFill="1" applyBorder="1" applyAlignment="1" applyProtection="1">
      <alignment horizontal="center" vertical="center" wrapText="1"/>
      <protection locked="0"/>
    </xf>
    <xf numFmtId="0" fontId="39" fillId="7" borderId="72" xfId="0" applyFont="1" applyFill="1" applyBorder="1" applyAlignment="1" applyProtection="1">
      <alignment horizontal="center" vertical="center"/>
      <protection locked="0"/>
    </xf>
    <xf numFmtId="0" fontId="39" fillId="8" borderId="72"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41" fillId="0" borderId="65"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28" xfId="0" applyFont="1" applyBorder="1" applyAlignment="1">
      <alignment horizontal="center" vertical="center" wrapText="1"/>
    </xf>
    <xf numFmtId="0" fontId="53" fillId="0" borderId="46" xfId="0" applyFont="1" applyBorder="1" applyAlignment="1">
      <alignment horizontal="center" vertical="center"/>
    </xf>
    <xf numFmtId="0" fontId="53" fillId="0" borderId="12" xfId="0" applyFont="1" applyBorder="1" applyAlignment="1">
      <alignment horizontal="center" vertical="center"/>
    </xf>
    <xf numFmtId="0" fontId="53"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41" fillId="0" borderId="65"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41"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52" fillId="12" borderId="65" xfId="0" applyFont="1" applyFill="1" applyBorder="1" applyAlignment="1">
      <alignment horizontal="center" vertical="center" wrapText="1"/>
    </xf>
    <xf numFmtId="0" fontId="52" fillId="12" borderId="66" xfId="0" applyFont="1" applyFill="1" applyBorder="1" applyAlignment="1">
      <alignment horizontal="center" vertical="center" wrapText="1"/>
    </xf>
    <xf numFmtId="0" fontId="25" fillId="13" borderId="46" xfId="0" applyFont="1" applyFill="1" applyBorder="1" applyAlignment="1">
      <alignment horizontal="center" vertical="center" wrapText="1"/>
    </xf>
    <xf numFmtId="0" fontId="25" fillId="13" borderId="47" xfId="0" applyFont="1" applyFill="1" applyBorder="1" applyAlignment="1">
      <alignment horizontal="center" vertical="center" wrapText="1"/>
    </xf>
    <xf numFmtId="0" fontId="41" fillId="0" borderId="1" xfId="0" applyFont="1" applyBorder="1" applyAlignment="1">
      <alignment horizontal="center" vertical="center" wrapText="1"/>
    </xf>
    <xf numFmtId="0" fontId="41" fillId="0" borderId="10" xfId="0" applyFont="1" applyBorder="1" applyAlignment="1">
      <alignment horizontal="center" vertical="center" wrapText="1"/>
    </xf>
    <xf numFmtId="0" fontId="53" fillId="0" borderId="3" xfId="0" applyFont="1" applyBorder="1" applyAlignment="1">
      <alignment horizontal="center" vertical="center"/>
    </xf>
    <xf numFmtId="0" fontId="53" fillId="0" borderId="13" xfId="0" applyFont="1" applyBorder="1" applyAlignment="1">
      <alignment horizontal="center" vertical="center"/>
    </xf>
    <xf numFmtId="0" fontId="41" fillId="0" borderId="18"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52" fillId="12" borderId="7" xfId="0" applyFont="1" applyFill="1" applyBorder="1" applyAlignment="1">
      <alignment horizontal="center" vertical="center" wrapText="1"/>
    </xf>
    <xf numFmtId="0" fontId="52" fillId="12" borderId="5"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1" fillId="0" borderId="20" xfId="0" applyFont="1" applyBorder="1" applyAlignment="1">
      <alignment horizontal="left" vertical="top" wrapText="1"/>
    </xf>
    <xf numFmtId="0" fontId="1" fillId="0" borderId="27" xfId="0" applyFont="1" applyBorder="1" applyAlignment="1">
      <alignment horizontal="left" vertical="top" wrapText="1"/>
    </xf>
    <xf numFmtId="0" fontId="51" fillId="0" borderId="21" xfId="0" applyFont="1" applyBorder="1" applyAlignment="1">
      <alignment horizontal="center"/>
    </xf>
    <xf numFmtId="0" fontId="51" fillId="0" borderId="22" xfId="0" applyFont="1" applyBorder="1" applyAlignment="1">
      <alignment horizontal="center"/>
    </xf>
    <xf numFmtId="0" fontId="51" fillId="0" borderId="24" xfId="0" applyFont="1" applyBorder="1" applyAlignment="1">
      <alignment horizont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1" fillId="0" borderId="7" xfId="0" applyFont="1" applyBorder="1" applyAlignment="1">
      <alignment horizontal="left" vertical="center" wrapText="1"/>
    </xf>
    <xf numFmtId="0" fontId="41" fillId="0" borderId="1" xfId="0" applyFont="1" applyBorder="1" applyAlignment="1">
      <alignment horizontal="left" vertical="center" wrapText="1"/>
    </xf>
    <xf numFmtId="0" fontId="41" fillId="0" borderId="5" xfId="0" applyFont="1" applyBorder="1" applyAlignment="1">
      <alignment horizontal="left" vertical="center" wrapText="1"/>
    </xf>
    <xf numFmtId="0" fontId="45" fillId="0" borderId="43" xfId="0" applyFont="1" applyBorder="1" applyAlignment="1">
      <alignment horizontal="center" vertical="center" wrapText="1"/>
    </xf>
    <xf numFmtId="0" fontId="45" fillId="0" borderId="19" xfId="0" applyFont="1" applyBorder="1" applyAlignment="1">
      <alignment horizontal="center" vertical="center" wrapText="1"/>
    </xf>
    <xf numFmtId="0" fontId="45" fillId="0" borderId="44" xfId="0" applyFont="1" applyBorder="1" applyAlignment="1">
      <alignment horizontal="center" vertical="center" wrapText="1"/>
    </xf>
    <xf numFmtId="0" fontId="45" fillId="0" borderId="18"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 xfId="0" applyFont="1" applyBorder="1" applyAlignment="1">
      <alignment horizontal="center" vertical="center" wrapText="1"/>
    </xf>
    <xf numFmtId="0" fontId="45"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29"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wrapText="1"/>
    </xf>
    <xf numFmtId="0" fontId="5" fillId="13" borderId="1" xfId="0" applyFont="1" applyFill="1" applyBorder="1" applyAlignment="1">
      <alignment horizontal="center" vertical="center"/>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8" fillId="16" borderId="83" xfId="0" applyFont="1" applyFill="1" applyBorder="1" applyAlignment="1">
      <alignment horizontal="left"/>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37" fillId="9" borderId="98" xfId="0" applyFont="1" applyFill="1" applyBorder="1" applyAlignment="1" applyProtection="1">
      <alignment horizontal="center" vertical="center"/>
      <protection locked="0"/>
    </xf>
    <xf numFmtId="0" fontId="54" fillId="0" borderId="26" xfId="0" applyFont="1" applyBorder="1" applyAlignment="1">
      <alignment horizontal="center" vertical="center" wrapText="1"/>
    </xf>
    <xf numFmtId="0" fontId="54" fillId="0" borderId="70" xfId="0" applyFont="1" applyBorder="1" applyAlignment="1">
      <alignment horizontal="center" vertical="center" wrapText="1"/>
    </xf>
    <xf numFmtId="0" fontId="54" fillId="0" borderId="53" xfId="0" applyFont="1" applyBorder="1" applyAlignment="1">
      <alignment horizontal="left" vertical="center" wrapText="1"/>
    </xf>
    <xf numFmtId="0" fontId="54" fillId="0" borderId="99" xfId="0" applyFont="1" applyBorder="1" applyAlignment="1">
      <alignment horizontal="left" vertical="center" wrapText="1"/>
    </xf>
    <xf numFmtId="0" fontId="54" fillId="0" borderId="53"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55" xfId="0" applyFont="1" applyBorder="1" applyAlignment="1">
      <alignment horizontal="center" vertical="center" wrapText="1"/>
    </xf>
    <xf numFmtId="0" fontId="7" fillId="0" borderId="71" xfId="0" applyFont="1" applyBorder="1" applyAlignment="1">
      <alignment horizontal="center"/>
    </xf>
    <xf numFmtId="0" fontId="7" fillId="0" borderId="37" xfId="0" applyFont="1" applyBorder="1" applyAlignment="1">
      <alignment horizontal="center"/>
    </xf>
    <xf numFmtId="0" fontId="7" fillId="0" borderId="63" xfId="0" applyFont="1" applyBorder="1" applyAlignment="1">
      <alignment horizontal="center"/>
    </xf>
    <xf numFmtId="0" fontId="14" fillId="0" borderId="9" xfId="0" applyFont="1" applyBorder="1" applyAlignment="1">
      <alignment horizontal="center"/>
    </xf>
    <xf numFmtId="0" fontId="14" fillId="0" borderId="3" xfId="0" applyFont="1" applyBorder="1" applyAlignment="1">
      <alignment horizontal="center"/>
    </xf>
    <xf numFmtId="0" fontId="8" fillId="0" borderId="95" xfId="0" applyFont="1" applyBorder="1" applyAlignment="1">
      <alignment horizontal="left" vertical="center" wrapText="1"/>
    </xf>
    <xf numFmtId="0" fontId="8" fillId="0" borderId="96" xfId="0" applyFont="1" applyBorder="1" applyAlignment="1">
      <alignment horizontal="left" vertical="center" wrapText="1"/>
    </xf>
    <xf numFmtId="0" fontId="8" fillId="0" borderId="100" xfId="0" applyFont="1" applyBorder="1" applyAlignment="1">
      <alignment horizontal="left" vertical="center" wrapText="1"/>
    </xf>
    <xf numFmtId="0" fontId="8" fillId="0" borderId="97" xfId="0" applyFont="1" applyBorder="1" applyAlignment="1">
      <alignment horizontal="left" vertical="center" wrapText="1"/>
    </xf>
    <xf numFmtId="0" fontId="9" fillId="0" borderId="95" xfId="0" applyFont="1" applyBorder="1" applyAlignment="1">
      <alignment horizontal="center" vertical="center"/>
    </xf>
    <xf numFmtId="0" fontId="9" fillId="0" borderId="96" xfId="0" applyFont="1" applyBorder="1" applyAlignment="1">
      <alignment horizontal="center" vertical="center"/>
    </xf>
    <xf numFmtId="0" fontId="9" fillId="0" borderId="100" xfId="0" applyFont="1" applyBorder="1" applyAlignment="1">
      <alignment horizontal="center" vertical="center"/>
    </xf>
    <xf numFmtId="0" fontId="9" fillId="0" borderId="97" xfId="0" applyFont="1" applyBorder="1" applyAlignment="1">
      <alignment horizontal="center" vertical="center"/>
    </xf>
    <xf numFmtId="0" fontId="9" fillId="0" borderId="95" xfId="0" applyFont="1" applyBorder="1" applyAlignment="1">
      <alignment horizontal="center" vertical="center" wrapText="1"/>
    </xf>
    <xf numFmtId="0" fontId="9" fillId="0" borderId="96" xfId="0" applyFont="1" applyBorder="1" applyAlignment="1">
      <alignment horizontal="center" vertical="center" wrapText="1"/>
    </xf>
    <xf numFmtId="0" fontId="9" fillId="0" borderId="100" xfId="0" applyFont="1" applyBorder="1" applyAlignment="1">
      <alignment horizontal="center" vertical="center" wrapText="1"/>
    </xf>
    <xf numFmtId="0" fontId="9" fillId="0" borderId="97"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9" fillId="0" borderId="95" xfId="0" applyFont="1" applyBorder="1" applyAlignment="1" applyProtection="1">
      <alignment horizontal="center" vertical="center"/>
      <protection locked="0"/>
    </xf>
    <xf numFmtId="0" fontId="9" fillId="0" borderId="96" xfId="0" applyFont="1" applyBorder="1" applyAlignment="1" applyProtection="1">
      <alignment horizontal="center" vertical="center"/>
      <protection locked="0"/>
    </xf>
    <xf numFmtId="0" fontId="9" fillId="0" borderId="97" xfId="0" applyFont="1" applyBorder="1" applyAlignment="1" applyProtection="1">
      <alignment horizontal="center" vertical="center"/>
      <protection locked="0"/>
    </xf>
    <xf numFmtId="0" fontId="54" fillId="0" borderId="95" xfId="0" applyFont="1" applyBorder="1" applyAlignment="1">
      <alignment horizontal="center" vertical="center" wrapText="1"/>
    </xf>
    <xf numFmtId="0" fontId="54" fillId="0" borderId="96" xfId="0" applyFont="1" applyBorder="1" applyAlignment="1">
      <alignment horizontal="center" vertical="center" wrapText="1"/>
    </xf>
    <xf numFmtId="0" fontId="54" fillId="0" borderId="97" xfId="0" applyFont="1" applyBorder="1" applyAlignment="1">
      <alignment horizontal="center" vertical="center" wrapText="1"/>
    </xf>
    <xf numFmtId="0" fontId="54" fillId="0" borderId="53" xfId="0" applyFont="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3" xfId="0" applyFont="1" applyBorder="1" applyAlignment="1">
      <alignment horizontal="left" vertical="center" wrapText="1"/>
    </xf>
    <xf numFmtId="0" fontId="9" fillId="0" borderId="100" xfId="0" applyFont="1" applyBorder="1" applyAlignment="1" applyProtection="1">
      <alignment horizontal="center" vertical="center"/>
      <protection locked="0"/>
    </xf>
    <xf numFmtId="0" fontId="54" fillId="0" borderId="39" xfId="0" applyFont="1" applyBorder="1" applyAlignment="1">
      <alignment horizontal="center" vertical="center" wrapText="1"/>
    </xf>
    <xf numFmtId="0" fontId="54" fillId="0" borderId="54" xfId="0" applyFont="1" applyBorder="1" applyAlignment="1">
      <alignment horizontal="left"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13" fillId="0" borderId="7" xfId="0" applyFont="1" applyBorder="1" applyAlignment="1">
      <alignment horizontal="center" vertical="center" wrapText="1"/>
    </xf>
    <xf numFmtId="0" fontId="9" fillId="0" borderId="53" xfId="0" applyFont="1" applyBorder="1" applyAlignment="1">
      <alignment horizontal="left" vertical="center" wrapText="1"/>
    </xf>
    <xf numFmtId="0" fontId="9" fillId="0" borderId="99" xfId="0" applyFont="1" applyBorder="1" applyAlignment="1">
      <alignment horizontal="left" vertical="center" wrapText="1"/>
    </xf>
    <xf numFmtId="0" fontId="54" fillId="0" borderId="53" xfId="0" applyFont="1" applyBorder="1" applyAlignment="1" applyProtection="1">
      <alignment horizontal="left" vertical="center" wrapText="1"/>
      <protection locked="0"/>
    </xf>
    <xf numFmtId="0" fontId="54" fillId="0" borderId="54" xfId="0" applyFont="1" applyBorder="1" applyAlignment="1" applyProtection="1">
      <alignment horizontal="left" vertical="center" wrapText="1"/>
      <protection locked="0"/>
    </xf>
    <xf numFmtId="0" fontId="54" fillId="0" borderId="99"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29" xfId="0" applyFont="1" applyBorder="1" applyAlignment="1">
      <alignment horizontal="left" wrapText="1"/>
    </xf>
    <xf numFmtId="0" fontId="7" fillId="0" borderId="3" xfId="0" applyFont="1" applyBorder="1" applyAlignment="1">
      <alignment horizontal="left" wrapText="1"/>
    </xf>
    <xf numFmtId="0" fontId="7" fillId="0" borderId="6" xfId="0" applyFont="1" applyBorder="1" applyAlignment="1">
      <alignment horizontal="left" wrapText="1"/>
    </xf>
    <xf numFmtId="0" fontId="23" fillId="0" borderId="28" xfId="0" applyFont="1" applyBorder="1" applyAlignment="1">
      <alignment horizontal="left" wrapText="1"/>
    </xf>
    <xf numFmtId="0" fontId="23" fillId="0" borderId="1" xfId="0" applyFont="1" applyBorder="1" applyAlignment="1">
      <alignment horizontal="left" wrapText="1"/>
    </xf>
    <xf numFmtId="0" fontId="23" fillId="0" borderId="5" xfId="0" applyFont="1" applyBorder="1" applyAlignment="1">
      <alignment horizontal="left" wrapText="1"/>
    </xf>
    <xf numFmtId="0" fontId="7" fillId="0" borderId="28" xfId="0" applyFont="1" applyBorder="1" applyAlignment="1">
      <alignment horizontal="center" vertical="center" wrapText="1"/>
    </xf>
    <xf numFmtId="0" fontId="23" fillId="0" borderId="27" xfId="0" applyFont="1" applyBorder="1" applyAlignment="1">
      <alignment horizontal="left" wrapText="1"/>
    </xf>
    <xf numFmtId="0" fontId="23" fillId="0" borderId="2" xfId="0" applyFont="1" applyBorder="1" applyAlignment="1">
      <alignment horizontal="left" wrapText="1"/>
    </xf>
    <xf numFmtId="0" fontId="23" fillId="0" borderId="4" xfId="0" applyFont="1" applyBorder="1" applyAlignment="1">
      <alignment horizontal="left" wrapText="1"/>
    </xf>
    <xf numFmtId="0" fontId="23" fillId="0" borderId="28"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60" xfId="0" applyFont="1" applyBorder="1" applyAlignment="1" applyProtection="1">
      <alignment horizontal="center" vertical="center" wrapText="1"/>
      <protection locked="0"/>
    </xf>
    <xf numFmtId="0" fontId="7" fillId="0" borderId="60"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cellXfs>
  <cellStyles count="1">
    <cellStyle name="Normal" xfId="0" builtinId="0"/>
  </cellStyles>
  <dxfs count="0"/>
  <tableStyles count="0" defaultTableStyle="TableStyleMedium2" defaultPivotStyle="PivotStyleLight16"/>
  <colors>
    <mruColors>
      <color rgb="FF00BBFE"/>
      <color rgb="FF2FC9FF"/>
      <color rgb="FFFFFF66"/>
      <color rgb="FFFFD2B3"/>
      <color rgb="FFFFA365"/>
      <color rgb="FFFFD253"/>
      <color rgb="FFA568D2"/>
      <color rgb="FFFF8837"/>
      <color rgb="FFD862B1"/>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cstate="print"/>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cstate="print"/>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cstate="print"/>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cstate="print"/>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cstate="print"/>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cstate="print"/>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cstate="print"/>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cstate="print"/>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cstate="print"/>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cstate="print"/>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print"/>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cstate="print"/>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cstate="print"/>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12</xdr:row>
      <xdr:rowOff>158751</xdr:rowOff>
    </xdr:from>
    <xdr:to>
      <xdr:col>2</xdr:col>
      <xdr:colOff>0</xdr:colOff>
      <xdr:row>14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12</xdr:row>
      <xdr:rowOff>158751</xdr:rowOff>
    </xdr:from>
    <xdr:to>
      <xdr:col>2</xdr:col>
      <xdr:colOff>0</xdr:colOff>
      <xdr:row>14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133</xdr:row>
      <xdr:rowOff>158751</xdr:rowOff>
    </xdr:from>
    <xdr:to>
      <xdr:col>2</xdr:col>
      <xdr:colOff>0</xdr:colOff>
      <xdr:row>135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145</xdr:row>
      <xdr:rowOff>0</xdr:rowOff>
    </xdr:from>
    <xdr:to>
      <xdr:col>8</xdr:col>
      <xdr:colOff>42335</xdr:colOff>
      <xdr:row>145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153</xdr:row>
      <xdr:rowOff>158751</xdr:rowOff>
    </xdr:from>
    <xdr:to>
      <xdr:col>2</xdr:col>
      <xdr:colOff>0</xdr:colOff>
      <xdr:row>155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165</xdr:row>
      <xdr:rowOff>0</xdr:rowOff>
    </xdr:from>
    <xdr:to>
      <xdr:col>8</xdr:col>
      <xdr:colOff>42335</xdr:colOff>
      <xdr:row>165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0</xdr:rowOff>
    </xdr:from>
    <xdr:to>
      <xdr:col>21</xdr:col>
      <xdr:colOff>93889</xdr:colOff>
      <xdr:row>23</xdr:row>
      <xdr:rowOff>137434</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cstate="print"/>
        <a:srcRect l="11813" t="24757" r="20054" b="12321"/>
        <a:stretch/>
      </xdr:blipFill>
      <xdr:spPr>
        <a:xfrm>
          <a:off x="10225768" y="2956831"/>
          <a:ext cx="6994071" cy="4385584"/>
        </a:xfrm>
        <a:prstGeom prst="rect">
          <a:avLst/>
        </a:prstGeom>
      </xdr:spPr>
    </xdr:pic>
    <xdr:clientData/>
  </xdr:twoCellAnchor>
  <xdr:twoCellAnchor>
    <xdr:from>
      <xdr:col>11</xdr:col>
      <xdr:colOff>9525</xdr:colOff>
      <xdr:row>9</xdr:row>
      <xdr:rowOff>57150</xdr:rowOff>
    </xdr:from>
    <xdr:to>
      <xdr:col>12</xdr:col>
      <xdr:colOff>685800</xdr:colOff>
      <xdr:row>10</xdr:row>
      <xdr:rowOff>0</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cstate="print"/>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7</xdr:col>
      <xdr:colOff>4236</xdr:colOff>
      <xdr:row>25</xdr:row>
      <xdr:rowOff>0</xdr:rowOff>
    </xdr:from>
    <xdr:to>
      <xdr:col>8</xdr:col>
      <xdr:colOff>42335</xdr:colOff>
      <xdr:row>25</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66675</xdr:rowOff>
    </xdr:from>
    <xdr:to>
      <xdr:col>2</xdr:col>
      <xdr:colOff>0</xdr:colOff>
      <xdr:row>57</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152400</xdr:rowOff>
    </xdr:from>
    <xdr:to>
      <xdr:col>2</xdr:col>
      <xdr:colOff>0</xdr:colOff>
      <xdr:row>78</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142875</xdr:rowOff>
    </xdr:from>
    <xdr:to>
      <xdr:col>2</xdr:col>
      <xdr:colOff>0</xdr:colOff>
      <xdr:row>99</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161925</xdr:rowOff>
    </xdr:from>
    <xdr:to>
      <xdr:col>2</xdr:col>
      <xdr:colOff>9525</xdr:colOff>
      <xdr:row>120</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142875</xdr:rowOff>
    </xdr:from>
    <xdr:to>
      <xdr:col>2</xdr:col>
      <xdr:colOff>0</xdr:colOff>
      <xdr:row>15</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35</xdr:row>
      <xdr:rowOff>114300</xdr:rowOff>
    </xdr:from>
    <xdr:to>
      <xdr:col>2</xdr:col>
      <xdr:colOff>0</xdr:colOff>
      <xdr:row>36</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141</xdr:row>
      <xdr:rowOff>114300</xdr:rowOff>
    </xdr:from>
    <xdr:to>
      <xdr:col>2</xdr:col>
      <xdr:colOff>0</xdr:colOff>
      <xdr:row>142</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152</xdr:row>
      <xdr:rowOff>0</xdr:rowOff>
    </xdr:from>
    <xdr:to>
      <xdr:col>8</xdr:col>
      <xdr:colOff>42335</xdr:colOff>
      <xdr:row>152</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162</xdr:row>
      <xdr:rowOff>133350</xdr:rowOff>
    </xdr:from>
    <xdr:to>
      <xdr:col>2</xdr:col>
      <xdr:colOff>0</xdr:colOff>
      <xdr:row>163</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173</xdr:row>
      <xdr:rowOff>0</xdr:rowOff>
    </xdr:from>
    <xdr:to>
      <xdr:col>8</xdr:col>
      <xdr:colOff>42335</xdr:colOff>
      <xdr:row>173</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0</xdr:rowOff>
    </xdr:from>
    <xdr:to>
      <xdr:col>19</xdr:col>
      <xdr:colOff>592932</xdr:colOff>
      <xdr:row>17</xdr:row>
      <xdr:rowOff>245795</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cstate="print"/>
        <a:srcRect l="27602" t="33467" r="28908" b="36841"/>
        <a:stretch/>
      </xdr:blipFill>
      <xdr:spPr>
        <a:xfrm>
          <a:off x="9591675" y="2520042"/>
          <a:ext cx="5660232" cy="2178504"/>
        </a:xfrm>
        <a:prstGeom prst="rect">
          <a:avLst/>
        </a:prstGeom>
      </xdr:spPr>
    </xdr:pic>
    <xdr:clientData/>
  </xdr:twoCellAnchor>
  <xdr:twoCellAnchor>
    <xdr:from>
      <xdr:col>12</xdr:col>
      <xdr:colOff>289832</xdr:colOff>
      <xdr:row>8</xdr:row>
      <xdr:rowOff>508907</xdr:rowOff>
    </xdr:from>
    <xdr:to>
      <xdr:col>19</xdr:col>
      <xdr:colOff>548367</xdr:colOff>
      <xdr:row>10</xdr:row>
      <xdr:rowOff>0</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10</xdr:row>
      <xdr:rowOff>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10</xdr:col>
      <xdr:colOff>962030</xdr:colOff>
      <xdr:row>9</xdr:row>
      <xdr:rowOff>49666</xdr:rowOff>
    </xdr:from>
    <xdr:to>
      <xdr:col>12</xdr:col>
      <xdr:colOff>289832</xdr:colOff>
      <xdr:row>10</xdr:row>
      <xdr:rowOff>0</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1292679</xdr:colOff>
      <xdr:row>3</xdr:row>
      <xdr:rowOff>163286</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srcRect/>
        <a:stretch>
          <a:fillRect/>
        </a:stretch>
      </xdr:blipFill>
      <xdr:spPr bwMode="auto">
        <a:xfrm>
          <a:off x="174626" y="87313"/>
          <a:ext cx="1118053" cy="68829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88106</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130969</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12</xdr:row>
          <xdr:rowOff>66675</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0</xdr:rowOff>
        </xdr:from>
        <xdr:to>
          <xdr:col>19</xdr:col>
          <xdr:colOff>895350</xdr:colOff>
          <xdr:row>16</xdr:row>
          <xdr:rowOff>257175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0</xdr:rowOff>
        </xdr:from>
        <xdr:to>
          <xdr:col>19</xdr:col>
          <xdr:colOff>895350</xdr:colOff>
          <xdr:row>16</xdr:row>
          <xdr:rowOff>257175</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0</xdr:rowOff>
        </xdr:from>
        <xdr:to>
          <xdr:col>19</xdr:col>
          <xdr:colOff>904875</xdr:colOff>
          <xdr:row>22</xdr:row>
          <xdr:rowOff>257175</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0</xdr:rowOff>
        </xdr:from>
        <xdr:to>
          <xdr:col>19</xdr:col>
          <xdr:colOff>895350</xdr:colOff>
          <xdr:row>25</xdr:row>
          <xdr:rowOff>257175</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0</xdr:rowOff>
        </xdr:from>
        <xdr:to>
          <xdr:col>19</xdr:col>
          <xdr:colOff>904875</xdr:colOff>
          <xdr:row>27</xdr:row>
          <xdr:rowOff>257175</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0</xdr:rowOff>
        </xdr:from>
        <xdr:to>
          <xdr:col>19</xdr:col>
          <xdr:colOff>904875</xdr:colOff>
          <xdr:row>29</xdr:row>
          <xdr:rowOff>257175</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0</xdr:rowOff>
        </xdr:from>
        <xdr:to>
          <xdr:col>19</xdr:col>
          <xdr:colOff>895350</xdr:colOff>
          <xdr:row>34</xdr:row>
          <xdr:rowOff>257175</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0</xdr:rowOff>
        </xdr:from>
        <xdr:to>
          <xdr:col>19</xdr:col>
          <xdr:colOff>895350</xdr:colOff>
          <xdr:row>34</xdr:row>
          <xdr:rowOff>257175</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0</xdr:rowOff>
        </xdr:from>
        <xdr:to>
          <xdr:col>19</xdr:col>
          <xdr:colOff>895350</xdr:colOff>
          <xdr:row>34</xdr:row>
          <xdr:rowOff>257175</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895350</xdr:colOff>
          <xdr:row>43</xdr:row>
          <xdr:rowOff>76200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0</xdr:rowOff>
        </xdr:from>
        <xdr:to>
          <xdr:col>19</xdr:col>
          <xdr:colOff>904875</xdr:colOff>
          <xdr:row>43</xdr:row>
          <xdr:rowOff>76200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171451</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3</xdr:row>
      <xdr:rowOff>104126</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cstate="print"/>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cstate="print"/>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16.emf"/><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51" zoomScale="90" zoomScaleNormal="90" workbookViewId="0">
      <selection activeCell="A18" sqref="A18:F19"/>
    </sheetView>
  </sheetViews>
  <sheetFormatPr baseColWidth="10" defaultColWidth="11.42578125" defaultRowHeight="14.25" x14ac:dyDescent="0.2"/>
  <cols>
    <col min="1" max="1" width="22.42578125" style="1" customWidth="1"/>
    <col min="2" max="3" width="11.42578125" style="1"/>
    <col min="4" max="4" width="45.28515625" style="1" customWidth="1"/>
    <col min="5" max="5" width="25" style="1" customWidth="1"/>
    <col min="6" max="6" width="15.42578125" style="1" customWidth="1"/>
    <col min="7" max="16384" width="11.42578125" style="1"/>
  </cols>
  <sheetData>
    <row r="1" spans="1:7" ht="30" customHeight="1" x14ac:dyDescent="0.2">
      <c r="A1" s="354"/>
      <c r="B1" s="360" t="s">
        <v>273</v>
      </c>
      <c r="C1" s="361"/>
      <c r="D1" s="362"/>
      <c r="E1" s="25" t="s">
        <v>1</v>
      </c>
      <c r="F1" s="357"/>
    </row>
    <row r="2" spans="1:7" x14ac:dyDescent="0.2">
      <c r="A2" s="355"/>
      <c r="B2" s="363"/>
      <c r="C2" s="364"/>
      <c r="D2" s="365"/>
      <c r="E2" s="24" t="s">
        <v>2</v>
      </c>
      <c r="F2" s="358"/>
    </row>
    <row r="3" spans="1:7" ht="15" customHeight="1" x14ac:dyDescent="0.2">
      <c r="A3" s="355"/>
      <c r="B3" s="363"/>
      <c r="C3" s="364"/>
      <c r="D3" s="365"/>
      <c r="E3" s="24" t="s">
        <v>4</v>
      </c>
      <c r="F3" s="358"/>
    </row>
    <row r="4" spans="1:7" ht="15" thickBot="1" x14ac:dyDescent="0.25">
      <c r="A4" s="356"/>
      <c r="B4" s="366"/>
      <c r="C4" s="367"/>
      <c r="D4" s="368"/>
      <c r="E4" s="26" t="s">
        <v>5</v>
      </c>
      <c r="F4" s="359"/>
    </row>
    <row r="5" spans="1:7" ht="15" thickBot="1" x14ac:dyDescent="0.25"/>
    <row r="6" spans="1:7" ht="42.75" customHeight="1" x14ac:dyDescent="0.2">
      <c r="A6" s="126" t="s">
        <v>274</v>
      </c>
      <c r="B6" s="369" t="s">
        <v>279</v>
      </c>
      <c r="C6" s="369"/>
      <c r="D6" s="369"/>
      <c r="E6" s="369"/>
      <c r="F6" s="370"/>
    </row>
    <row r="7" spans="1:7" ht="50.25" customHeight="1" thickBot="1" x14ac:dyDescent="0.25">
      <c r="A7" s="127" t="s">
        <v>275</v>
      </c>
      <c r="B7" s="319" t="s">
        <v>276</v>
      </c>
      <c r="C7" s="319"/>
      <c r="D7" s="319"/>
      <c r="E7" s="319"/>
      <c r="F7" s="320"/>
    </row>
    <row r="8" spans="1:7" ht="17.25" customHeight="1" x14ac:dyDescent="0.2">
      <c r="A8" s="372"/>
      <c r="B8" s="372"/>
      <c r="C8" s="372"/>
      <c r="D8" s="372"/>
      <c r="E8" s="372"/>
      <c r="F8" s="372"/>
    </row>
    <row r="9" spans="1:7" ht="54.75" customHeight="1" x14ac:dyDescent="0.2">
      <c r="A9" s="371" t="s">
        <v>374</v>
      </c>
      <c r="B9" s="371"/>
      <c r="C9" s="371"/>
      <c r="D9" s="371"/>
      <c r="E9" s="371"/>
      <c r="F9" s="371"/>
    </row>
    <row r="10" spans="1:7" ht="18" customHeight="1" thickBot="1" x14ac:dyDescent="0.25">
      <c r="A10" s="352"/>
      <c r="B10" s="353"/>
      <c r="C10" s="353"/>
      <c r="D10" s="353"/>
      <c r="E10" s="353"/>
      <c r="F10" s="353"/>
      <c r="G10" s="353"/>
    </row>
    <row r="11" spans="1:7" ht="24.75" customHeight="1" x14ac:dyDescent="0.2">
      <c r="A11" s="302" t="s">
        <v>277</v>
      </c>
      <c r="B11" s="303"/>
      <c r="C11" s="303"/>
      <c r="D11" s="303"/>
      <c r="E11" s="303"/>
      <c r="F11" s="304"/>
    </row>
    <row r="12" spans="1:7" ht="229.5" customHeight="1" thickBot="1" x14ac:dyDescent="0.25">
      <c r="A12" s="318" t="s">
        <v>373</v>
      </c>
      <c r="B12" s="319"/>
      <c r="C12" s="319"/>
      <c r="D12" s="319"/>
      <c r="E12" s="319"/>
      <c r="F12" s="320"/>
    </row>
    <row r="13" spans="1:7" ht="18" customHeight="1" thickBot="1" x14ac:dyDescent="0.25">
      <c r="A13" s="317"/>
      <c r="B13" s="317"/>
      <c r="C13" s="317"/>
      <c r="D13" s="317"/>
      <c r="E13" s="317"/>
      <c r="F13" s="317"/>
    </row>
    <row r="14" spans="1:7" ht="26.25" customHeight="1" x14ac:dyDescent="0.2">
      <c r="A14" s="302" t="s">
        <v>278</v>
      </c>
      <c r="B14" s="303"/>
      <c r="C14" s="303"/>
      <c r="D14" s="303"/>
      <c r="E14" s="303"/>
      <c r="F14" s="304"/>
    </row>
    <row r="15" spans="1:7" ht="284.25" customHeight="1" thickBot="1" x14ac:dyDescent="0.25">
      <c r="A15" s="318" t="s">
        <v>376</v>
      </c>
      <c r="B15" s="319"/>
      <c r="C15" s="319"/>
      <c r="D15" s="319"/>
      <c r="E15" s="319"/>
      <c r="F15" s="320"/>
    </row>
    <row r="16" spans="1:7" ht="21.75" customHeight="1" thickBot="1" x14ac:dyDescent="0.25">
      <c r="A16" s="112"/>
      <c r="B16" s="112"/>
      <c r="C16" s="112"/>
      <c r="D16" s="112"/>
      <c r="E16" s="112"/>
      <c r="F16" s="112"/>
    </row>
    <row r="17" spans="1:6" ht="23.25" customHeight="1" thickBot="1" x14ac:dyDescent="0.25">
      <c r="A17" s="302" t="s">
        <v>379</v>
      </c>
      <c r="B17" s="303"/>
      <c r="C17" s="303"/>
      <c r="D17" s="303"/>
      <c r="E17" s="303"/>
      <c r="F17" s="304"/>
    </row>
    <row r="18" spans="1:6" ht="81.75" customHeight="1" x14ac:dyDescent="0.2">
      <c r="A18" s="305" t="s">
        <v>380</v>
      </c>
      <c r="B18" s="306"/>
      <c r="C18" s="306"/>
      <c r="D18" s="306"/>
      <c r="E18" s="306"/>
      <c r="F18" s="307"/>
    </row>
    <row r="19" spans="1:6" ht="71.25" customHeight="1" thickBot="1" x14ac:dyDescent="0.25">
      <c r="A19" s="308"/>
      <c r="B19" s="309"/>
      <c r="C19" s="309"/>
      <c r="D19" s="309"/>
      <c r="E19" s="309"/>
      <c r="F19" s="310"/>
    </row>
    <row r="20" spans="1:6" ht="15" thickBot="1" x14ac:dyDescent="0.25"/>
    <row r="21" spans="1:6" ht="27" customHeight="1" x14ac:dyDescent="0.2">
      <c r="A21" s="321" t="s">
        <v>336</v>
      </c>
      <c r="B21" s="322"/>
      <c r="C21" s="322"/>
      <c r="D21" s="322"/>
      <c r="E21" s="322"/>
      <c r="F21" s="323"/>
    </row>
    <row r="22" spans="1:6" ht="363" customHeight="1" thickBot="1" x14ac:dyDescent="0.25">
      <c r="A22" s="324" t="s">
        <v>346</v>
      </c>
      <c r="B22" s="325"/>
      <c r="C22" s="325"/>
      <c r="D22" s="325"/>
      <c r="E22" s="325"/>
      <c r="F22" s="326"/>
    </row>
    <row r="23" spans="1:6" ht="15" thickBot="1" x14ac:dyDescent="0.25"/>
    <row r="24" spans="1:6" ht="28.5" customHeight="1" thickBot="1" x14ac:dyDescent="0.25">
      <c r="A24" s="327" t="s">
        <v>337</v>
      </c>
      <c r="B24" s="328"/>
      <c r="C24" s="328"/>
      <c r="D24" s="328"/>
      <c r="E24" s="328"/>
      <c r="F24" s="329"/>
    </row>
    <row r="25" spans="1:6" ht="375" customHeight="1" x14ac:dyDescent="0.2">
      <c r="A25" s="337" t="s">
        <v>315</v>
      </c>
      <c r="B25" s="338"/>
      <c r="C25" s="338"/>
      <c r="D25" s="338"/>
      <c r="E25" s="338"/>
      <c r="F25" s="339"/>
    </row>
    <row r="26" spans="1:6" ht="27.6" customHeight="1" thickBot="1" x14ac:dyDescent="0.25">
      <c r="A26" s="340"/>
      <c r="B26" s="341"/>
      <c r="C26" s="341"/>
      <c r="D26" s="341"/>
      <c r="E26" s="341"/>
      <c r="F26" s="342"/>
    </row>
    <row r="27" spans="1:6" ht="25.5" customHeight="1" thickBot="1" x14ac:dyDescent="0.25">
      <c r="A27" s="112"/>
      <c r="B27" s="112"/>
      <c r="C27" s="112"/>
      <c r="D27" s="112"/>
      <c r="E27" s="112"/>
      <c r="F27" s="112"/>
    </row>
    <row r="28" spans="1:6" ht="27" customHeight="1" x14ac:dyDescent="0.2">
      <c r="A28" s="330" t="s">
        <v>338</v>
      </c>
      <c r="B28" s="331"/>
      <c r="C28" s="331"/>
      <c r="D28" s="331"/>
      <c r="E28" s="331"/>
      <c r="F28" s="332"/>
    </row>
    <row r="29" spans="1:6" ht="210.75" customHeight="1" thickBot="1" x14ac:dyDescent="0.25">
      <c r="A29" s="333" t="s">
        <v>312</v>
      </c>
      <c r="B29" s="319"/>
      <c r="C29" s="319"/>
      <c r="D29" s="319"/>
      <c r="E29" s="319"/>
      <c r="F29" s="320"/>
    </row>
    <row r="30" spans="1:6" ht="15" thickBot="1" x14ac:dyDescent="0.25"/>
    <row r="31" spans="1:6" ht="30.75" customHeight="1" x14ac:dyDescent="0.2">
      <c r="A31" s="334" t="s">
        <v>339</v>
      </c>
      <c r="B31" s="335"/>
      <c r="C31" s="335"/>
      <c r="D31" s="335"/>
      <c r="E31" s="335"/>
      <c r="F31" s="336"/>
    </row>
    <row r="32" spans="1:6" ht="138" customHeight="1" thickBot="1" x14ac:dyDescent="0.25">
      <c r="A32" s="379" t="s">
        <v>313</v>
      </c>
      <c r="B32" s="380"/>
      <c r="C32" s="380"/>
      <c r="D32" s="380"/>
      <c r="E32" s="380"/>
      <c r="F32" s="381"/>
    </row>
    <row r="33" spans="1:6" ht="15" thickBot="1" x14ac:dyDescent="0.25"/>
    <row r="34" spans="1:6" ht="28.5" customHeight="1" x14ac:dyDescent="0.2">
      <c r="A34" s="382" t="s">
        <v>340</v>
      </c>
      <c r="B34" s="383"/>
      <c r="C34" s="383"/>
      <c r="D34" s="383"/>
      <c r="E34" s="383"/>
      <c r="F34" s="384"/>
    </row>
    <row r="35" spans="1:6" ht="219" customHeight="1" thickBot="1" x14ac:dyDescent="0.25">
      <c r="A35" s="333" t="s">
        <v>306</v>
      </c>
      <c r="B35" s="319"/>
      <c r="C35" s="319"/>
      <c r="D35" s="319"/>
      <c r="E35" s="319"/>
      <c r="F35" s="320"/>
    </row>
    <row r="36" spans="1:6" ht="15" thickBot="1" x14ac:dyDescent="0.25"/>
    <row r="37" spans="1:6" ht="27.75" customHeight="1" x14ac:dyDescent="0.2">
      <c r="A37" s="382" t="s">
        <v>341</v>
      </c>
      <c r="B37" s="383"/>
      <c r="C37" s="383"/>
      <c r="D37" s="383"/>
      <c r="E37" s="383"/>
      <c r="F37" s="384"/>
    </row>
    <row r="38" spans="1:6" ht="170.25" customHeight="1" thickBot="1" x14ac:dyDescent="0.25">
      <c r="A38" s="333" t="s">
        <v>307</v>
      </c>
      <c r="B38" s="319"/>
      <c r="C38" s="319"/>
      <c r="D38" s="319"/>
      <c r="E38" s="319"/>
      <c r="F38" s="320"/>
    </row>
    <row r="39" spans="1:6" ht="15" thickBot="1" x14ac:dyDescent="0.25"/>
    <row r="40" spans="1:6" ht="27.75" customHeight="1" x14ac:dyDescent="0.2">
      <c r="A40" s="343" t="s">
        <v>342</v>
      </c>
      <c r="B40" s="344"/>
      <c r="C40" s="344"/>
      <c r="D40" s="344"/>
      <c r="E40" s="344"/>
      <c r="F40" s="345"/>
    </row>
    <row r="41" spans="1:6" ht="208.5" customHeight="1" thickBot="1" x14ac:dyDescent="0.25">
      <c r="A41" s="318" t="s">
        <v>372</v>
      </c>
      <c r="B41" s="319"/>
      <c r="C41" s="319"/>
      <c r="D41" s="319"/>
      <c r="E41" s="319"/>
      <c r="F41" s="320"/>
    </row>
    <row r="42" spans="1:6" ht="15" thickBot="1" x14ac:dyDescent="0.25"/>
    <row r="43" spans="1:6" ht="29.25" customHeight="1" x14ac:dyDescent="0.2">
      <c r="A43" s="373" t="s">
        <v>377</v>
      </c>
      <c r="B43" s="374"/>
      <c r="C43" s="374"/>
      <c r="D43" s="374"/>
      <c r="E43" s="374"/>
      <c r="F43" s="375"/>
    </row>
    <row r="44" spans="1:6" ht="274.5" customHeight="1" thickBot="1" x14ac:dyDescent="0.25">
      <c r="A44" s="333" t="s">
        <v>300</v>
      </c>
      <c r="B44" s="319"/>
      <c r="C44" s="319"/>
      <c r="D44" s="319"/>
      <c r="E44" s="319"/>
      <c r="F44" s="320"/>
    </row>
    <row r="45" spans="1:6" ht="15" thickBot="1" x14ac:dyDescent="0.25"/>
    <row r="46" spans="1:6" ht="29.25" customHeight="1" x14ac:dyDescent="0.2">
      <c r="A46" s="373" t="s">
        <v>343</v>
      </c>
      <c r="B46" s="374"/>
      <c r="C46" s="374"/>
      <c r="D46" s="374"/>
      <c r="E46" s="374"/>
      <c r="F46" s="375"/>
    </row>
    <row r="47" spans="1:6" s="181" customFormat="1" ht="181.5" customHeight="1" thickBot="1" x14ac:dyDescent="0.3">
      <c r="A47" s="376" t="s">
        <v>301</v>
      </c>
      <c r="B47" s="377"/>
      <c r="C47" s="377"/>
      <c r="D47" s="377"/>
      <c r="E47" s="377"/>
      <c r="F47" s="378"/>
    </row>
    <row r="48" spans="1:6" ht="15.75" customHeight="1" thickBot="1" x14ac:dyDescent="0.25">
      <c r="A48" s="112"/>
      <c r="B48" s="112"/>
      <c r="C48" s="112"/>
      <c r="D48" s="112"/>
      <c r="E48" s="112"/>
      <c r="F48" s="112"/>
    </row>
    <row r="49" spans="1:6" ht="19.5" customHeight="1" x14ac:dyDescent="0.2">
      <c r="A49" s="346" t="s">
        <v>344</v>
      </c>
      <c r="B49" s="347"/>
      <c r="C49" s="347"/>
      <c r="D49" s="347"/>
      <c r="E49" s="347"/>
      <c r="F49" s="348"/>
    </row>
    <row r="50" spans="1:6" ht="363" customHeight="1" thickBot="1" x14ac:dyDescent="0.25">
      <c r="A50" s="349" t="s">
        <v>308</v>
      </c>
      <c r="B50" s="350"/>
      <c r="C50" s="350"/>
      <c r="D50" s="350"/>
      <c r="E50" s="350"/>
      <c r="F50" s="351"/>
    </row>
    <row r="51" spans="1:6" ht="15" thickBot="1" x14ac:dyDescent="0.25"/>
    <row r="52" spans="1:6" ht="27.75" customHeight="1" x14ac:dyDescent="0.2">
      <c r="A52" s="311" t="s">
        <v>345</v>
      </c>
      <c r="B52" s="312"/>
      <c r="C52" s="312"/>
      <c r="D52" s="312"/>
      <c r="E52" s="312"/>
      <c r="F52" s="313"/>
    </row>
    <row r="53" spans="1:6" ht="409.6" customHeight="1" x14ac:dyDescent="0.2">
      <c r="A53" s="314" t="s">
        <v>311</v>
      </c>
      <c r="B53" s="315"/>
      <c r="C53" s="315"/>
      <c r="D53" s="315"/>
      <c r="E53" s="315"/>
      <c r="F53" s="316"/>
    </row>
    <row r="54" spans="1:6" ht="77.25" customHeight="1" thickBot="1" x14ac:dyDescent="0.25">
      <c r="A54" s="308"/>
      <c r="B54" s="309"/>
      <c r="C54" s="309"/>
      <c r="D54" s="309"/>
      <c r="E54" s="309"/>
      <c r="F54" s="310"/>
    </row>
  </sheetData>
  <sheetProtection algorithmName="SHA-512" hashValue="HQg9bEU2I9ZWMsey3QTvJBgxRRZhFsZdNWjrQIukt8oTL6li0oQ/8AwufFG9qPALvi6kZlp7oh4FCymelpfdfg==" saltValue="9J7xutgwxyduVjG+Bg70ww==" spinCount="100000" sheet="1" objects="1" scenarios="1"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35"/>
  <sheetViews>
    <sheetView topLeftCell="A7" zoomScale="80" zoomScaleNormal="80" workbookViewId="0">
      <pane xSplit="3" ySplit="3" topLeftCell="D10" activePane="bottomRight" state="frozen"/>
      <selection activeCell="A7" sqref="A7"/>
      <selection pane="topRight" activeCell="D7" sqref="D7"/>
      <selection pane="bottomLeft" activeCell="A10" sqref="A10"/>
      <selection pane="bottomRight" activeCell="A7" sqref="A7:J7"/>
    </sheetView>
  </sheetViews>
  <sheetFormatPr baseColWidth="10" defaultColWidth="11.42578125" defaultRowHeight="14.25" x14ac:dyDescent="0.2"/>
  <cols>
    <col min="1" max="1" width="30.85546875" style="1" customWidth="1"/>
    <col min="2" max="2" width="39.5703125" style="1" customWidth="1"/>
    <col min="3" max="3" width="29" style="1" customWidth="1"/>
    <col min="4" max="4" width="37.85546875" style="1" customWidth="1"/>
    <col min="5" max="5" width="32.7109375" style="1" customWidth="1"/>
    <col min="6" max="9" width="10.28515625" style="1" customWidth="1"/>
    <col min="10" max="10" width="16.7109375" style="1" customWidth="1"/>
    <col min="11" max="16384" width="11.42578125" style="1"/>
  </cols>
  <sheetData>
    <row r="1" spans="1:10" ht="28.5" customHeight="1" x14ac:dyDescent="0.2">
      <c r="A1" s="432"/>
      <c r="B1" s="386" t="str">
        <f>CONTEXTO!B1</f>
        <v>PROCESO: GESTIÓN DE RECURSOS FÍSICOS</v>
      </c>
      <c r="C1" s="386"/>
      <c r="D1" s="386"/>
      <c r="E1" s="386"/>
      <c r="F1" s="369" t="s">
        <v>1</v>
      </c>
      <c r="G1" s="369"/>
      <c r="H1" s="369"/>
      <c r="I1" s="369"/>
      <c r="J1" s="572"/>
    </row>
    <row r="2" spans="1:10" x14ac:dyDescent="0.2">
      <c r="A2" s="433"/>
      <c r="B2" s="387" t="s">
        <v>68</v>
      </c>
      <c r="C2" s="387"/>
      <c r="D2" s="387"/>
      <c r="E2" s="387"/>
      <c r="F2" s="407" t="s">
        <v>31</v>
      </c>
      <c r="G2" s="407"/>
      <c r="H2" s="407"/>
      <c r="I2" s="407"/>
      <c r="J2" s="573"/>
    </row>
    <row r="3" spans="1:10" ht="15" customHeight="1" x14ac:dyDescent="0.2">
      <c r="A3" s="433"/>
      <c r="B3" s="387"/>
      <c r="C3" s="387"/>
      <c r="D3" s="387"/>
      <c r="E3" s="387"/>
      <c r="F3" s="407" t="s">
        <v>4</v>
      </c>
      <c r="G3" s="407"/>
      <c r="H3" s="407"/>
      <c r="I3" s="407"/>
      <c r="J3" s="573"/>
    </row>
    <row r="4" spans="1:10" ht="15" thickBot="1" x14ac:dyDescent="0.25">
      <c r="A4" s="433"/>
      <c r="B4" s="387"/>
      <c r="C4" s="387"/>
      <c r="D4" s="387"/>
      <c r="E4" s="387"/>
      <c r="F4" s="407" t="s">
        <v>5</v>
      </c>
      <c r="G4" s="407"/>
      <c r="H4" s="407"/>
      <c r="I4" s="407"/>
      <c r="J4" s="574"/>
    </row>
    <row r="5" spans="1:10" ht="15.75" x14ac:dyDescent="0.2">
      <c r="A5" s="564"/>
      <c r="B5" s="385"/>
      <c r="C5" s="385"/>
      <c r="D5" s="385"/>
      <c r="E5" s="385"/>
      <c r="F5" s="385"/>
      <c r="G5" s="385"/>
      <c r="H5" s="385"/>
      <c r="I5" s="385"/>
      <c r="J5" s="565"/>
    </row>
    <row r="6" spans="1:10" ht="39.75" customHeight="1" x14ac:dyDescent="0.2">
      <c r="A6" s="569" t="str">
        <f>CONTEXTO!A8</f>
        <v>PROCESO: GESTIÓN DE RECURSOS FÍSICOS</v>
      </c>
      <c r="B6" s="570"/>
      <c r="C6" s="570"/>
      <c r="D6" s="570"/>
      <c r="E6" s="570"/>
      <c r="F6" s="570"/>
      <c r="G6" s="570"/>
      <c r="H6" s="570"/>
      <c r="I6" s="570"/>
      <c r="J6" s="571"/>
    </row>
    <row r="7" spans="1:10" s="64" customFormat="1" ht="63" customHeight="1" thickBot="1" x14ac:dyDescent="0.25">
      <c r="A7" s="566" t="str">
        <f>CONTEXTO!A9</f>
        <v>OBJETIVO:GESTIONAR OPORTUNAMENTE EL FUNCIONAMIENTO DE LA ADMINISTRACION CENTRAL MEDIANTE LA ADQUISICIÓN Y MANTENIMIENTO DE BIENES Y SERVICIOS, EJECUTANDO EL 80% DEL PRESUPUESTO ASIGNADO CONTRIBUYENDO A LA GESTIÓN DE LOS PROCESOS Y AL LOGRO DE LOS OBJETIVOS INSTITUCIONALES.</v>
      </c>
      <c r="B7" s="567"/>
      <c r="C7" s="567"/>
      <c r="D7" s="567"/>
      <c r="E7" s="567"/>
      <c r="F7" s="567"/>
      <c r="G7" s="567"/>
      <c r="H7" s="567"/>
      <c r="I7" s="567"/>
      <c r="J7" s="568"/>
    </row>
    <row r="8" spans="1:10" s="64" customFormat="1" ht="25.5" customHeight="1" thickBot="1" x14ac:dyDescent="0.25">
      <c r="A8" s="563"/>
      <c r="B8" s="563"/>
      <c r="C8" s="563"/>
      <c r="D8" s="563"/>
      <c r="E8" s="563"/>
      <c r="F8" s="563"/>
      <c r="G8" s="563"/>
      <c r="H8" s="563"/>
      <c r="I8" s="563"/>
      <c r="J8" s="563"/>
    </row>
    <row r="9" spans="1:10" s="64" customFormat="1" ht="69" customHeight="1" x14ac:dyDescent="0.2">
      <c r="A9" s="76" t="s">
        <v>266</v>
      </c>
      <c r="B9" s="77" t="s">
        <v>265</v>
      </c>
      <c r="C9" s="78" t="s">
        <v>267</v>
      </c>
      <c r="D9" s="79" t="s">
        <v>79</v>
      </c>
      <c r="E9" s="80" t="s">
        <v>69</v>
      </c>
      <c r="F9" s="81" t="s">
        <v>70</v>
      </c>
      <c r="G9" s="81" t="s">
        <v>71</v>
      </c>
      <c r="H9" s="81" t="s">
        <v>72</v>
      </c>
      <c r="I9" s="81" t="s">
        <v>73</v>
      </c>
      <c r="J9" s="82" t="s">
        <v>74</v>
      </c>
    </row>
    <row r="10" spans="1:10" ht="64.5" customHeight="1" x14ac:dyDescent="0.2">
      <c r="A10" s="584" t="s">
        <v>412</v>
      </c>
      <c r="B10" s="300" t="s">
        <v>491</v>
      </c>
      <c r="C10" s="583" t="s">
        <v>414</v>
      </c>
      <c r="D10" s="246" t="s">
        <v>415</v>
      </c>
      <c r="E10" s="583" t="s">
        <v>411</v>
      </c>
      <c r="F10" s="576" t="s">
        <v>141</v>
      </c>
      <c r="G10" s="576" t="s">
        <v>141</v>
      </c>
      <c r="H10" s="576" t="s">
        <v>141</v>
      </c>
      <c r="I10" s="576" t="s">
        <v>141</v>
      </c>
      <c r="J10" s="575" t="str">
        <f>IF(F10="NA","GESTION",IF(G10="NA","GESTION",IF(H10="NA","GESTION",IF(I10="NA","GESTION",IF(F10&lt;&gt;"X"," ",IF(G10&lt;&gt;"X"," ",IF(H10&lt;&gt;"X"," ",IF(I10&lt;&gt;"X"," ","CORRUPCION"))))))))</f>
        <v>CORRUPCION</v>
      </c>
    </row>
    <row r="11" spans="1:10" ht="63.75" customHeight="1" x14ac:dyDescent="0.2">
      <c r="A11" s="584"/>
      <c r="B11" s="300" t="s">
        <v>401</v>
      </c>
      <c r="C11" s="583"/>
      <c r="D11" s="245" t="s">
        <v>416</v>
      </c>
      <c r="E11" s="583"/>
      <c r="F11" s="576"/>
      <c r="G11" s="576"/>
      <c r="H11" s="576"/>
      <c r="I11" s="576"/>
      <c r="J11" s="575"/>
    </row>
    <row r="12" spans="1:10" ht="50.25" customHeight="1" x14ac:dyDescent="0.2">
      <c r="A12" s="584"/>
      <c r="B12" s="193"/>
      <c r="C12" s="583"/>
      <c r="D12" s="245" t="s">
        <v>417</v>
      </c>
      <c r="E12" s="583"/>
      <c r="F12" s="576"/>
      <c r="G12" s="576"/>
      <c r="H12" s="576"/>
      <c r="I12" s="576"/>
      <c r="J12" s="575"/>
    </row>
    <row r="13" spans="1:10" ht="58.5" customHeight="1" x14ac:dyDescent="0.2">
      <c r="A13" s="577" t="s">
        <v>419</v>
      </c>
      <c r="B13" s="298" t="s">
        <v>499</v>
      </c>
      <c r="C13" s="580" t="s">
        <v>493</v>
      </c>
      <c r="D13" s="247" t="s">
        <v>420</v>
      </c>
      <c r="E13" s="583" t="s">
        <v>418</v>
      </c>
      <c r="F13" s="576" t="s">
        <v>141</v>
      </c>
      <c r="G13" s="576" t="s">
        <v>141</v>
      </c>
      <c r="H13" s="576" t="s">
        <v>141</v>
      </c>
      <c r="I13" s="576" t="s">
        <v>141</v>
      </c>
      <c r="J13" s="575" t="str">
        <f>IF(F13="NA","GESTION",IF(G13="NA","GESTION",IF(H13="NA","GESTION",IF(I13="NA","GESTION",IF(F13&lt;&gt;"X"," ",IF(G13&lt;&gt;"X"," ",IF(H13&lt;&gt;"X"," ",IF(I13&lt;&gt;"X"," ","CORRUPCION"))))))))</f>
        <v>CORRUPCION</v>
      </c>
    </row>
    <row r="14" spans="1:10" ht="67.5" customHeight="1" x14ac:dyDescent="0.2">
      <c r="A14" s="578"/>
      <c r="B14" s="298" t="s">
        <v>492</v>
      </c>
      <c r="C14" s="581"/>
      <c r="D14" s="248" t="s">
        <v>421</v>
      </c>
      <c r="E14" s="583"/>
      <c r="F14" s="576"/>
      <c r="G14" s="576"/>
      <c r="H14" s="576"/>
      <c r="I14" s="576"/>
      <c r="J14" s="575"/>
    </row>
    <row r="15" spans="1:10" ht="78.75" customHeight="1" x14ac:dyDescent="0.2">
      <c r="A15" s="579"/>
      <c r="B15" s="195"/>
      <c r="C15" s="582"/>
      <c r="D15" s="245" t="s">
        <v>417</v>
      </c>
      <c r="E15" s="583"/>
      <c r="F15" s="576"/>
      <c r="G15" s="576"/>
      <c r="H15" s="576"/>
      <c r="I15" s="576"/>
      <c r="J15" s="575"/>
    </row>
    <row r="16" spans="1:10" ht="71.25" hidden="1" customHeight="1" x14ac:dyDescent="0.2">
      <c r="A16" s="194"/>
      <c r="B16" s="195"/>
      <c r="C16" s="195"/>
      <c r="D16" s="195"/>
      <c r="E16" s="585" t="s">
        <v>254</v>
      </c>
      <c r="F16" s="195"/>
      <c r="G16" s="195"/>
      <c r="H16" s="195"/>
      <c r="I16" s="195"/>
      <c r="J16" s="575" t="str">
        <f>IF(F16="NA","GESTION",IF(G16="NA","GESTION",IF(H16="NA","GESTION",IF(I16="NA","GESTION",IF(F16&lt;&gt;"X"," ",IF(G16&lt;&gt;"X"," ",IF(H16&lt;&gt;"X"," ",IF(I16&lt;&gt;"X"," ","CORRUPCION"))))))))</f>
        <v xml:space="preserve"> </v>
      </c>
    </row>
    <row r="17" spans="1:10" ht="80.25" hidden="1" customHeight="1" x14ac:dyDescent="0.2">
      <c r="A17" s="194"/>
      <c r="B17" s="195"/>
      <c r="C17" s="195"/>
      <c r="D17" s="195"/>
      <c r="E17" s="586"/>
      <c r="F17" s="195"/>
      <c r="G17" s="195"/>
      <c r="H17" s="195"/>
      <c r="I17" s="195"/>
      <c r="J17" s="575"/>
    </row>
    <row r="18" spans="1:10" ht="69.75" hidden="1" customHeight="1" x14ac:dyDescent="0.2">
      <c r="A18" s="194"/>
      <c r="B18" s="195"/>
      <c r="C18" s="195"/>
      <c r="D18" s="195"/>
      <c r="E18" s="587"/>
      <c r="F18" s="195"/>
      <c r="G18" s="195"/>
      <c r="H18" s="195"/>
      <c r="I18" s="195"/>
      <c r="J18" s="575"/>
    </row>
    <row r="19" spans="1:10" ht="54.75" hidden="1" customHeight="1" x14ac:dyDescent="0.2">
      <c r="A19" s="194"/>
      <c r="B19" s="195"/>
      <c r="C19" s="195"/>
      <c r="D19" s="195"/>
      <c r="E19" s="585" t="s">
        <v>272</v>
      </c>
      <c r="F19" s="195"/>
      <c r="G19" s="195"/>
      <c r="H19" s="195"/>
      <c r="I19" s="195"/>
      <c r="J19" s="575" t="str">
        <f>IF(F19="NA","GESTION",IF(G19="NA","GESTION",IF(H19="NA","GESTION",IF(I19="NA","GESTION",IF(F19&lt;&gt;"X"," ",IF(G19&lt;&gt;"X"," ",IF(H19&lt;&gt;"X"," ",IF(I19&lt;&gt;"X"," ","CORRUPCION"))))))))</f>
        <v xml:space="preserve"> </v>
      </c>
    </row>
    <row r="20" spans="1:10" ht="65.25" hidden="1" customHeight="1" x14ac:dyDescent="0.2">
      <c r="A20" s="194"/>
      <c r="B20" s="195"/>
      <c r="C20" s="195"/>
      <c r="D20" s="195"/>
      <c r="E20" s="586"/>
      <c r="F20" s="195"/>
      <c r="G20" s="195"/>
      <c r="H20" s="195"/>
      <c r="I20" s="195"/>
      <c r="J20" s="575"/>
    </row>
    <row r="21" spans="1:10" ht="69.75" hidden="1" customHeight="1" x14ac:dyDescent="0.2">
      <c r="A21" s="194"/>
      <c r="B21" s="195"/>
      <c r="C21" s="195"/>
      <c r="D21" s="195"/>
      <c r="E21" s="587"/>
      <c r="F21" s="195"/>
      <c r="G21" s="195"/>
      <c r="H21" s="195"/>
      <c r="I21" s="195"/>
      <c r="J21" s="575"/>
    </row>
    <row r="22" spans="1:10" ht="68.25" hidden="1" customHeight="1" x14ac:dyDescent="0.2">
      <c r="A22" s="194"/>
      <c r="B22" s="195"/>
      <c r="C22" s="195"/>
      <c r="D22" s="195"/>
      <c r="E22" s="585" t="s">
        <v>268</v>
      </c>
      <c r="F22" s="195"/>
      <c r="G22" s="195"/>
      <c r="H22" s="195"/>
      <c r="I22" s="195"/>
      <c r="J22" s="575" t="str">
        <f>IF(F22="NA","GESTION",IF(G22="NA","GESTION",IF(H22="NA","GESTION",IF(I22="NA","GESTION",IF(F22&lt;&gt;"X"," ",IF(G22&lt;&gt;"X"," ",IF(H22&lt;&gt;"X"," ",IF(I22&lt;&gt;"X"," ","CORRUPCION"))))))))</f>
        <v xml:space="preserve"> </v>
      </c>
    </row>
    <row r="23" spans="1:10" ht="69" hidden="1" customHeight="1" x14ac:dyDescent="0.2">
      <c r="A23" s="194"/>
      <c r="B23" s="195"/>
      <c r="C23" s="195"/>
      <c r="D23" s="195"/>
      <c r="E23" s="586"/>
      <c r="F23" s="195"/>
      <c r="G23" s="195"/>
      <c r="H23" s="195"/>
      <c r="I23" s="195"/>
      <c r="J23" s="575"/>
    </row>
    <row r="24" spans="1:10" ht="59.25" hidden="1" customHeight="1" x14ac:dyDescent="0.2">
      <c r="A24" s="194"/>
      <c r="B24" s="195"/>
      <c r="C24" s="195"/>
      <c r="D24" s="195"/>
      <c r="E24" s="587"/>
      <c r="F24" s="195"/>
      <c r="G24" s="195"/>
      <c r="H24" s="195"/>
      <c r="I24" s="195"/>
      <c r="J24" s="575"/>
    </row>
    <row r="25" spans="1:10" ht="57" hidden="1" customHeight="1" x14ac:dyDescent="0.2">
      <c r="A25" s="194"/>
      <c r="B25" s="195"/>
      <c r="C25" s="195"/>
      <c r="D25" s="195"/>
      <c r="E25" s="585" t="s">
        <v>269</v>
      </c>
      <c r="F25" s="195"/>
      <c r="G25" s="195"/>
      <c r="H25" s="195"/>
      <c r="I25" s="195"/>
      <c r="J25" s="575" t="str">
        <f>IF(F25="NA","GESTION",IF(G25="NA","GESTION",IF(H25="NA","GESTION",IF(I25="NA","GESTION",IF(F25&lt;&gt;"X"," ",IF(G25&lt;&gt;"X"," ",IF(H25&lt;&gt;"X"," ",IF(I25&lt;&gt;"X"," ","CORRUPCION"))))))))</f>
        <v xml:space="preserve"> </v>
      </c>
    </row>
    <row r="26" spans="1:10" ht="61.5" hidden="1" customHeight="1" x14ac:dyDescent="0.2">
      <c r="A26" s="194"/>
      <c r="B26" s="195"/>
      <c r="C26" s="195"/>
      <c r="D26" s="195"/>
      <c r="E26" s="586"/>
      <c r="F26" s="195"/>
      <c r="G26" s="195"/>
      <c r="H26" s="195"/>
      <c r="I26" s="195"/>
      <c r="J26" s="575"/>
    </row>
    <row r="27" spans="1:10" ht="71.25" hidden="1" customHeight="1" x14ac:dyDescent="0.2">
      <c r="A27" s="194"/>
      <c r="B27" s="195"/>
      <c r="C27" s="195"/>
      <c r="D27" s="195"/>
      <c r="E27" s="587"/>
      <c r="F27" s="195"/>
      <c r="G27" s="195"/>
      <c r="H27" s="195"/>
      <c r="I27" s="195"/>
      <c r="J27" s="575"/>
    </row>
    <row r="28" spans="1:10" ht="64.5" hidden="1" customHeight="1" x14ac:dyDescent="0.2">
      <c r="A28" s="196"/>
      <c r="B28" s="197"/>
      <c r="C28" s="197"/>
      <c r="D28" s="197"/>
      <c r="E28" s="588" t="s">
        <v>270</v>
      </c>
      <c r="F28" s="197"/>
      <c r="G28" s="197"/>
      <c r="H28" s="197"/>
      <c r="I28" s="197"/>
      <c r="J28" s="575" t="str">
        <f>IF(F28="NA","GESTION",IF(G28="NA","GESTION",IF(H28="NA","GESTION",IF(I28="NA","GESTION",IF(F28&lt;&gt;"X"," ",IF(G28&lt;&gt;"X"," ",IF(H28&lt;&gt;"X"," ",IF(I28&lt;&gt;"X"," ","CORRUPCION"))))))))</f>
        <v xml:space="preserve"> </v>
      </c>
    </row>
    <row r="29" spans="1:10" ht="74.25" hidden="1" customHeight="1" x14ac:dyDescent="0.2">
      <c r="A29" s="198"/>
      <c r="B29" s="199"/>
      <c r="C29" s="199"/>
      <c r="D29" s="199"/>
      <c r="E29" s="589"/>
      <c r="F29" s="199"/>
      <c r="G29" s="199"/>
      <c r="H29" s="199"/>
      <c r="I29" s="199"/>
      <c r="J29" s="575"/>
    </row>
    <row r="30" spans="1:10" ht="54.75" hidden="1" customHeight="1" x14ac:dyDescent="0.2">
      <c r="A30" s="198"/>
      <c r="B30" s="199"/>
      <c r="C30" s="199"/>
      <c r="D30" s="199"/>
      <c r="E30" s="591"/>
      <c r="F30" s="199"/>
      <c r="G30" s="199"/>
      <c r="H30" s="199"/>
      <c r="I30" s="199"/>
      <c r="J30" s="575"/>
    </row>
    <row r="31" spans="1:10" ht="77.25" hidden="1" customHeight="1" x14ac:dyDescent="0.2">
      <c r="A31" s="198"/>
      <c r="B31" s="199"/>
      <c r="C31" s="199"/>
      <c r="D31" s="199"/>
      <c r="E31" s="588" t="s">
        <v>271</v>
      </c>
      <c r="F31" s="199"/>
      <c r="G31" s="199"/>
      <c r="H31" s="199"/>
      <c r="I31" s="199"/>
      <c r="J31" s="575" t="str">
        <f>IF(F31="NA","GESTION",IF(G31="NA","GESTION",IF(H31="NA","GESTION",IF(I31="NA","GESTION",IF(F31&lt;&gt;"X"," ",IF(G31&lt;&gt;"X"," ",IF(H31&lt;&gt;"X"," ",IF(I31&lt;&gt;"X"," ","CORRUPCION"))))))))</f>
        <v xml:space="preserve"> </v>
      </c>
    </row>
    <row r="32" spans="1:10" ht="66.75" hidden="1" customHeight="1" x14ac:dyDescent="0.2">
      <c r="A32" s="198"/>
      <c r="B32" s="199"/>
      <c r="C32" s="199"/>
      <c r="D32" s="199"/>
      <c r="E32" s="589"/>
      <c r="F32" s="199"/>
      <c r="G32" s="199"/>
      <c r="H32" s="199"/>
      <c r="I32" s="199"/>
      <c r="J32" s="575"/>
    </row>
    <row r="33" spans="1:10" ht="52.5" hidden="1" customHeight="1" thickBot="1" x14ac:dyDescent="0.25">
      <c r="A33" s="200"/>
      <c r="B33" s="201"/>
      <c r="C33" s="201"/>
      <c r="D33" s="201"/>
      <c r="E33" s="590"/>
      <c r="F33" s="201"/>
      <c r="G33" s="201"/>
      <c r="H33" s="201"/>
      <c r="I33" s="201"/>
      <c r="J33" s="575"/>
    </row>
    <row r="34" spans="1:10" ht="66" hidden="1" customHeight="1" x14ac:dyDescent="0.2"/>
    <row r="35" spans="1:10" ht="76.5" customHeight="1" x14ac:dyDescent="0.2"/>
  </sheetData>
  <sheetProtection selectLockedCells="1"/>
  <mergeCells count="40">
    <mergeCell ref="E25:E27"/>
    <mergeCell ref="J25:J27"/>
    <mergeCell ref="E31:E33"/>
    <mergeCell ref="J31:J33"/>
    <mergeCell ref="E28:E30"/>
    <mergeCell ref="J28:J30"/>
    <mergeCell ref="E16:E18"/>
    <mergeCell ref="J16:J18"/>
    <mergeCell ref="E19:E21"/>
    <mergeCell ref="J19:J21"/>
    <mergeCell ref="E22:E24"/>
    <mergeCell ref="J22:J24"/>
    <mergeCell ref="A13:A15"/>
    <mergeCell ref="C13:C15"/>
    <mergeCell ref="F13:F15"/>
    <mergeCell ref="G13:G15"/>
    <mergeCell ref="I10:I12"/>
    <mergeCell ref="E13:E15"/>
    <mergeCell ref="A10:A12"/>
    <mergeCell ref="C10:C12"/>
    <mergeCell ref="E10:E12"/>
    <mergeCell ref="F10:F12"/>
    <mergeCell ref="J13:J15"/>
    <mergeCell ref="G10:G12"/>
    <mergeCell ref="H10:H12"/>
    <mergeCell ref="H13:H15"/>
    <mergeCell ref="I13:I15"/>
    <mergeCell ref="J10:J12"/>
    <mergeCell ref="A8:J8"/>
    <mergeCell ref="A5:J5"/>
    <mergeCell ref="A1:A4"/>
    <mergeCell ref="B1:E1"/>
    <mergeCell ref="B2:E4"/>
    <mergeCell ref="A7:J7"/>
    <mergeCell ref="A6:J6"/>
    <mergeCell ref="J1:J4"/>
    <mergeCell ref="F1:I1"/>
    <mergeCell ref="F2:I2"/>
    <mergeCell ref="F3:I3"/>
    <mergeCell ref="F4:I4"/>
  </mergeCells>
  <printOptions horizontalCentered="1" verticalCentered="1"/>
  <pageMargins left="0" right="0" top="0" bottom="0" header="0" footer="0"/>
  <pageSetup scale="45"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NOOO!$A$2:$A$4</xm:f>
          </x14:formula1>
          <xm:sqref>F10:I15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pageSetUpPr fitToPage="1"/>
  </sheetPr>
  <dimension ref="A1:F33"/>
  <sheetViews>
    <sheetView topLeftCell="A4" zoomScale="80" zoomScaleNormal="80" workbookViewId="0">
      <selection activeCell="B10" sqref="B10:B12"/>
    </sheetView>
  </sheetViews>
  <sheetFormatPr baseColWidth="10" defaultColWidth="11.42578125" defaultRowHeight="14.25" x14ac:dyDescent="0.2"/>
  <cols>
    <col min="1" max="1" width="30.85546875" style="1" customWidth="1"/>
    <col min="2" max="2" width="47.42578125" style="1" customWidth="1"/>
    <col min="3" max="3" width="27.28515625" style="1" customWidth="1"/>
    <col min="4" max="4" width="38.85546875" style="1" customWidth="1"/>
    <col min="5" max="5" width="14.85546875" style="1" customWidth="1"/>
    <col min="6" max="6" width="19.28515625" style="1" customWidth="1"/>
    <col min="7" max="16384" width="11.42578125" style="1"/>
  </cols>
  <sheetData>
    <row r="1" spans="1:6" ht="28.5" customHeight="1" x14ac:dyDescent="0.2">
      <c r="A1" s="432"/>
      <c r="B1" s="386" t="str">
        <f>CONTEXTO!B1</f>
        <v>PROCESO: GESTIÓN DE RECURSOS FÍSICOS</v>
      </c>
      <c r="C1" s="386"/>
      <c r="D1" s="369" t="s">
        <v>1</v>
      </c>
      <c r="E1" s="369"/>
      <c r="F1" s="572"/>
    </row>
    <row r="2" spans="1:6" x14ac:dyDescent="0.2">
      <c r="A2" s="433"/>
      <c r="B2" s="387" t="s">
        <v>75</v>
      </c>
      <c r="C2" s="387"/>
      <c r="D2" s="407" t="s">
        <v>31</v>
      </c>
      <c r="E2" s="407"/>
      <c r="F2" s="573"/>
    </row>
    <row r="3" spans="1:6" ht="15" customHeight="1" x14ac:dyDescent="0.2">
      <c r="A3" s="433"/>
      <c r="B3" s="387"/>
      <c r="C3" s="387"/>
      <c r="D3" s="407" t="s">
        <v>4</v>
      </c>
      <c r="E3" s="407"/>
      <c r="F3" s="573"/>
    </row>
    <row r="4" spans="1:6" ht="15" thickBot="1" x14ac:dyDescent="0.25">
      <c r="A4" s="433"/>
      <c r="B4" s="387"/>
      <c r="C4" s="387"/>
      <c r="D4" s="407" t="s">
        <v>5</v>
      </c>
      <c r="E4" s="407"/>
      <c r="F4" s="574"/>
    </row>
    <row r="5" spans="1:6" ht="15.75" x14ac:dyDescent="0.2">
      <c r="A5" s="564"/>
      <c r="B5" s="385"/>
      <c r="C5" s="385"/>
      <c r="D5" s="385"/>
      <c r="E5" s="385"/>
      <c r="F5" s="565"/>
    </row>
    <row r="6" spans="1:6" s="64" customFormat="1" ht="25.5" customHeight="1" x14ac:dyDescent="0.2">
      <c r="A6" s="599" t="str">
        <f>CONTEXTO!A8</f>
        <v>PROCESO: GESTIÓN DE RECURSOS FÍSICOS</v>
      </c>
      <c r="B6" s="600"/>
      <c r="C6" s="600"/>
      <c r="D6" s="600"/>
      <c r="E6" s="600"/>
      <c r="F6" s="601"/>
    </row>
    <row r="7" spans="1:6" s="64" customFormat="1" ht="65.25" customHeight="1" thickBot="1" x14ac:dyDescent="0.25">
      <c r="A7" s="602" t="str">
        <f>CONTEXTO!A9</f>
        <v>OBJETIVO:GESTIONAR OPORTUNAMENTE EL FUNCIONAMIENTO DE LA ADMINISTRACION CENTRAL MEDIANTE LA ADQUISICIÓN Y MANTENIMIENTO DE BIENES Y SERVICIOS, EJECUTANDO EL 80% DEL PRESUPUESTO ASIGNADO CONTRIBUYENDO A LA GESTIÓN DE LOS PROCESOS Y AL LOGRO DE LOS OBJETIVOS INSTITUCIONALES.</v>
      </c>
      <c r="B7" s="603"/>
      <c r="C7" s="603"/>
      <c r="D7" s="603"/>
      <c r="E7" s="603"/>
      <c r="F7" s="604"/>
    </row>
    <row r="8" spans="1:6" s="64" customFormat="1" ht="18.75" customHeight="1" thickBot="1" x14ac:dyDescent="0.25">
      <c r="A8" s="563"/>
      <c r="B8" s="563"/>
      <c r="C8" s="563"/>
      <c r="D8" s="563"/>
      <c r="E8" s="563"/>
      <c r="F8" s="594"/>
    </row>
    <row r="9" spans="1:6" ht="31.5" customHeight="1" x14ac:dyDescent="0.2">
      <c r="A9" s="83" t="s">
        <v>69</v>
      </c>
      <c r="B9" s="84" t="s">
        <v>76</v>
      </c>
      <c r="C9" s="84" t="s">
        <v>77</v>
      </c>
      <c r="D9" s="121" t="s">
        <v>78</v>
      </c>
      <c r="E9" s="442" t="s">
        <v>79</v>
      </c>
      <c r="F9" s="443"/>
    </row>
    <row r="10" spans="1:6" ht="51" x14ac:dyDescent="0.2">
      <c r="A10" s="605" t="str">
        <f>'IDENTIFICACION DE RIESGOS'!E10:E12</f>
        <v>Posibilidad del Uso inadecuado de los bienes de la Entidad, para beneficio propio o de un tercero</v>
      </c>
      <c r="B10" s="606" t="s">
        <v>497</v>
      </c>
      <c r="C10" s="609" t="str">
        <f>'IDENTIFICACION DE RIESGOS'!J10:J12</f>
        <v>CORRUPCION</v>
      </c>
      <c r="D10" s="93" t="str">
        <f>'IDENTIFICACION DE RIESGOS'!B10</f>
        <v>Desconcimiento sobre la utilizacion adecuada de los elementos y bienes (devolutivos y de consumo) a cargo de los funcionarios</v>
      </c>
      <c r="E10" s="592" t="str">
        <f>'IDENTIFICACION DE RIESGOS'!D10</f>
        <v xml:space="preserve">Perdida , daño o deterioro de los bienes </v>
      </c>
      <c r="F10" s="593"/>
    </row>
    <row r="11" spans="1:6" ht="57" customHeight="1" x14ac:dyDescent="0.2">
      <c r="A11" s="605"/>
      <c r="B11" s="607"/>
      <c r="C11" s="609"/>
      <c r="D11" s="93" t="str">
        <f>'IDENTIFICACION DE RIESGOS'!B11</f>
        <v>Presiones externas o de un superior jerárquico, omisión de las políticas para el uso adecuado de los bienes.</v>
      </c>
      <c r="E11" s="592" t="str">
        <f>'IDENTIFICACION DE RIESGOS'!D11</f>
        <v>Sanciones legales</v>
      </c>
      <c r="F11" s="593"/>
    </row>
    <row r="12" spans="1:6" ht="57.75" customHeight="1" x14ac:dyDescent="0.2">
      <c r="A12" s="605"/>
      <c r="B12" s="608"/>
      <c r="C12" s="609"/>
      <c r="D12" s="93">
        <f>'IDENTIFICACION DE RIESGOS'!B12</f>
        <v>0</v>
      </c>
      <c r="E12" s="592" t="str">
        <f>'IDENTIFICACION DE RIESGOS'!D12</f>
        <v>Sanciones disciplinarias, penales, fiscales y administrativas</v>
      </c>
      <c r="F12" s="593"/>
    </row>
    <row r="13" spans="1:6" ht="51" x14ac:dyDescent="0.2">
      <c r="A13" s="605" t="str">
        <f>'IDENTIFICACION DE RIESGOS'!E13</f>
        <v>Posibilidad de Solicitar y/o recibir dadivas para omitir y/o manipular Informacion real de un predio publico en favorecimiento de un tercero.</v>
      </c>
      <c r="B13" s="616" t="s">
        <v>498</v>
      </c>
      <c r="C13" s="613" t="str">
        <f>'IDENTIFICACION DE RIESGOS'!J13</f>
        <v>CORRUPCION</v>
      </c>
      <c r="D13" s="296" t="str">
        <f>'IDENTIFICACION DE RIESGOS'!B13</f>
        <v>Inadecuado manejo de la informacion en la base de datos asociada al proceso de Identificacion de los Bienes Fiscales y de uso Publico</v>
      </c>
      <c r="E13" s="595" t="str">
        <f>'IDENTIFICACION DE RIESGOS'!D13</f>
        <v>Perdida del bien</v>
      </c>
      <c r="F13" s="596"/>
    </row>
    <row r="14" spans="1:6" ht="63.75" x14ac:dyDescent="0.2">
      <c r="A14" s="605"/>
      <c r="B14" s="617"/>
      <c r="C14" s="614"/>
      <c r="D14" s="296" t="str">
        <f>'IDENTIFICACION DE RIESGOS'!B14</f>
        <v xml:space="preserve">Presiones externas o de un superior jerárquico, para manipular los Avaluos comerciales de los bienes inmuebles que pretende comprar la Adminstracion Municipal </v>
      </c>
      <c r="E14" s="595" t="str">
        <f>'IDENTIFICACION DE RIESGOS'!D14</f>
        <v>Perdida de la imagen y credibilidad institucional</v>
      </c>
      <c r="F14" s="596"/>
    </row>
    <row r="15" spans="1:6" ht="63" customHeight="1" x14ac:dyDescent="0.2">
      <c r="A15" s="605"/>
      <c r="B15" s="618"/>
      <c r="C15" s="615"/>
      <c r="D15" s="93">
        <f>'IDENTIFICACION DE RIESGOS'!B15</f>
        <v>0</v>
      </c>
      <c r="E15" s="595" t="str">
        <f>'IDENTIFICACION DE RIESGOS'!D15</f>
        <v>Sanciones disciplinarias, penales, fiscales y administrativas</v>
      </c>
      <c r="F15" s="596"/>
    </row>
    <row r="16" spans="1:6" ht="63" hidden="1" customHeight="1" x14ac:dyDescent="0.2">
      <c r="A16" s="610" t="str">
        <f>'IDENTIFICACION DE RIESGOS'!E16</f>
        <v>e</v>
      </c>
      <c r="B16" s="619"/>
      <c r="C16" s="613" t="str">
        <f>'IDENTIFICACION DE RIESGOS'!J16</f>
        <v xml:space="preserve"> </v>
      </c>
      <c r="D16" s="97">
        <f>'IDENTIFICACION DE RIESGOS'!B16</f>
        <v>0</v>
      </c>
      <c r="E16" s="597">
        <f>'IDENTIFICACION DE RIESGOS'!D16</f>
        <v>0</v>
      </c>
      <c r="F16" s="598"/>
    </row>
    <row r="17" spans="1:6" ht="54.75" hidden="1" customHeight="1" x14ac:dyDescent="0.2">
      <c r="A17" s="611"/>
      <c r="B17" s="620"/>
      <c r="C17" s="614"/>
      <c r="D17" s="97">
        <f>'IDENTIFICACION DE RIESGOS'!B17</f>
        <v>0</v>
      </c>
      <c r="E17" s="597">
        <f>'IDENTIFICACION DE RIESGOS'!D17</f>
        <v>0</v>
      </c>
      <c r="F17" s="598"/>
    </row>
    <row r="18" spans="1:6" ht="54.75" hidden="1" customHeight="1" x14ac:dyDescent="0.2">
      <c r="A18" s="612"/>
      <c r="B18" s="621"/>
      <c r="C18" s="615"/>
      <c r="D18" s="97">
        <f>'IDENTIFICACION DE RIESGOS'!B18</f>
        <v>0</v>
      </c>
      <c r="E18" s="597">
        <f>'IDENTIFICACION DE RIESGOS'!D18</f>
        <v>0</v>
      </c>
      <c r="F18" s="598"/>
    </row>
    <row r="19" spans="1:6" ht="47.25" hidden="1" customHeight="1" x14ac:dyDescent="0.2">
      <c r="A19" s="610" t="str">
        <f>'IDENTIFICACION DE RIESGOS'!E19</f>
        <v>f</v>
      </c>
      <c r="B19" s="619"/>
      <c r="C19" s="613" t="str">
        <f>'IDENTIFICACION DE RIESGOS'!J19</f>
        <v xml:space="preserve"> </v>
      </c>
      <c r="D19" s="97">
        <f>'IDENTIFICACION DE RIESGOS'!B19</f>
        <v>0</v>
      </c>
      <c r="E19" s="597">
        <f>'IDENTIFICACION DE RIESGOS'!D19</f>
        <v>0</v>
      </c>
      <c r="F19" s="598"/>
    </row>
    <row r="20" spans="1:6" ht="44.25" hidden="1" customHeight="1" x14ac:dyDescent="0.2">
      <c r="A20" s="611"/>
      <c r="B20" s="620"/>
      <c r="C20" s="614"/>
      <c r="D20" s="97">
        <f>'IDENTIFICACION DE RIESGOS'!B20</f>
        <v>0</v>
      </c>
      <c r="E20" s="597">
        <f>'IDENTIFICACION DE RIESGOS'!D20</f>
        <v>0</v>
      </c>
      <c r="F20" s="598"/>
    </row>
    <row r="21" spans="1:6" ht="45" hidden="1" customHeight="1" x14ac:dyDescent="0.2">
      <c r="A21" s="612"/>
      <c r="B21" s="621"/>
      <c r="C21" s="615"/>
      <c r="D21" s="97">
        <f>'IDENTIFICACION DE RIESGOS'!B21</f>
        <v>0</v>
      </c>
      <c r="E21" s="597">
        <f>'IDENTIFICACION DE RIESGOS'!D21</f>
        <v>0</v>
      </c>
      <c r="F21" s="598"/>
    </row>
    <row r="22" spans="1:6" ht="58.5" hidden="1" customHeight="1" x14ac:dyDescent="0.2">
      <c r="A22" s="610" t="str">
        <f>'IDENTIFICACION DE RIESGOS'!E22</f>
        <v>g</v>
      </c>
      <c r="B22" s="619"/>
      <c r="C22" s="613" t="str">
        <f>'IDENTIFICACION DE RIESGOS'!J22</f>
        <v xml:space="preserve"> </v>
      </c>
      <c r="D22" s="97">
        <f>'IDENTIFICACION DE RIESGOS'!B22</f>
        <v>0</v>
      </c>
      <c r="E22" s="597">
        <f>'IDENTIFICACION DE RIESGOS'!D22</f>
        <v>0</v>
      </c>
      <c r="F22" s="598"/>
    </row>
    <row r="23" spans="1:6" ht="55.5" hidden="1" customHeight="1" x14ac:dyDescent="0.2">
      <c r="A23" s="611"/>
      <c r="B23" s="620"/>
      <c r="C23" s="614"/>
      <c r="D23" s="97">
        <f>'IDENTIFICACION DE RIESGOS'!B23</f>
        <v>0</v>
      </c>
      <c r="E23" s="597">
        <f>'IDENTIFICACION DE RIESGOS'!D23</f>
        <v>0</v>
      </c>
      <c r="F23" s="598"/>
    </row>
    <row r="24" spans="1:6" ht="63.75" hidden="1" customHeight="1" x14ac:dyDescent="0.2">
      <c r="A24" s="612"/>
      <c r="B24" s="621"/>
      <c r="C24" s="615"/>
      <c r="D24" s="97">
        <f>'IDENTIFICACION DE RIESGOS'!B24</f>
        <v>0</v>
      </c>
      <c r="E24" s="597">
        <f>'IDENTIFICACION DE RIESGOS'!D24</f>
        <v>0</v>
      </c>
      <c r="F24" s="598"/>
    </row>
    <row r="25" spans="1:6" ht="47.25" hidden="1" customHeight="1" x14ac:dyDescent="0.2">
      <c r="A25" s="610" t="str">
        <f>'IDENTIFICACION DE RIESGOS'!E25</f>
        <v>h</v>
      </c>
      <c r="B25" s="619"/>
      <c r="C25" s="613" t="str">
        <f>'IDENTIFICACION DE RIESGOS'!J25</f>
        <v xml:space="preserve"> </v>
      </c>
      <c r="D25" s="97">
        <f>'IDENTIFICACION DE RIESGOS'!B25</f>
        <v>0</v>
      </c>
      <c r="E25" s="597">
        <f>'IDENTIFICACION DE RIESGOS'!D25</f>
        <v>0</v>
      </c>
      <c r="F25" s="598"/>
    </row>
    <row r="26" spans="1:6" ht="55.5" hidden="1" customHeight="1" x14ac:dyDescent="0.2">
      <c r="A26" s="611"/>
      <c r="B26" s="620"/>
      <c r="C26" s="614"/>
      <c r="D26" s="97">
        <f>'IDENTIFICACION DE RIESGOS'!B26</f>
        <v>0</v>
      </c>
      <c r="E26" s="597">
        <f>'IDENTIFICACION DE RIESGOS'!D26</f>
        <v>0</v>
      </c>
      <c r="F26" s="598"/>
    </row>
    <row r="27" spans="1:6" ht="57.75" hidden="1" customHeight="1" x14ac:dyDescent="0.2">
      <c r="A27" s="612"/>
      <c r="B27" s="621"/>
      <c r="C27" s="615"/>
      <c r="D27" s="97">
        <f>'IDENTIFICACION DE RIESGOS'!B27</f>
        <v>0</v>
      </c>
      <c r="E27" s="597">
        <f>'IDENTIFICACION DE RIESGOS'!D27</f>
        <v>0</v>
      </c>
      <c r="F27" s="598"/>
    </row>
    <row r="28" spans="1:6" ht="45.75" hidden="1" customHeight="1" x14ac:dyDescent="0.2">
      <c r="A28" s="622" t="str">
        <f>'IDENTIFICACION DE RIESGOS'!E28</f>
        <v>i</v>
      </c>
      <c r="B28" s="634"/>
      <c r="C28" s="625" t="str">
        <f>'IDENTIFICACION DE RIESGOS'!J28</f>
        <v xml:space="preserve"> </v>
      </c>
      <c r="D28" s="98">
        <f>'IDENTIFICACION DE RIESGOS'!B28</f>
        <v>0</v>
      </c>
      <c r="E28" s="628">
        <f>'IDENTIFICACION DE RIESGOS'!D28</f>
        <v>0</v>
      </c>
      <c r="F28" s="629"/>
    </row>
    <row r="29" spans="1:6" ht="57.75" hidden="1" customHeight="1" x14ac:dyDescent="0.2">
      <c r="A29" s="623"/>
      <c r="B29" s="635"/>
      <c r="C29" s="626"/>
      <c r="D29" s="99">
        <f>'IDENTIFICACION DE RIESGOS'!B29</f>
        <v>0</v>
      </c>
      <c r="E29" s="628">
        <f>'IDENTIFICACION DE RIESGOS'!D29</f>
        <v>0</v>
      </c>
      <c r="F29" s="629"/>
    </row>
    <row r="30" spans="1:6" ht="51" hidden="1" customHeight="1" x14ac:dyDescent="0.2">
      <c r="A30" s="624"/>
      <c r="B30" s="636"/>
      <c r="C30" s="627"/>
      <c r="D30" s="99">
        <f>'IDENTIFICACION DE RIESGOS'!B30</f>
        <v>0</v>
      </c>
      <c r="E30" s="628">
        <f>'IDENTIFICACION DE RIESGOS'!D30</f>
        <v>0</v>
      </c>
      <c r="F30" s="629"/>
    </row>
    <row r="31" spans="1:6" ht="51" hidden="1" customHeight="1" x14ac:dyDescent="0.2">
      <c r="A31" s="622" t="str">
        <f>'IDENTIFICACION DE RIESGOS'!E31</f>
        <v>j</v>
      </c>
      <c r="B31" s="634"/>
      <c r="C31" s="625">
        <f>'IDENTIFICACION DE RIESGOS'!J33</f>
        <v>0</v>
      </c>
      <c r="D31" s="99">
        <f>'IDENTIFICACION DE RIESGOS'!B31</f>
        <v>0</v>
      </c>
      <c r="E31" s="628">
        <f>'IDENTIFICACION DE RIESGOS'!D31</f>
        <v>0</v>
      </c>
      <c r="F31" s="629"/>
    </row>
    <row r="32" spans="1:6" ht="51" hidden="1" customHeight="1" x14ac:dyDescent="0.2">
      <c r="A32" s="623"/>
      <c r="B32" s="635"/>
      <c r="C32" s="626"/>
      <c r="D32" s="99">
        <f>'IDENTIFICACION DE RIESGOS'!B32</f>
        <v>0</v>
      </c>
      <c r="E32" s="628">
        <f>'IDENTIFICACION DE RIESGOS'!D32</f>
        <v>0</v>
      </c>
      <c r="F32" s="629"/>
    </row>
    <row r="33" spans="1:6" ht="54" hidden="1" customHeight="1" thickBot="1" x14ac:dyDescent="0.25">
      <c r="A33" s="631"/>
      <c r="B33" s="637"/>
      <c r="C33" s="630"/>
      <c r="D33" s="100">
        <f>'IDENTIFICACION DE RIESGOS'!B33</f>
        <v>0</v>
      </c>
      <c r="E33" s="632">
        <f>'IDENTIFICACION DE RIESGOS'!D33</f>
        <v>0</v>
      </c>
      <c r="F33" s="633"/>
    </row>
  </sheetData>
  <sheetProtection selectLockedCells="1"/>
  <mergeCells count="61">
    <mergeCell ref="A28:A30"/>
    <mergeCell ref="C28:C30"/>
    <mergeCell ref="E29:F29"/>
    <mergeCell ref="E30:F30"/>
    <mergeCell ref="C31:C33"/>
    <mergeCell ref="A31:A33"/>
    <mergeCell ref="E31:F31"/>
    <mergeCell ref="E32:F32"/>
    <mergeCell ref="E28:F28"/>
    <mergeCell ref="E33:F33"/>
    <mergeCell ref="B28:B30"/>
    <mergeCell ref="B31:B33"/>
    <mergeCell ref="A22:A24"/>
    <mergeCell ref="C22:C24"/>
    <mergeCell ref="E23:F23"/>
    <mergeCell ref="E24:F24"/>
    <mergeCell ref="A25:A27"/>
    <mergeCell ref="C25:C27"/>
    <mergeCell ref="E26:F26"/>
    <mergeCell ref="E27:F27"/>
    <mergeCell ref="E22:F22"/>
    <mergeCell ref="E25:F25"/>
    <mergeCell ref="B22:B24"/>
    <mergeCell ref="B25:B27"/>
    <mergeCell ref="B16:B18"/>
    <mergeCell ref="A19:A21"/>
    <mergeCell ref="C19:C21"/>
    <mergeCell ref="E17:F17"/>
    <mergeCell ref="E18:F18"/>
    <mergeCell ref="E20:F20"/>
    <mergeCell ref="E21:F21"/>
    <mergeCell ref="B19:B21"/>
    <mergeCell ref="E13:F13"/>
    <mergeCell ref="E16:F16"/>
    <mergeCell ref="E19:F19"/>
    <mergeCell ref="E9:F9"/>
    <mergeCell ref="A6:F6"/>
    <mergeCell ref="A7:F7"/>
    <mergeCell ref="A10:A12"/>
    <mergeCell ref="B10:B12"/>
    <mergeCell ref="C10:C12"/>
    <mergeCell ref="A13:A15"/>
    <mergeCell ref="E14:F14"/>
    <mergeCell ref="E15:F15"/>
    <mergeCell ref="A16:A18"/>
    <mergeCell ref="C13:C15"/>
    <mergeCell ref="C16:C18"/>
    <mergeCell ref="B13:B15"/>
    <mergeCell ref="E10:F10"/>
    <mergeCell ref="E11:F11"/>
    <mergeCell ref="E12:F12"/>
    <mergeCell ref="A1:A4"/>
    <mergeCell ref="B1:C1"/>
    <mergeCell ref="D1:E1"/>
    <mergeCell ref="F1:F4"/>
    <mergeCell ref="B2:C4"/>
    <mergeCell ref="D2:E2"/>
    <mergeCell ref="D3:E3"/>
    <mergeCell ref="D4:E4"/>
    <mergeCell ref="A8:F8"/>
    <mergeCell ref="A5:F5"/>
  </mergeCells>
  <printOptions horizontalCentered="1" verticalCentered="1"/>
  <pageMargins left="0" right="0" top="0" bottom="0" header="0" footer="0"/>
  <pageSetup paperSize="5" scale="6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pageSetUpPr fitToPage="1"/>
  </sheetPr>
  <dimension ref="A1:T18"/>
  <sheetViews>
    <sheetView zoomScale="110" zoomScaleNormal="110" workbookViewId="0">
      <selection activeCell="A7" sqref="A7:T7"/>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66" customWidth="1"/>
    <col min="20" max="20" width="18.7109375" style="1" customWidth="1"/>
    <col min="21" max="16384" width="11.42578125" style="1"/>
  </cols>
  <sheetData>
    <row r="1" spans="1:20" ht="27.75" customHeight="1" x14ac:dyDescent="0.2">
      <c r="A1" s="432"/>
      <c r="B1" s="360" t="str">
        <f>CONTEXTO!B1</f>
        <v>PROCESO: GESTIÓN DE RECURSOS FÍSICOS</v>
      </c>
      <c r="C1" s="361"/>
      <c r="D1" s="361"/>
      <c r="E1" s="361"/>
      <c r="F1" s="361"/>
      <c r="G1" s="361"/>
      <c r="H1" s="361"/>
      <c r="I1" s="361"/>
      <c r="J1" s="361"/>
      <c r="K1" s="361"/>
      <c r="L1" s="361"/>
      <c r="M1" s="361"/>
      <c r="N1" s="361"/>
      <c r="O1" s="361"/>
      <c r="P1" s="362"/>
      <c r="Q1" s="369" t="s">
        <v>81</v>
      </c>
      <c r="R1" s="369"/>
      <c r="S1" s="369"/>
      <c r="T1" s="572"/>
    </row>
    <row r="2" spans="1:20" ht="20.25" customHeight="1" x14ac:dyDescent="0.2">
      <c r="A2" s="433"/>
      <c r="B2" s="435"/>
      <c r="C2" s="420"/>
      <c r="D2" s="420"/>
      <c r="E2" s="420"/>
      <c r="F2" s="420"/>
      <c r="G2" s="420"/>
      <c r="H2" s="420"/>
      <c r="I2" s="420"/>
      <c r="J2" s="420"/>
      <c r="K2" s="420"/>
      <c r="L2" s="420"/>
      <c r="M2" s="420"/>
      <c r="N2" s="420"/>
      <c r="O2" s="420"/>
      <c r="P2" s="421"/>
      <c r="Q2" s="407" t="s">
        <v>31</v>
      </c>
      <c r="R2" s="407"/>
      <c r="S2" s="407"/>
      <c r="T2" s="573"/>
    </row>
    <row r="3" spans="1:20" ht="18.75" customHeight="1" x14ac:dyDescent="0.2">
      <c r="A3" s="433"/>
      <c r="B3" s="439" t="s">
        <v>82</v>
      </c>
      <c r="C3" s="440"/>
      <c r="D3" s="440"/>
      <c r="E3" s="440"/>
      <c r="F3" s="440"/>
      <c r="G3" s="440"/>
      <c r="H3" s="440"/>
      <c r="I3" s="440"/>
      <c r="J3" s="440"/>
      <c r="K3" s="440"/>
      <c r="L3" s="440"/>
      <c r="M3" s="440"/>
      <c r="N3" s="440"/>
      <c r="O3" s="440"/>
      <c r="P3" s="642"/>
      <c r="Q3" s="407" t="s">
        <v>4</v>
      </c>
      <c r="R3" s="407"/>
      <c r="S3" s="407"/>
      <c r="T3" s="573"/>
    </row>
    <row r="4" spans="1:20" ht="19.5" customHeight="1" thickBot="1" x14ac:dyDescent="0.25">
      <c r="A4" s="434"/>
      <c r="B4" s="366"/>
      <c r="C4" s="367"/>
      <c r="D4" s="367"/>
      <c r="E4" s="367"/>
      <c r="F4" s="367"/>
      <c r="G4" s="367"/>
      <c r="H4" s="367"/>
      <c r="I4" s="367"/>
      <c r="J4" s="367"/>
      <c r="K4" s="367"/>
      <c r="L4" s="367"/>
      <c r="M4" s="367"/>
      <c r="N4" s="367"/>
      <c r="O4" s="367"/>
      <c r="P4" s="368"/>
      <c r="Q4" s="407" t="s">
        <v>5</v>
      </c>
      <c r="R4" s="407"/>
      <c r="S4" s="407"/>
      <c r="T4" s="574"/>
    </row>
    <row r="5" spans="1:20" ht="19.5" customHeight="1" x14ac:dyDescent="0.2">
      <c r="A5" s="564"/>
      <c r="B5" s="385"/>
      <c r="C5" s="385"/>
      <c r="D5" s="385"/>
      <c r="E5" s="385"/>
      <c r="F5" s="385"/>
      <c r="G5" s="385"/>
      <c r="H5" s="385"/>
      <c r="I5" s="385"/>
      <c r="J5" s="385"/>
      <c r="K5" s="385"/>
      <c r="L5" s="385"/>
      <c r="M5" s="385"/>
      <c r="N5" s="385"/>
      <c r="O5" s="385"/>
      <c r="P5" s="385"/>
      <c r="Q5" s="385"/>
      <c r="R5" s="385"/>
      <c r="S5" s="385"/>
      <c r="T5" s="565"/>
    </row>
    <row r="6" spans="1:20" ht="24.75" customHeight="1" x14ac:dyDescent="0.2">
      <c r="A6" s="599" t="str">
        <f>CONTEXTO!A8</f>
        <v>PROCESO: GESTIÓN DE RECURSOS FÍSICOS</v>
      </c>
      <c r="B6" s="600"/>
      <c r="C6" s="600"/>
      <c r="D6" s="600"/>
      <c r="E6" s="600"/>
      <c r="F6" s="600"/>
      <c r="G6" s="600"/>
      <c r="H6" s="600"/>
      <c r="I6" s="600"/>
      <c r="J6" s="600"/>
      <c r="K6" s="600"/>
      <c r="L6" s="600"/>
      <c r="M6" s="600"/>
      <c r="N6" s="600"/>
      <c r="O6" s="600"/>
      <c r="P6" s="600"/>
      <c r="Q6" s="600"/>
      <c r="R6" s="600"/>
      <c r="S6" s="600"/>
      <c r="T6" s="601"/>
    </row>
    <row r="7" spans="1:20" ht="66.75" customHeight="1" thickBot="1" x14ac:dyDescent="0.25">
      <c r="A7" s="652" t="str">
        <f>CONTEXTO!A9</f>
        <v>OBJETIVO:GESTIONAR OPORTUNAMENTE EL FUNCIONAMIENTO DE LA ADMINISTRACION CENTRAL MEDIANTE LA ADQUISICIÓN Y MANTENIMIENTO DE BIENES Y SERVICIOS, EJECUTANDO EL 80% DEL PRESUPUESTO ASIGNADO CONTRIBUYENDO A LA GESTIÓN DE LOS PROCESOS Y AL LOGRO DE LOS OBJETIVOS INSTITUCIONALES.</v>
      </c>
      <c r="B7" s="653"/>
      <c r="C7" s="653"/>
      <c r="D7" s="653"/>
      <c r="E7" s="653"/>
      <c r="F7" s="653"/>
      <c r="G7" s="653"/>
      <c r="H7" s="653"/>
      <c r="I7" s="653"/>
      <c r="J7" s="653"/>
      <c r="K7" s="653"/>
      <c r="L7" s="653"/>
      <c r="M7" s="653"/>
      <c r="N7" s="653"/>
      <c r="O7" s="653"/>
      <c r="P7" s="653"/>
      <c r="Q7" s="653"/>
      <c r="R7" s="653"/>
      <c r="S7" s="653"/>
      <c r="T7" s="654"/>
    </row>
    <row r="8" spans="1:20" ht="19.5" customHeight="1" thickBot="1" x14ac:dyDescent="0.25">
      <c r="A8" s="563"/>
      <c r="B8" s="563"/>
      <c r="C8" s="563"/>
      <c r="D8" s="563"/>
      <c r="E8" s="563"/>
      <c r="F8" s="563"/>
      <c r="G8" s="563"/>
      <c r="H8" s="563"/>
      <c r="I8" s="563"/>
      <c r="J8" s="563"/>
      <c r="K8" s="563"/>
      <c r="L8" s="563"/>
      <c r="M8" s="563"/>
      <c r="N8" s="563"/>
      <c r="O8" s="563"/>
      <c r="P8" s="563"/>
      <c r="Q8" s="563"/>
      <c r="R8" s="563"/>
      <c r="S8" s="563"/>
      <c r="T8" s="594"/>
    </row>
    <row r="9" spans="1:20" ht="37.5" customHeight="1" x14ac:dyDescent="0.2">
      <c r="A9" s="643" t="s">
        <v>69</v>
      </c>
      <c r="B9" s="644"/>
      <c r="C9" s="647" t="s">
        <v>83</v>
      </c>
      <c r="D9" s="648"/>
      <c r="E9" s="648"/>
      <c r="F9" s="648"/>
      <c r="G9" s="648"/>
      <c r="H9" s="648"/>
      <c r="I9" s="648"/>
      <c r="J9" s="648"/>
      <c r="K9" s="648"/>
      <c r="L9" s="648"/>
      <c r="M9" s="648"/>
      <c r="N9" s="648"/>
      <c r="O9" s="648"/>
      <c r="P9" s="648"/>
      <c r="Q9" s="648"/>
      <c r="R9" s="648"/>
      <c r="S9" s="648"/>
      <c r="T9" s="649"/>
    </row>
    <row r="10" spans="1:20" ht="25.5" customHeight="1" x14ac:dyDescent="0.2">
      <c r="A10" s="645"/>
      <c r="B10" s="646"/>
      <c r="C10" s="61" t="s">
        <v>43</v>
      </c>
      <c r="D10" s="61" t="s">
        <v>44</v>
      </c>
      <c r="E10" s="61" t="s">
        <v>45</v>
      </c>
      <c r="F10" s="61" t="s">
        <v>46</v>
      </c>
      <c r="G10" s="61" t="s">
        <v>47</v>
      </c>
      <c r="H10" s="61" t="s">
        <v>48</v>
      </c>
      <c r="I10" s="61" t="s">
        <v>49</v>
      </c>
      <c r="J10" s="61" t="s">
        <v>50</v>
      </c>
      <c r="K10" s="61" t="s">
        <v>51</v>
      </c>
      <c r="L10" s="61" t="s">
        <v>52</v>
      </c>
      <c r="M10" s="61" t="s">
        <v>53</v>
      </c>
      <c r="N10" s="61" t="s">
        <v>54</v>
      </c>
      <c r="O10" s="61" t="s">
        <v>55</v>
      </c>
      <c r="P10" s="61" t="s">
        <v>56</v>
      </c>
      <c r="Q10" s="61" t="s">
        <v>57</v>
      </c>
      <c r="R10" s="62" t="s">
        <v>58</v>
      </c>
      <c r="S10" s="65" t="s">
        <v>59</v>
      </c>
      <c r="T10" s="85" t="s">
        <v>84</v>
      </c>
    </row>
    <row r="11" spans="1:20" ht="39.75" customHeight="1" x14ac:dyDescent="0.2">
      <c r="A11" s="650" t="str">
        <f>DESCRIPCION!A10</f>
        <v>Posibilidad del Uso inadecuado de los bienes de la Entidad, para beneficio propio o de un tercero</v>
      </c>
      <c r="B11" s="651"/>
      <c r="C11" s="184">
        <v>3</v>
      </c>
      <c r="D11" s="184">
        <v>3</v>
      </c>
      <c r="E11" s="184">
        <v>3</v>
      </c>
      <c r="F11" s="184">
        <v>3</v>
      </c>
      <c r="G11" s="184"/>
      <c r="H11" s="184"/>
      <c r="I11" s="184"/>
      <c r="J11" s="184"/>
      <c r="K11" s="184"/>
      <c r="L11" s="184"/>
      <c r="M11" s="184"/>
      <c r="N11" s="184"/>
      <c r="O11" s="184"/>
      <c r="P11" s="184"/>
      <c r="Q11" s="184"/>
      <c r="R11" s="95">
        <f t="shared" ref="R11:R18" si="0">SUM(C11:Q11)</f>
        <v>12</v>
      </c>
      <c r="S11" s="102">
        <f t="shared" ref="S11:S18" si="1">IF(ISERROR(AVERAGE(C11:Q11)),0,AVERAGE(C11:Q11))</f>
        <v>3</v>
      </c>
      <c r="T11" s="67" t="str">
        <f t="shared" ref="T11:T18" si="2">IF(AND(S11&gt;=1,S11&lt;1.5),"Rara Vez",IF(AND(S11&gt;=1.6,S11&lt;2.5),"Improbable",IF(AND(S11&gt;=2.6,S11&lt;3.5),"Posible",IF(AND(S11&gt;=3.6,S11&lt;4.5),"Probable",IF(AND(S11&gt;=4.6),"Casi Seguro"," ")))))</f>
        <v>Posible</v>
      </c>
    </row>
    <row r="12" spans="1:20" ht="39.75" customHeight="1" x14ac:dyDescent="0.2">
      <c r="A12" s="650" t="str">
        <f>DESCRIPCION!A13</f>
        <v>Posibilidad de Solicitar y/o recibir dadivas para omitir y/o manipular Informacion real de un predio publico en favorecimiento de un tercero.</v>
      </c>
      <c r="B12" s="651"/>
      <c r="C12" s="184">
        <v>1</v>
      </c>
      <c r="D12" s="184">
        <v>1</v>
      </c>
      <c r="E12" s="184">
        <v>1</v>
      </c>
      <c r="F12" s="184">
        <v>1</v>
      </c>
      <c r="G12" s="184"/>
      <c r="H12" s="184"/>
      <c r="I12" s="184"/>
      <c r="J12" s="184"/>
      <c r="K12" s="184"/>
      <c r="L12" s="184"/>
      <c r="M12" s="184"/>
      <c r="N12" s="184"/>
      <c r="O12" s="184"/>
      <c r="P12" s="184"/>
      <c r="Q12" s="184"/>
      <c r="R12" s="95">
        <f t="shared" si="0"/>
        <v>4</v>
      </c>
      <c r="S12" s="102">
        <f t="shared" si="1"/>
        <v>1</v>
      </c>
      <c r="T12" s="67" t="str">
        <f t="shared" si="2"/>
        <v>Rara Vez</v>
      </c>
    </row>
    <row r="13" spans="1:20" ht="39.75" customHeight="1" x14ac:dyDescent="0.2">
      <c r="A13" s="638"/>
      <c r="B13" s="639"/>
      <c r="C13" s="184"/>
      <c r="D13" s="184"/>
      <c r="E13" s="184"/>
      <c r="F13" s="184"/>
      <c r="G13" s="184"/>
      <c r="H13" s="184"/>
      <c r="I13" s="184"/>
      <c r="J13" s="184"/>
      <c r="K13" s="184"/>
      <c r="L13" s="184"/>
      <c r="M13" s="184"/>
      <c r="N13" s="184"/>
      <c r="O13" s="184"/>
      <c r="P13" s="184"/>
      <c r="Q13" s="184"/>
      <c r="R13" s="95">
        <f t="shared" si="0"/>
        <v>0</v>
      </c>
      <c r="S13" s="102">
        <f t="shared" si="1"/>
        <v>0</v>
      </c>
      <c r="T13" s="67" t="str">
        <f t="shared" si="2"/>
        <v xml:space="preserve"> </v>
      </c>
    </row>
    <row r="14" spans="1:20" ht="39.75" customHeight="1" x14ac:dyDescent="0.2">
      <c r="A14" s="638"/>
      <c r="B14" s="639"/>
      <c r="C14" s="184"/>
      <c r="D14" s="184"/>
      <c r="E14" s="184"/>
      <c r="F14" s="184"/>
      <c r="G14" s="184"/>
      <c r="H14" s="184"/>
      <c r="I14" s="184"/>
      <c r="J14" s="184"/>
      <c r="K14" s="184"/>
      <c r="L14" s="184"/>
      <c r="M14" s="184"/>
      <c r="N14" s="184"/>
      <c r="O14" s="184"/>
      <c r="P14" s="184"/>
      <c r="Q14" s="184"/>
      <c r="R14" s="95">
        <f t="shared" si="0"/>
        <v>0</v>
      </c>
      <c r="S14" s="102">
        <f t="shared" si="1"/>
        <v>0</v>
      </c>
      <c r="T14" s="67" t="str">
        <f t="shared" si="2"/>
        <v xml:space="preserve"> </v>
      </c>
    </row>
    <row r="15" spans="1:20" ht="39.75" customHeight="1" x14ac:dyDescent="0.2">
      <c r="A15" s="638"/>
      <c r="B15" s="639"/>
      <c r="C15" s="184"/>
      <c r="D15" s="184"/>
      <c r="E15" s="184"/>
      <c r="F15" s="184"/>
      <c r="G15" s="184"/>
      <c r="H15" s="184"/>
      <c r="I15" s="184"/>
      <c r="J15" s="184"/>
      <c r="K15" s="184"/>
      <c r="L15" s="184"/>
      <c r="M15" s="184"/>
      <c r="N15" s="184"/>
      <c r="O15" s="184"/>
      <c r="P15" s="184"/>
      <c r="Q15" s="184"/>
      <c r="R15" s="95">
        <f t="shared" si="0"/>
        <v>0</v>
      </c>
      <c r="S15" s="102">
        <f t="shared" si="1"/>
        <v>0</v>
      </c>
      <c r="T15" s="67" t="str">
        <f t="shared" si="2"/>
        <v xml:space="preserve"> </v>
      </c>
    </row>
    <row r="16" spans="1:20" ht="39.75" customHeight="1" x14ac:dyDescent="0.2">
      <c r="A16" s="638"/>
      <c r="B16" s="639"/>
      <c r="C16" s="184"/>
      <c r="D16" s="184"/>
      <c r="E16" s="184"/>
      <c r="F16" s="184"/>
      <c r="G16" s="184"/>
      <c r="H16" s="184"/>
      <c r="I16" s="184"/>
      <c r="J16" s="184"/>
      <c r="K16" s="184"/>
      <c r="L16" s="184"/>
      <c r="M16" s="184"/>
      <c r="N16" s="184"/>
      <c r="O16" s="184"/>
      <c r="P16" s="184"/>
      <c r="Q16" s="184"/>
      <c r="R16" s="95">
        <f t="shared" si="0"/>
        <v>0</v>
      </c>
      <c r="S16" s="102">
        <f t="shared" si="1"/>
        <v>0</v>
      </c>
      <c r="T16" s="67" t="str">
        <f t="shared" si="2"/>
        <v xml:space="preserve"> </v>
      </c>
    </row>
    <row r="17" spans="1:20" ht="39.75" customHeight="1" x14ac:dyDescent="0.2">
      <c r="A17" s="638"/>
      <c r="B17" s="639"/>
      <c r="C17" s="184"/>
      <c r="D17" s="184"/>
      <c r="E17" s="184"/>
      <c r="F17" s="184"/>
      <c r="G17" s="184"/>
      <c r="H17" s="184"/>
      <c r="I17" s="184"/>
      <c r="J17" s="184"/>
      <c r="K17" s="184"/>
      <c r="L17" s="184"/>
      <c r="M17" s="184"/>
      <c r="N17" s="184"/>
      <c r="O17" s="184"/>
      <c r="P17" s="184"/>
      <c r="Q17" s="184"/>
      <c r="R17" s="95">
        <f t="shared" si="0"/>
        <v>0</v>
      </c>
      <c r="S17" s="102">
        <f t="shared" si="1"/>
        <v>0</v>
      </c>
      <c r="T17" s="67" t="str">
        <f t="shared" si="2"/>
        <v xml:space="preserve"> </v>
      </c>
    </row>
    <row r="18" spans="1:20" ht="39.75" customHeight="1" thickBot="1" x14ac:dyDescent="0.25">
      <c r="A18" s="640"/>
      <c r="B18" s="641"/>
      <c r="C18" s="184"/>
      <c r="D18" s="184"/>
      <c r="E18" s="184"/>
      <c r="F18" s="184"/>
      <c r="G18" s="184"/>
      <c r="H18" s="184"/>
      <c r="I18" s="184"/>
      <c r="J18" s="184"/>
      <c r="K18" s="184"/>
      <c r="L18" s="184"/>
      <c r="M18" s="184"/>
      <c r="N18" s="184"/>
      <c r="O18" s="184"/>
      <c r="P18" s="184"/>
      <c r="Q18" s="184"/>
      <c r="R18" s="96">
        <f t="shared" si="0"/>
        <v>0</v>
      </c>
      <c r="S18" s="103">
        <f t="shared" si="1"/>
        <v>0</v>
      </c>
      <c r="T18" s="86" t="str">
        <f t="shared" si="2"/>
        <v xml:space="preserve"> </v>
      </c>
    </row>
  </sheetData>
  <sheetProtection selectLockedCells="1"/>
  <mergeCells count="22">
    <mergeCell ref="Q1:S1"/>
    <mergeCell ref="Q2:S2"/>
    <mergeCell ref="Q3:S3"/>
    <mergeCell ref="Q4:S4"/>
    <mergeCell ref="A5:T5"/>
    <mergeCell ref="A1:A4"/>
    <mergeCell ref="A17:B17"/>
    <mergeCell ref="A18:B18"/>
    <mergeCell ref="B1:P2"/>
    <mergeCell ref="B3:P4"/>
    <mergeCell ref="A9:B10"/>
    <mergeCell ref="C9:T9"/>
    <mergeCell ref="A12:B12"/>
    <mergeCell ref="A13:B13"/>
    <mergeCell ref="A14:B14"/>
    <mergeCell ref="A15:B15"/>
    <mergeCell ref="A16:B16"/>
    <mergeCell ref="A11:B11"/>
    <mergeCell ref="T1:T4"/>
    <mergeCell ref="A6:T6"/>
    <mergeCell ref="A7:T7"/>
    <mergeCell ref="A8:T8"/>
  </mergeCells>
  <dataValidations count="1">
    <dataValidation type="whole" allowBlank="1" showInputMessage="1" showErrorMessage="1" error="DATO INVÁLIDO_x000a_Tenga en cuenta que la escala de calificación es de 1 a 5" sqref="C11:Q18">
      <formula1>1</formula1>
      <formula2>5</formula2>
    </dataValidation>
  </dataValidations>
  <pageMargins left="0.70866141732283472" right="0.70866141732283472" top="0.74803149606299213" bottom="0.74803149606299213" header="0.31496062992125984" footer="0.31496062992125984"/>
  <pageSetup scale="5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pageSetUpPr fitToPage="1"/>
  </sheetPr>
  <dimension ref="A1:F22"/>
  <sheetViews>
    <sheetView zoomScale="70" zoomScaleNormal="70" workbookViewId="0">
      <selection activeCell="A8" sqref="A8:F9"/>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660"/>
      <c r="B1" s="386" t="str">
        <f>CONTEXTO!B1</f>
        <v>PROCESO: GESTIÓN DE RECURSOS FÍSICOS</v>
      </c>
      <c r="C1" s="386"/>
      <c r="D1" s="386"/>
      <c r="E1" s="27" t="s">
        <v>85</v>
      </c>
      <c r="F1" s="572"/>
    </row>
    <row r="2" spans="1:6" ht="15.75" customHeight="1" x14ac:dyDescent="0.2">
      <c r="A2" s="466"/>
      <c r="B2" s="387"/>
      <c r="C2" s="387"/>
      <c r="D2" s="387"/>
      <c r="E2" s="28" t="s">
        <v>2</v>
      </c>
      <c r="F2" s="573"/>
    </row>
    <row r="3" spans="1:6" ht="15" customHeight="1" x14ac:dyDescent="0.2">
      <c r="A3" s="466"/>
      <c r="B3" s="387" t="s">
        <v>86</v>
      </c>
      <c r="C3" s="387"/>
      <c r="D3" s="387"/>
      <c r="E3" s="28" t="s">
        <v>87</v>
      </c>
      <c r="F3" s="573"/>
    </row>
    <row r="4" spans="1:6" ht="15.75" customHeight="1" x14ac:dyDescent="0.2">
      <c r="A4" s="655"/>
      <c r="B4" s="387"/>
      <c r="C4" s="387"/>
      <c r="D4" s="387"/>
      <c r="E4" s="28" t="s">
        <v>5</v>
      </c>
      <c r="F4" s="573"/>
    </row>
    <row r="5" spans="1:6" ht="15.75" customHeight="1" x14ac:dyDescent="0.2">
      <c r="A5" s="655"/>
      <c r="B5" s="656"/>
      <c r="C5" s="656"/>
      <c r="D5" s="656"/>
      <c r="E5" s="656"/>
      <c r="F5" s="657"/>
    </row>
    <row r="6" spans="1:6" x14ac:dyDescent="0.2">
      <c r="A6" s="470" t="str">
        <f>CONTEXTO!A8</f>
        <v>PROCESO: GESTIÓN DE RECURSOS FÍSICOS</v>
      </c>
      <c r="B6" s="471"/>
      <c r="C6" s="471"/>
      <c r="D6" s="471"/>
      <c r="E6" s="471"/>
      <c r="F6" s="472"/>
    </row>
    <row r="7" spans="1:6" ht="13.5" customHeight="1" x14ac:dyDescent="0.2">
      <c r="A7" s="470"/>
      <c r="B7" s="471"/>
      <c r="C7" s="471"/>
      <c r="D7" s="471"/>
      <c r="E7" s="471"/>
      <c r="F7" s="472"/>
    </row>
    <row r="8" spans="1:6" ht="59.25" customHeight="1" x14ac:dyDescent="0.2">
      <c r="A8" s="663" t="str">
        <f>CONTEXTO!A9</f>
        <v>OBJETIVO:GESTIONAR OPORTUNAMENTE EL FUNCIONAMIENTO DE LA ADMINISTRACION CENTRAL MEDIANTE LA ADQUISICIÓN Y MANTENIMIENTO DE BIENES Y SERVICIOS, EJECUTANDO EL 80% DEL PRESUPUESTO ASIGNADO CONTRIBUYENDO A LA GESTIÓN DE LOS PROCESOS Y AL LOGRO DE LOS OBJETIVOS INSTITUCIONALES.</v>
      </c>
      <c r="B8" s="664"/>
      <c r="C8" s="664"/>
      <c r="D8" s="664"/>
      <c r="E8" s="664"/>
      <c r="F8" s="665"/>
    </row>
    <row r="9" spans="1:6" ht="15" thickBot="1" x14ac:dyDescent="0.25">
      <c r="A9" s="666"/>
      <c r="B9" s="667"/>
      <c r="C9" s="667"/>
      <c r="D9" s="667"/>
      <c r="E9" s="667"/>
      <c r="F9" s="668"/>
    </row>
    <row r="10" spans="1:6" ht="15" thickBot="1" x14ac:dyDescent="0.25">
      <c r="A10" s="669"/>
      <c r="B10" s="563"/>
      <c r="C10" s="563"/>
      <c r="D10" s="563"/>
      <c r="E10" s="563"/>
      <c r="F10" s="563"/>
    </row>
    <row r="11" spans="1:6" ht="51" customHeight="1" x14ac:dyDescent="0.2">
      <c r="A11" s="671" t="s">
        <v>88</v>
      </c>
      <c r="B11" s="661" t="s">
        <v>89</v>
      </c>
      <c r="C11" s="661" t="s">
        <v>90</v>
      </c>
      <c r="D11" s="661"/>
      <c r="E11" s="661"/>
      <c r="F11" s="670"/>
    </row>
    <row r="12" spans="1:6" ht="15" x14ac:dyDescent="0.2">
      <c r="A12" s="672"/>
      <c r="B12" s="662"/>
      <c r="C12" s="662" t="s">
        <v>91</v>
      </c>
      <c r="D12" s="662"/>
      <c r="E12" s="673" t="s">
        <v>92</v>
      </c>
      <c r="F12" s="674"/>
    </row>
    <row r="13" spans="1:6" ht="174" customHeight="1" x14ac:dyDescent="0.2">
      <c r="A13" s="185" t="e">
        <f>+PROBABILIDAD!#REF!</f>
        <v>#REF!</v>
      </c>
      <c r="B13" s="183" t="s">
        <v>93</v>
      </c>
      <c r="C13" s="457" t="str">
        <f>IF(B13="5. CATASTROFICO",+NOOO!$C$28,IF(B13="4. MAYOR",+NOOO!$C$29,IF(B13="3. MODERADO",+NOOO!$C$30,IF(B13="2. MENOR",+NOOO!$C$31,IF(B13="1. INSIGNIFICANTE",NOOO!$C$32," ")))))</f>
        <v xml:space="preserve"> </v>
      </c>
      <c r="D13" s="457"/>
      <c r="E13" s="658" t="str">
        <f>IF(B13="5. CATASTROFICO",+NOOO!$B$28,IF(B13="4. MAYOR",+NOOO!$B$29,IF(B13="3. MODERADO",+NOOO!$B$30,IF(B13="2. MENOR",+NOOO!$B$31,IF(B13="1. INSIGNIFICANTE",NOOO!$B$32," ")))))</f>
        <v xml:space="preserve"> </v>
      </c>
      <c r="F13" s="659"/>
    </row>
    <row r="14" spans="1:6" ht="174" customHeight="1" x14ac:dyDescent="0.2">
      <c r="A14" s="185" t="e">
        <f>+PROBABILIDAD!#REF!</f>
        <v>#REF!</v>
      </c>
      <c r="B14" s="183" t="s">
        <v>93</v>
      </c>
      <c r="C14" s="457" t="str">
        <f>IF(B14="5. CATASTROFICO",+NOOO!$C$28,IF(B14="4. MAYOR",+NOOO!$C$29,IF(B14="3. MODERADO",+NOOO!$C$30,IF(B14="2. MENOR",+NOOO!$C$31,IF(B14="1. INSIGNIFICANTE",NOOO!$C$32," ")))))</f>
        <v xml:space="preserve"> </v>
      </c>
      <c r="D14" s="457"/>
      <c r="E14" s="658" t="str">
        <f>IF(B14="5. CATASTROFICO",+NOOO!$B$28,IF(B14="4. MAYOR",+NOOO!$B$29,IF(B14="3. MODERADO",+NOOO!$B$30,IF(B14="2. MENOR",+NOOO!$B$31,IF(B14="1. INSIGNIFICANTE",NOOO!$B$32," ")))))</f>
        <v xml:space="preserve"> </v>
      </c>
      <c r="F14" s="659"/>
    </row>
    <row r="15" spans="1:6" ht="174" customHeight="1" x14ac:dyDescent="0.2">
      <c r="A15" s="186"/>
      <c r="B15" s="183" t="s">
        <v>93</v>
      </c>
      <c r="C15" s="457" t="str">
        <f>IF(B15="5. CATASTROFICO",+NOOO!$C$28,IF(B15="4. MAYOR",+NOOO!$C$29,IF(B15="3. MODERADO",+NOOO!$C$30,IF(B15="2. MENOR",+NOOO!$C$31,IF(B15="1. INSIGNIFICANTE",NOOO!$C$32," ")))))</f>
        <v xml:space="preserve"> </v>
      </c>
      <c r="D15" s="457"/>
      <c r="E15" s="658" t="str">
        <f>IF(B15="5. CATASTROFICO",+NOOO!$B$28,IF(B15="4. MAYOR",+NOOO!$B$29,IF(B15="3. MODERADO",+NOOO!$B$30,IF(B15="2. MENOR",+NOOO!$B$31,IF(B15="1. INSIGNIFICANTE",NOOO!$B$32," ")))))</f>
        <v xml:space="preserve"> </v>
      </c>
      <c r="F15" s="659"/>
    </row>
    <row r="16" spans="1:6" ht="174" customHeight="1" x14ac:dyDescent="0.2">
      <c r="A16" s="186"/>
      <c r="B16" s="183" t="s">
        <v>93</v>
      </c>
      <c r="C16" s="457" t="str">
        <f>IF(B16="5. CATASTROFICO",+NOOO!$C$28,IF(B16="4. MAYOR",+NOOO!$C$29,IF(B16="3. MODERADO",+NOOO!$C$30,IF(B16="2. MENOR",+NOOO!$C$31,IF(B16="1. INSIGNIFICANTE",NOOO!$C$32," ")))))</f>
        <v xml:space="preserve"> </v>
      </c>
      <c r="D16" s="457"/>
      <c r="E16" s="658" t="str">
        <f>IF(B16="5. CATASTROFICO",+NOOO!$B$28,IF(B16="4. MAYOR",+NOOO!$B$29,IF(B16="3. MODERADO",+NOOO!$B$30,IF(B16="2. MENOR",+NOOO!$B$31,IF(B16="1. INSIGNIFICANTE",NOOO!$B$32," ")))))</f>
        <v xml:space="preserve"> </v>
      </c>
      <c r="F16" s="659"/>
    </row>
    <row r="17" spans="1:6" ht="174" customHeight="1" x14ac:dyDescent="0.2">
      <c r="A17" s="186"/>
      <c r="B17" s="183" t="s">
        <v>93</v>
      </c>
      <c r="C17" s="457" t="str">
        <f>IF(B17="5. CATASTROFICO",+NOOO!$C$28,IF(B17="4. MAYOR",+NOOO!$C$29,IF(B17="3. MODERADO",+NOOO!$C$30,IF(B17="2. MENOR",+NOOO!$C$31,IF(B17="1. INSIGNIFICANTE",NOOO!$C$32," ")))))</f>
        <v xml:space="preserve"> </v>
      </c>
      <c r="D17" s="457"/>
      <c r="E17" s="658" t="str">
        <f>IF(B17="5. CATASTROFICO",+NOOO!$B$28,IF(B17="4. MAYOR",+NOOO!$B$29,IF(B17="3. MODERADO",+NOOO!$B$30,IF(B17="2. MENOR",+NOOO!$B$31,IF(B17="1. INSIGNIFICANTE",NOOO!$B$32," ")))))</f>
        <v xml:space="preserve"> </v>
      </c>
      <c r="F17" s="659"/>
    </row>
    <row r="18" spans="1:6" ht="174" customHeight="1" x14ac:dyDescent="0.2">
      <c r="A18" s="186"/>
      <c r="B18" s="183" t="s">
        <v>93</v>
      </c>
      <c r="C18" s="457" t="str">
        <f>IF(B18="5. CATASTROFICO",+NOOO!$C$28,IF(B18="4. MAYOR",+NOOO!$C$29,IF(B18="3. MODERADO",+NOOO!$C$30,IF(B18="2. MENOR",+NOOO!$C$31,IF(B18="1. INSIGNIFICANTE",NOOO!$C$32," ")))))</f>
        <v xml:space="preserve"> </v>
      </c>
      <c r="D18" s="457"/>
      <c r="E18" s="658" t="str">
        <f>IF(B18="5. CATASTROFICO",+NOOO!$B$28,IF(B18="4. MAYOR",+NOOO!$B$29,IF(B18="3. MODERADO",+NOOO!$B$30,IF(B18="2. MENOR",+NOOO!$B$31,IF(B18="1. INSIGNIFICANTE",NOOO!$B$32," ")))))</f>
        <v xml:space="preserve"> </v>
      </c>
      <c r="F18" s="659"/>
    </row>
    <row r="19" spans="1:6" ht="174" customHeight="1" x14ac:dyDescent="0.2">
      <c r="A19" s="186"/>
      <c r="B19" s="183" t="s">
        <v>93</v>
      </c>
      <c r="C19" s="457" t="str">
        <f>IF(B19="5. CATASTROFICO",+NOOO!$C$28,IF(B19="4. MAYOR",+NOOO!$C$29,IF(B19="3. MODERADO",+NOOO!$C$30,IF(B19="2. MENOR",+NOOO!$C$31,IF(B19="1. INSIGNIFICANTE",NOOO!$C$32," ")))))</f>
        <v xml:space="preserve"> </v>
      </c>
      <c r="D19" s="457"/>
      <c r="E19" s="658" t="str">
        <f>IF(B19="5. CATASTROFICO",+NOOO!$B$28,IF(B19="4. MAYOR",+NOOO!$B$29,IF(B19="3. MODERADO",+NOOO!$B$30,IF(B19="2. MENOR",+NOOO!$B$31,IF(B19="1. INSIGNIFICANTE",NOOO!$B$32," ")))))</f>
        <v xml:space="preserve"> </v>
      </c>
      <c r="F19" s="659"/>
    </row>
    <row r="20" spans="1:6" ht="174" customHeight="1" x14ac:dyDescent="0.2">
      <c r="A20" s="186"/>
      <c r="B20" s="183" t="s">
        <v>93</v>
      </c>
      <c r="C20" s="457" t="str">
        <f>IF(B20="5. CATASTROFICO",+NOOO!$C$28,IF(B20="4. MAYOR",+NOOO!$C$29,IF(B20="3. MODERADO",+NOOO!$C$30,IF(B20="2. MENOR",+NOOO!$C$31,IF(B20="1. INSIGNIFICANTE",NOOO!$C$32," ")))))</f>
        <v xml:space="preserve"> </v>
      </c>
      <c r="D20" s="457"/>
      <c r="E20" s="658" t="str">
        <f>IF(B20="5. CATASTROFICO",+NOOO!$B$28,IF(B20="4. MAYOR",+NOOO!$B$29,IF(B20="3. MODERADO",+NOOO!$B$30,IF(B20="2. MENOR",+NOOO!$B$31,IF(B20="1. INSIGNIFICANTE",NOOO!$B$32," ")))))</f>
        <v xml:space="preserve"> </v>
      </c>
      <c r="F20" s="659"/>
    </row>
    <row r="21" spans="1:6" ht="188.25" customHeight="1" x14ac:dyDescent="0.2">
      <c r="A21" s="186"/>
      <c r="B21" s="183" t="s">
        <v>93</v>
      </c>
      <c r="C21" s="457" t="str">
        <f>IF(B21="5. CATASTROFICO",+NOOO!$C$28,IF(B21="4. MAYOR",+NOOO!$C$29,IF(B21="3. MODERADO",+NOOO!$C$30,IF(B21="2. MENOR",+NOOO!$C$31,IF(B21="1. INSIGNIFICANTE",NOOO!$C$32," ")))))</f>
        <v xml:space="preserve"> </v>
      </c>
      <c r="D21" s="457"/>
      <c r="E21" s="658" t="str">
        <f>IF(B21="5. CATASTROFICO",+NOOO!$B$28,IF(B21="4. MAYOR",+NOOO!$B$29,IF(B21="3. MODERADO",+NOOO!$B$30,IF(B21="2. MENOR",+NOOO!$B$31,IF(B21="1. INSIGNIFICANTE",NOOO!$B$32," ")))))</f>
        <v xml:space="preserve"> </v>
      </c>
      <c r="F21" s="659"/>
    </row>
    <row r="22" spans="1:6" ht="183" customHeight="1" thickBot="1" x14ac:dyDescent="0.25">
      <c r="A22" s="187"/>
      <c r="B22" s="188" t="s">
        <v>93</v>
      </c>
      <c r="C22" s="377" t="str">
        <f>IF(B22="5. CATASTROFICO",+NOOO!$C$28,IF(B22="4. MAYOR",+NOOO!$C$29,IF(B22="3. MODERADO",+NOOO!$C$30,IF(B22="2. MENOR",+NOOO!$C$31,IF(B22="1. INSIGNIFICANTE",NOOO!$C$32," ")))))</f>
        <v xml:space="preserve"> </v>
      </c>
      <c r="D22" s="377"/>
      <c r="E22" s="675" t="str">
        <f>IF(B22="5. CATASTROFICO",+NOOO!$B$28,IF(B22="4. MAYOR",+NOOO!$B$29,IF(B22="3. MODERADO",+NOOO!$B$30,IF(B22="2. MENOR",+NOOO!$B$31,IF(B22="1. INSIGNIFICANTE",NOOO!$B$32," ")))))</f>
        <v xml:space="preserve"> </v>
      </c>
      <c r="F22" s="676"/>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rintOptions horizontalCentered="1"/>
  <pageMargins left="0.31496062992125984" right="0.31496062992125984" top="0.74803149606299213" bottom="0" header="0.31496062992125984" footer="0.31496062992125984"/>
  <pageSetup scale="5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pageSetUpPr fitToPage="1"/>
  </sheetPr>
  <dimension ref="A1:F124"/>
  <sheetViews>
    <sheetView zoomScale="80" zoomScaleNormal="80" workbookViewId="0">
      <selection activeCell="A8" sqref="A8:F9"/>
    </sheetView>
  </sheetViews>
  <sheetFormatPr baseColWidth="10" defaultColWidth="11.42578125" defaultRowHeight="14.25" x14ac:dyDescent="0.2"/>
  <cols>
    <col min="1" max="1" width="34" style="1" customWidth="1"/>
    <col min="2" max="2" width="90.85546875" style="1" customWidth="1"/>
    <col min="3" max="3" width="16.5703125" style="1" customWidth="1"/>
    <col min="4" max="4" width="10.28515625" style="1" customWidth="1"/>
    <col min="5" max="5" width="8.28515625" style="1" customWidth="1"/>
    <col min="6" max="6" width="14.85546875" style="1" customWidth="1"/>
    <col min="7" max="16384" width="11.42578125" style="1"/>
  </cols>
  <sheetData>
    <row r="1" spans="1:6" ht="22.5" customHeight="1" x14ac:dyDescent="0.2">
      <c r="A1" s="461"/>
      <c r="B1" s="386" t="str">
        <f>CONTEXTO!B1</f>
        <v>PROCESO: GESTIÓN DE RECURSOS FÍSICOS</v>
      </c>
      <c r="C1" s="696" t="s">
        <v>85</v>
      </c>
      <c r="D1" s="696"/>
      <c r="E1" s="696"/>
      <c r="F1" s="698"/>
    </row>
    <row r="2" spans="1:6" ht="15.75" customHeight="1" x14ac:dyDescent="0.2">
      <c r="A2" s="462"/>
      <c r="B2" s="387"/>
      <c r="C2" s="697" t="s">
        <v>2</v>
      </c>
      <c r="D2" s="697"/>
      <c r="E2" s="697"/>
      <c r="F2" s="699"/>
    </row>
    <row r="3" spans="1:6" ht="15" customHeight="1" x14ac:dyDescent="0.2">
      <c r="A3" s="462"/>
      <c r="B3" s="387" t="s">
        <v>94</v>
      </c>
      <c r="C3" s="697" t="s">
        <v>87</v>
      </c>
      <c r="D3" s="697"/>
      <c r="E3" s="697"/>
      <c r="F3" s="699"/>
    </row>
    <row r="4" spans="1:6" ht="15.75" customHeight="1" x14ac:dyDescent="0.2">
      <c r="A4" s="462"/>
      <c r="B4" s="387"/>
      <c r="C4" s="697" t="s">
        <v>5</v>
      </c>
      <c r="D4" s="697"/>
      <c r="E4" s="697"/>
      <c r="F4" s="699"/>
    </row>
    <row r="5" spans="1:6" ht="15.75" customHeight="1" x14ac:dyDescent="0.2">
      <c r="A5" s="690"/>
      <c r="B5" s="691"/>
      <c r="C5" s="691"/>
      <c r="D5" s="691"/>
      <c r="E5" s="691"/>
      <c r="F5" s="692"/>
    </row>
    <row r="6" spans="1:6" x14ac:dyDescent="0.2">
      <c r="A6" s="470" t="str">
        <f>+CONTEXTO!A8</f>
        <v>PROCESO: GESTIÓN DE RECURSOS FÍSICOS</v>
      </c>
      <c r="B6" s="471"/>
      <c r="C6" s="471"/>
      <c r="D6" s="471"/>
      <c r="E6" s="471"/>
      <c r="F6" s="472"/>
    </row>
    <row r="7" spans="1:6" ht="12.75" customHeight="1" x14ac:dyDescent="0.2">
      <c r="A7" s="470"/>
      <c r="B7" s="471"/>
      <c r="C7" s="471"/>
      <c r="D7" s="471"/>
      <c r="E7" s="471"/>
      <c r="F7" s="472"/>
    </row>
    <row r="8" spans="1:6" ht="60.75" customHeight="1" x14ac:dyDescent="0.2">
      <c r="A8" s="473" t="str">
        <f>+CONTEXTO!A9</f>
        <v>OBJETIVO:GESTIONAR OPORTUNAMENTE EL FUNCIONAMIENTO DE LA ADMINISTRACION CENTRAL MEDIANTE LA ADQUISICIÓN Y MANTENIMIENTO DE BIENES Y SERVICIOS, EJECUTANDO EL 80% DEL PRESUPUESTO ASIGNADO CONTRIBUYENDO A LA GESTIÓN DE LOS PROCESOS Y AL LOGRO DE LOS OBJETIVOS INSTITUCIONALES.</v>
      </c>
      <c r="B8" s="474"/>
      <c r="C8" s="474"/>
      <c r="D8" s="474"/>
      <c r="E8" s="474"/>
      <c r="F8" s="475"/>
    </row>
    <row r="9" spans="1:6" ht="3.75" customHeight="1" thickBot="1" x14ac:dyDescent="0.25">
      <c r="A9" s="476"/>
      <c r="B9" s="477"/>
      <c r="C9" s="477"/>
      <c r="D9" s="477"/>
      <c r="E9" s="477"/>
      <c r="F9" s="478"/>
    </row>
    <row r="10" spans="1:6" ht="13.5" customHeight="1" thickBot="1" x14ac:dyDescent="0.25">
      <c r="A10" s="479"/>
      <c r="B10" s="479"/>
      <c r="C10" s="479"/>
      <c r="D10" s="479"/>
      <c r="E10" s="479"/>
      <c r="F10" s="479"/>
    </row>
    <row r="11" spans="1:6" ht="34.5" customHeight="1" x14ac:dyDescent="0.25">
      <c r="A11" s="683" t="s">
        <v>95</v>
      </c>
      <c r="B11" s="448" t="s">
        <v>96</v>
      </c>
      <c r="C11" s="448"/>
      <c r="D11" s="685" t="s">
        <v>97</v>
      </c>
      <c r="E11" s="685"/>
      <c r="F11" s="681" t="s">
        <v>98</v>
      </c>
    </row>
    <row r="12" spans="1:6" ht="21" customHeight="1" x14ac:dyDescent="0.2">
      <c r="A12" s="684"/>
      <c r="B12" s="449"/>
      <c r="C12" s="449"/>
      <c r="D12" s="90" t="s">
        <v>99</v>
      </c>
      <c r="E12" s="90" t="s">
        <v>100</v>
      </c>
      <c r="F12" s="682"/>
    </row>
    <row r="13" spans="1:6" ht="26.25" customHeight="1" x14ac:dyDescent="0.2">
      <c r="A13" s="452" t="str">
        <f>+PROBABILIDAD!A11</f>
        <v>Posibilidad del Uso inadecuado de los bienes de la Entidad, para beneficio propio o de un tercero</v>
      </c>
      <c r="B13" s="457" t="s">
        <v>101</v>
      </c>
      <c r="C13" s="457"/>
      <c r="D13" s="183" t="s">
        <v>141</v>
      </c>
      <c r="E13" s="183"/>
      <c r="F13" s="693" t="str">
        <f>IF(D28="X","CATASTROFICO",IF(AND(D32&gt;0,D32&lt;=5),"MODERADO",IF(AND(D32&gt;=6,D32&lt;=11),"MAYOR",IF(AND(D32&gt;=12,D32&lt;=19),"CATASTROFICO",IF(AND(D32=0),"MENOR")))))</f>
        <v>MAYOR</v>
      </c>
    </row>
    <row r="14" spans="1:6" ht="26.25" customHeight="1" x14ac:dyDescent="0.2">
      <c r="A14" s="452"/>
      <c r="B14" s="457" t="s">
        <v>102</v>
      </c>
      <c r="C14" s="457"/>
      <c r="D14" s="183"/>
      <c r="E14" s="183" t="s">
        <v>141</v>
      </c>
      <c r="F14" s="694"/>
    </row>
    <row r="15" spans="1:6" ht="26.25" customHeight="1" x14ac:dyDescent="0.2">
      <c r="A15" s="452"/>
      <c r="B15" s="457" t="s">
        <v>103</v>
      </c>
      <c r="C15" s="457"/>
      <c r="D15" s="183"/>
      <c r="E15" s="183" t="s">
        <v>141</v>
      </c>
      <c r="F15" s="694"/>
    </row>
    <row r="16" spans="1:6" ht="26.25" customHeight="1" x14ac:dyDescent="0.2">
      <c r="A16" s="452"/>
      <c r="B16" s="457" t="s">
        <v>104</v>
      </c>
      <c r="C16" s="457"/>
      <c r="D16" s="183"/>
      <c r="E16" s="183" t="s">
        <v>141</v>
      </c>
      <c r="F16" s="694"/>
    </row>
    <row r="17" spans="1:6" ht="26.25" customHeight="1" x14ac:dyDescent="0.2">
      <c r="A17" s="452"/>
      <c r="B17" s="457" t="s">
        <v>105</v>
      </c>
      <c r="C17" s="457"/>
      <c r="D17" s="183" t="s">
        <v>141</v>
      </c>
      <c r="E17" s="183"/>
      <c r="F17" s="694"/>
    </row>
    <row r="18" spans="1:6" ht="26.25" customHeight="1" x14ac:dyDescent="0.2">
      <c r="A18" s="452"/>
      <c r="B18" s="457" t="s">
        <v>106</v>
      </c>
      <c r="C18" s="457"/>
      <c r="D18" s="183" t="s">
        <v>141</v>
      </c>
      <c r="E18" s="183"/>
      <c r="F18" s="694"/>
    </row>
    <row r="19" spans="1:6" ht="26.25" customHeight="1" x14ac:dyDescent="0.2">
      <c r="A19" s="452"/>
      <c r="B19" s="457" t="s">
        <v>107</v>
      </c>
      <c r="C19" s="457"/>
      <c r="D19" s="183"/>
      <c r="E19" s="183" t="s">
        <v>141</v>
      </c>
      <c r="F19" s="694"/>
    </row>
    <row r="20" spans="1:6" ht="33" customHeight="1" x14ac:dyDescent="0.2">
      <c r="A20" s="452"/>
      <c r="B20" s="457" t="s">
        <v>108</v>
      </c>
      <c r="C20" s="457"/>
      <c r="D20" s="183"/>
      <c r="E20" s="183" t="s">
        <v>141</v>
      </c>
      <c r="F20" s="694"/>
    </row>
    <row r="21" spans="1:6" ht="26.25" customHeight="1" x14ac:dyDescent="0.2">
      <c r="A21" s="452"/>
      <c r="B21" s="457" t="s">
        <v>109</v>
      </c>
      <c r="C21" s="457"/>
      <c r="D21" s="183" t="s">
        <v>141</v>
      </c>
      <c r="E21" s="183"/>
      <c r="F21" s="694"/>
    </row>
    <row r="22" spans="1:6" ht="26.25" customHeight="1" x14ac:dyDescent="0.2">
      <c r="A22" s="452"/>
      <c r="B22" s="457" t="s">
        <v>110</v>
      </c>
      <c r="C22" s="457"/>
      <c r="D22" s="183" t="s">
        <v>141</v>
      </c>
      <c r="E22" s="183"/>
      <c r="F22" s="694"/>
    </row>
    <row r="23" spans="1:6" ht="26.25" customHeight="1" x14ac:dyDescent="0.2">
      <c r="A23" s="452"/>
      <c r="B23" s="457" t="s">
        <v>111</v>
      </c>
      <c r="C23" s="457"/>
      <c r="D23" s="183" t="s">
        <v>141</v>
      </c>
      <c r="E23" s="183"/>
      <c r="F23" s="694"/>
    </row>
    <row r="24" spans="1:6" ht="26.25" customHeight="1" x14ac:dyDescent="0.2">
      <c r="A24" s="452"/>
      <c r="B24" s="457" t="s">
        <v>112</v>
      </c>
      <c r="C24" s="457"/>
      <c r="D24" s="183" t="s">
        <v>141</v>
      </c>
      <c r="E24" s="183"/>
      <c r="F24" s="694"/>
    </row>
    <row r="25" spans="1:6" ht="26.25" customHeight="1" x14ac:dyDescent="0.2">
      <c r="A25" s="452"/>
      <c r="B25" s="457" t="s">
        <v>113</v>
      </c>
      <c r="C25" s="457"/>
      <c r="D25" s="183" t="s">
        <v>141</v>
      </c>
      <c r="E25" s="183"/>
      <c r="F25" s="694"/>
    </row>
    <row r="26" spans="1:6" ht="26.25" customHeight="1" x14ac:dyDescent="0.2">
      <c r="A26" s="452"/>
      <c r="B26" s="457" t="s">
        <v>114</v>
      </c>
      <c r="C26" s="457"/>
      <c r="D26" s="183"/>
      <c r="E26" s="183" t="s">
        <v>141</v>
      </c>
      <c r="F26" s="694"/>
    </row>
    <row r="27" spans="1:6" ht="26.25" customHeight="1" x14ac:dyDescent="0.2">
      <c r="A27" s="452"/>
      <c r="B27" s="457" t="s">
        <v>115</v>
      </c>
      <c r="C27" s="457"/>
      <c r="D27" s="183"/>
      <c r="E27" s="183" t="s">
        <v>141</v>
      </c>
      <c r="F27" s="694"/>
    </row>
    <row r="28" spans="1:6" ht="26.25" customHeight="1" x14ac:dyDescent="0.2">
      <c r="A28" s="452"/>
      <c r="B28" s="457" t="s">
        <v>116</v>
      </c>
      <c r="C28" s="457"/>
      <c r="D28" s="183"/>
      <c r="E28" s="183" t="s">
        <v>141</v>
      </c>
      <c r="F28" s="694"/>
    </row>
    <row r="29" spans="1:6" ht="26.25" customHeight="1" x14ac:dyDescent="0.2">
      <c r="A29" s="452"/>
      <c r="B29" s="457" t="s">
        <v>117</v>
      </c>
      <c r="C29" s="457"/>
      <c r="D29" s="183"/>
      <c r="E29" s="183" t="s">
        <v>141</v>
      </c>
      <c r="F29" s="694"/>
    </row>
    <row r="30" spans="1:6" ht="26.25" customHeight="1" x14ac:dyDescent="0.2">
      <c r="A30" s="452"/>
      <c r="B30" s="457" t="s">
        <v>118</v>
      </c>
      <c r="C30" s="457"/>
      <c r="D30" s="183"/>
      <c r="E30" s="183" t="s">
        <v>141</v>
      </c>
      <c r="F30" s="694"/>
    </row>
    <row r="31" spans="1:6" ht="26.25" customHeight="1" x14ac:dyDescent="0.2">
      <c r="A31" s="452"/>
      <c r="B31" s="457" t="s">
        <v>119</v>
      </c>
      <c r="C31" s="457"/>
      <c r="D31" s="183"/>
      <c r="E31" s="183" t="s">
        <v>141</v>
      </c>
      <c r="F31" s="694"/>
    </row>
    <row r="32" spans="1:6" ht="16.5" thickBot="1" x14ac:dyDescent="0.3">
      <c r="A32" s="453"/>
      <c r="B32" s="686" t="s">
        <v>58</v>
      </c>
      <c r="C32" s="687"/>
      <c r="D32" s="87">
        <f>+NOOO!B54</f>
        <v>8</v>
      </c>
      <c r="E32" s="88"/>
      <c r="F32" s="695"/>
    </row>
    <row r="33" spans="1:6" ht="15.75" customHeight="1" thickBot="1" x14ac:dyDescent="0.25">
      <c r="A33" s="688"/>
      <c r="B33" s="317"/>
      <c r="C33" s="317"/>
      <c r="D33" s="317"/>
      <c r="E33" s="317"/>
      <c r="F33" s="689"/>
    </row>
    <row r="34" spans="1:6" ht="34.5" customHeight="1" x14ac:dyDescent="0.25">
      <c r="A34" s="683" t="s">
        <v>95</v>
      </c>
      <c r="B34" s="448" t="s">
        <v>96</v>
      </c>
      <c r="C34" s="448"/>
      <c r="D34" s="685" t="s">
        <v>97</v>
      </c>
      <c r="E34" s="685"/>
      <c r="F34" s="681" t="s">
        <v>98</v>
      </c>
    </row>
    <row r="35" spans="1:6" ht="21" customHeight="1" x14ac:dyDescent="0.25">
      <c r="A35" s="684"/>
      <c r="B35" s="449"/>
      <c r="C35" s="449"/>
      <c r="D35" s="68" t="s">
        <v>99</v>
      </c>
      <c r="E35" s="68" t="s">
        <v>100</v>
      </c>
      <c r="F35" s="682"/>
    </row>
    <row r="36" spans="1:6" ht="26.25" customHeight="1" x14ac:dyDescent="0.2">
      <c r="A36" s="452" t="str">
        <f>+PROBABILIDAD!A12</f>
        <v>Posibilidad de Solicitar y/o recibir dadivas para omitir y/o manipular Informacion real de un predio publico en favorecimiento de un tercero.</v>
      </c>
      <c r="B36" s="457" t="s">
        <v>101</v>
      </c>
      <c r="C36" s="457"/>
      <c r="D36" s="183" t="s">
        <v>141</v>
      </c>
      <c r="E36" s="183"/>
      <c r="F36" s="679" t="str">
        <f>IF(D51="X","CATASTROFICO",IF(AND(D55&gt;0,D55&lt;=5),"MODERADO",IF(AND(D55&gt;=6,D55&lt;=11),"MAYOR",IF(AND(D55&gt;=12,D55&lt;=19),"CATASTROFICO"," "))))</f>
        <v>MAYOR</v>
      </c>
    </row>
    <row r="37" spans="1:6" ht="26.25" customHeight="1" x14ac:dyDescent="0.2">
      <c r="A37" s="452"/>
      <c r="B37" s="457" t="s">
        <v>102</v>
      </c>
      <c r="C37" s="457"/>
      <c r="D37" s="183" t="s">
        <v>141</v>
      </c>
      <c r="E37" s="183"/>
      <c r="F37" s="679"/>
    </row>
    <row r="38" spans="1:6" ht="26.25" customHeight="1" x14ac:dyDescent="0.2">
      <c r="A38" s="452"/>
      <c r="B38" s="457" t="s">
        <v>103</v>
      </c>
      <c r="C38" s="457"/>
      <c r="D38" s="183" t="s">
        <v>141</v>
      </c>
      <c r="E38" s="183"/>
      <c r="F38" s="679"/>
    </row>
    <row r="39" spans="1:6" ht="26.25" customHeight="1" x14ac:dyDescent="0.2">
      <c r="A39" s="452"/>
      <c r="B39" s="457" t="s">
        <v>104</v>
      </c>
      <c r="C39" s="457"/>
      <c r="D39" s="183" t="s">
        <v>141</v>
      </c>
      <c r="E39" s="183"/>
      <c r="F39" s="679"/>
    </row>
    <row r="40" spans="1:6" ht="26.25" customHeight="1" x14ac:dyDescent="0.2">
      <c r="A40" s="452"/>
      <c r="B40" s="457" t="s">
        <v>105</v>
      </c>
      <c r="C40" s="457"/>
      <c r="D40" s="183" t="s">
        <v>141</v>
      </c>
      <c r="E40" s="183"/>
      <c r="F40" s="679"/>
    </row>
    <row r="41" spans="1:6" ht="26.25" customHeight="1" x14ac:dyDescent="0.2">
      <c r="A41" s="452"/>
      <c r="B41" s="457" t="s">
        <v>106</v>
      </c>
      <c r="C41" s="457"/>
      <c r="D41" s="183"/>
      <c r="E41" s="183" t="s">
        <v>141</v>
      </c>
      <c r="F41" s="679"/>
    </row>
    <row r="42" spans="1:6" ht="26.25" customHeight="1" x14ac:dyDescent="0.2">
      <c r="A42" s="452"/>
      <c r="B42" s="457" t="s">
        <v>107</v>
      </c>
      <c r="C42" s="457"/>
      <c r="D42" s="183"/>
      <c r="E42" s="183" t="s">
        <v>141</v>
      </c>
      <c r="F42" s="679"/>
    </row>
    <row r="43" spans="1:6" ht="33" customHeight="1" x14ac:dyDescent="0.2">
      <c r="A43" s="452"/>
      <c r="B43" s="457" t="s">
        <v>108</v>
      </c>
      <c r="C43" s="457"/>
      <c r="D43" s="183"/>
      <c r="E43" s="183" t="s">
        <v>141</v>
      </c>
      <c r="F43" s="679"/>
    </row>
    <row r="44" spans="1:6" ht="26.25" customHeight="1" x14ac:dyDescent="0.2">
      <c r="A44" s="452"/>
      <c r="B44" s="457" t="s">
        <v>109</v>
      </c>
      <c r="C44" s="457"/>
      <c r="D44" s="183" t="s">
        <v>141</v>
      </c>
      <c r="E44" s="183"/>
      <c r="F44" s="679"/>
    </row>
    <row r="45" spans="1:6" ht="26.25" customHeight="1" x14ac:dyDescent="0.2">
      <c r="A45" s="452"/>
      <c r="B45" s="457" t="s">
        <v>110</v>
      </c>
      <c r="C45" s="457"/>
      <c r="D45" s="183" t="s">
        <v>141</v>
      </c>
      <c r="E45" s="183"/>
      <c r="F45" s="679"/>
    </row>
    <row r="46" spans="1:6" ht="26.25" customHeight="1" x14ac:dyDescent="0.2">
      <c r="A46" s="452"/>
      <c r="B46" s="457" t="s">
        <v>111</v>
      </c>
      <c r="C46" s="457"/>
      <c r="D46" s="183" t="s">
        <v>141</v>
      </c>
      <c r="E46" s="183"/>
      <c r="F46" s="679"/>
    </row>
    <row r="47" spans="1:6" ht="26.25" customHeight="1" x14ac:dyDescent="0.2">
      <c r="A47" s="452"/>
      <c r="B47" s="457" t="s">
        <v>112</v>
      </c>
      <c r="C47" s="457"/>
      <c r="D47" s="189" t="s">
        <v>141</v>
      </c>
      <c r="E47" s="189"/>
      <c r="F47" s="679"/>
    </row>
    <row r="48" spans="1:6" ht="26.25" customHeight="1" x14ac:dyDescent="0.2">
      <c r="A48" s="452"/>
      <c r="B48" s="457" t="s">
        <v>113</v>
      </c>
      <c r="C48" s="457"/>
      <c r="D48" s="189" t="s">
        <v>141</v>
      </c>
      <c r="E48" s="189"/>
      <c r="F48" s="679"/>
    </row>
    <row r="49" spans="1:6" ht="26.25" customHeight="1" x14ac:dyDescent="0.2">
      <c r="A49" s="452"/>
      <c r="B49" s="457" t="s">
        <v>114</v>
      </c>
      <c r="C49" s="457"/>
      <c r="D49" s="189"/>
      <c r="E49" s="189" t="s">
        <v>141</v>
      </c>
      <c r="F49" s="679"/>
    </row>
    <row r="50" spans="1:6" ht="26.25" customHeight="1" x14ac:dyDescent="0.2">
      <c r="A50" s="452"/>
      <c r="B50" s="457" t="s">
        <v>115</v>
      </c>
      <c r="C50" s="457"/>
      <c r="D50" s="189" t="s">
        <v>141</v>
      </c>
      <c r="E50" s="189"/>
      <c r="F50" s="679"/>
    </row>
    <row r="51" spans="1:6" ht="26.25" customHeight="1" x14ac:dyDescent="0.2">
      <c r="A51" s="452"/>
      <c r="B51" s="457" t="s">
        <v>116</v>
      </c>
      <c r="C51" s="457"/>
      <c r="D51" s="189"/>
      <c r="E51" s="189" t="s">
        <v>141</v>
      </c>
      <c r="F51" s="679"/>
    </row>
    <row r="52" spans="1:6" ht="26.25" customHeight="1" x14ac:dyDescent="0.2">
      <c r="A52" s="452"/>
      <c r="B52" s="457" t="s">
        <v>117</v>
      </c>
      <c r="C52" s="457"/>
      <c r="D52" s="189"/>
      <c r="E52" s="189" t="s">
        <v>141</v>
      </c>
      <c r="F52" s="679"/>
    </row>
    <row r="53" spans="1:6" ht="26.25" customHeight="1" x14ac:dyDescent="0.2">
      <c r="A53" s="452"/>
      <c r="B53" s="457" t="s">
        <v>118</v>
      </c>
      <c r="C53" s="457"/>
      <c r="D53" s="189"/>
      <c r="E53" s="189" t="s">
        <v>141</v>
      </c>
      <c r="F53" s="679"/>
    </row>
    <row r="54" spans="1:6" ht="26.25" customHeight="1" x14ac:dyDescent="0.2">
      <c r="A54" s="452"/>
      <c r="B54" s="457" t="s">
        <v>119</v>
      </c>
      <c r="C54" s="457"/>
      <c r="D54" s="189"/>
      <c r="E54" s="189" t="s">
        <v>141</v>
      </c>
      <c r="F54" s="679"/>
    </row>
    <row r="55" spans="1:6" ht="16.5" thickBot="1" x14ac:dyDescent="0.3">
      <c r="A55" s="453"/>
      <c r="B55" s="686" t="s">
        <v>58</v>
      </c>
      <c r="C55" s="687"/>
      <c r="D55" s="87">
        <f>+NOOO!B77</f>
        <v>11</v>
      </c>
      <c r="E55" s="88"/>
      <c r="F55" s="680"/>
    </row>
    <row r="56" spans="1:6" ht="15" thickBot="1" x14ac:dyDescent="0.25"/>
    <row r="57" spans="1:6" ht="34.5" customHeight="1" x14ac:dyDescent="0.25">
      <c r="A57" s="683" t="s">
        <v>95</v>
      </c>
      <c r="B57" s="448" t="s">
        <v>96</v>
      </c>
      <c r="C57" s="448"/>
      <c r="D57" s="685" t="s">
        <v>97</v>
      </c>
      <c r="E57" s="685"/>
      <c r="F57" s="681" t="s">
        <v>98</v>
      </c>
    </row>
    <row r="58" spans="1:6" ht="21" customHeight="1" x14ac:dyDescent="0.25">
      <c r="A58" s="684"/>
      <c r="B58" s="449"/>
      <c r="C58" s="449"/>
      <c r="D58" s="68" t="s">
        <v>99</v>
      </c>
      <c r="E58" s="68" t="s">
        <v>100</v>
      </c>
      <c r="F58" s="682"/>
    </row>
    <row r="59" spans="1:6" ht="26.25" customHeight="1" x14ac:dyDescent="0.2">
      <c r="A59" s="677"/>
      <c r="B59" s="457" t="s">
        <v>101</v>
      </c>
      <c r="C59" s="457"/>
      <c r="D59" s="190"/>
      <c r="E59" s="190"/>
      <c r="F59" s="679" t="str">
        <f>IF(D74="X","CATASTROFICO",IF(AND(D78&gt;0,D78&lt;=5),"MODERADO",IF(AND(D78&gt;=6,D78&lt;=11),"MAYOR",IF(AND(D78&gt;=12,D78&lt;=19),"CATASTROFICO"," "))))</f>
        <v xml:space="preserve"> </v>
      </c>
    </row>
    <row r="60" spans="1:6" ht="26.25" customHeight="1" x14ac:dyDescent="0.2">
      <c r="A60" s="677"/>
      <c r="B60" s="457" t="s">
        <v>102</v>
      </c>
      <c r="C60" s="457"/>
      <c r="D60" s="190"/>
      <c r="E60" s="190"/>
      <c r="F60" s="679"/>
    </row>
    <row r="61" spans="1:6" ht="26.25" customHeight="1" x14ac:dyDescent="0.2">
      <c r="A61" s="677"/>
      <c r="B61" s="457" t="s">
        <v>103</v>
      </c>
      <c r="C61" s="457"/>
      <c r="D61" s="190"/>
      <c r="E61" s="190"/>
      <c r="F61" s="679"/>
    </row>
    <row r="62" spans="1:6" ht="26.25" customHeight="1" x14ac:dyDescent="0.2">
      <c r="A62" s="677"/>
      <c r="B62" s="457" t="s">
        <v>104</v>
      </c>
      <c r="C62" s="457"/>
      <c r="D62" s="190"/>
      <c r="E62" s="190"/>
      <c r="F62" s="679"/>
    </row>
    <row r="63" spans="1:6" ht="26.25" customHeight="1" x14ac:dyDescent="0.2">
      <c r="A63" s="677"/>
      <c r="B63" s="457" t="s">
        <v>105</v>
      </c>
      <c r="C63" s="457"/>
      <c r="D63" s="190"/>
      <c r="E63" s="190"/>
      <c r="F63" s="679"/>
    </row>
    <row r="64" spans="1:6" ht="26.25" customHeight="1" x14ac:dyDescent="0.2">
      <c r="A64" s="677"/>
      <c r="B64" s="457" t="s">
        <v>106</v>
      </c>
      <c r="C64" s="457"/>
      <c r="D64" s="190"/>
      <c r="E64" s="190"/>
      <c r="F64" s="679"/>
    </row>
    <row r="65" spans="1:6" ht="26.25" customHeight="1" x14ac:dyDescent="0.2">
      <c r="A65" s="677"/>
      <c r="B65" s="457" t="s">
        <v>107</v>
      </c>
      <c r="C65" s="457"/>
      <c r="D65" s="190"/>
      <c r="E65" s="190"/>
      <c r="F65" s="679"/>
    </row>
    <row r="66" spans="1:6" ht="32.25" customHeight="1" x14ac:dyDescent="0.2">
      <c r="A66" s="677"/>
      <c r="B66" s="457" t="s">
        <v>108</v>
      </c>
      <c r="C66" s="457"/>
      <c r="D66" s="190"/>
      <c r="E66" s="190"/>
      <c r="F66" s="679"/>
    </row>
    <row r="67" spans="1:6" ht="26.25" customHeight="1" x14ac:dyDescent="0.2">
      <c r="A67" s="677"/>
      <c r="B67" s="457" t="s">
        <v>109</v>
      </c>
      <c r="C67" s="457"/>
      <c r="D67" s="190"/>
      <c r="E67" s="190"/>
      <c r="F67" s="679"/>
    </row>
    <row r="68" spans="1:6" ht="26.25" customHeight="1" x14ac:dyDescent="0.2">
      <c r="A68" s="677"/>
      <c r="B68" s="457" t="s">
        <v>110</v>
      </c>
      <c r="C68" s="457"/>
      <c r="D68" s="190"/>
      <c r="E68" s="190"/>
      <c r="F68" s="679"/>
    </row>
    <row r="69" spans="1:6" ht="26.25" customHeight="1" x14ac:dyDescent="0.2">
      <c r="A69" s="677"/>
      <c r="B69" s="457" t="s">
        <v>111</v>
      </c>
      <c r="C69" s="457"/>
      <c r="D69" s="190"/>
      <c r="E69" s="190"/>
      <c r="F69" s="679"/>
    </row>
    <row r="70" spans="1:6" ht="26.25" customHeight="1" x14ac:dyDescent="0.2">
      <c r="A70" s="677"/>
      <c r="B70" s="457" t="s">
        <v>112</v>
      </c>
      <c r="C70" s="457"/>
      <c r="D70" s="190"/>
      <c r="E70" s="190"/>
      <c r="F70" s="679"/>
    </row>
    <row r="71" spans="1:6" ht="26.25" customHeight="1" x14ac:dyDescent="0.2">
      <c r="A71" s="677"/>
      <c r="B71" s="457" t="s">
        <v>113</v>
      </c>
      <c r="C71" s="457"/>
      <c r="D71" s="190"/>
      <c r="E71" s="190"/>
      <c r="F71" s="679"/>
    </row>
    <row r="72" spans="1:6" ht="26.25" customHeight="1" x14ac:dyDescent="0.2">
      <c r="A72" s="677"/>
      <c r="B72" s="457" t="s">
        <v>114</v>
      </c>
      <c r="C72" s="457"/>
      <c r="D72" s="190"/>
      <c r="E72" s="190"/>
      <c r="F72" s="679"/>
    </row>
    <row r="73" spans="1:6" ht="26.25" customHeight="1" x14ac:dyDescent="0.2">
      <c r="A73" s="677"/>
      <c r="B73" s="457" t="s">
        <v>115</v>
      </c>
      <c r="C73" s="457"/>
      <c r="D73" s="190"/>
      <c r="E73" s="190"/>
      <c r="F73" s="679"/>
    </row>
    <row r="74" spans="1:6" ht="26.25" customHeight="1" x14ac:dyDescent="0.2">
      <c r="A74" s="677"/>
      <c r="B74" s="457" t="s">
        <v>116</v>
      </c>
      <c r="C74" s="457"/>
      <c r="D74" s="190"/>
      <c r="E74" s="190"/>
      <c r="F74" s="679"/>
    </row>
    <row r="75" spans="1:6" ht="26.25" customHeight="1" x14ac:dyDescent="0.2">
      <c r="A75" s="677"/>
      <c r="B75" s="457" t="s">
        <v>117</v>
      </c>
      <c r="C75" s="457"/>
      <c r="D75" s="190"/>
      <c r="E75" s="190"/>
      <c r="F75" s="679"/>
    </row>
    <row r="76" spans="1:6" ht="26.25" customHeight="1" x14ac:dyDescent="0.2">
      <c r="A76" s="677"/>
      <c r="B76" s="457" t="s">
        <v>118</v>
      </c>
      <c r="C76" s="457"/>
      <c r="D76" s="190"/>
      <c r="E76" s="190"/>
      <c r="F76" s="679"/>
    </row>
    <row r="77" spans="1:6" ht="26.25" customHeight="1" x14ac:dyDescent="0.2">
      <c r="A77" s="677"/>
      <c r="B77" s="457" t="s">
        <v>119</v>
      </c>
      <c r="C77" s="457"/>
      <c r="D77" s="190"/>
      <c r="E77" s="190"/>
      <c r="F77" s="679"/>
    </row>
    <row r="78" spans="1:6" ht="16.5" thickBot="1" x14ac:dyDescent="0.3">
      <c r="A78" s="678"/>
      <c r="B78" s="686" t="s">
        <v>58</v>
      </c>
      <c r="C78" s="687"/>
      <c r="D78" s="87">
        <f>+NOOO!B100</f>
        <v>0</v>
      </c>
      <c r="E78" s="88"/>
      <c r="F78" s="680"/>
    </row>
    <row r="79" spans="1:6" ht="15" thickBot="1" x14ac:dyDescent="0.25"/>
    <row r="80" spans="1:6" ht="34.5" customHeight="1" x14ac:dyDescent="0.25">
      <c r="A80" s="683" t="s">
        <v>95</v>
      </c>
      <c r="B80" s="448" t="s">
        <v>96</v>
      </c>
      <c r="C80" s="448"/>
      <c r="D80" s="685" t="s">
        <v>97</v>
      </c>
      <c r="E80" s="685"/>
      <c r="F80" s="681" t="s">
        <v>98</v>
      </c>
    </row>
    <row r="81" spans="1:6" ht="21" customHeight="1" x14ac:dyDescent="0.25">
      <c r="A81" s="684"/>
      <c r="B81" s="449"/>
      <c r="C81" s="449"/>
      <c r="D81" s="68" t="s">
        <v>99</v>
      </c>
      <c r="E81" s="68" t="s">
        <v>100</v>
      </c>
      <c r="F81" s="682"/>
    </row>
    <row r="82" spans="1:6" ht="26.25" customHeight="1" x14ac:dyDescent="0.2">
      <c r="A82" s="677"/>
      <c r="B82" s="457" t="s">
        <v>101</v>
      </c>
      <c r="C82" s="457"/>
      <c r="D82" s="190"/>
      <c r="E82" s="190"/>
      <c r="F82" s="679" t="str">
        <f>IF(D97="X","CATASTROFICO",IF(AND(D101&gt;0,D101&lt;=5),"MODERADO",IF(AND(D101&gt;=6,D101&lt;=11),"MAYOR",IF(AND(D101&gt;=12,D101&lt;=19),"CATASTROFICO"," "))))</f>
        <v xml:space="preserve"> </v>
      </c>
    </row>
    <row r="83" spans="1:6" ht="26.25" customHeight="1" x14ac:dyDescent="0.2">
      <c r="A83" s="677"/>
      <c r="B83" s="457" t="s">
        <v>102</v>
      </c>
      <c r="C83" s="457"/>
      <c r="D83" s="190"/>
      <c r="E83" s="190"/>
      <c r="F83" s="679"/>
    </row>
    <row r="84" spans="1:6" ht="26.25" customHeight="1" x14ac:dyDescent="0.2">
      <c r="A84" s="677"/>
      <c r="B84" s="457" t="s">
        <v>103</v>
      </c>
      <c r="C84" s="457"/>
      <c r="D84" s="190"/>
      <c r="E84" s="190"/>
      <c r="F84" s="679"/>
    </row>
    <row r="85" spans="1:6" ht="26.25" customHeight="1" x14ac:dyDescent="0.2">
      <c r="A85" s="677"/>
      <c r="B85" s="457" t="s">
        <v>104</v>
      </c>
      <c r="C85" s="457"/>
      <c r="D85" s="190"/>
      <c r="E85" s="190"/>
      <c r="F85" s="679"/>
    </row>
    <row r="86" spans="1:6" ht="26.25" customHeight="1" x14ac:dyDescent="0.2">
      <c r="A86" s="677"/>
      <c r="B86" s="457" t="s">
        <v>105</v>
      </c>
      <c r="C86" s="457"/>
      <c r="D86" s="190"/>
      <c r="E86" s="190"/>
      <c r="F86" s="679"/>
    </row>
    <row r="87" spans="1:6" ht="26.25" customHeight="1" x14ac:dyDescent="0.2">
      <c r="A87" s="677"/>
      <c r="B87" s="457" t="s">
        <v>106</v>
      </c>
      <c r="C87" s="457"/>
      <c r="D87" s="190"/>
      <c r="E87" s="190"/>
      <c r="F87" s="679"/>
    </row>
    <row r="88" spans="1:6" ht="26.25" customHeight="1" x14ac:dyDescent="0.2">
      <c r="A88" s="677"/>
      <c r="B88" s="457" t="s">
        <v>107</v>
      </c>
      <c r="C88" s="457"/>
      <c r="D88" s="190"/>
      <c r="E88" s="190"/>
      <c r="F88" s="679"/>
    </row>
    <row r="89" spans="1:6" ht="33" customHeight="1" x14ac:dyDescent="0.2">
      <c r="A89" s="677"/>
      <c r="B89" s="457" t="s">
        <v>108</v>
      </c>
      <c r="C89" s="457"/>
      <c r="D89" s="190"/>
      <c r="E89" s="190"/>
      <c r="F89" s="679"/>
    </row>
    <row r="90" spans="1:6" ht="26.25" customHeight="1" x14ac:dyDescent="0.2">
      <c r="A90" s="677"/>
      <c r="B90" s="457" t="s">
        <v>109</v>
      </c>
      <c r="C90" s="457"/>
      <c r="D90" s="190"/>
      <c r="E90" s="190"/>
      <c r="F90" s="679"/>
    </row>
    <row r="91" spans="1:6" ht="26.25" customHeight="1" x14ac:dyDescent="0.2">
      <c r="A91" s="677"/>
      <c r="B91" s="457" t="s">
        <v>110</v>
      </c>
      <c r="C91" s="457"/>
      <c r="D91" s="190"/>
      <c r="E91" s="190"/>
      <c r="F91" s="679"/>
    </row>
    <row r="92" spans="1:6" ht="26.25" customHeight="1" x14ac:dyDescent="0.2">
      <c r="A92" s="677"/>
      <c r="B92" s="457" t="s">
        <v>111</v>
      </c>
      <c r="C92" s="457"/>
      <c r="D92" s="190"/>
      <c r="E92" s="190"/>
      <c r="F92" s="679"/>
    </row>
    <row r="93" spans="1:6" ht="26.25" customHeight="1" x14ac:dyDescent="0.2">
      <c r="A93" s="677"/>
      <c r="B93" s="457" t="s">
        <v>112</v>
      </c>
      <c r="C93" s="457"/>
      <c r="D93" s="190"/>
      <c r="E93" s="190"/>
      <c r="F93" s="679"/>
    </row>
    <row r="94" spans="1:6" ht="26.25" customHeight="1" x14ac:dyDescent="0.2">
      <c r="A94" s="677"/>
      <c r="B94" s="457" t="s">
        <v>113</v>
      </c>
      <c r="C94" s="457"/>
      <c r="D94" s="190"/>
      <c r="E94" s="190"/>
      <c r="F94" s="679"/>
    </row>
    <row r="95" spans="1:6" ht="26.25" customHeight="1" x14ac:dyDescent="0.2">
      <c r="A95" s="677"/>
      <c r="B95" s="457" t="s">
        <v>114</v>
      </c>
      <c r="C95" s="457"/>
      <c r="D95" s="190"/>
      <c r="E95" s="190"/>
      <c r="F95" s="679"/>
    </row>
    <row r="96" spans="1:6" ht="26.25" customHeight="1" x14ac:dyDescent="0.2">
      <c r="A96" s="677"/>
      <c r="B96" s="457" t="s">
        <v>115</v>
      </c>
      <c r="C96" s="457"/>
      <c r="D96" s="190"/>
      <c r="E96" s="190"/>
      <c r="F96" s="679"/>
    </row>
    <row r="97" spans="1:6" ht="26.25" customHeight="1" x14ac:dyDescent="0.2">
      <c r="A97" s="677"/>
      <c r="B97" s="457" t="s">
        <v>116</v>
      </c>
      <c r="C97" s="457"/>
      <c r="D97" s="190"/>
      <c r="E97" s="190"/>
      <c r="F97" s="679"/>
    </row>
    <row r="98" spans="1:6" ht="26.25" customHeight="1" x14ac:dyDescent="0.2">
      <c r="A98" s="677"/>
      <c r="B98" s="457" t="s">
        <v>117</v>
      </c>
      <c r="C98" s="457"/>
      <c r="D98" s="190"/>
      <c r="E98" s="190"/>
      <c r="F98" s="679"/>
    </row>
    <row r="99" spans="1:6" ht="26.25" customHeight="1" x14ac:dyDescent="0.2">
      <c r="A99" s="677"/>
      <c r="B99" s="457" t="s">
        <v>118</v>
      </c>
      <c r="C99" s="457"/>
      <c r="D99" s="190"/>
      <c r="E99" s="190"/>
      <c r="F99" s="679"/>
    </row>
    <row r="100" spans="1:6" ht="26.25" customHeight="1" x14ac:dyDescent="0.2">
      <c r="A100" s="677"/>
      <c r="B100" s="457" t="s">
        <v>119</v>
      </c>
      <c r="C100" s="457"/>
      <c r="D100" s="190"/>
      <c r="E100" s="190"/>
      <c r="F100" s="679"/>
    </row>
    <row r="101" spans="1:6" ht="16.5" thickBot="1" x14ac:dyDescent="0.3">
      <c r="A101" s="678"/>
      <c r="B101" s="686" t="s">
        <v>58</v>
      </c>
      <c r="C101" s="687"/>
      <c r="D101" s="87">
        <f>+NOOO!B123</f>
        <v>0</v>
      </c>
      <c r="E101" s="88"/>
      <c r="F101" s="680"/>
    </row>
    <row r="102" spans="1:6" ht="15" thickBot="1" x14ac:dyDescent="0.25"/>
    <row r="103" spans="1:6" ht="34.5" customHeight="1" x14ac:dyDescent="0.25">
      <c r="A103" s="683" t="s">
        <v>95</v>
      </c>
      <c r="B103" s="448" t="s">
        <v>96</v>
      </c>
      <c r="C103" s="448"/>
      <c r="D103" s="685" t="s">
        <v>97</v>
      </c>
      <c r="E103" s="685"/>
      <c r="F103" s="681" t="s">
        <v>98</v>
      </c>
    </row>
    <row r="104" spans="1:6" ht="21" customHeight="1" x14ac:dyDescent="0.25">
      <c r="A104" s="684"/>
      <c r="B104" s="449"/>
      <c r="C104" s="449"/>
      <c r="D104" s="68" t="s">
        <v>99</v>
      </c>
      <c r="E104" s="68" t="s">
        <v>100</v>
      </c>
      <c r="F104" s="682"/>
    </row>
    <row r="105" spans="1:6" ht="26.25" customHeight="1" x14ac:dyDescent="0.2">
      <c r="A105" s="677"/>
      <c r="B105" s="457" t="s">
        <v>101</v>
      </c>
      <c r="C105" s="457"/>
      <c r="D105" s="190"/>
      <c r="E105" s="190"/>
      <c r="F105" s="679" t="str">
        <f>IF(D120="X","CATASTROFICO",IF(AND(D124&gt;0,D124&lt;=5),"MODERADO",IF(AND(D124&gt;=6,D124&lt;=11),"MAYOR",IF(AND(D124&gt;=12,D124&lt;=19),"CATASTROFICO"," "))))</f>
        <v xml:space="preserve"> </v>
      </c>
    </row>
    <row r="106" spans="1:6" ht="26.25" customHeight="1" x14ac:dyDescent="0.2">
      <c r="A106" s="677"/>
      <c r="B106" s="457" t="s">
        <v>102</v>
      </c>
      <c r="C106" s="457"/>
      <c r="D106" s="190"/>
      <c r="E106" s="190"/>
      <c r="F106" s="679"/>
    </row>
    <row r="107" spans="1:6" ht="26.25" customHeight="1" x14ac:dyDescent="0.2">
      <c r="A107" s="677"/>
      <c r="B107" s="457" t="s">
        <v>103</v>
      </c>
      <c r="C107" s="457"/>
      <c r="D107" s="190"/>
      <c r="E107" s="190"/>
      <c r="F107" s="679"/>
    </row>
    <row r="108" spans="1:6" ht="26.25" customHeight="1" x14ac:dyDescent="0.2">
      <c r="A108" s="677"/>
      <c r="B108" s="457" t="s">
        <v>104</v>
      </c>
      <c r="C108" s="457"/>
      <c r="D108" s="190"/>
      <c r="E108" s="190"/>
      <c r="F108" s="679"/>
    </row>
    <row r="109" spans="1:6" ht="26.25" customHeight="1" x14ac:dyDescent="0.2">
      <c r="A109" s="677"/>
      <c r="B109" s="457" t="s">
        <v>105</v>
      </c>
      <c r="C109" s="457"/>
      <c r="D109" s="190"/>
      <c r="E109" s="190"/>
      <c r="F109" s="679"/>
    </row>
    <row r="110" spans="1:6" ht="26.25" customHeight="1" x14ac:dyDescent="0.2">
      <c r="A110" s="677"/>
      <c r="B110" s="457" t="s">
        <v>106</v>
      </c>
      <c r="C110" s="457"/>
      <c r="D110" s="190"/>
      <c r="E110" s="190"/>
      <c r="F110" s="679"/>
    </row>
    <row r="111" spans="1:6" ht="26.25" customHeight="1" x14ac:dyDescent="0.2">
      <c r="A111" s="677"/>
      <c r="B111" s="457" t="s">
        <v>107</v>
      </c>
      <c r="C111" s="457"/>
      <c r="D111" s="190"/>
      <c r="E111" s="190"/>
      <c r="F111" s="679"/>
    </row>
    <row r="112" spans="1:6" ht="36" customHeight="1" x14ac:dyDescent="0.2">
      <c r="A112" s="677"/>
      <c r="B112" s="457" t="s">
        <v>108</v>
      </c>
      <c r="C112" s="457"/>
      <c r="D112" s="190"/>
      <c r="E112" s="190"/>
      <c r="F112" s="679"/>
    </row>
    <row r="113" spans="1:6" ht="26.25" customHeight="1" x14ac:dyDescent="0.2">
      <c r="A113" s="677"/>
      <c r="B113" s="457" t="s">
        <v>109</v>
      </c>
      <c r="C113" s="457"/>
      <c r="D113" s="190"/>
      <c r="E113" s="190"/>
      <c r="F113" s="679"/>
    </row>
    <row r="114" spans="1:6" ht="26.25" customHeight="1" x14ac:dyDescent="0.2">
      <c r="A114" s="677"/>
      <c r="B114" s="457" t="s">
        <v>110</v>
      </c>
      <c r="C114" s="457"/>
      <c r="D114" s="190"/>
      <c r="E114" s="190"/>
      <c r="F114" s="679"/>
    </row>
    <row r="115" spans="1:6" ht="26.25" customHeight="1" x14ac:dyDescent="0.2">
      <c r="A115" s="677"/>
      <c r="B115" s="457" t="s">
        <v>111</v>
      </c>
      <c r="C115" s="457"/>
      <c r="D115" s="190"/>
      <c r="E115" s="190"/>
      <c r="F115" s="679"/>
    </row>
    <row r="116" spans="1:6" ht="26.25" customHeight="1" x14ac:dyDescent="0.2">
      <c r="A116" s="677"/>
      <c r="B116" s="457" t="s">
        <v>112</v>
      </c>
      <c r="C116" s="457"/>
      <c r="D116" s="190"/>
      <c r="E116" s="190"/>
      <c r="F116" s="679"/>
    </row>
    <row r="117" spans="1:6" ht="26.25" customHeight="1" x14ac:dyDescent="0.2">
      <c r="A117" s="677"/>
      <c r="B117" s="457" t="s">
        <v>113</v>
      </c>
      <c r="C117" s="457"/>
      <c r="D117" s="190"/>
      <c r="E117" s="190"/>
      <c r="F117" s="679"/>
    </row>
    <row r="118" spans="1:6" ht="26.25" customHeight="1" x14ac:dyDescent="0.2">
      <c r="A118" s="677"/>
      <c r="B118" s="457" t="s">
        <v>114</v>
      </c>
      <c r="C118" s="457"/>
      <c r="D118" s="190"/>
      <c r="E118" s="190"/>
      <c r="F118" s="679"/>
    </row>
    <row r="119" spans="1:6" ht="26.25" customHeight="1" x14ac:dyDescent="0.2">
      <c r="A119" s="677"/>
      <c r="B119" s="457" t="s">
        <v>115</v>
      </c>
      <c r="C119" s="457"/>
      <c r="D119" s="190"/>
      <c r="E119" s="190"/>
      <c r="F119" s="679"/>
    </row>
    <row r="120" spans="1:6" ht="26.25" customHeight="1" x14ac:dyDescent="0.2">
      <c r="A120" s="677"/>
      <c r="B120" s="457" t="s">
        <v>116</v>
      </c>
      <c r="C120" s="457"/>
      <c r="D120" s="190"/>
      <c r="E120" s="190"/>
      <c r="F120" s="679"/>
    </row>
    <row r="121" spans="1:6" ht="26.25" customHeight="1" x14ac:dyDescent="0.2">
      <c r="A121" s="677"/>
      <c r="B121" s="457" t="s">
        <v>117</v>
      </c>
      <c r="C121" s="457"/>
      <c r="D121" s="190"/>
      <c r="E121" s="190"/>
      <c r="F121" s="679"/>
    </row>
    <row r="122" spans="1:6" ht="26.25" customHeight="1" x14ac:dyDescent="0.2">
      <c r="A122" s="677"/>
      <c r="B122" s="457" t="s">
        <v>118</v>
      </c>
      <c r="C122" s="457"/>
      <c r="D122" s="190"/>
      <c r="E122" s="190"/>
      <c r="F122" s="679"/>
    </row>
    <row r="123" spans="1:6" ht="26.25" customHeight="1" x14ac:dyDescent="0.2">
      <c r="A123" s="677"/>
      <c r="B123" s="457" t="s">
        <v>119</v>
      </c>
      <c r="C123" s="457"/>
      <c r="D123" s="190"/>
      <c r="E123" s="190"/>
      <c r="F123" s="679"/>
    </row>
    <row r="124" spans="1:6" ht="16.5" thickBot="1" x14ac:dyDescent="0.3">
      <c r="A124" s="678"/>
      <c r="B124" s="686" t="s">
        <v>58</v>
      </c>
      <c r="C124" s="687"/>
      <c r="D124" s="87">
        <f>+NOOO!B146</f>
        <v>0</v>
      </c>
      <c r="E124" s="88"/>
      <c r="F124" s="680"/>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0866141732283472" right="0.70866141732283472" top="0.74803149606299213" bottom="0.74803149606299213" header="0.31496062992125984" footer="0.31496062992125984"/>
  <pageSetup scale="51" orientation="portrait"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pageSetUpPr fitToPage="1"/>
  </sheetPr>
  <dimension ref="A1:K170"/>
  <sheetViews>
    <sheetView zoomScaleNormal="100" workbookViewId="0">
      <selection activeCell="A9" sqref="A9:K9"/>
    </sheetView>
  </sheetViews>
  <sheetFormatPr baseColWidth="10" defaultColWidth="11.42578125" defaultRowHeight="14.25" x14ac:dyDescent="0.2"/>
  <cols>
    <col min="1" max="1" width="14.5703125" style="1" customWidth="1"/>
    <col min="2" max="2" width="14.8554687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32"/>
      <c r="B1" s="728"/>
      <c r="C1" s="386" t="str">
        <f>CONTEXTO!B1</f>
        <v>PROCESO: GESTIÓN DE RECURSOS FÍSICOS</v>
      </c>
      <c r="D1" s="386"/>
      <c r="E1" s="386"/>
      <c r="F1" s="386"/>
      <c r="G1" s="369" t="s">
        <v>1</v>
      </c>
      <c r="H1" s="369"/>
      <c r="I1" s="369"/>
      <c r="J1" s="726"/>
      <c r="K1" s="357"/>
    </row>
    <row r="2" spans="1:11" ht="15" customHeight="1" x14ac:dyDescent="0.2">
      <c r="A2" s="433"/>
      <c r="B2" s="427"/>
      <c r="C2" s="387"/>
      <c r="D2" s="387"/>
      <c r="E2" s="387"/>
      <c r="F2" s="387"/>
      <c r="G2" s="407" t="s">
        <v>120</v>
      </c>
      <c r="H2" s="407"/>
      <c r="I2" s="407"/>
      <c r="J2" s="727"/>
      <c r="K2" s="358"/>
    </row>
    <row r="3" spans="1:11" ht="34.5" customHeight="1" x14ac:dyDescent="0.2">
      <c r="A3" s="433"/>
      <c r="B3" s="427"/>
      <c r="C3" s="387" t="s">
        <v>32</v>
      </c>
      <c r="D3" s="387"/>
      <c r="E3" s="387"/>
      <c r="F3" s="387"/>
      <c r="G3" s="407" t="s">
        <v>121</v>
      </c>
      <c r="H3" s="407"/>
      <c r="I3" s="407"/>
      <c r="J3" s="727"/>
      <c r="K3" s="358"/>
    </row>
    <row r="4" spans="1:11" ht="15.75" customHeight="1" x14ac:dyDescent="0.2">
      <c r="A4" s="433"/>
      <c r="B4" s="427"/>
      <c r="C4" s="387"/>
      <c r="D4" s="387"/>
      <c r="E4" s="387"/>
      <c r="F4" s="387"/>
      <c r="G4" s="407" t="s">
        <v>5</v>
      </c>
      <c r="H4" s="407"/>
      <c r="I4" s="407"/>
      <c r="J4" s="727"/>
      <c r="K4" s="358"/>
    </row>
    <row r="5" spans="1:11" ht="15.75" customHeight="1" x14ac:dyDescent="0.2">
      <c r="A5" s="391"/>
      <c r="B5" s="392"/>
      <c r="C5" s="392"/>
      <c r="D5" s="392"/>
      <c r="E5" s="392"/>
      <c r="F5" s="392"/>
      <c r="G5" s="392"/>
      <c r="H5" s="392"/>
      <c r="I5" s="392"/>
      <c r="J5" s="392"/>
      <c r="K5" s="393"/>
    </row>
    <row r="6" spans="1:11" x14ac:dyDescent="0.2">
      <c r="A6" s="735" t="s">
        <v>122</v>
      </c>
      <c r="B6" s="736"/>
      <c r="C6" s="736"/>
      <c r="D6" s="736"/>
      <c r="E6" s="736"/>
      <c r="F6" s="736"/>
      <c r="G6" s="736"/>
      <c r="H6" s="736"/>
      <c r="I6" s="736"/>
      <c r="J6" s="736"/>
      <c r="K6" s="737"/>
    </row>
    <row r="7" spans="1:11" ht="11.25" customHeight="1" x14ac:dyDescent="0.2">
      <c r="A7" s="735"/>
      <c r="B7" s="736"/>
      <c r="C7" s="736"/>
      <c r="D7" s="736"/>
      <c r="E7" s="736"/>
      <c r="F7" s="736"/>
      <c r="G7" s="736"/>
      <c r="H7" s="736"/>
      <c r="I7" s="736"/>
      <c r="J7" s="736"/>
      <c r="K7" s="737"/>
    </row>
    <row r="8" spans="1:11" ht="24" customHeight="1" x14ac:dyDescent="0.2">
      <c r="A8" s="731" t="str">
        <f>CONTEXTO!A8</f>
        <v>PROCESO: GESTIÓN DE RECURSOS FÍSICOS</v>
      </c>
      <c r="B8" s="395"/>
      <c r="C8" s="395"/>
      <c r="D8" s="395"/>
      <c r="E8" s="395"/>
      <c r="F8" s="395"/>
      <c r="G8" s="395"/>
      <c r="H8" s="395"/>
      <c r="I8" s="395"/>
      <c r="J8" s="395"/>
      <c r="K8" s="396"/>
    </row>
    <row r="9" spans="1:11" ht="56.25" customHeight="1" thickBot="1" x14ac:dyDescent="0.25">
      <c r="A9" s="732" t="str">
        <f>CONTEXTO!A9</f>
        <v>OBJETIVO:GESTIONAR OPORTUNAMENTE EL FUNCIONAMIENTO DE LA ADMINISTRACION CENTRAL MEDIANTE LA ADQUISICIÓN Y MANTENIMIENTO DE BIENES Y SERVICIOS, EJECUTANDO EL 80% DEL PRESUPUESTO ASIGNADO CONTRIBUYENDO A LA GESTIÓN DE LOS PROCESOS Y AL LOGRO DE LOS OBJETIVOS INSTITUCIONALES.</v>
      </c>
      <c r="B9" s="733"/>
      <c r="C9" s="733"/>
      <c r="D9" s="733"/>
      <c r="E9" s="733"/>
      <c r="F9" s="733"/>
      <c r="G9" s="733"/>
      <c r="H9" s="733"/>
      <c r="I9" s="733"/>
      <c r="J9" s="733"/>
      <c r="K9" s="734"/>
    </row>
    <row r="10" spans="1:11" ht="19.5" customHeight="1" thickBot="1" x14ac:dyDescent="0.25">
      <c r="A10" s="729"/>
      <c r="B10" s="730"/>
      <c r="C10" s="730"/>
      <c r="D10" s="730"/>
      <c r="E10" s="730"/>
      <c r="F10" s="730"/>
      <c r="G10" s="730"/>
      <c r="H10" s="730"/>
      <c r="I10" s="730"/>
      <c r="J10" s="730"/>
      <c r="K10" s="730"/>
    </row>
    <row r="11" spans="1:11" ht="36.75" customHeight="1" thickBot="1" x14ac:dyDescent="0.25">
      <c r="A11" s="116" t="s">
        <v>123</v>
      </c>
      <c r="B11" s="719" t="str">
        <f>DESCRIPCION!A10</f>
        <v>Posibilidad del Uso inadecuado de los bienes de la Entidad, para beneficio propio o de un tercero</v>
      </c>
      <c r="C11" s="720"/>
      <c r="D11" s="720"/>
      <c r="E11" s="720"/>
      <c r="F11" s="720"/>
      <c r="G11" s="720"/>
      <c r="H11" s="720"/>
      <c r="I11" s="721"/>
      <c r="J11" s="115" t="s">
        <v>350</v>
      </c>
      <c r="K11" s="113" t="str">
        <f>IF(J17="x","EXTREMA",IF(J19="x","ALTA",IF(J21="x","MODERADA",IF(J23="x","BAJA",""))))</f>
        <v>EXTREMA</v>
      </c>
    </row>
    <row r="12" spans="1:11" ht="16.5" thickBot="1" x14ac:dyDescent="0.25">
      <c r="A12" s="700" t="s">
        <v>125</v>
      </c>
      <c r="B12" s="701"/>
      <c r="C12" s="701"/>
      <c r="D12" s="702" t="str">
        <f>PROBABILIDAD!T11</f>
        <v>Posible</v>
      </c>
      <c r="E12" s="703"/>
      <c r="F12" s="700" t="s">
        <v>351</v>
      </c>
      <c r="G12" s="701"/>
      <c r="H12" s="701"/>
      <c r="I12" s="704"/>
      <c r="J12" s="705" t="s">
        <v>137</v>
      </c>
      <c r="K12" s="706"/>
    </row>
    <row r="13" spans="1:11" ht="15" x14ac:dyDescent="0.2">
      <c r="A13" s="138"/>
      <c r="B13" s="137"/>
      <c r="C13" s="137"/>
      <c r="D13" s="137"/>
      <c r="E13" s="137"/>
      <c r="F13" s="137"/>
      <c r="G13" s="137"/>
      <c r="H13" s="137"/>
      <c r="I13" s="137"/>
      <c r="J13" s="139"/>
      <c r="K13" s="140"/>
    </row>
    <row r="14" spans="1:11" ht="15.75" thickBot="1" x14ac:dyDescent="0.25">
      <c r="A14" s="138"/>
      <c r="B14" s="136"/>
      <c r="C14" s="137"/>
      <c r="D14" s="137"/>
      <c r="E14" s="137"/>
      <c r="F14" s="137"/>
      <c r="G14" s="137"/>
      <c r="H14" s="137"/>
      <c r="I14" s="137"/>
      <c r="J14" s="139"/>
      <c r="K14" s="140"/>
    </row>
    <row r="15" spans="1:11" ht="26.25" customHeight="1" thickBot="1" x14ac:dyDescent="0.25">
      <c r="A15" s="740" t="s">
        <v>125</v>
      </c>
      <c r="B15" s="136">
        <v>5</v>
      </c>
      <c r="C15" s="741"/>
      <c r="D15" s="742"/>
      <c r="E15" s="743"/>
      <c r="F15" s="743"/>
      <c r="G15" s="743"/>
      <c r="H15" s="137"/>
      <c r="I15" s="137"/>
      <c r="J15" s="738" t="s">
        <v>124</v>
      </c>
      <c r="K15" s="739"/>
    </row>
    <row r="16" spans="1:11" ht="18.75" customHeight="1" thickBot="1" x14ac:dyDescent="0.25">
      <c r="A16" s="740"/>
      <c r="B16" s="136" t="s">
        <v>127</v>
      </c>
      <c r="C16" s="741"/>
      <c r="D16" s="742"/>
      <c r="E16" s="743"/>
      <c r="F16" s="743"/>
      <c r="G16" s="743"/>
      <c r="H16" s="137"/>
      <c r="I16" s="137"/>
      <c r="J16" s="141"/>
      <c r="K16" s="18"/>
    </row>
    <row r="17" spans="1:11" ht="30.75" customHeight="1" thickBot="1" x14ac:dyDescent="0.25">
      <c r="A17" s="740"/>
      <c r="B17" s="136">
        <v>4</v>
      </c>
      <c r="C17" s="744"/>
      <c r="D17" s="742"/>
      <c r="E17" s="742"/>
      <c r="F17" s="745"/>
      <c r="G17" s="743"/>
      <c r="H17" s="137"/>
      <c r="I17" s="137"/>
      <c r="J17" s="151" t="str">
        <f xml:space="preserve"> IF(OR(E15="X",F15="X",G15="x",F17="x",G17="X",F19="X",G19="X",G21="X" ),"x","")</f>
        <v>x</v>
      </c>
      <c r="K17" s="18" t="s">
        <v>126</v>
      </c>
    </row>
    <row r="18" spans="1:11" ht="29.25" thickBot="1" x14ac:dyDescent="0.25">
      <c r="A18" s="740"/>
      <c r="B18" s="136" t="s">
        <v>129</v>
      </c>
      <c r="C18" s="744"/>
      <c r="D18" s="742"/>
      <c r="E18" s="742"/>
      <c r="F18" s="746"/>
      <c r="G18" s="743"/>
      <c r="H18" s="137"/>
      <c r="I18" s="137"/>
      <c r="J18" s="152"/>
      <c r="K18" s="18"/>
    </row>
    <row r="19" spans="1:11" ht="26.25" customHeight="1" thickBot="1" x14ac:dyDescent="0.25">
      <c r="A19" s="740"/>
      <c r="B19" s="136">
        <v>3</v>
      </c>
      <c r="C19" s="747"/>
      <c r="D19" s="748"/>
      <c r="E19" s="749"/>
      <c r="F19" s="750" t="s">
        <v>347</v>
      </c>
      <c r="G19" s="743"/>
      <c r="H19" s="137"/>
      <c r="I19" s="137"/>
      <c r="J19" s="153" t="str">
        <f xml:space="preserve"> IF(OR(C15="X",D15="X",D17="x",E17="x",E19="X",F21="X",F23="X",G23="X" ),"x","")</f>
        <v/>
      </c>
      <c r="K19" s="18" t="s">
        <v>128</v>
      </c>
    </row>
    <row r="20" spans="1:11" ht="29.25" thickBot="1" x14ac:dyDescent="0.25">
      <c r="A20" s="740"/>
      <c r="B20" s="136" t="s">
        <v>131</v>
      </c>
      <c r="C20" s="747"/>
      <c r="D20" s="748"/>
      <c r="E20" s="742"/>
      <c r="F20" s="751"/>
      <c r="G20" s="743"/>
      <c r="H20" s="137"/>
      <c r="I20" s="137"/>
      <c r="J20" s="154"/>
      <c r="K20" s="18"/>
    </row>
    <row r="21" spans="1:11" ht="30" customHeight="1" thickBot="1" x14ac:dyDescent="0.25">
      <c r="A21" s="740"/>
      <c r="B21" s="136">
        <v>2</v>
      </c>
      <c r="C21" s="747"/>
      <c r="D21" s="753"/>
      <c r="E21" s="757"/>
      <c r="F21" s="758"/>
      <c r="G21" s="743"/>
      <c r="H21" s="137"/>
      <c r="I21" s="137"/>
      <c r="J21" s="155" t="str">
        <f xml:space="preserve"> IF(OR(C17="X",D19="X",E21="x",E23="x" ),"x","")</f>
        <v/>
      </c>
      <c r="K21" s="18" t="s">
        <v>130</v>
      </c>
    </row>
    <row r="22" spans="1:11" ht="29.25" thickBot="1" x14ac:dyDescent="0.25">
      <c r="A22" s="740"/>
      <c r="B22" s="136" t="s">
        <v>253</v>
      </c>
      <c r="C22" s="747"/>
      <c r="D22" s="753"/>
      <c r="E22" s="748"/>
      <c r="F22" s="759"/>
      <c r="G22" s="743"/>
      <c r="H22" s="137"/>
      <c r="I22" s="137"/>
      <c r="J22" s="154"/>
      <c r="K22" s="18"/>
    </row>
    <row r="23" spans="1:11" ht="30.75" customHeight="1" thickBot="1" x14ac:dyDescent="0.25">
      <c r="A23" s="740"/>
      <c r="B23" s="136">
        <v>1</v>
      </c>
      <c r="C23" s="747"/>
      <c r="D23" s="753"/>
      <c r="E23" s="748"/>
      <c r="F23" s="742"/>
      <c r="G23" s="742"/>
      <c r="H23" s="137"/>
      <c r="I23" s="137"/>
      <c r="J23" s="156" t="str">
        <f xml:space="preserve"> IF(OR(C19="X",C21="X",D21="x",C23="x",D23="x" ),"x","")</f>
        <v/>
      </c>
      <c r="K23" s="18" t="s">
        <v>132</v>
      </c>
    </row>
    <row r="24" spans="1:11" ht="20.25" customHeight="1" thickBot="1" x14ac:dyDescent="0.25">
      <c r="A24" s="740"/>
      <c r="B24" s="136" t="s">
        <v>133</v>
      </c>
      <c r="C24" s="752"/>
      <c r="D24" s="754"/>
      <c r="E24" s="755"/>
      <c r="F24" s="756"/>
      <c r="G24" s="756"/>
      <c r="H24" s="142"/>
      <c r="I24" s="137"/>
      <c r="J24" s="137"/>
      <c r="K24" s="136"/>
    </row>
    <row r="25" spans="1:11" ht="15" x14ac:dyDescent="0.2">
      <c r="A25" s="138"/>
      <c r="B25" s="137"/>
      <c r="C25" s="137">
        <v>1</v>
      </c>
      <c r="D25" s="137">
        <v>2</v>
      </c>
      <c r="E25" s="137">
        <v>3</v>
      </c>
      <c r="F25" s="137">
        <v>4</v>
      </c>
      <c r="G25" s="137">
        <v>5</v>
      </c>
      <c r="H25" s="137"/>
      <c r="I25" s="137"/>
      <c r="J25" s="137"/>
      <c r="K25" s="136"/>
    </row>
    <row r="26" spans="1:11" ht="15" x14ac:dyDescent="0.2">
      <c r="A26" s="138"/>
      <c r="B26" s="137"/>
      <c r="C26" s="137" t="s">
        <v>134</v>
      </c>
      <c r="D26" s="137" t="s">
        <v>135</v>
      </c>
      <c r="E26" s="137" t="s">
        <v>136</v>
      </c>
      <c r="F26" s="137" t="s">
        <v>137</v>
      </c>
      <c r="G26" s="137" t="s">
        <v>138</v>
      </c>
      <c r="H26" s="137"/>
      <c r="I26" s="137"/>
      <c r="J26" s="137"/>
      <c r="K26" s="136"/>
    </row>
    <row r="27" spans="1:11" ht="15" customHeight="1" x14ac:dyDescent="0.2">
      <c r="A27" s="138"/>
      <c r="B27" s="137"/>
      <c r="C27" s="760" t="s">
        <v>139</v>
      </c>
      <c r="D27" s="760"/>
      <c r="E27" s="760"/>
      <c r="F27" s="760"/>
      <c r="G27" s="760"/>
      <c r="H27" s="137"/>
      <c r="I27" s="137"/>
      <c r="J27" s="137"/>
      <c r="K27" s="136"/>
    </row>
    <row r="28" spans="1:11" ht="15" customHeight="1" x14ac:dyDescent="0.2">
      <c r="A28" s="138"/>
      <c r="B28" s="137"/>
      <c r="C28" s="760"/>
      <c r="D28" s="760"/>
      <c r="E28" s="760"/>
      <c r="F28" s="760"/>
      <c r="G28" s="760"/>
      <c r="H28" s="137"/>
      <c r="I28" s="137"/>
      <c r="J28" s="137"/>
      <c r="K28" s="136"/>
    </row>
    <row r="29" spans="1:11" ht="45.75" customHeight="1" thickBot="1" x14ac:dyDescent="0.25">
      <c r="A29" s="148"/>
      <c r="B29" s="149"/>
      <c r="C29" s="149"/>
      <c r="D29" s="149"/>
      <c r="E29" s="149"/>
      <c r="F29" s="149"/>
      <c r="G29" s="149"/>
      <c r="H29" s="149"/>
      <c r="I29" s="149"/>
      <c r="J29" s="149"/>
      <c r="K29" s="150"/>
    </row>
    <row r="30" spans="1:11" ht="15" thickBot="1" x14ac:dyDescent="0.25"/>
    <row r="31" spans="1:11" ht="30.75" customHeight="1" thickBot="1" x14ac:dyDescent="0.25">
      <c r="A31" s="89" t="s">
        <v>123</v>
      </c>
      <c r="B31" s="725" t="str">
        <f>DESCRIPCION!A13</f>
        <v>Posibilidad de Solicitar y/o recibir dadivas para omitir y/o manipular Informacion real de un predio publico en favorecimiento de un tercero.</v>
      </c>
      <c r="C31" s="720"/>
      <c r="D31" s="720"/>
      <c r="E31" s="720"/>
      <c r="F31" s="720"/>
      <c r="G31" s="720"/>
      <c r="H31" s="720"/>
      <c r="I31" s="721"/>
      <c r="J31" s="115" t="s">
        <v>350</v>
      </c>
      <c r="K31" s="113" t="str">
        <f>IF(J37="x","EXTREMA",IF(J39="x","ALTA",IF(J41="x","MODERADA",IF(J43="x","BAJA",""))))</f>
        <v>ALTA</v>
      </c>
    </row>
    <row r="32" spans="1:11" ht="16.5" thickBot="1" x14ac:dyDescent="0.25">
      <c r="A32" s="700" t="s">
        <v>125</v>
      </c>
      <c r="B32" s="701"/>
      <c r="C32" s="701"/>
      <c r="D32" s="702" t="str">
        <f>PROBABILIDAD!T12</f>
        <v>Rara Vez</v>
      </c>
      <c r="E32" s="703"/>
      <c r="F32" s="700" t="s">
        <v>351</v>
      </c>
      <c r="G32" s="701"/>
      <c r="H32" s="701"/>
      <c r="I32" s="704"/>
      <c r="J32" s="705"/>
      <c r="K32" s="706"/>
    </row>
    <row r="33" spans="1:11" ht="21.75" customHeight="1" x14ac:dyDescent="0.2">
      <c r="A33" s="143"/>
      <c r="B33" s="122"/>
      <c r="C33" s="122"/>
      <c r="D33" s="122"/>
      <c r="E33" s="122"/>
      <c r="F33" s="122"/>
      <c r="G33" s="122"/>
      <c r="H33" s="122"/>
      <c r="I33" s="122"/>
      <c r="J33" s="139"/>
      <c r="K33" s="140"/>
    </row>
    <row r="34" spans="1:11" ht="18.75" customHeight="1" x14ac:dyDescent="0.2">
      <c r="A34" s="143"/>
      <c r="B34" s="122"/>
      <c r="C34" s="144"/>
      <c r="D34" s="122"/>
      <c r="E34" s="122"/>
      <c r="F34" s="122"/>
      <c r="G34" s="122"/>
      <c r="H34" s="122"/>
      <c r="I34" s="122"/>
      <c r="J34" s="139"/>
      <c r="K34" s="140"/>
    </row>
    <row r="35" spans="1:11" ht="42.75" customHeight="1" x14ac:dyDescent="0.2">
      <c r="A35" s="716" t="s">
        <v>125</v>
      </c>
      <c r="B35" s="122">
        <v>5</v>
      </c>
      <c r="C35" s="717"/>
      <c r="D35" s="713"/>
      <c r="E35" s="714"/>
      <c r="F35" s="714"/>
      <c r="G35" s="714"/>
      <c r="H35" s="122"/>
      <c r="I35" s="122"/>
      <c r="J35" s="723" t="s">
        <v>124</v>
      </c>
      <c r="K35" s="724"/>
    </row>
    <row r="36" spans="1:11" ht="15" x14ac:dyDescent="0.2">
      <c r="A36" s="716"/>
      <c r="B36" s="122" t="s">
        <v>127</v>
      </c>
      <c r="C36" s="718"/>
      <c r="D36" s="713"/>
      <c r="E36" s="714"/>
      <c r="F36" s="714"/>
      <c r="G36" s="714"/>
      <c r="H36" s="122"/>
      <c r="I36" s="122"/>
      <c r="J36" s="124"/>
      <c r="K36" s="125"/>
    </row>
    <row r="37" spans="1:11" ht="29.25" customHeight="1" x14ac:dyDescent="0.2">
      <c r="A37" s="716"/>
      <c r="B37" s="122">
        <v>4</v>
      </c>
      <c r="C37" s="761"/>
      <c r="D37" s="713"/>
      <c r="E37" s="713"/>
      <c r="F37" s="763"/>
      <c r="G37" s="714"/>
      <c r="H37" s="122"/>
      <c r="I37" s="122"/>
      <c r="J37" s="130" t="str">
        <f xml:space="preserve"> IF(OR(E35="X",F35="X",G35="x",F37="x",G37="X",F39="X",G39="X",G41="X" ),"x","")</f>
        <v/>
      </c>
      <c r="K37" s="125" t="s">
        <v>126</v>
      </c>
    </row>
    <row r="38" spans="1:11" ht="27.75" x14ac:dyDescent="0.2">
      <c r="A38" s="716"/>
      <c r="B38" s="122" t="s">
        <v>129</v>
      </c>
      <c r="C38" s="762"/>
      <c r="D38" s="713"/>
      <c r="E38" s="713"/>
      <c r="F38" s="763"/>
      <c r="G38" s="714"/>
      <c r="H38" s="122"/>
      <c r="I38" s="122"/>
      <c r="J38" s="131"/>
      <c r="K38" s="125"/>
    </row>
    <row r="39" spans="1:11" ht="29.25" customHeight="1" x14ac:dyDescent="0.2">
      <c r="A39" s="716"/>
      <c r="B39" s="122">
        <v>3</v>
      </c>
      <c r="C39" s="707"/>
      <c r="D39" s="711"/>
      <c r="E39" s="712"/>
      <c r="F39" s="722"/>
      <c r="G39" s="714"/>
      <c r="H39" s="122"/>
      <c r="I39" s="122"/>
      <c r="J39" s="132" t="str">
        <f xml:space="preserve"> IF(OR(C35="X",D35="X",D37="x",E37="x",E39="X",F41="X",F43="X",G43="X" ),"x","")</f>
        <v>x</v>
      </c>
      <c r="K39" s="125" t="s">
        <v>128</v>
      </c>
    </row>
    <row r="40" spans="1:11" ht="27.75" x14ac:dyDescent="0.2">
      <c r="A40" s="716"/>
      <c r="B40" s="122" t="s">
        <v>131</v>
      </c>
      <c r="C40" s="708"/>
      <c r="D40" s="711"/>
      <c r="E40" s="713"/>
      <c r="F40" s="722"/>
      <c r="G40" s="714"/>
      <c r="H40" s="122"/>
      <c r="I40" s="122"/>
      <c r="J40" s="133"/>
      <c r="K40" s="125"/>
    </row>
    <row r="41" spans="1:11" ht="29.25" customHeight="1" x14ac:dyDescent="0.2">
      <c r="A41" s="716"/>
      <c r="B41" s="122">
        <v>2</v>
      </c>
      <c r="C41" s="707"/>
      <c r="D41" s="709"/>
      <c r="E41" s="710"/>
      <c r="F41" s="712"/>
      <c r="G41" s="714"/>
      <c r="H41" s="122"/>
      <c r="I41" s="122"/>
      <c r="J41" s="134" t="str">
        <f xml:space="preserve"> IF(OR(C37="X",D39="X",E41="x",E43="x" ),"x","")</f>
        <v/>
      </c>
      <c r="K41" s="125" t="s">
        <v>130</v>
      </c>
    </row>
    <row r="42" spans="1:11" ht="27.75" x14ac:dyDescent="0.2">
      <c r="A42" s="716"/>
      <c r="B42" s="122" t="s">
        <v>253</v>
      </c>
      <c r="C42" s="708"/>
      <c r="D42" s="709"/>
      <c r="E42" s="711"/>
      <c r="F42" s="713"/>
      <c r="G42" s="714"/>
      <c r="H42" s="122"/>
      <c r="I42" s="122"/>
      <c r="J42" s="133"/>
      <c r="K42" s="125"/>
    </row>
    <row r="43" spans="1:11" ht="28.5" customHeight="1" x14ac:dyDescent="0.2">
      <c r="A43" s="716"/>
      <c r="B43" s="122">
        <v>1</v>
      </c>
      <c r="C43" s="707"/>
      <c r="D43" s="765"/>
      <c r="E43" s="767"/>
      <c r="F43" s="769" t="s">
        <v>347</v>
      </c>
      <c r="G43" s="771"/>
      <c r="H43" s="122"/>
      <c r="I43" s="122"/>
      <c r="J43" s="135" t="str">
        <f xml:space="preserve"> IF(OR(C39="X",C41="X",D41="x",D43="x",C43="x" ),"x","")</f>
        <v/>
      </c>
      <c r="K43" s="125" t="s">
        <v>132</v>
      </c>
    </row>
    <row r="44" spans="1:11" ht="19.5" customHeight="1" x14ac:dyDescent="0.2">
      <c r="A44" s="716"/>
      <c r="B44" s="122" t="s">
        <v>133</v>
      </c>
      <c r="C44" s="764"/>
      <c r="D44" s="766"/>
      <c r="E44" s="768"/>
      <c r="F44" s="770"/>
      <c r="G44" s="772"/>
      <c r="H44" s="122"/>
      <c r="I44" s="122"/>
      <c r="J44" s="122"/>
      <c r="K44" s="123"/>
    </row>
    <row r="45" spans="1:11" x14ac:dyDescent="0.2">
      <c r="A45" s="143"/>
      <c r="B45" s="122"/>
      <c r="C45" s="122">
        <v>1</v>
      </c>
      <c r="D45" s="122">
        <v>2</v>
      </c>
      <c r="E45" s="122">
        <v>3</v>
      </c>
      <c r="F45" s="122">
        <v>4</v>
      </c>
      <c r="G45" s="122">
        <v>5</v>
      </c>
      <c r="H45" s="122"/>
      <c r="I45" s="122"/>
      <c r="J45" s="122"/>
      <c r="K45" s="123"/>
    </row>
    <row r="46" spans="1:11" x14ac:dyDescent="0.2">
      <c r="A46" s="143"/>
      <c r="B46" s="122"/>
      <c r="C46" s="122" t="s">
        <v>134</v>
      </c>
      <c r="D46" s="122" t="s">
        <v>135</v>
      </c>
      <c r="E46" s="122" t="s">
        <v>136</v>
      </c>
      <c r="F46" s="122" t="s">
        <v>137</v>
      </c>
      <c r="G46" s="122" t="s">
        <v>138</v>
      </c>
      <c r="H46" s="122"/>
      <c r="I46" s="122"/>
      <c r="J46" s="122"/>
      <c r="K46" s="123"/>
    </row>
    <row r="47" spans="1:11" x14ac:dyDescent="0.2">
      <c r="A47" s="143"/>
      <c r="B47" s="122"/>
      <c r="C47" s="715" t="s">
        <v>139</v>
      </c>
      <c r="D47" s="715"/>
      <c r="E47" s="715"/>
      <c r="F47" s="715"/>
      <c r="G47" s="715"/>
      <c r="H47" s="122"/>
      <c r="I47" s="122"/>
      <c r="J47" s="122"/>
      <c r="K47" s="123"/>
    </row>
    <row r="48" spans="1:11" x14ac:dyDescent="0.2">
      <c r="A48" s="143"/>
      <c r="B48" s="122"/>
      <c r="C48" s="715"/>
      <c r="D48" s="715"/>
      <c r="E48" s="715"/>
      <c r="F48" s="715"/>
      <c r="G48" s="715"/>
      <c r="H48" s="122"/>
      <c r="I48" s="122"/>
      <c r="J48" s="122"/>
      <c r="K48" s="123"/>
    </row>
    <row r="49" spans="1:11" ht="15" thickBot="1" x14ac:dyDescent="0.25">
      <c r="A49" s="70"/>
      <c r="B49" s="71"/>
      <c r="C49" s="71"/>
      <c r="D49" s="71"/>
      <c r="E49" s="71"/>
      <c r="F49" s="71"/>
      <c r="G49" s="71"/>
      <c r="H49" s="71"/>
      <c r="I49" s="71"/>
      <c r="J49" s="71"/>
      <c r="K49" s="72"/>
    </row>
    <row r="51" spans="1:11" ht="33.75" hidden="1" customHeight="1" thickBot="1" x14ac:dyDescent="0.25">
      <c r="A51" s="114" t="s">
        <v>123</v>
      </c>
      <c r="B51" s="719" t="str">
        <f>DESCRIPCION!A16</f>
        <v>e</v>
      </c>
      <c r="C51" s="720"/>
      <c r="D51" s="720"/>
      <c r="E51" s="720"/>
      <c r="F51" s="720"/>
      <c r="G51" s="720"/>
      <c r="H51" s="720"/>
      <c r="I51" s="721"/>
      <c r="J51" s="115" t="s">
        <v>350</v>
      </c>
      <c r="K51" s="113" t="str">
        <f>IF(J57="x","EXTREMA",IF(J59="x","ALTA",IF(J61="x","MODERADA",IF(J63="x","BAJA",""))))</f>
        <v/>
      </c>
    </row>
    <row r="52" spans="1:11" ht="16.5" hidden="1" thickBot="1" x14ac:dyDescent="0.25">
      <c r="A52" s="700" t="s">
        <v>125</v>
      </c>
      <c r="B52" s="701"/>
      <c r="C52" s="701"/>
      <c r="D52" s="702" t="str">
        <f>PROBABILIDAD!T13</f>
        <v xml:space="preserve"> </v>
      </c>
      <c r="E52" s="703"/>
      <c r="F52" s="700" t="s">
        <v>351</v>
      </c>
      <c r="G52" s="701"/>
      <c r="H52" s="701"/>
      <c r="I52" s="704"/>
      <c r="J52" s="705"/>
      <c r="K52" s="706"/>
    </row>
    <row r="53" spans="1:11" hidden="1" x14ac:dyDescent="0.2">
      <c r="A53" s="69"/>
      <c r="B53" s="73"/>
      <c r="C53" s="73"/>
      <c r="D53" s="73"/>
      <c r="E53" s="73"/>
      <c r="F53" s="73"/>
      <c r="G53" s="73"/>
      <c r="H53" s="73"/>
      <c r="I53" s="73"/>
      <c r="K53" s="63"/>
    </row>
    <row r="54" spans="1:11" hidden="1" x14ac:dyDescent="0.2">
      <c r="A54" s="143"/>
      <c r="B54" s="122"/>
      <c r="C54" s="144"/>
      <c r="D54" s="122"/>
      <c r="E54" s="122"/>
      <c r="F54" s="122"/>
      <c r="G54" s="122"/>
      <c r="H54" s="122"/>
      <c r="I54" s="122"/>
      <c r="J54" s="139"/>
      <c r="K54" s="140"/>
    </row>
    <row r="55" spans="1:11" ht="56.25" hidden="1" customHeight="1" x14ac:dyDescent="0.2">
      <c r="A55" s="716" t="s">
        <v>125</v>
      </c>
      <c r="B55" s="122">
        <v>5</v>
      </c>
      <c r="C55" s="717"/>
      <c r="D55" s="713"/>
      <c r="E55" s="714"/>
      <c r="F55" s="714"/>
      <c r="G55" s="714"/>
      <c r="H55" s="122"/>
      <c r="I55" s="122"/>
      <c r="J55" s="723" t="s">
        <v>124</v>
      </c>
      <c r="K55" s="724"/>
    </row>
    <row r="56" spans="1:11" ht="5.25" hidden="1" customHeight="1" x14ac:dyDescent="0.2">
      <c r="A56" s="716"/>
      <c r="B56" s="122" t="s">
        <v>127</v>
      </c>
      <c r="C56" s="718"/>
      <c r="D56" s="713"/>
      <c r="E56" s="714"/>
      <c r="F56" s="714"/>
      <c r="G56" s="714"/>
      <c r="H56" s="122"/>
      <c r="I56" s="122"/>
      <c r="J56" s="124"/>
      <c r="K56" s="125"/>
    </row>
    <row r="57" spans="1:11" ht="27.75" hidden="1" customHeight="1" x14ac:dyDescent="0.2">
      <c r="A57" s="716"/>
      <c r="B57" s="122">
        <v>4</v>
      </c>
      <c r="C57" s="761"/>
      <c r="D57" s="713"/>
      <c r="E57" s="713"/>
      <c r="F57" s="763"/>
      <c r="G57" s="714"/>
      <c r="H57" s="122"/>
      <c r="I57" s="122"/>
      <c r="J57" s="130" t="str">
        <f xml:space="preserve"> IF(OR(E55="X",F55="X",G55="x",F57="x",G57="X",F59="X",G59="X",G61="X" ),"x","")</f>
        <v/>
      </c>
      <c r="K57" s="125" t="s">
        <v>126</v>
      </c>
    </row>
    <row r="58" spans="1:11" ht="27.75" hidden="1" x14ac:dyDescent="0.2">
      <c r="A58" s="716"/>
      <c r="B58" s="122" t="s">
        <v>129</v>
      </c>
      <c r="C58" s="762"/>
      <c r="D58" s="713"/>
      <c r="E58" s="713"/>
      <c r="F58" s="763"/>
      <c r="G58" s="714"/>
      <c r="H58" s="122"/>
      <c r="I58" s="122"/>
      <c r="J58" s="131"/>
      <c r="K58" s="125"/>
    </row>
    <row r="59" spans="1:11" ht="27" hidden="1" customHeight="1" x14ac:dyDescent="0.2">
      <c r="A59" s="716"/>
      <c r="B59" s="122">
        <v>3</v>
      </c>
      <c r="C59" s="707"/>
      <c r="D59" s="711"/>
      <c r="E59" s="712"/>
      <c r="F59" s="763"/>
      <c r="G59" s="714"/>
      <c r="H59" s="122"/>
      <c r="I59" s="122"/>
      <c r="J59" s="132" t="str">
        <f xml:space="preserve"> IF(OR(C55="X",D55="X",D57="x",E57="x",E59="X",F61="X",F63="X",G63="X" ),"x","")</f>
        <v/>
      </c>
      <c r="K59" s="125" t="s">
        <v>128</v>
      </c>
    </row>
    <row r="60" spans="1:11" ht="27.75" hidden="1" x14ac:dyDescent="0.2">
      <c r="A60" s="716"/>
      <c r="B60" s="122" t="s">
        <v>131</v>
      </c>
      <c r="C60" s="708"/>
      <c r="D60" s="711"/>
      <c r="E60" s="713"/>
      <c r="F60" s="763"/>
      <c r="G60" s="714"/>
      <c r="H60" s="122"/>
      <c r="I60" s="122"/>
      <c r="J60" s="133"/>
      <c r="K60" s="125"/>
    </row>
    <row r="61" spans="1:11" ht="25.5" hidden="1" customHeight="1" x14ac:dyDescent="0.2">
      <c r="A61" s="716"/>
      <c r="B61" s="122">
        <v>2</v>
      </c>
      <c r="C61" s="707"/>
      <c r="D61" s="709"/>
      <c r="E61" s="710"/>
      <c r="F61" s="712"/>
      <c r="G61" s="714"/>
      <c r="H61" s="122"/>
      <c r="I61" s="122"/>
      <c r="J61" s="134" t="str">
        <f xml:space="preserve"> IF(OR(C57="X",D59="X",E63="x",E61="x" ),"x","")</f>
        <v/>
      </c>
      <c r="K61" s="125" t="s">
        <v>130</v>
      </c>
    </row>
    <row r="62" spans="1:11" ht="27.75" hidden="1" x14ac:dyDescent="0.2">
      <c r="A62" s="716"/>
      <c r="B62" s="122" t="s">
        <v>253</v>
      </c>
      <c r="C62" s="708"/>
      <c r="D62" s="709"/>
      <c r="E62" s="711"/>
      <c r="F62" s="713"/>
      <c r="G62" s="714"/>
      <c r="H62" s="122"/>
      <c r="I62" s="122"/>
      <c r="J62" s="133"/>
      <c r="K62" s="125"/>
    </row>
    <row r="63" spans="1:11" ht="29.25" hidden="1" customHeight="1" x14ac:dyDescent="0.2">
      <c r="A63" s="716"/>
      <c r="B63" s="122">
        <v>1</v>
      </c>
      <c r="C63" s="707"/>
      <c r="D63" s="765"/>
      <c r="E63" s="767"/>
      <c r="F63" s="773"/>
      <c r="G63" s="771"/>
      <c r="H63" s="122"/>
      <c r="I63" s="122"/>
      <c r="J63" s="135" t="str">
        <f xml:space="preserve"> IF(OR(C59="X",C61="X",C63="x",D61="x",D63="x" ),"x","")</f>
        <v/>
      </c>
      <c r="K63" s="125" t="s">
        <v>132</v>
      </c>
    </row>
    <row r="64" spans="1:11" ht="13.5" hidden="1" customHeight="1" x14ac:dyDescent="0.2">
      <c r="A64" s="716"/>
      <c r="B64" s="122" t="s">
        <v>133</v>
      </c>
      <c r="C64" s="764"/>
      <c r="D64" s="766"/>
      <c r="E64" s="768"/>
      <c r="F64" s="774"/>
      <c r="G64" s="772"/>
      <c r="H64" s="122"/>
      <c r="I64" s="122"/>
      <c r="J64" s="122"/>
      <c r="K64" s="123"/>
    </row>
    <row r="65" spans="1:11" hidden="1" x14ac:dyDescent="0.2">
      <c r="A65" s="143"/>
      <c r="B65" s="122"/>
      <c r="C65" s="122">
        <v>1</v>
      </c>
      <c r="D65" s="122">
        <v>2</v>
      </c>
      <c r="E65" s="122">
        <v>3</v>
      </c>
      <c r="F65" s="122">
        <v>4</v>
      </c>
      <c r="G65" s="122">
        <v>5</v>
      </c>
      <c r="H65" s="122"/>
      <c r="I65" s="122"/>
      <c r="J65" s="122"/>
      <c r="K65" s="123"/>
    </row>
    <row r="66" spans="1:11" hidden="1" x14ac:dyDescent="0.2">
      <c r="A66" s="143"/>
      <c r="B66" s="122"/>
      <c r="C66" s="122" t="s">
        <v>134</v>
      </c>
      <c r="D66" s="122" t="s">
        <v>135</v>
      </c>
      <c r="E66" s="122" t="s">
        <v>136</v>
      </c>
      <c r="F66" s="122" t="s">
        <v>137</v>
      </c>
      <c r="G66" s="122" t="s">
        <v>138</v>
      </c>
      <c r="H66" s="122"/>
      <c r="I66" s="122"/>
      <c r="J66" s="122"/>
      <c r="K66" s="123"/>
    </row>
    <row r="67" spans="1:11" hidden="1" x14ac:dyDescent="0.2">
      <c r="A67" s="143"/>
      <c r="B67" s="122"/>
      <c r="C67" s="715" t="s">
        <v>139</v>
      </c>
      <c r="D67" s="715"/>
      <c r="E67" s="715"/>
      <c r="F67" s="715"/>
      <c r="G67" s="715"/>
      <c r="H67" s="122"/>
      <c r="I67" s="122"/>
      <c r="J67" s="122"/>
      <c r="K67" s="123"/>
    </row>
    <row r="68" spans="1:11" hidden="1" x14ac:dyDescent="0.2">
      <c r="A68" s="143"/>
      <c r="B68" s="122"/>
      <c r="C68" s="715"/>
      <c r="D68" s="715"/>
      <c r="E68" s="715"/>
      <c r="F68" s="715"/>
      <c r="G68" s="715"/>
      <c r="H68" s="122"/>
      <c r="I68" s="122"/>
      <c r="J68" s="122"/>
      <c r="K68" s="123"/>
    </row>
    <row r="69" spans="1:11" ht="15" hidden="1" thickBot="1" x14ac:dyDescent="0.25">
      <c r="A69" s="70"/>
      <c r="B69" s="71"/>
      <c r="C69" s="71"/>
      <c r="D69" s="71"/>
      <c r="E69" s="71"/>
      <c r="F69" s="71"/>
      <c r="G69" s="71"/>
      <c r="H69" s="71"/>
      <c r="I69" s="71"/>
      <c r="J69" s="71"/>
      <c r="K69" s="72"/>
    </row>
    <row r="70" spans="1:11" ht="15" hidden="1" thickBot="1" x14ac:dyDescent="0.25"/>
    <row r="71" spans="1:11" ht="33.75" hidden="1" customHeight="1" thickBot="1" x14ac:dyDescent="0.25">
      <c r="A71" s="114" t="s">
        <v>123</v>
      </c>
      <c r="B71" s="719" t="str">
        <f>DESCRIPCION!A19</f>
        <v>f</v>
      </c>
      <c r="C71" s="720"/>
      <c r="D71" s="720"/>
      <c r="E71" s="720"/>
      <c r="F71" s="720"/>
      <c r="G71" s="720"/>
      <c r="H71" s="720"/>
      <c r="I71" s="721"/>
      <c r="J71" s="115" t="s">
        <v>350</v>
      </c>
      <c r="K71" s="113" t="str">
        <f>IF(J77="x","EXTREMA",IF(J79="x","ALTA",IF(J81="x","MODERADA",IF(J83="x","BAJA",""))))</f>
        <v/>
      </c>
    </row>
    <row r="72" spans="1:11" ht="16.5" hidden="1" thickBot="1" x14ac:dyDescent="0.25">
      <c r="A72" s="700" t="s">
        <v>125</v>
      </c>
      <c r="B72" s="701"/>
      <c r="C72" s="701"/>
      <c r="D72" s="702" t="str">
        <f>PROBABILIDAD!T14</f>
        <v xml:space="preserve"> </v>
      </c>
      <c r="E72" s="703"/>
      <c r="F72" s="700" t="s">
        <v>351</v>
      </c>
      <c r="G72" s="701"/>
      <c r="H72" s="701"/>
      <c r="I72" s="704"/>
      <c r="J72" s="705"/>
      <c r="K72" s="706"/>
    </row>
    <row r="73" spans="1:11" hidden="1" x14ac:dyDescent="0.2">
      <c r="A73" s="143"/>
      <c r="B73" s="122"/>
      <c r="C73" s="122"/>
      <c r="D73" s="122"/>
      <c r="E73" s="122"/>
      <c r="F73" s="122"/>
      <c r="G73" s="122"/>
      <c r="H73" s="122"/>
      <c r="I73" s="122"/>
      <c r="K73" s="63"/>
    </row>
    <row r="74" spans="1:11" hidden="1" x14ac:dyDescent="0.2">
      <c r="A74" s="143"/>
      <c r="B74" s="122"/>
      <c r="C74" s="144"/>
      <c r="D74" s="122"/>
      <c r="E74" s="122"/>
      <c r="F74" s="122"/>
      <c r="G74" s="122"/>
      <c r="H74" s="122"/>
      <c r="I74" s="122"/>
      <c r="K74" s="63"/>
    </row>
    <row r="75" spans="1:11" ht="33" hidden="1" x14ac:dyDescent="0.2">
      <c r="A75" s="716" t="s">
        <v>125</v>
      </c>
      <c r="B75" s="122">
        <v>5</v>
      </c>
      <c r="C75" s="775"/>
      <c r="D75" s="777"/>
      <c r="E75" s="778"/>
      <c r="F75" s="778"/>
      <c r="G75" s="778"/>
      <c r="H75" s="157"/>
      <c r="I75" s="122"/>
      <c r="J75" s="723" t="s">
        <v>124</v>
      </c>
      <c r="K75" s="724"/>
    </row>
    <row r="76" spans="1:11" ht="33" hidden="1" x14ac:dyDescent="0.2">
      <c r="A76" s="716"/>
      <c r="B76" s="122" t="s">
        <v>127</v>
      </c>
      <c r="C76" s="776"/>
      <c r="D76" s="777"/>
      <c r="E76" s="778"/>
      <c r="F76" s="778"/>
      <c r="G76" s="778"/>
      <c r="H76" s="157"/>
      <c r="I76" s="122"/>
      <c r="J76" s="124"/>
      <c r="K76" s="125"/>
    </row>
    <row r="77" spans="1:11" ht="33" hidden="1" x14ac:dyDescent="0.2">
      <c r="A77" s="716"/>
      <c r="B77" s="122">
        <v>4</v>
      </c>
      <c r="C77" s="779"/>
      <c r="D77" s="777"/>
      <c r="E77" s="777"/>
      <c r="F77" s="722"/>
      <c r="G77" s="778"/>
      <c r="H77" s="157"/>
      <c r="I77" s="122"/>
      <c r="J77" s="130" t="str">
        <f xml:space="preserve"> IF(OR(E75="X",F75="X",G75="x",F77="x",G77="X",F79="X",G79="X",G81="X" ),"x","")</f>
        <v/>
      </c>
      <c r="K77" s="125" t="s">
        <v>126</v>
      </c>
    </row>
    <row r="78" spans="1:11" ht="33" hidden="1" x14ac:dyDescent="0.2">
      <c r="A78" s="716"/>
      <c r="B78" s="122" t="s">
        <v>129</v>
      </c>
      <c r="C78" s="780"/>
      <c r="D78" s="777"/>
      <c r="E78" s="777"/>
      <c r="F78" s="722"/>
      <c r="G78" s="778"/>
      <c r="H78" s="157"/>
      <c r="I78" s="122"/>
      <c r="J78" s="131"/>
      <c r="K78" s="125"/>
    </row>
    <row r="79" spans="1:11" ht="33" hidden="1" x14ac:dyDescent="0.2">
      <c r="A79" s="716"/>
      <c r="B79" s="122">
        <v>3</v>
      </c>
      <c r="C79" s="781"/>
      <c r="D79" s="783"/>
      <c r="E79" s="793"/>
      <c r="F79" s="722"/>
      <c r="G79" s="778"/>
      <c r="H79" s="157"/>
      <c r="I79" s="122"/>
      <c r="J79" s="132" t="str">
        <f xml:space="preserve"> IF(OR(C75="X",D75="X",D77="x",E77="x",E79="X",F81="X",F83="X",G83="X" ),"x","")</f>
        <v/>
      </c>
      <c r="K79" s="125" t="s">
        <v>128</v>
      </c>
    </row>
    <row r="80" spans="1:11" ht="33" hidden="1" x14ac:dyDescent="0.2">
      <c r="A80" s="716"/>
      <c r="B80" s="122" t="s">
        <v>131</v>
      </c>
      <c r="C80" s="782"/>
      <c r="D80" s="783"/>
      <c r="E80" s="777"/>
      <c r="F80" s="722"/>
      <c r="G80" s="778"/>
      <c r="H80" s="157"/>
      <c r="I80" s="122"/>
      <c r="J80" s="133"/>
      <c r="K80" s="125"/>
    </row>
    <row r="81" spans="1:11" ht="33" hidden="1" x14ac:dyDescent="0.2">
      <c r="A81" s="716"/>
      <c r="B81" s="122">
        <v>2</v>
      </c>
      <c r="C81" s="781"/>
      <c r="D81" s="794"/>
      <c r="E81" s="795"/>
      <c r="F81" s="793"/>
      <c r="G81" s="778"/>
      <c r="H81" s="157"/>
      <c r="I81" s="122"/>
      <c r="J81" s="134" t="str">
        <f xml:space="preserve"> IF(OR(C77="X",D79="X",E81="x",E83="x" ),"x","")</f>
        <v/>
      </c>
      <c r="K81" s="125" t="s">
        <v>130</v>
      </c>
    </row>
    <row r="82" spans="1:11" ht="33" hidden="1" x14ac:dyDescent="0.2">
      <c r="A82" s="716"/>
      <c r="B82" s="122" t="s">
        <v>253</v>
      </c>
      <c r="C82" s="782"/>
      <c r="D82" s="794"/>
      <c r="E82" s="783"/>
      <c r="F82" s="777"/>
      <c r="G82" s="778"/>
      <c r="H82" s="157"/>
      <c r="I82" s="122"/>
      <c r="J82" s="133"/>
      <c r="K82" s="125"/>
    </row>
    <row r="83" spans="1:11" ht="33" hidden="1" x14ac:dyDescent="0.2">
      <c r="A83" s="716"/>
      <c r="B83" s="122">
        <v>1</v>
      </c>
      <c r="C83" s="781"/>
      <c r="D83" s="785"/>
      <c r="E83" s="787"/>
      <c r="F83" s="789"/>
      <c r="G83" s="791"/>
      <c r="H83" s="157"/>
      <c r="I83" s="122"/>
      <c r="J83" s="135" t="str">
        <f xml:space="preserve"> IF(OR(C79="X",C81="X",D81="x",C83="x",D83="x" ),"x","")</f>
        <v/>
      </c>
      <c r="K83" s="125" t="s">
        <v>132</v>
      </c>
    </row>
    <row r="84" spans="1:11" ht="33" hidden="1" x14ac:dyDescent="0.2">
      <c r="A84" s="716"/>
      <c r="B84" s="122" t="s">
        <v>133</v>
      </c>
      <c r="C84" s="784"/>
      <c r="D84" s="786"/>
      <c r="E84" s="788"/>
      <c r="F84" s="790"/>
      <c r="G84" s="792"/>
      <c r="H84" s="157"/>
      <c r="I84" s="122"/>
      <c r="J84" s="122"/>
      <c r="K84" s="123"/>
    </row>
    <row r="85" spans="1:11" hidden="1" x14ac:dyDescent="0.2">
      <c r="A85" s="143"/>
      <c r="B85" s="122"/>
      <c r="C85" s="122">
        <v>1</v>
      </c>
      <c r="D85" s="122">
        <v>2</v>
      </c>
      <c r="E85" s="122">
        <v>3</v>
      </c>
      <c r="F85" s="122">
        <v>4</v>
      </c>
      <c r="G85" s="122">
        <v>5</v>
      </c>
      <c r="H85" s="122"/>
      <c r="I85" s="122"/>
      <c r="J85" s="122"/>
      <c r="K85" s="123"/>
    </row>
    <row r="86" spans="1:11" hidden="1" x14ac:dyDescent="0.2">
      <c r="A86" s="143"/>
      <c r="B86" s="122"/>
      <c r="C86" s="122" t="s">
        <v>134</v>
      </c>
      <c r="D86" s="122" t="s">
        <v>135</v>
      </c>
      <c r="E86" s="122" t="s">
        <v>136</v>
      </c>
      <c r="F86" s="122" t="s">
        <v>137</v>
      </c>
      <c r="G86" s="122" t="s">
        <v>138</v>
      </c>
      <c r="H86" s="122"/>
      <c r="I86" s="122"/>
      <c r="J86" s="122"/>
      <c r="K86" s="123"/>
    </row>
    <row r="87" spans="1:11" hidden="1" x14ac:dyDescent="0.2">
      <c r="A87" s="143"/>
      <c r="B87" s="122"/>
      <c r="C87" s="715" t="s">
        <v>139</v>
      </c>
      <c r="D87" s="715"/>
      <c r="E87" s="715"/>
      <c r="F87" s="715"/>
      <c r="G87" s="715"/>
      <c r="H87" s="122"/>
      <c r="I87" s="122"/>
      <c r="J87" s="122"/>
      <c r="K87" s="123"/>
    </row>
    <row r="88" spans="1:11" hidden="1" x14ac:dyDescent="0.2">
      <c r="A88" s="143"/>
      <c r="B88" s="122"/>
      <c r="C88" s="715"/>
      <c r="D88" s="715"/>
      <c r="E88" s="715"/>
      <c r="F88" s="715"/>
      <c r="G88" s="715"/>
      <c r="H88" s="122"/>
      <c r="I88" s="122"/>
      <c r="J88" s="122"/>
      <c r="K88" s="123"/>
    </row>
    <row r="89" spans="1:11" ht="15" hidden="1" thickBot="1" x14ac:dyDescent="0.25">
      <c r="A89" s="70"/>
      <c r="B89" s="71"/>
      <c r="C89" s="71"/>
      <c r="D89" s="71"/>
      <c r="E89" s="71"/>
      <c r="F89" s="71"/>
      <c r="G89" s="71"/>
      <c r="H89" s="71"/>
      <c r="I89" s="71"/>
      <c r="J89" s="71"/>
      <c r="K89" s="72"/>
    </row>
    <row r="90" spans="1:11" ht="15" hidden="1" thickBot="1" x14ac:dyDescent="0.25"/>
    <row r="91" spans="1:11" ht="38.25" hidden="1" customHeight="1" thickBot="1" x14ac:dyDescent="0.25">
      <c r="A91" s="114" t="s">
        <v>123</v>
      </c>
      <c r="B91" s="719" t="str">
        <f>DESCRIPCION!A22</f>
        <v>g</v>
      </c>
      <c r="C91" s="720"/>
      <c r="D91" s="720"/>
      <c r="E91" s="720"/>
      <c r="F91" s="720"/>
      <c r="G91" s="720"/>
      <c r="H91" s="720"/>
      <c r="I91" s="721"/>
      <c r="J91" s="115" t="s">
        <v>350</v>
      </c>
      <c r="K91" s="113" t="str">
        <f>IF(J97="x","EXTREMA",IF(J99="x","ALTA",IF(J101="x","MODERADA",IF(J103="x","BAJA",""))))</f>
        <v/>
      </c>
    </row>
    <row r="92" spans="1:11" ht="16.5" hidden="1" thickBot="1" x14ac:dyDescent="0.25">
      <c r="A92" s="700" t="s">
        <v>125</v>
      </c>
      <c r="B92" s="701"/>
      <c r="C92" s="701"/>
      <c r="D92" s="702" t="str">
        <f>PROBABILIDAD!T15</f>
        <v xml:space="preserve"> </v>
      </c>
      <c r="E92" s="703"/>
      <c r="F92" s="700" t="s">
        <v>351</v>
      </c>
      <c r="G92" s="701"/>
      <c r="H92" s="701"/>
      <c r="I92" s="704"/>
      <c r="J92" s="705"/>
      <c r="K92" s="706"/>
    </row>
    <row r="93" spans="1:11" hidden="1" x14ac:dyDescent="0.2">
      <c r="A93" s="143"/>
      <c r="B93" s="122"/>
      <c r="C93" s="122"/>
      <c r="D93" s="122"/>
      <c r="E93" s="122"/>
      <c r="F93" s="122"/>
      <c r="G93" s="122"/>
      <c r="H93" s="122"/>
      <c r="I93" s="122"/>
      <c r="J93" s="139"/>
      <c r="K93" s="140"/>
    </row>
    <row r="94" spans="1:11" hidden="1" x14ac:dyDescent="0.2">
      <c r="A94" s="143"/>
      <c r="B94" s="122"/>
      <c r="C94" s="144"/>
      <c r="D94" s="122"/>
      <c r="E94" s="122"/>
      <c r="F94" s="122"/>
      <c r="G94" s="122"/>
      <c r="H94" s="122"/>
      <c r="I94" s="122"/>
      <c r="J94" s="139"/>
      <c r="K94" s="140"/>
    </row>
    <row r="95" spans="1:11" ht="45.75" hidden="1" customHeight="1" x14ac:dyDescent="0.2">
      <c r="A95" s="716" t="s">
        <v>125</v>
      </c>
      <c r="B95" s="122">
        <v>5</v>
      </c>
      <c r="C95" s="717"/>
      <c r="D95" s="713"/>
      <c r="E95" s="714"/>
      <c r="F95" s="714"/>
      <c r="G95" s="714"/>
      <c r="H95" s="122"/>
      <c r="I95" s="122"/>
      <c r="J95" s="723" t="s">
        <v>124</v>
      </c>
      <c r="K95" s="724"/>
    </row>
    <row r="96" spans="1:11" ht="15" hidden="1" x14ac:dyDescent="0.2">
      <c r="A96" s="716"/>
      <c r="B96" s="122" t="s">
        <v>127</v>
      </c>
      <c r="C96" s="718"/>
      <c r="D96" s="713"/>
      <c r="E96" s="714"/>
      <c r="F96" s="714"/>
      <c r="G96" s="714"/>
      <c r="H96" s="122"/>
      <c r="I96" s="122"/>
      <c r="J96" s="124"/>
      <c r="K96" s="125"/>
    </row>
    <row r="97" spans="1:11" ht="27" hidden="1" customHeight="1" x14ac:dyDescent="0.2">
      <c r="A97" s="716"/>
      <c r="B97" s="122">
        <v>4</v>
      </c>
      <c r="C97" s="761"/>
      <c r="D97" s="713"/>
      <c r="E97" s="713"/>
      <c r="F97" s="763"/>
      <c r="G97" s="714"/>
      <c r="H97" s="122"/>
      <c r="I97" s="122"/>
      <c r="J97" s="130" t="str">
        <f xml:space="preserve"> IF(OR(E95="X",F95="X",G95="x",F97="x",G97="X",F99="X",G99="X",G101="X" ),"x","")</f>
        <v/>
      </c>
      <c r="K97" s="125" t="s">
        <v>126</v>
      </c>
    </row>
    <row r="98" spans="1:11" ht="27.75" hidden="1" x14ac:dyDescent="0.2">
      <c r="A98" s="716"/>
      <c r="B98" s="122" t="s">
        <v>129</v>
      </c>
      <c r="C98" s="762"/>
      <c r="D98" s="713"/>
      <c r="E98" s="713"/>
      <c r="F98" s="763"/>
      <c r="G98" s="714"/>
      <c r="H98" s="122"/>
      <c r="I98" s="122"/>
      <c r="J98" s="131"/>
      <c r="K98" s="125"/>
    </row>
    <row r="99" spans="1:11" ht="32.25" hidden="1" customHeight="1" x14ac:dyDescent="0.2">
      <c r="A99" s="716"/>
      <c r="B99" s="122">
        <v>3</v>
      </c>
      <c r="C99" s="707"/>
      <c r="D99" s="711"/>
      <c r="E99" s="712"/>
      <c r="F99" s="763"/>
      <c r="G99" s="714"/>
      <c r="H99" s="122"/>
      <c r="I99" s="122"/>
      <c r="J99" s="132" t="str">
        <f xml:space="preserve"> IF(OR(C95="X",D95="X",D97="x",E97="x",E99="X",F101="X",F103="X",G103="X" ),"x","")</f>
        <v/>
      </c>
      <c r="K99" s="125" t="s">
        <v>128</v>
      </c>
    </row>
    <row r="100" spans="1:11" ht="27.75" hidden="1" x14ac:dyDescent="0.2">
      <c r="A100" s="716"/>
      <c r="B100" s="122" t="s">
        <v>131</v>
      </c>
      <c r="C100" s="708"/>
      <c r="D100" s="711"/>
      <c r="E100" s="713"/>
      <c r="F100" s="763"/>
      <c r="G100" s="714"/>
      <c r="H100" s="122"/>
      <c r="I100" s="122"/>
      <c r="J100" s="133"/>
      <c r="K100" s="125"/>
    </row>
    <row r="101" spans="1:11" ht="27.75" hidden="1" customHeight="1" x14ac:dyDescent="0.2">
      <c r="A101" s="716"/>
      <c r="B101" s="122">
        <v>2</v>
      </c>
      <c r="C101" s="707"/>
      <c r="D101" s="709"/>
      <c r="E101" s="710"/>
      <c r="F101" s="712"/>
      <c r="G101" s="714"/>
      <c r="H101" s="122"/>
      <c r="I101" s="122"/>
      <c r="J101" s="134" t="str">
        <f xml:space="preserve"> IF(OR(C97="X",D99="X",E101="x",E103="x" ),"x","")</f>
        <v/>
      </c>
      <c r="K101" s="125" t="s">
        <v>130</v>
      </c>
    </row>
    <row r="102" spans="1:11" ht="27.75" hidden="1" x14ac:dyDescent="0.2">
      <c r="A102" s="716"/>
      <c r="B102" s="122" t="s">
        <v>253</v>
      </c>
      <c r="C102" s="708"/>
      <c r="D102" s="709"/>
      <c r="E102" s="711"/>
      <c r="F102" s="713"/>
      <c r="G102" s="714"/>
      <c r="H102" s="122"/>
      <c r="I102" s="122"/>
      <c r="J102" s="133"/>
      <c r="K102" s="125"/>
    </row>
    <row r="103" spans="1:11" ht="30" hidden="1" customHeight="1" x14ac:dyDescent="0.2">
      <c r="A103" s="716"/>
      <c r="B103" s="122">
        <v>1</v>
      </c>
      <c r="C103" s="707"/>
      <c r="D103" s="765"/>
      <c r="E103" s="767"/>
      <c r="F103" s="773"/>
      <c r="G103" s="771"/>
      <c r="H103" s="122"/>
      <c r="I103" s="122"/>
      <c r="J103" s="135" t="str">
        <f xml:space="preserve"> IF(OR(C99="X",C101="X",C103="x",D101="x",D103="x" ),"x","")</f>
        <v/>
      </c>
      <c r="K103" s="125" t="s">
        <v>132</v>
      </c>
    </row>
    <row r="104" spans="1:11" hidden="1" x14ac:dyDescent="0.2">
      <c r="A104" s="716"/>
      <c r="B104" s="122" t="s">
        <v>133</v>
      </c>
      <c r="C104" s="764"/>
      <c r="D104" s="766"/>
      <c r="E104" s="768"/>
      <c r="F104" s="774"/>
      <c r="G104" s="772"/>
      <c r="H104" s="122"/>
      <c r="I104" s="122"/>
      <c r="J104" s="122"/>
      <c r="K104" s="123"/>
    </row>
    <row r="105" spans="1:11" hidden="1" x14ac:dyDescent="0.2">
      <c r="A105" s="143"/>
      <c r="B105" s="122"/>
      <c r="C105" s="122">
        <v>1</v>
      </c>
      <c r="D105" s="122">
        <v>2</v>
      </c>
      <c r="E105" s="122">
        <v>3</v>
      </c>
      <c r="F105" s="122">
        <v>4</v>
      </c>
      <c r="G105" s="122">
        <v>5</v>
      </c>
      <c r="H105" s="122"/>
      <c r="I105" s="122"/>
      <c r="J105" s="122"/>
      <c r="K105" s="123"/>
    </row>
    <row r="106" spans="1:11" hidden="1" x14ac:dyDescent="0.2">
      <c r="A106" s="143"/>
      <c r="B106" s="122"/>
      <c r="C106" s="122" t="s">
        <v>134</v>
      </c>
      <c r="D106" s="122" t="s">
        <v>135</v>
      </c>
      <c r="E106" s="122" t="s">
        <v>136</v>
      </c>
      <c r="F106" s="122" t="s">
        <v>137</v>
      </c>
      <c r="G106" s="122" t="s">
        <v>138</v>
      </c>
      <c r="H106" s="122"/>
      <c r="I106" s="122"/>
      <c r="J106" s="122"/>
      <c r="K106" s="123"/>
    </row>
    <row r="107" spans="1:11" hidden="1" x14ac:dyDescent="0.2">
      <c r="A107" s="143"/>
      <c r="B107" s="122"/>
      <c r="C107" s="715" t="s">
        <v>139</v>
      </c>
      <c r="D107" s="715"/>
      <c r="E107" s="715"/>
      <c r="F107" s="715"/>
      <c r="G107" s="715"/>
      <c r="H107" s="122"/>
      <c r="I107" s="122"/>
      <c r="J107" s="122"/>
      <c r="K107" s="123"/>
    </row>
    <row r="108" spans="1:11" hidden="1" x14ac:dyDescent="0.2">
      <c r="A108" s="143"/>
      <c r="B108" s="122"/>
      <c r="C108" s="715"/>
      <c r="D108" s="715"/>
      <c r="E108" s="715"/>
      <c r="F108" s="715"/>
      <c r="G108" s="715"/>
      <c r="H108" s="122"/>
      <c r="I108" s="122"/>
      <c r="J108" s="122"/>
      <c r="K108" s="123"/>
    </row>
    <row r="109" spans="1:11" ht="15" hidden="1" thickBot="1" x14ac:dyDescent="0.25">
      <c r="A109" s="145"/>
      <c r="B109" s="146"/>
      <c r="C109" s="146"/>
      <c r="D109" s="146"/>
      <c r="E109" s="146"/>
      <c r="F109" s="146"/>
      <c r="G109" s="146"/>
      <c r="H109" s="146"/>
      <c r="I109" s="146"/>
      <c r="J109" s="146"/>
      <c r="K109" s="147"/>
    </row>
    <row r="110" spans="1:11" ht="15" hidden="1" thickBot="1" x14ac:dyDescent="0.25"/>
    <row r="111" spans="1:11" ht="31.5" hidden="1" customHeight="1" thickBot="1" x14ac:dyDescent="0.25">
      <c r="A111" s="114" t="s">
        <v>123</v>
      </c>
      <c r="B111" s="719" t="str">
        <f>DESCRIPCION!A25</f>
        <v>h</v>
      </c>
      <c r="C111" s="720"/>
      <c r="D111" s="720"/>
      <c r="E111" s="720"/>
      <c r="F111" s="720"/>
      <c r="G111" s="720"/>
      <c r="H111" s="720"/>
      <c r="I111" s="721"/>
      <c r="J111" s="115" t="s">
        <v>350</v>
      </c>
      <c r="K111" s="113" t="str">
        <f>IF(J117="x","EXTREMA",IF(J119="x","ALTA",IF(J121="x","MODERADA",IF(J123="x","BAJA",""))))</f>
        <v/>
      </c>
    </row>
    <row r="112" spans="1:11" ht="16.5" hidden="1" thickBot="1" x14ac:dyDescent="0.25">
      <c r="A112" s="700" t="s">
        <v>125</v>
      </c>
      <c r="B112" s="701"/>
      <c r="C112" s="701"/>
      <c r="D112" s="702" t="str">
        <f>PROBABILIDAD!T16</f>
        <v xml:space="preserve"> </v>
      </c>
      <c r="E112" s="703"/>
      <c r="F112" s="700" t="s">
        <v>351</v>
      </c>
      <c r="G112" s="701"/>
      <c r="H112" s="701"/>
      <c r="I112" s="704"/>
      <c r="J112" s="705"/>
      <c r="K112" s="706"/>
    </row>
    <row r="113" spans="1:11" hidden="1" x14ac:dyDescent="0.2">
      <c r="A113" s="143"/>
      <c r="B113" s="122"/>
      <c r="C113" s="122"/>
      <c r="D113" s="122"/>
      <c r="E113" s="122"/>
      <c r="F113" s="122"/>
      <c r="G113" s="122"/>
      <c r="H113" s="122"/>
      <c r="I113" s="122"/>
      <c r="J113" s="139"/>
      <c r="K113" s="140"/>
    </row>
    <row r="114" spans="1:11" hidden="1" x14ac:dyDescent="0.2">
      <c r="A114" s="143"/>
      <c r="B114" s="122"/>
      <c r="C114" s="144"/>
      <c r="D114" s="122"/>
      <c r="E114" s="122"/>
      <c r="F114" s="122"/>
      <c r="G114" s="122"/>
      <c r="H114" s="122"/>
      <c r="I114" s="122"/>
      <c r="J114" s="139"/>
      <c r="K114" s="140"/>
    </row>
    <row r="115" spans="1:11" ht="36" hidden="1" customHeight="1" x14ac:dyDescent="0.2">
      <c r="A115" s="716" t="s">
        <v>125</v>
      </c>
      <c r="B115" s="122">
        <v>5</v>
      </c>
      <c r="C115" s="717"/>
      <c r="D115" s="713"/>
      <c r="E115" s="714"/>
      <c r="F115" s="714"/>
      <c r="G115" s="714"/>
      <c r="H115" s="122"/>
      <c r="I115" s="122"/>
      <c r="J115" s="723" t="s">
        <v>124</v>
      </c>
      <c r="K115" s="724"/>
    </row>
    <row r="116" spans="1:11" ht="15" hidden="1" x14ac:dyDescent="0.2">
      <c r="A116" s="716"/>
      <c r="B116" s="122" t="s">
        <v>127</v>
      </c>
      <c r="C116" s="718"/>
      <c r="D116" s="713"/>
      <c r="E116" s="714"/>
      <c r="F116" s="714"/>
      <c r="G116" s="714"/>
      <c r="H116" s="122"/>
      <c r="I116" s="122"/>
      <c r="J116" s="124"/>
      <c r="K116" s="125"/>
    </row>
    <row r="117" spans="1:11" ht="27" hidden="1" customHeight="1" x14ac:dyDescent="0.2">
      <c r="A117" s="716"/>
      <c r="B117" s="122">
        <v>4</v>
      </c>
      <c r="C117" s="761"/>
      <c r="D117" s="713"/>
      <c r="E117" s="713"/>
      <c r="F117" s="763"/>
      <c r="G117" s="714"/>
      <c r="H117" s="122"/>
      <c r="I117" s="122"/>
      <c r="J117" s="130" t="str">
        <f xml:space="preserve"> IF(OR(E115="X",F115="X",G115="x",F117="x",G117="X",F119="X",G119="X",G121="X" ),"x","")</f>
        <v/>
      </c>
      <c r="K117" s="125" t="s">
        <v>126</v>
      </c>
    </row>
    <row r="118" spans="1:11" ht="27.75" hidden="1" x14ac:dyDescent="0.2">
      <c r="A118" s="716"/>
      <c r="B118" s="122" t="s">
        <v>129</v>
      </c>
      <c r="C118" s="762"/>
      <c r="D118" s="713"/>
      <c r="E118" s="713"/>
      <c r="F118" s="763"/>
      <c r="G118" s="714"/>
      <c r="H118" s="122"/>
      <c r="I118" s="122"/>
      <c r="J118" s="131"/>
      <c r="K118" s="125"/>
    </row>
    <row r="119" spans="1:11" ht="27.75" hidden="1" customHeight="1" x14ac:dyDescent="0.2">
      <c r="A119" s="716"/>
      <c r="B119" s="122">
        <v>3</v>
      </c>
      <c r="C119" s="707"/>
      <c r="D119" s="711"/>
      <c r="E119" s="712"/>
      <c r="F119" s="763"/>
      <c r="G119" s="714"/>
      <c r="H119" s="122"/>
      <c r="I119" s="122"/>
      <c r="J119" s="132" t="str">
        <f xml:space="preserve"> IF(OR(C115="X",D115="X",D117="x",E117="x",E119="X",F121="X",F123="X",G123="X" ),"x","")</f>
        <v/>
      </c>
      <c r="K119" s="125" t="s">
        <v>128</v>
      </c>
    </row>
    <row r="120" spans="1:11" ht="27.75" hidden="1" x14ac:dyDescent="0.2">
      <c r="A120" s="716"/>
      <c r="B120" s="122" t="s">
        <v>131</v>
      </c>
      <c r="C120" s="708"/>
      <c r="D120" s="711"/>
      <c r="E120" s="713"/>
      <c r="F120" s="763"/>
      <c r="G120" s="714"/>
      <c r="H120" s="122"/>
      <c r="I120" s="122"/>
      <c r="J120" s="133"/>
      <c r="K120" s="125"/>
    </row>
    <row r="121" spans="1:11" ht="27.75" hidden="1" customHeight="1" x14ac:dyDescent="0.2">
      <c r="A121" s="716"/>
      <c r="B121" s="122">
        <v>2</v>
      </c>
      <c r="C121" s="707"/>
      <c r="D121" s="709"/>
      <c r="E121" s="710"/>
      <c r="F121" s="712"/>
      <c r="G121" s="714"/>
      <c r="H121" s="122"/>
      <c r="I121" s="122"/>
      <c r="J121" s="134" t="str">
        <f xml:space="preserve"> IF(OR(C117="X",D119="X",E121="x",E123="x" ),"x","")</f>
        <v/>
      </c>
      <c r="K121" s="125" t="s">
        <v>130</v>
      </c>
    </row>
    <row r="122" spans="1:11" ht="27.75" hidden="1" x14ac:dyDescent="0.2">
      <c r="A122" s="716"/>
      <c r="B122" s="122" t="s">
        <v>253</v>
      </c>
      <c r="C122" s="708"/>
      <c r="D122" s="709"/>
      <c r="E122" s="711"/>
      <c r="F122" s="713"/>
      <c r="G122" s="714"/>
      <c r="H122" s="122"/>
      <c r="I122" s="122"/>
      <c r="J122" s="133"/>
      <c r="K122" s="125"/>
    </row>
    <row r="123" spans="1:11" ht="27.75" hidden="1" x14ac:dyDescent="0.2">
      <c r="A123" s="716"/>
      <c r="B123" s="122">
        <v>1</v>
      </c>
      <c r="C123" s="707"/>
      <c r="D123" s="765"/>
      <c r="E123" s="767"/>
      <c r="F123" s="773"/>
      <c r="G123" s="771"/>
      <c r="H123" s="122"/>
      <c r="I123" s="122"/>
      <c r="J123" s="135" t="str">
        <f xml:space="preserve"> IF(OR(C119="X",C121="X",C123="x",D121="x",D123="x" ),"x","")</f>
        <v/>
      </c>
      <c r="K123" s="125" t="s">
        <v>132</v>
      </c>
    </row>
    <row r="124" spans="1:11" ht="26.25" hidden="1" customHeight="1" x14ac:dyDescent="0.2">
      <c r="A124" s="716"/>
      <c r="B124" s="122" t="s">
        <v>133</v>
      </c>
      <c r="C124" s="764"/>
      <c r="D124" s="766"/>
      <c r="E124" s="768"/>
      <c r="F124" s="774"/>
      <c r="G124" s="772"/>
      <c r="H124" s="122"/>
      <c r="I124" s="122"/>
      <c r="J124" s="122"/>
      <c r="K124" s="123"/>
    </row>
    <row r="125" spans="1:11" hidden="1" x14ac:dyDescent="0.2">
      <c r="A125" s="143"/>
      <c r="B125" s="122"/>
      <c r="C125" s="122">
        <v>1</v>
      </c>
      <c r="D125" s="122">
        <v>2</v>
      </c>
      <c r="E125" s="122">
        <v>3</v>
      </c>
      <c r="F125" s="122">
        <v>4</v>
      </c>
      <c r="G125" s="122">
        <v>5</v>
      </c>
      <c r="H125" s="122"/>
      <c r="I125" s="122"/>
      <c r="J125" s="122"/>
      <c r="K125" s="123"/>
    </row>
    <row r="126" spans="1:11" hidden="1" x14ac:dyDescent="0.2">
      <c r="A126" s="143"/>
      <c r="B126" s="122"/>
      <c r="C126" s="122" t="s">
        <v>134</v>
      </c>
      <c r="D126" s="122" t="s">
        <v>135</v>
      </c>
      <c r="E126" s="122" t="s">
        <v>136</v>
      </c>
      <c r="F126" s="122" t="s">
        <v>137</v>
      </c>
      <c r="G126" s="122" t="s">
        <v>138</v>
      </c>
      <c r="H126" s="122"/>
      <c r="I126" s="122"/>
      <c r="J126" s="122"/>
      <c r="K126" s="123"/>
    </row>
    <row r="127" spans="1:11" hidden="1" x14ac:dyDescent="0.2">
      <c r="A127" s="143"/>
      <c r="B127" s="122"/>
      <c r="C127" s="715" t="s">
        <v>139</v>
      </c>
      <c r="D127" s="715"/>
      <c r="E127" s="715"/>
      <c r="F127" s="715"/>
      <c r="G127" s="715"/>
      <c r="H127" s="122"/>
      <c r="I127" s="122"/>
      <c r="J127" s="122"/>
      <c r="K127" s="123"/>
    </row>
    <row r="128" spans="1:11" hidden="1" x14ac:dyDescent="0.2">
      <c r="A128" s="143"/>
      <c r="B128" s="122"/>
      <c r="C128" s="715"/>
      <c r="D128" s="715"/>
      <c r="E128" s="715"/>
      <c r="F128" s="715"/>
      <c r="G128" s="715"/>
      <c r="H128" s="122"/>
      <c r="I128" s="122"/>
      <c r="J128" s="122"/>
      <c r="K128" s="123"/>
    </row>
    <row r="129" spans="1:11" ht="15" hidden="1" thickBot="1" x14ac:dyDescent="0.25">
      <c r="A129" s="145"/>
      <c r="B129" s="146"/>
      <c r="C129" s="146"/>
      <c r="D129" s="146"/>
      <c r="E129" s="146"/>
      <c r="F129" s="146"/>
      <c r="G129" s="146"/>
      <c r="H129" s="146"/>
      <c r="I129" s="146"/>
      <c r="J129" s="146"/>
      <c r="K129" s="147"/>
    </row>
    <row r="130" spans="1:11" hidden="1" x14ac:dyDescent="0.2"/>
    <row r="131" spans="1:11" ht="15" hidden="1" thickBot="1" x14ac:dyDescent="0.25"/>
    <row r="132" spans="1:11" ht="33.75" hidden="1" customHeight="1" thickBot="1" x14ac:dyDescent="0.25">
      <c r="A132" s="114" t="s">
        <v>123</v>
      </c>
      <c r="B132" s="796" t="str">
        <f>DESCRIPCION!A28</f>
        <v>i</v>
      </c>
      <c r="C132" s="797"/>
      <c r="D132" s="797"/>
      <c r="E132" s="797"/>
      <c r="F132" s="797"/>
      <c r="G132" s="797"/>
      <c r="H132" s="797"/>
      <c r="I132" s="798"/>
      <c r="J132" s="115" t="s">
        <v>350</v>
      </c>
      <c r="K132" s="113" t="str">
        <f>IF(J138="x","EXTREMA",IF(J140="x","ALTA",IF(J142="x","MODERADA",IF(J144="x","BAJA",""))))</f>
        <v/>
      </c>
    </row>
    <row r="133" spans="1:11" ht="16.5" hidden="1" thickBot="1" x14ac:dyDescent="0.25">
      <c r="A133" s="700" t="s">
        <v>125</v>
      </c>
      <c r="B133" s="701"/>
      <c r="C133" s="701"/>
      <c r="D133" s="702" t="str">
        <f>PROBABILIDAD!T17</f>
        <v xml:space="preserve"> </v>
      </c>
      <c r="E133" s="703"/>
      <c r="F133" s="700" t="s">
        <v>351</v>
      </c>
      <c r="G133" s="701"/>
      <c r="H133" s="701"/>
      <c r="I133" s="704"/>
      <c r="J133" s="705"/>
      <c r="K133" s="706"/>
    </row>
    <row r="134" spans="1:11" hidden="1" x14ac:dyDescent="0.2">
      <c r="A134" s="143"/>
      <c r="B134" s="122"/>
      <c r="C134" s="122"/>
      <c r="D134" s="122"/>
      <c r="E134" s="122"/>
      <c r="F134" s="122"/>
      <c r="G134" s="122"/>
      <c r="H134" s="122"/>
      <c r="I134" s="122"/>
      <c r="J134" s="139"/>
      <c r="K134" s="140"/>
    </row>
    <row r="135" spans="1:11" hidden="1" x14ac:dyDescent="0.2">
      <c r="A135" s="143"/>
      <c r="B135" s="122"/>
      <c r="C135" s="144"/>
      <c r="D135" s="122"/>
      <c r="E135" s="122"/>
      <c r="F135" s="122"/>
      <c r="G135" s="122"/>
      <c r="H135" s="122"/>
      <c r="I135" s="122"/>
      <c r="J135" s="139"/>
      <c r="K135" s="140"/>
    </row>
    <row r="136" spans="1:11" ht="31.5" hidden="1" customHeight="1" x14ac:dyDescent="0.2">
      <c r="A136" s="716" t="s">
        <v>125</v>
      </c>
      <c r="B136" s="122">
        <v>5</v>
      </c>
      <c r="C136" s="717"/>
      <c r="D136" s="713"/>
      <c r="E136" s="714"/>
      <c r="F136" s="714"/>
      <c r="G136" s="714"/>
      <c r="H136" s="122"/>
      <c r="I136" s="122"/>
      <c r="J136" s="723" t="s">
        <v>124</v>
      </c>
      <c r="K136" s="724"/>
    </row>
    <row r="137" spans="1:11" ht="15" hidden="1" x14ac:dyDescent="0.2">
      <c r="A137" s="716"/>
      <c r="B137" s="122" t="s">
        <v>127</v>
      </c>
      <c r="C137" s="718"/>
      <c r="D137" s="713"/>
      <c r="E137" s="714"/>
      <c r="F137" s="714"/>
      <c r="G137" s="714"/>
      <c r="H137" s="122"/>
      <c r="I137" s="122"/>
      <c r="J137" s="124"/>
      <c r="K137" s="125"/>
    </row>
    <row r="138" spans="1:11" ht="27.75" hidden="1" customHeight="1" x14ac:dyDescent="0.2">
      <c r="A138" s="716"/>
      <c r="B138" s="122">
        <v>4</v>
      </c>
      <c r="C138" s="761"/>
      <c r="D138" s="713"/>
      <c r="E138" s="713"/>
      <c r="F138" s="763"/>
      <c r="G138" s="714"/>
      <c r="H138" s="122"/>
      <c r="I138" s="122"/>
      <c r="J138" s="130" t="str">
        <f xml:space="preserve"> IF(OR(E136="X",F136="X",G136="x",F138="x",G138="X",F140="X",G140="X",G142="X" ),"x","")</f>
        <v/>
      </c>
      <c r="K138" s="125" t="s">
        <v>126</v>
      </c>
    </row>
    <row r="139" spans="1:11" ht="27.75" hidden="1" x14ac:dyDescent="0.2">
      <c r="A139" s="716"/>
      <c r="B139" s="122" t="s">
        <v>129</v>
      </c>
      <c r="C139" s="762"/>
      <c r="D139" s="713"/>
      <c r="E139" s="713"/>
      <c r="F139" s="763"/>
      <c r="G139" s="714"/>
      <c r="H139" s="122"/>
      <c r="I139" s="122"/>
      <c r="J139" s="131"/>
      <c r="K139" s="125"/>
    </row>
    <row r="140" spans="1:11" ht="32.25" hidden="1" customHeight="1" x14ac:dyDescent="0.2">
      <c r="A140" s="716"/>
      <c r="B140" s="122">
        <v>3</v>
      </c>
      <c r="C140" s="707"/>
      <c r="D140" s="711"/>
      <c r="E140" s="712"/>
      <c r="F140" s="763"/>
      <c r="G140" s="714"/>
      <c r="H140" s="122"/>
      <c r="I140" s="122"/>
      <c r="J140" s="132" t="str">
        <f xml:space="preserve"> IF(OR(C136="X",D136="X",D138="x",E138="x",E140="X",F142="X",F144="X",G144="X" ),"x","")</f>
        <v/>
      </c>
      <c r="K140" s="125" t="s">
        <v>128</v>
      </c>
    </row>
    <row r="141" spans="1:11" ht="27.75" hidden="1" x14ac:dyDescent="0.2">
      <c r="A141" s="716"/>
      <c r="B141" s="122" t="s">
        <v>131</v>
      </c>
      <c r="C141" s="708"/>
      <c r="D141" s="711"/>
      <c r="E141" s="713"/>
      <c r="F141" s="763"/>
      <c r="G141" s="714"/>
      <c r="H141" s="122"/>
      <c r="I141" s="122"/>
      <c r="J141" s="133"/>
      <c r="K141" s="125"/>
    </row>
    <row r="142" spans="1:11" ht="32.25" hidden="1" customHeight="1" x14ac:dyDescent="0.2">
      <c r="A142" s="716"/>
      <c r="B142" s="122">
        <v>2</v>
      </c>
      <c r="C142" s="707"/>
      <c r="D142" s="709"/>
      <c r="E142" s="710"/>
      <c r="F142" s="712"/>
      <c r="G142" s="714"/>
      <c r="H142" s="122"/>
      <c r="I142" s="122"/>
      <c r="J142" s="134" t="str">
        <f xml:space="preserve"> IF(OR(E142="X",D140="X",C138="x",E144="x" ),"x","")</f>
        <v/>
      </c>
      <c r="K142" s="125" t="s">
        <v>130</v>
      </c>
    </row>
    <row r="143" spans="1:11" ht="27.75" hidden="1" x14ac:dyDescent="0.2">
      <c r="A143" s="716"/>
      <c r="B143" s="122" t="s">
        <v>253</v>
      </c>
      <c r="C143" s="708"/>
      <c r="D143" s="709"/>
      <c r="E143" s="711"/>
      <c r="F143" s="713"/>
      <c r="G143" s="714"/>
      <c r="H143" s="122"/>
      <c r="I143" s="122"/>
      <c r="J143" s="133"/>
      <c r="K143" s="125"/>
    </row>
    <row r="144" spans="1:11" ht="27.75" hidden="1" x14ac:dyDescent="0.2">
      <c r="A144" s="716"/>
      <c r="B144" s="122">
        <v>1</v>
      </c>
      <c r="C144" s="707"/>
      <c r="D144" s="765"/>
      <c r="E144" s="767"/>
      <c r="F144" s="773"/>
      <c r="G144" s="771"/>
      <c r="H144" s="122"/>
      <c r="I144" s="122"/>
      <c r="J144" s="135" t="str">
        <f xml:space="preserve"> IF(OR(C140="X",C142="X",D142="x",D144="x",C144="x" ),"x","")</f>
        <v/>
      </c>
      <c r="K144" s="125" t="s">
        <v>132</v>
      </c>
    </row>
    <row r="145" spans="1:11" ht="24" hidden="1" customHeight="1" x14ac:dyDescent="0.2">
      <c r="A145" s="716"/>
      <c r="B145" s="122" t="s">
        <v>133</v>
      </c>
      <c r="C145" s="764"/>
      <c r="D145" s="766"/>
      <c r="E145" s="768"/>
      <c r="F145" s="774"/>
      <c r="G145" s="772"/>
      <c r="H145" s="122"/>
      <c r="I145" s="122"/>
      <c r="J145" s="122"/>
      <c r="K145" s="123"/>
    </row>
    <row r="146" spans="1:11" hidden="1" x14ac:dyDescent="0.2">
      <c r="A146" s="143"/>
      <c r="B146" s="122"/>
      <c r="C146" s="122">
        <v>1</v>
      </c>
      <c r="D146" s="122">
        <v>2</v>
      </c>
      <c r="E146" s="122">
        <v>3</v>
      </c>
      <c r="F146" s="122">
        <v>4</v>
      </c>
      <c r="G146" s="122">
        <v>5</v>
      </c>
      <c r="H146" s="122"/>
      <c r="I146" s="122"/>
      <c r="J146" s="122"/>
      <c r="K146" s="123"/>
    </row>
    <row r="147" spans="1:11" hidden="1" x14ac:dyDescent="0.2">
      <c r="A147" s="143"/>
      <c r="B147" s="122"/>
      <c r="C147" s="122" t="s">
        <v>134</v>
      </c>
      <c r="D147" s="122" t="s">
        <v>135</v>
      </c>
      <c r="E147" s="122" t="s">
        <v>136</v>
      </c>
      <c r="F147" s="122" t="s">
        <v>137</v>
      </c>
      <c r="G147" s="122" t="s">
        <v>138</v>
      </c>
      <c r="H147" s="122"/>
      <c r="I147" s="122"/>
      <c r="J147" s="122"/>
      <c r="K147" s="123"/>
    </row>
    <row r="148" spans="1:11" hidden="1" x14ac:dyDescent="0.2">
      <c r="A148" s="143"/>
      <c r="B148" s="122"/>
      <c r="C148" s="715" t="s">
        <v>139</v>
      </c>
      <c r="D148" s="715"/>
      <c r="E148" s="715"/>
      <c r="F148" s="715"/>
      <c r="G148" s="715"/>
      <c r="H148" s="122"/>
      <c r="I148" s="122"/>
      <c r="J148" s="122"/>
      <c r="K148" s="123"/>
    </row>
    <row r="149" spans="1:11" hidden="1" x14ac:dyDescent="0.2">
      <c r="A149" s="143"/>
      <c r="B149" s="122"/>
      <c r="C149" s="715"/>
      <c r="D149" s="715"/>
      <c r="E149" s="715"/>
      <c r="F149" s="715"/>
      <c r="G149" s="715"/>
      <c r="H149" s="122"/>
      <c r="I149" s="122"/>
      <c r="J149" s="122"/>
      <c r="K149" s="123"/>
    </row>
    <row r="150" spans="1:11" ht="15" hidden="1" thickBot="1" x14ac:dyDescent="0.25">
      <c r="A150" s="70"/>
      <c r="B150" s="71"/>
      <c r="C150" s="71"/>
      <c r="D150" s="71"/>
      <c r="E150" s="71"/>
      <c r="F150" s="71"/>
      <c r="G150" s="71"/>
      <c r="H150" s="71"/>
      <c r="I150" s="71"/>
      <c r="J150" s="71"/>
      <c r="K150" s="72"/>
    </row>
    <row r="151" spans="1:11" ht="15" hidden="1" thickBot="1" x14ac:dyDescent="0.25"/>
    <row r="152" spans="1:11" ht="33" hidden="1" customHeight="1" thickBot="1" x14ac:dyDescent="0.25">
      <c r="A152" s="114" t="s">
        <v>123</v>
      </c>
      <c r="B152" s="719" t="str">
        <f>DESCRIPCION!A31</f>
        <v>j</v>
      </c>
      <c r="C152" s="720"/>
      <c r="D152" s="720"/>
      <c r="E152" s="720"/>
      <c r="F152" s="720"/>
      <c r="G152" s="720"/>
      <c r="H152" s="720"/>
      <c r="I152" s="721"/>
      <c r="J152" s="115" t="s">
        <v>350</v>
      </c>
      <c r="K152" s="113" t="str">
        <f>IF(J158="x","EXTREMA",IF(J160="x","ALTA",IF(J162="x","MODERADA",IF(J164="x","BAJA",""))))</f>
        <v/>
      </c>
    </row>
    <row r="153" spans="1:11" ht="16.5" hidden="1" thickBot="1" x14ac:dyDescent="0.25">
      <c r="A153" s="700" t="s">
        <v>125</v>
      </c>
      <c r="B153" s="701"/>
      <c r="C153" s="701"/>
      <c r="D153" s="702" t="str">
        <f>PROBABILIDAD!T18</f>
        <v xml:space="preserve"> </v>
      </c>
      <c r="E153" s="703"/>
      <c r="F153" s="700" t="s">
        <v>351</v>
      </c>
      <c r="G153" s="701"/>
      <c r="H153" s="701"/>
      <c r="I153" s="704"/>
      <c r="J153" s="705"/>
      <c r="K153" s="706"/>
    </row>
    <row r="154" spans="1:11" hidden="1" x14ac:dyDescent="0.2">
      <c r="A154" s="143"/>
      <c r="B154" s="122"/>
      <c r="C154" s="122"/>
      <c r="D154" s="122"/>
      <c r="E154" s="122"/>
      <c r="F154" s="122"/>
      <c r="G154" s="122"/>
      <c r="H154" s="122"/>
      <c r="I154" s="122"/>
      <c r="J154" s="139"/>
      <c r="K154" s="140"/>
    </row>
    <row r="155" spans="1:11" hidden="1" x14ac:dyDescent="0.2">
      <c r="A155" s="143"/>
      <c r="B155" s="122"/>
      <c r="C155" s="144"/>
      <c r="D155" s="122"/>
      <c r="E155" s="122"/>
      <c r="F155" s="122"/>
      <c r="G155" s="122"/>
      <c r="H155" s="122"/>
      <c r="I155" s="122"/>
      <c r="J155" s="139"/>
      <c r="K155" s="140"/>
    </row>
    <row r="156" spans="1:11" ht="27" hidden="1" customHeight="1" x14ac:dyDescent="0.2">
      <c r="A156" s="716" t="s">
        <v>125</v>
      </c>
      <c r="B156" s="122">
        <v>5</v>
      </c>
      <c r="C156" s="717"/>
      <c r="D156" s="713"/>
      <c r="E156" s="714"/>
      <c r="F156" s="714"/>
      <c r="G156" s="714"/>
      <c r="H156" s="122"/>
      <c r="I156" s="122"/>
      <c r="J156" s="723" t="s">
        <v>124</v>
      </c>
      <c r="K156" s="724"/>
    </row>
    <row r="157" spans="1:11" ht="15" hidden="1" x14ac:dyDescent="0.2">
      <c r="A157" s="716"/>
      <c r="B157" s="122" t="s">
        <v>127</v>
      </c>
      <c r="C157" s="718"/>
      <c r="D157" s="713"/>
      <c r="E157" s="714"/>
      <c r="F157" s="714"/>
      <c r="G157" s="714"/>
      <c r="H157" s="122"/>
      <c r="I157" s="122"/>
      <c r="J157" s="124"/>
      <c r="K157" s="125"/>
    </row>
    <row r="158" spans="1:11" ht="30.75" hidden="1" customHeight="1" x14ac:dyDescent="0.2">
      <c r="A158" s="716"/>
      <c r="B158" s="122">
        <v>4</v>
      </c>
      <c r="C158" s="761"/>
      <c r="D158" s="713"/>
      <c r="E158" s="713"/>
      <c r="F158" s="763"/>
      <c r="G158" s="714"/>
      <c r="H158" s="122"/>
      <c r="I158" s="122"/>
      <c r="J158" s="130" t="str">
        <f xml:space="preserve"> IF(OR(E156="X",F156="X",G156="x",F158="x",G158="X",F160="X",G160="X",G162="X" ),"x","")</f>
        <v/>
      </c>
      <c r="K158" s="125" t="s">
        <v>126</v>
      </c>
    </row>
    <row r="159" spans="1:11" ht="27.75" hidden="1" x14ac:dyDescent="0.2">
      <c r="A159" s="716"/>
      <c r="B159" s="122" t="s">
        <v>129</v>
      </c>
      <c r="C159" s="762"/>
      <c r="D159" s="713"/>
      <c r="E159" s="713"/>
      <c r="F159" s="763"/>
      <c r="G159" s="714"/>
      <c r="H159" s="122"/>
      <c r="I159" s="122"/>
      <c r="J159" s="131"/>
      <c r="K159" s="125"/>
    </row>
    <row r="160" spans="1:11" ht="25.5" hidden="1" customHeight="1" x14ac:dyDescent="0.2">
      <c r="A160" s="716"/>
      <c r="B160" s="122">
        <v>3</v>
      </c>
      <c r="C160" s="707"/>
      <c r="D160" s="711"/>
      <c r="E160" s="712"/>
      <c r="F160" s="763"/>
      <c r="G160" s="714"/>
      <c r="H160" s="122"/>
      <c r="I160" s="122"/>
      <c r="J160" s="132" t="str">
        <f xml:space="preserve"> IF(OR(C156="X",D156="X",D158="x",E158="x",E160="X",F162="X",F164="X",G164="X" ),"x","")</f>
        <v/>
      </c>
      <c r="K160" s="125" t="s">
        <v>128</v>
      </c>
    </row>
    <row r="161" spans="1:11" ht="27.75" hidden="1" x14ac:dyDescent="0.2">
      <c r="A161" s="716"/>
      <c r="B161" s="122" t="s">
        <v>131</v>
      </c>
      <c r="C161" s="708"/>
      <c r="D161" s="711"/>
      <c r="E161" s="713"/>
      <c r="F161" s="763"/>
      <c r="G161" s="714"/>
      <c r="H161" s="122"/>
      <c r="I161" s="122"/>
      <c r="J161" s="133"/>
      <c r="K161" s="125"/>
    </row>
    <row r="162" spans="1:11" ht="32.25" hidden="1" customHeight="1" x14ac:dyDescent="0.2">
      <c r="A162" s="716"/>
      <c r="B162" s="122">
        <v>2</v>
      </c>
      <c r="C162" s="707"/>
      <c r="D162" s="709"/>
      <c r="E162" s="710"/>
      <c r="F162" s="712"/>
      <c r="G162" s="714"/>
      <c r="H162" s="122"/>
      <c r="I162" s="122"/>
      <c r="J162" s="134" t="str">
        <f xml:space="preserve"> IF(OR(C158="X",D160="X",E162="x",E164="x" ),"x","")</f>
        <v/>
      </c>
      <c r="K162" s="125" t="s">
        <v>130</v>
      </c>
    </row>
    <row r="163" spans="1:11" ht="27.75" hidden="1" x14ac:dyDescent="0.2">
      <c r="A163" s="716"/>
      <c r="B163" s="122" t="s">
        <v>253</v>
      </c>
      <c r="C163" s="708"/>
      <c r="D163" s="709"/>
      <c r="E163" s="711"/>
      <c r="F163" s="713"/>
      <c r="G163" s="714"/>
      <c r="H163" s="122"/>
      <c r="I163" s="122"/>
      <c r="J163" s="133"/>
      <c r="K163" s="125"/>
    </row>
    <row r="164" spans="1:11" ht="27.75" hidden="1" x14ac:dyDescent="0.2">
      <c r="A164" s="716"/>
      <c r="B164" s="122">
        <v>1</v>
      </c>
      <c r="C164" s="707"/>
      <c r="D164" s="765"/>
      <c r="E164" s="767"/>
      <c r="F164" s="773"/>
      <c r="G164" s="771"/>
      <c r="H164" s="122"/>
      <c r="I164" s="122"/>
      <c r="J164" s="135" t="str">
        <f xml:space="preserve"> IF(OR(C160="X",C162="X",D162="x",D164="x",C164="x" ),"x","")</f>
        <v/>
      </c>
      <c r="K164" s="125" t="s">
        <v>132</v>
      </c>
    </row>
    <row r="165" spans="1:11" ht="26.25" hidden="1" customHeight="1" x14ac:dyDescent="0.2">
      <c r="A165" s="716"/>
      <c r="B165" s="122" t="s">
        <v>133</v>
      </c>
      <c r="C165" s="764"/>
      <c r="D165" s="766"/>
      <c r="E165" s="768"/>
      <c r="F165" s="774"/>
      <c r="G165" s="772"/>
      <c r="H165" s="122"/>
      <c r="I165" s="122"/>
      <c r="J165" s="122"/>
      <c r="K165" s="123"/>
    </row>
    <row r="166" spans="1:11" hidden="1" x14ac:dyDescent="0.2">
      <c r="A166" s="143"/>
      <c r="B166" s="122"/>
      <c r="C166" s="122">
        <v>1</v>
      </c>
      <c r="D166" s="122">
        <v>2</v>
      </c>
      <c r="E166" s="122">
        <v>3</v>
      </c>
      <c r="F166" s="122">
        <v>4</v>
      </c>
      <c r="G166" s="122">
        <v>5</v>
      </c>
      <c r="H166" s="122"/>
      <c r="I166" s="122"/>
      <c r="J166" s="122"/>
      <c r="K166" s="123"/>
    </row>
    <row r="167" spans="1:11" hidden="1" x14ac:dyDescent="0.2">
      <c r="A167" s="143"/>
      <c r="B167" s="122"/>
      <c r="C167" s="122" t="s">
        <v>134</v>
      </c>
      <c r="D167" s="122" t="s">
        <v>135</v>
      </c>
      <c r="E167" s="122" t="s">
        <v>136</v>
      </c>
      <c r="F167" s="122" t="s">
        <v>137</v>
      </c>
      <c r="G167" s="122" t="s">
        <v>138</v>
      </c>
      <c r="H167" s="122"/>
      <c r="I167" s="122"/>
      <c r="J167" s="122"/>
      <c r="K167" s="123"/>
    </row>
    <row r="168" spans="1:11" hidden="1" x14ac:dyDescent="0.2">
      <c r="A168" s="143"/>
      <c r="B168" s="122"/>
      <c r="C168" s="715" t="s">
        <v>139</v>
      </c>
      <c r="D168" s="715"/>
      <c r="E168" s="715"/>
      <c r="F168" s="715"/>
      <c r="G168" s="715"/>
      <c r="H168" s="122"/>
      <c r="I168" s="122"/>
      <c r="J168" s="122"/>
      <c r="K168" s="123"/>
    </row>
    <row r="169" spans="1:11" hidden="1" x14ac:dyDescent="0.2">
      <c r="A169" s="143"/>
      <c r="B169" s="122"/>
      <c r="C169" s="715"/>
      <c r="D169" s="715"/>
      <c r="E169" s="715"/>
      <c r="F169" s="715"/>
      <c r="G169" s="715"/>
      <c r="H169" s="122"/>
      <c r="I169" s="122"/>
      <c r="J169" s="122"/>
      <c r="K169" s="123"/>
    </row>
    <row r="170" spans="1:11" ht="15" hidden="1" thickBot="1" x14ac:dyDescent="0.25">
      <c r="A170" s="70"/>
      <c r="B170" s="71"/>
      <c r="C170" s="71"/>
      <c r="D170" s="71"/>
      <c r="E170" s="71"/>
      <c r="F170" s="71"/>
      <c r="G170" s="71"/>
      <c r="H170" s="71"/>
      <c r="I170" s="71"/>
      <c r="J170" s="71"/>
      <c r="K170" s="72"/>
    </row>
  </sheetData>
  <sheetProtection selectLockedCells="1"/>
  <dataConsolidate link="1"/>
  <mergeCells count="277">
    <mergeCell ref="D142:D143"/>
    <mergeCell ref="E142:E143"/>
    <mergeCell ref="F142:F143"/>
    <mergeCell ref="G142:G143"/>
    <mergeCell ref="C168:G169"/>
    <mergeCell ref="C164:C165"/>
    <mergeCell ref="D164:D165"/>
    <mergeCell ref="E164:E165"/>
    <mergeCell ref="F164:F165"/>
    <mergeCell ref="G164:G165"/>
    <mergeCell ref="E160:E161"/>
    <mergeCell ref="F160:F161"/>
    <mergeCell ref="G160:G161"/>
    <mergeCell ref="C162:C163"/>
    <mergeCell ref="D162:D163"/>
    <mergeCell ref="E162:E163"/>
    <mergeCell ref="F162:F163"/>
    <mergeCell ref="G162:G163"/>
    <mergeCell ref="C142:C143"/>
    <mergeCell ref="J136:K136"/>
    <mergeCell ref="B132:I132"/>
    <mergeCell ref="A156:A165"/>
    <mergeCell ref="C156:C157"/>
    <mergeCell ref="D156:D157"/>
    <mergeCell ref="E156:E157"/>
    <mergeCell ref="F156:F157"/>
    <mergeCell ref="G156:G157"/>
    <mergeCell ref="C158:C159"/>
    <mergeCell ref="D158:D159"/>
    <mergeCell ref="E158:E159"/>
    <mergeCell ref="F158:F159"/>
    <mergeCell ref="G158:G159"/>
    <mergeCell ref="C160:C161"/>
    <mergeCell ref="D160:D161"/>
    <mergeCell ref="C148:G149"/>
    <mergeCell ref="J156:K156"/>
    <mergeCell ref="C144:C145"/>
    <mergeCell ref="D144:D145"/>
    <mergeCell ref="E144:E145"/>
    <mergeCell ref="B152:I152"/>
    <mergeCell ref="F144:F145"/>
    <mergeCell ref="G144:G145"/>
    <mergeCell ref="C138:C139"/>
    <mergeCell ref="D138:D139"/>
    <mergeCell ref="E138:E139"/>
    <mergeCell ref="F138:F139"/>
    <mergeCell ref="G138:G139"/>
    <mergeCell ref="C140:C141"/>
    <mergeCell ref="D140:D141"/>
    <mergeCell ref="F140:F141"/>
    <mergeCell ref="G140:G141"/>
    <mergeCell ref="E140:E141"/>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B111:I111"/>
    <mergeCell ref="C123:C124"/>
    <mergeCell ref="D123:D124"/>
    <mergeCell ref="E123:E124"/>
    <mergeCell ref="F123:F124"/>
    <mergeCell ref="G123:G124"/>
    <mergeCell ref="E119:E120"/>
    <mergeCell ref="F119:F120"/>
    <mergeCell ref="G119:G12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D81:D82"/>
    <mergeCell ref="E81:E82"/>
    <mergeCell ref="F81:F82"/>
    <mergeCell ref="G81:G82"/>
    <mergeCell ref="C87:G88"/>
    <mergeCell ref="J95:K95"/>
    <mergeCell ref="B91:I91"/>
    <mergeCell ref="A92:C92"/>
    <mergeCell ref="D92:E92"/>
    <mergeCell ref="F92:I92"/>
    <mergeCell ref="J92:K92"/>
    <mergeCell ref="A95:A104"/>
    <mergeCell ref="C95:C96"/>
    <mergeCell ref="D95:D96"/>
    <mergeCell ref="E95:E96"/>
    <mergeCell ref="F95:F96"/>
    <mergeCell ref="G95:G96"/>
    <mergeCell ref="C97:C98"/>
    <mergeCell ref="D97:D98"/>
    <mergeCell ref="E97:E98"/>
    <mergeCell ref="F97:F98"/>
    <mergeCell ref="G97:G98"/>
    <mergeCell ref="C99:C100"/>
    <mergeCell ref="D99:D100"/>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F79:F80"/>
    <mergeCell ref="G79:G80"/>
    <mergeCell ref="C81:C82"/>
    <mergeCell ref="C63:C64"/>
    <mergeCell ref="D63:D64"/>
    <mergeCell ref="E63:E64"/>
    <mergeCell ref="F63:F64"/>
    <mergeCell ref="G63:G64"/>
    <mergeCell ref="E59:E60"/>
    <mergeCell ref="F59:F60"/>
    <mergeCell ref="G59:G60"/>
    <mergeCell ref="C61:C62"/>
    <mergeCell ref="D61:D62"/>
    <mergeCell ref="E61:E62"/>
    <mergeCell ref="F61:F62"/>
    <mergeCell ref="G61:G62"/>
    <mergeCell ref="F55:F56"/>
    <mergeCell ref="G55:G56"/>
    <mergeCell ref="C57:C58"/>
    <mergeCell ref="D57:D58"/>
    <mergeCell ref="E57:E58"/>
    <mergeCell ref="F57:F58"/>
    <mergeCell ref="G57:G58"/>
    <mergeCell ref="C59:C60"/>
    <mergeCell ref="D59:D60"/>
    <mergeCell ref="C27:G28"/>
    <mergeCell ref="J35:K35"/>
    <mergeCell ref="A35:A44"/>
    <mergeCell ref="C35:C36"/>
    <mergeCell ref="D35:D36"/>
    <mergeCell ref="E35:E36"/>
    <mergeCell ref="F35:F36"/>
    <mergeCell ref="G35:G36"/>
    <mergeCell ref="C37:C38"/>
    <mergeCell ref="D37:D38"/>
    <mergeCell ref="E37:E38"/>
    <mergeCell ref="F37:F38"/>
    <mergeCell ref="G37:G38"/>
    <mergeCell ref="C39:C40"/>
    <mergeCell ref="D39:D40"/>
    <mergeCell ref="C43:C44"/>
    <mergeCell ref="D43:D44"/>
    <mergeCell ref="E43:E44"/>
    <mergeCell ref="F43:F44"/>
    <mergeCell ref="G43:G44"/>
    <mergeCell ref="E39:E40"/>
    <mergeCell ref="A32:C32"/>
    <mergeCell ref="D32:E32"/>
    <mergeCell ref="F32:I32"/>
    <mergeCell ref="C23:C24"/>
    <mergeCell ref="D23:D24"/>
    <mergeCell ref="E23:E24"/>
    <mergeCell ref="F23:F24"/>
    <mergeCell ref="G23:G24"/>
    <mergeCell ref="G19:G20"/>
    <mergeCell ref="C21:C22"/>
    <mergeCell ref="D21:D22"/>
    <mergeCell ref="E21:E22"/>
    <mergeCell ref="F21:F22"/>
    <mergeCell ref="G21:G22"/>
    <mergeCell ref="F15:F16"/>
    <mergeCell ref="G15:G16"/>
    <mergeCell ref="C17:C18"/>
    <mergeCell ref="D17:D18"/>
    <mergeCell ref="E17:E18"/>
    <mergeCell ref="F17:F18"/>
    <mergeCell ref="G17:G18"/>
    <mergeCell ref="C19:C20"/>
    <mergeCell ref="D19:D20"/>
    <mergeCell ref="E19:E20"/>
    <mergeCell ref="F19:F20"/>
    <mergeCell ref="A12:C12"/>
    <mergeCell ref="D12:E12"/>
    <mergeCell ref="F12:I12"/>
    <mergeCell ref="J12:K12"/>
    <mergeCell ref="B11:I11"/>
    <mergeCell ref="B31:I31"/>
    <mergeCell ref="J1:K4"/>
    <mergeCell ref="G2:I2"/>
    <mergeCell ref="C3:F4"/>
    <mergeCell ref="G3:I3"/>
    <mergeCell ref="G4:I4"/>
    <mergeCell ref="A1:B4"/>
    <mergeCell ref="C1:F2"/>
    <mergeCell ref="G1:I1"/>
    <mergeCell ref="A5:K5"/>
    <mergeCell ref="A10:K10"/>
    <mergeCell ref="A8:K8"/>
    <mergeCell ref="A9:K9"/>
    <mergeCell ref="A6:K7"/>
    <mergeCell ref="J15:K15"/>
    <mergeCell ref="A15:A24"/>
    <mergeCell ref="C15:C16"/>
    <mergeCell ref="D15:D16"/>
    <mergeCell ref="E15:E16"/>
    <mergeCell ref="J32:K32"/>
    <mergeCell ref="A52:C52"/>
    <mergeCell ref="D52:E52"/>
    <mergeCell ref="F52:I52"/>
    <mergeCell ref="J52:K52"/>
    <mergeCell ref="A72:C72"/>
    <mergeCell ref="D72:E72"/>
    <mergeCell ref="F72:I72"/>
    <mergeCell ref="J72:K72"/>
    <mergeCell ref="B71:I71"/>
    <mergeCell ref="F39:F40"/>
    <mergeCell ref="G39:G40"/>
    <mergeCell ref="C41:C42"/>
    <mergeCell ref="D41:D42"/>
    <mergeCell ref="E41:E42"/>
    <mergeCell ref="F41:F42"/>
    <mergeCell ref="G41:G42"/>
    <mergeCell ref="C47:G48"/>
    <mergeCell ref="J55:K55"/>
    <mergeCell ref="B51:I51"/>
    <mergeCell ref="A55:A64"/>
    <mergeCell ref="C55:C56"/>
    <mergeCell ref="D55:D56"/>
    <mergeCell ref="E55:E56"/>
    <mergeCell ref="A112:C112"/>
    <mergeCell ref="D112:E112"/>
    <mergeCell ref="F112:I112"/>
    <mergeCell ref="J112:K112"/>
    <mergeCell ref="A133:C133"/>
    <mergeCell ref="D133:E133"/>
    <mergeCell ref="F133:I133"/>
    <mergeCell ref="J133:K133"/>
    <mergeCell ref="A153:C153"/>
    <mergeCell ref="D153:E153"/>
    <mergeCell ref="F153:I153"/>
    <mergeCell ref="J153:K153"/>
    <mergeCell ref="C121:C122"/>
    <mergeCell ref="D121:D122"/>
    <mergeCell ref="E121:E122"/>
    <mergeCell ref="F121:F122"/>
    <mergeCell ref="G121:G122"/>
    <mergeCell ref="C127:G128"/>
    <mergeCell ref="A136:A145"/>
    <mergeCell ref="C136:C137"/>
    <mergeCell ref="D136:D137"/>
    <mergeCell ref="E136:E137"/>
    <mergeCell ref="F136:F137"/>
    <mergeCell ref="G136:G137"/>
  </mergeCells>
  <pageMargins left="0.70866141732283472" right="0.70866141732283472" top="0.74803149606299213" bottom="0.74803149606299213" header="0.31496062992125984" footer="0.31496062992125984"/>
  <pageSetup scale="3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J133:K133 J153:K153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ColWidth="10.7109375" defaultRowHeight="15" x14ac:dyDescent="0.25"/>
  <sheetData>
    <row r="1" spans="1:1" x14ac:dyDescent="0.25">
      <c r="A1" t="s">
        <v>134</v>
      </c>
    </row>
    <row r="2" spans="1:1" x14ac:dyDescent="0.25">
      <c r="A2" t="s">
        <v>135</v>
      </c>
    </row>
    <row r="3" spans="1:1" x14ac:dyDescent="0.25">
      <c r="A3" t="s">
        <v>136</v>
      </c>
    </row>
    <row r="4" spans="1:1" x14ac:dyDescent="0.25">
      <c r="A4" t="s">
        <v>137</v>
      </c>
    </row>
    <row r="5" spans="1:1" x14ac:dyDescent="0.25">
      <c r="A5" t="s">
        <v>138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1" customWidth="1"/>
  </cols>
  <sheetData>
    <row r="1" spans="1:1" x14ac:dyDescent="0.25">
      <c r="A1" s="35" t="s">
        <v>140</v>
      </c>
    </row>
    <row r="2" spans="1:1" x14ac:dyDescent="0.25">
      <c r="A2" s="8"/>
    </row>
    <row r="3" spans="1:1" x14ac:dyDescent="0.25">
      <c r="A3" s="8" t="s">
        <v>141</v>
      </c>
    </row>
    <row r="4" spans="1:1" x14ac:dyDescent="0.25">
      <c r="A4" s="8" t="s">
        <v>142</v>
      </c>
    </row>
    <row r="6" spans="1:1" x14ac:dyDescent="0.25">
      <c r="A6" s="35" t="s">
        <v>143</v>
      </c>
    </row>
    <row r="7" spans="1:1" x14ac:dyDescent="0.25">
      <c r="A7" t="s">
        <v>80</v>
      </c>
    </row>
    <row r="8" spans="1:1" x14ac:dyDescent="0.25">
      <c r="A8" t="s">
        <v>144</v>
      </c>
    </row>
    <row r="9" spans="1:1" x14ac:dyDescent="0.25">
      <c r="A9" t="s">
        <v>145</v>
      </c>
    </row>
    <row r="10" spans="1:1" x14ac:dyDescent="0.25">
      <c r="A10" t="s">
        <v>146</v>
      </c>
    </row>
    <row r="11" spans="1:1" x14ac:dyDescent="0.25">
      <c r="A11" t="s">
        <v>147</v>
      </c>
    </row>
    <row r="12" spans="1:1" x14ac:dyDescent="0.25">
      <c r="A12" t="s">
        <v>148</v>
      </c>
    </row>
    <row r="13" spans="1:1" x14ac:dyDescent="0.25">
      <c r="A13" t="s">
        <v>149</v>
      </c>
    </row>
    <row r="14" spans="1:1" x14ac:dyDescent="0.25">
      <c r="A14" t="s">
        <v>150</v>
      </c>
    </row>
    <row r="15" spans="1:1" x14ac:dyDescent="0.25">
      <c r="A15" t="s">
        <v>151</v>
      </c>
    </row>
    <row r="16" spans="1:1" x14ac:dyDescent="0.25">
      <c r="A16" t="s">
        <v>152</v>
      </c>
    </row>
    <row r="19" spans="1:3" x14ac:dyDescent="0.25">
      <c r="A19" s="35" t="s">
        <v>139</v>
      </c>
    </row>
    <row r="20" spans="1:3" x14ac:dyDescent="0.25">
      <c r="A20" t="s">
        <v>93</v>
      </c>
    </row>
    <row r="21" spans="1:3" x14ac:dyDescent="0.25">
      <c r="A21" t="s">
        <v>153</v>
      </c>
    </row>
    <row r="22" spans="1:3" x14ac:dyDescent="0.25">
      <c r="A22" t="s">
        <v>154</v>
      </c>
    </row>
    <row r="23" spans="1:3" x14ac:dyDescent="0.25">
      <c r="A23" t="s">
        <v>155</v>
      </c>
    </row>
    <row r="24" spans="1:3" x14ac:dyDescent="0.25">
      <c r="A24" t="s">
        <v>156</v>
      </c>
    </row>
    <row r="25" spans="1:3" x14ac:dyDescent="0.25">
      <c r="A25" t="s">
        <v>157</v>
      </c>
    </row>
    <row r="28" spans="1:3" ht="141" customHeight="1" x14ac:dyDescent="0.25">
      <c r="A28" s="43" t="s">
        <v>158</v>
      </c>
      <c r="B28" s="45" t="s">
        <v>159</v>
      </c>
      <c r="C28" s="45" t="s">
        <v>160</v>
      </c>
    </row>
    <row r="29" spans="1:3" ht="144" customHeight="1" x14ac:dyDescent="0.25">
      <c r="A29" t="s">
        <v>161</v>
      </c>
      <c r="B29" s="36" t="s">
        <v>162</v>
      </c>
      <c r="C29" s="44" t="s">
        <v>163</v>
      </c>
    </row>
    <row r="30" spans="1:3" ht="135" x14ac:dyDescent="0.25">
      <c r="A30" s="41" t="s">
        <v>164</v>
      </c>
      <c r="B30" s="34" t="s">
        <v>165</v>
      </c>
      <c r="C30" s="44" t="s">
        <v>166</v>
      </c>
    </row>
    <row r="31" spans="1:3" ht="102.75" x14ac:dyDescent="0.25">
      <c r="A31" t="s">
        <v>167</v>
      </c>
      <c r="B31" s="34" t="s">
        <v>168</v>
      </c>
      <c r="C31" s="44" t="s">
        <v>169</v>
      </c>
    </row>
    <row r="32" spans="1:3" ht="102.75" x14ac:dyDescent="0.25">
      <c r="A32" t="s">
        <v>170</v>
      </c>
      <c r="B32" s="34" t="s">
        <v>171</v>
      </c>
      <c r="C32" s="44" t="s">
        <v>172</v>
      </c>
    </row>
    <row r="34" spans="1:3" x14ac:dyDescent="0.25">
      <c r="A34" t="s">
        <v>173</v>
      </c>
      <c r="C34" s="46" t="s">
        <v>174</v>
      </c>
    </row>
    <row r="35" spans="1:3" x14ac:dyDescent="0.25">
      <c r="A35">
        <v>1</v>
      </c>
      <c r="B35">
        <f>IF(' IMPACTO RIESGOS CORRUPCION'!D13="X",1,0)</f>
        <v>1</v>
      </c>
    </row>
    <row r="36" spans="1:3" x14ac:dyDescent="0.25">
      <c r="A36">
        <v>2</v>
      </c>
      <c r="B36">
        <f>IF(' IMPACTO RIESGOS CORRUPCION'!D14="X",1,0)</f>
        <v>0</v>
      </c>
      <c r="C36" s="21" t="s">
        <v>141</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0</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175</v>
      </c>
      <c r="B54">
        <f>SUM(B35:B53)</f>
        <v>8</v>
      </c>
    </row>
    <row r="57" spans="1:2" x14ac:dyDescent="0.25">
      <c r="A57" t="s">
        <v>176</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1</v>
      </c>
    </row>
    <row r="61" spans="1:2" x14ac:dyDescent="0.25">
      <c r="A61">
        <v>4</v>
      </c>
      <c r="B61">
        <f>IF(' IMPACTO RIESGOS CORRUPCION'!D39="X",1,0)</f>
        <v>1</v>
      </c>
    </row>
    <row r="62" spans="1:2" x14ac:dyDescent="0.25">
      <c r="A62">
        <v>5</v>
      </c>
      <c r="B62">
        <f>IF(' IMPACTO RIESGOS CORRUPCION'!D40="X",1,0)</f>
        <v>1</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1</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0</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175</v>
      </c>
      <c r="B77">
        <f>SUM(B58:B76)</f>
        <v>11</v>
      </c>
    </row>
    <row r="80" spans="1:2" x14ac:dyDescent="0.25">
      <c r="A80" t="s">
        <v>177</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175</v>
      </c>
      <c r="B100">
        <f>SUM(B81:B99)</f>
        <v>0</v>
      </c>
    </row>
    <row r="103" spans="1:2" x14ac:dyDescent="0.25">
      <c r="A103" t="s">
        <v>178</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175</v>
      </c>
      <c r="B123">
        <f>SUM(B104:B122)</f>
        <v>0</v>
      </c>
    </row>
    <row r="126" spans="1:2" x14ac:dyDescent="0.25">
      <c r="A126" t="s">
        <v>178</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175</v>
      </c>
      <c r="B146">
        <f>SUM(B127:B145)</f>
        <v>0</v>
      </c>
    </row>
    <row r="150" spans="1:2" x14ac:dyDescent="0.25">
      <c r="A150" t="s">
        <v>179</v>
      </c>
    </row>
    <row r="151" spans="1:2" x14ac:dyDescent="0.25">
      <c r="A151" s="40" t="s">
        <v>180</v>
      </c>
    </row>
    <row r="152" spans="1:2" x14ac:dyDescent="0.25">
      <c r="A152" t="s">
        <v>181</v>
      </c>
    </row>
    <row r="153" spans="1:2" x14ac:dyDescent="0.25">
      <c r="A153" t="s">
        <v>182</v>
      </c>
    </row>
    <row r="154" spans="1:2" x14ac:dyDescent="0.25">
      <c r="A154" t="s">
        <v>183</v>
      </c>
    </row>
    <row r="155" spans="1:2" x14ac:dyDescent="0.25">
      <c r="A155" t="s">
        <v>181</v>
      </c>
    </row>
    <row r="156" spans="1:2" x14ac:dyDescent="0.25">
      <c r="A156" t="s">
        <v>184</v>
      </c>
    </row>
    <row r="157" spans="1:2" x14ac:dyDescent="0.25">
      <c r="A157" t="s">
        <v>185</v>
      </c>
    </row>
    <row r="159" spans="1:2" x14ac:dyDescent="0.25">
      <c r="A159" s="40" t="s">
        <v>186</v>
      </c>
      <c r="B159" t="s">
        <v>142</v>
      </c>
    </row>
    <row r="160" spans="1:2" x14ac:dyDescent="0.25">
      <c r="A160" t="s">
        <v>181</v>
      </c>
    </row>
    <row r="161" spans="1:1" x14ac:dyDescent="0.25">
      <c r="A161" t="s">
        <v>187</v>
      </c>
    </row>
    <row r="162" spans="1:1" x14ac:dyDescent="0.25">
      <c r="A162" t="s">
        <v>188</v>
      </c>
    </row>
    <row r="164" spans="1:1" x14ac:dyDescent="0.25">
      <c r="A164" s="40" t="s">
        <v>189</v>
      </c>
    </row>
    <row r="165" spans="1:1" x14ac:dyDescent="0.25">
      <c r="A165" t="s">
        <v>181</v>
      </c>
    </row>
    <row r="166" spans="1:1" x14ac:dyDescent="0.25">
      <c r="A166" t="s">
        <v>190</v>
      </c>
    </row>
    <row r="167" spans="1:1" x14ac:dyDescent="0.25">
      <c r="A167" t="s">
        <v>191</v>
      </c>
    </row>
    <row r="168" spans="1:1" x14ac:dyDescent="0.25">
      <c r="A168" t="s">
        <v>192</v>
      </c>
    </row>
    <row r="170" spans="1:1" x14ac:dyDescent="0.25">
      <c r="A170" s="40" t="s">
        <v>193</v>
      </c>
    </row>
    <row r="171" spans="1:1" x14ac:dyDescent="0.25">
      <c r="A171" t="s">
        <v>181</v>
      </c>
    </row>
    <row r="172" spans="1:1" x14ac:dyDescent="0.25">
      <c r="A172" t="s">
        <v>194</v>
      </c>
    </row>
    <row r="173" spans="1:1" x14ac:dyDescent="0.25">
      <c r="A173" t="s">
        <v>195</v>
      </c>
    </row>
    <row r="175" spans="1:1" x14ac:dyDescent="0.25">
      <c r="A175" s="40" t="s">
        <v>196</v>
      </c>
    </row>
    <row r="176" spans="1:1" x14ac:dyDescent="0.25">
      <c r="A176" t="s">
        <v>181</v>
      </c>
    </row>
    <row r="177" spans="1:1" x14ac:dyDescent="0.25">
      <c r="A177" t="s">
        <v>197</v>
      </c>
    </row>
    <row r="178" spans="1:1" x14ac:dyDescent="0.25">
      <c r="A178" t="s">
        <v>198</v>
      </c>
    </row>
    <row r="180" spans="1:1" x14ac:dyDescent="0.25">
      <c r="A180" s="40" t="s">
        <v>199</v>
      </c>
    </row>
    <row r="181" spans="1:1" x14ac:dyDescent="0.25">
      <c r="A181" t="s">
        <v>181</v>
      </c>
    </row>
    <row r="182" spans="1:1" x14ac:dyDescent="0.25">
      <c r="A182" t="s">
        <v>200</v>
      </c>
    </row>
    <row r="183" spans="1:1" x14ac:dyDescent="0.25">
      <c r="A183" t="s">
        <v>201</v>
      </c>
    </row>
    <row r="184" spans="1:1" x14ac:dyDescent="0.25">
      <c r="A184" t="s">
        <v>202</v>
      </c>
    </row>
    <row r="186" spans="1:1" x14ac:dyDescent="0.25">
      <c r="A186" s="40" t="s">
        <v>203</v>
      </c>
    </row>
    <row r="187" spans="1:1" x14ac:dyDescent="0.25">
      <c r="A187" t="s">
        <v>181</v>
      </c>
    </row>
    <row r="188" spans="1:1" x14ac:dyDescent="0.25">
      <c r="A188" t="s">
        <v>204</v>
      </c>
    </row>
    <row r="189" spans="1:1" x14ac:dyDescent="0.25">
      <c r="A189" t="s">
        <v>205</v>
      </c>
    </row>
    <row r="190" spans="1:1" x14ac:dyDescent="0.25">
      <c r="A190" t="s">
        <v>206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ColWidth="10.7109375" defaultRowHeight="15" x14ac:dyDescent="0.25"/>
  <sheetData>
    <row r="1" spans="1:3" x14ac:dyDescent="0.25">
      <c r="A1" t="s">
        <v>352</v>
      </c>
      <c r="C1" t="s">
        <v>134</v>
      </c>
    </row>
    <row r="2" spans="1:3" x14ac:dyDescent="0.25">
      <c r="A2" t="s">
        <v>253</v>
      </c>
      <c r="C2" t="s">
        <v>135</v>
      </c>
    </row>
    <row r="3" spans="1:3" x14ac:dyDescent="0.25">
      <c r="A3" t="s">
        <v>131</v>
      </c>
      <c r="C3" t="s">
        <v>136</v>
      </c>
    </row>
    <row r="4" spans="1:3" x14ac:dyDescent="0.25">
      <c r="A4" t="s">
        <v>129</v>
      </c>
      <c r="C4" t="s">
        <v>137</v>
      </c>
    </row>
    <row r="5" spans="1:3" x14ac:dyDescent="0.25">
      <c r="A5" t="s">
        <v>353</v>
      </c>
      <c r="C5" t="s">
        <v>138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pageSetUpPr fitToPage="1"/>
  </sheetPr>
  <dimension ref="A1:CS293"/>
  <sheetViews>
    <sheetView topLeftCell="A16" zoomScale="70" zoomScaleNormal="70" zoomScaleSheetLayoutView="50" workbookViewId="0">
      <selection activeCell="C22" sqref="C22:C28"/>
    </sheetView>
  </sheetViews>
  <sheetFormatPr baseColWidth="10" defaultColWidth="11.42578125" defaultRowHeight="14.25" x14ac:dyDescent="0.2"/>
  <cols>
    <col min="1" max="2" width="31.140625" style="1" customWidth="1"/>
    <col min="3" max="3" width="64" style="1" customWidth="1"/>
    <col min="4" max="4" width="29.28515625" style="1" customWidth="1"/>
    <col min="5" max="5" width="71.28515625" style="1" customWidth="1"/>
    <col min="6" max="7" width="15.7109375" style="262" customWidth="1"/>
    <col min="8" max="8" width="25.7109375" style="262" customWidth="1"/>
    <col min="9" max="9" width="30.140625" style="262" customWidth="1"/>
    <col min="10" max="10" width="29" style="262" customWidth="1"/>
    <col min="11" max="11" width="22.5703125" style="262" customWidth="1"/>
    <col min="12" max="16384" width="11.42578125" style="1"/>
  </cols>
  <sheetData>
    <row r="1" spans="1:76" customFormat="1" ht="15.75" customHeight="1" x14ac:dyDescent="0.25">
      <c r="A1" s="805"/>
      <c r="B1" s="860" t="str">
        <f>CONTEXTO!B1</f>
        <v>PROCESO: GESTIÓN DE RECURSOS FÍSICOS</v>
      </c>
      <c r="C1" s="861"/>
      <c r="D1" s="861"/>
      <c r="E1" s="861"/>
      <c r="F1" s="861"/>
      <c r="G1" s="861"/>
      <c r="H1" s="862"/>
      <c r="I1" s="857" t="s">
        <v>16</v>
      </c>
      <c r="J1" s="857"/>
      <c r="K1" s="848"/>
    </row>
    <row r="2" spans="1:76" customFormat="1" ht="15.75" customHeight="1" x14ac:dyDescent="0.25">
      <c r="A2" s="430"/>
      <c r="B2" s="863"/>
      <c r="C2" s="864"/>
      <c r="D2" s="864"/>
      <c r="E2" s="864"/>
      <c r="F2" s="864"/>
      <c r="G2" s="864"/>
      <c r="H2" s="865"/>
      <c r="I2" s="858" t="s">
        <v>2</v>
      </c>
      <c r="J2" s="858"/>
      <c r="K2" s="849"/>
    </row>
    <row r="3" spans="1:76" customFormat="1" ht="36" customHeight="1" x14ac:dyDescent="0.25">
      <c r="A3" s="430"/>
      <c r="B3" s="866" t="s">
        <v>207</v>
      </c>
      <c r="C3" s="866"/>
      <c r="D3" s="866"/>
      <c r="E3" s="866"/>
      <c r="F3" s="866"/>
      <c r="G3" s="866"/>
      <c r="H3" s="866"/>
      <c r="I3" s="858" t="s">
        <v>4</v>
      </c>
      <c r="J3" s="858"/>
      <c r="K3" s="849"/>
    </row>
    <row r="4" spans="1:76" customFormat="1" ht="15.75" customHeight="1" thickBot="1" x14ac:dyDescent="0.3">
      <c r="A4" s="431"/>
      <c r="B4" s="867"/>
      <c r="C4" s="867"/>
      <c r="D4" s="867"/>
      <c r="E4" s="867"/>
      <c r="F4" s="867"/>
      <c r="G4" s="867"/>
      <c r="H4" s="867"/>
      <c r="I4" s="859" t="s">
        <v>5</v>
      </c>
      <c r="J4" s="859"/>
      <c r="K4" s="850"/>
    </row>
    <row r="5" spans="1:76" ht="15" thickBot="1" x14ac:dyDescent="0.25">
      <c r="B5" s="317"/>
      <c r="C5" s="317"/>
      <c r="D5" s="317"/>
      <c r="E5" s="317"/>
      <c r="F5" s="317"/>
      <c r="G5" s="317"/>
    </row>
    <row r="6" spans="1:76" customFormat="1" ht="24" customHeight="1" x14ac:dyDescent="0.25">
      <c r="A6" s="851" t="str">
        <f>CONTEXTO!A8</f>
        <v>PROCESO: GESTIÓN DE RECURSOS FÍSICOS</v>
      </c>
      <c r="B6" s="852"/>
      <c r="C6" s="852"/>
      <c r="D6" s="852"/>
      <c r="E6" s="852"/>
      <c r="F6" s="852"/>
      <c r="G6" s="852"/>
      <c r="H6" s="852"/>
      <c r="I6" s="852"/>
      <c r="J6" s="852"/>
      <c r="K6" s="853"/>
    </row>
    <row r="7" spans="1:76" customFormat="1" ht="54.75" customHeight="1" thickBot="1" x14ac:dyDescent="0.3">
      <c r="A7" s="854" t="str">
        <f>+CONTEXTO!A9</f>
        <v>OBJETIVO:GESTIONAR OPORTUNAMENTE EL FUNCIONAMIENTO DE LA ADMINISTRACION CENTRAL MEDIANTE LA ADQUISICIÓN Y MANTENIMIENTO DE BIENES Y SERVICIOS, EJECUTANDO EL 80% DEL PRESUPUESTO ASIGNADO CONTRIBUYENDO A LA GESTIÓN DE LOS PROCESOS Y AL LOGRO DE LOS OBJETIVOS INSTITUCIONALES.</v>
      </c>
      <c r="B7" s="855"/>
      <c r="C7" s="855"/>
      <c r="D7" s="855"/>
      <c r="E7" s="855"/>
      <c r="F7" s="855"/>
      <c r="G7" s="855"/>
      <c r="H7" s="855"/>
      <c r="I7" s="855"/>
      <c r="J7" s="855"/>
      <c r="K7" s="856"/>
    </row>
    <row r="8" spans="1:76" ht="15" thickBot="1" x14ac:dyDescent="0.25">
      <c r="C8" s="29"/>
      <c r="D8" s="29"/>
      <c r="E8" s="29"/>
      <c r="F8" s="263"/>
      <c r="G8" s="263"/>
      <c r="H8" s="263"/>
    </row>
    <row r="9" spans="1:76" s="49" customFormat="1" ht="30" customHeight="1" x14ac:dyDescent="0.25">
      <c r="A9" s="835" t="s">
        <v>88</v>
      </c>
      <c r="B9" s="833" t="s">
        <v>235</v>
      </c>
      <c r="C9" s="837" t="s">
        <v>208</v>
      </c>
      <c r="D9" s="839" t="s">
        <v>209</v>
      </c>
      <c r="E9" s="839"/>
      <c r="F9" s="839"/>
      <c r="G9" s="839"/>
      <c r="H9" s="839"/>
      <c r="I9" s="264" t="s">
        <v>210</v>
      </c>
      <c r="J9" s="840" t="s">
        <v>211</v>
      </c>
      <c r="K9" s="842" t="s">
        <v>212</v>
      </c>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row>
    <row r="10" spans="1:76" s="50" customFormat="1" ht="60.75" thickBot="1" x14ac:dyDescent="0.3">
      <c r="A10" s="836"/>
      <c r="B10" s="834"/>
      <c r="C10" s="838"/>
      <c r="D10" s="94" t="s">
        <v>213</v>
      </c>
      <c r="E10" s="48" t="s">
        <v>214</v>
      </c>
      <c r="F10" s="265" t="s">
        <v>215</v>
      </c>
      <c r="G10" s="265" t="s">
        <v>216</v>
      </c>
      <c r="H10" s="265" t="s">
        <v>233</v>
      </c>
      <c r="I10" s="266" t="s">
        <v>218</v>
      </c>
      <c r="J10" s="841"/>
      <c r="K10" s="843"/>
    </row>
    <row r="11" spans="1:76" ht="20.25" customHeight="1" x14ac:dyDescent="0.2">
      <c r="A11" s="806" t="str">
        <f>+DESCRIPCION!A10</f>
        <v>Posibilidad del Uso inadecuado de los bienes de la Entidad, para beneficio propio o de un tercero</v>
      </c>
      <c r="B11" s="542" t="str">
        <f>+DESCRIPCION!D10</f>
        <v>Desconcimiento sobre la utilizacion adecuada de los elementos y bienes (devolutivos y de consumo) a cargo de los funcionarios</v>
      </c>
      <c r="C11" s="846" t="s">
        <v>500</v>
      </c>
      <c r="D11" s="810" t="s">
        <v>219</v>
      </c>
      <c r="E11" s="107" t="s">
        <v>220</v>
      </c>
      <c r="F11" s="267" t="s">
        <v>182</v>
      </c>
      <c r="G11" s="268">
        <f>IF(F11="Asignado",15,0)</f>
        <v>15</v>
      </c>
      <c r="H11" s="829" t="str">
        <f>IF(AND(G18&gt;0,G18&lt;=85),"Débil",IF(AND(G18&gt;85,G18&lt;=95),"Moderado",IF(G18&gt;96,"Fuerte"," ")))</f>
        <v>Fuerte</v>
      </c>
      <c r="I11" s="813" t="s">
        <v>204</v>
      </c>
      <c r="J11" s="801"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04" t="str">
        <f>IF(J11="Fuerte","NO",IF(J11=" "," ","SI"))</f>
        <v>NO</v>
      </c>
    </row>
    <row r="12" spans="1:76" ht="28.5" x14ac:dyDescent="0.2">
      <c r="A12" s="807"/>
      <c r="B12" s="543"/>
      <c r="C12" s="846"/>
      <c r="D12" s="810"/>
      <c r="E12" s="91" t="s">
        <v>221</v>
      </c>
      <c r="F12" s="269" t="s">
        <v>184</v>
      </c>
      <c r="G12" s="270">
        <f>IF(F12="Adecuado",15,0)</f>
        <v>15</v>
      </c>
      <c r="H12" s="829"/>
      <c r="I12" s="831"/>
      <c r="J12" s="825"/>
      <c r="K12" s="827"/>
    </row>
    <row r="13" spans="1:76" ht="42.75" x14ac:dyDescent="0.2">
      <c r="A13" s="807"/>
      <c r="B13" s="543"/>
      <c r="C13" s="846"/>
      <c r="D13" s="47" t="s">
        <v>222</v>
      </c>
      <c r="E13" s="91" t="s">
        <v>223</v>
      </c>
      <c r="F13" s="269" t="s">
        <v>187</v>
      </c>
      <c r="G13" s="270">
        <f>IF(F13="Oportuna",15,0)</f>
        <v>15</v>
      </c>
      <c r="H13" s="829"/>
      <c r="I13" s="831"/>
      <c r="J13" s="825"/>
      <c r="K13" s="827"/>
    </row>
    <row r="14" spans="1:76" ht="42.75" x14ac:dyDescent="0.2">
      <c r="A14" s="807"/>
      <c r="B14" s="543"/>
      <c r="C14" s="846"/>
      <c r="D14" s="47" t="s">
        <v>224</v>
      </c>
      <c r="E14" s="91" t="s">
        <v>225</v>
      </c>
      <c r="F14" s="271" t="s">
        <v>190</v>
      </c>
      <c r="G14" s="270">
        <f>IF(F14="Prevenir",15,IF(F14="Detectar",10,0))</f>
        <v>15</v>
      </c>
      <c r="H14" s="829"/>
      <c r="I14" s="831"/>
      <c r="J14" s="825"/>
      <c r="K14" s="827"/>
    </row>
    <row r="15" spans="1:76" ht="28.5" x14ac:dyDescent="0.2">
      <c r="A15" s="807"/>
      <c r="B15" s="543"/>
      <c r="C15" s="846"/>
      <c r="D15" s="47" t="s">
        <v>226</v>
      </c>
      <c r="E15" s="91" t="s">
        <v>227</v>
      </c>
      <c r="F15" s="269" t="s">
        <v>194</v>
      </c>
      <c r="G15" s="270">
        <f>IF(F15="Confiable",15,0)</f>
        <v>15</v>
      </c>
      <c r="H15" s="829"/>
      <c r="I15" s="831"/>
      <c r="J15" s="825"/>
      <c r="K15" s="827"/>
    </row>
    <row r="16" spans="1:76" ht="42.75" x14ac:dyDescent="0.2">
      <c r="A16" s="807"/>
      <c r="B16" s="543"/>
      <c r="C16" s="846"/>
      <c r="D16" s="47" t="s">
        <v>228</v>
      </c>
      <c r="E16" s="91" t="s">
        <v>229</v>
      </c>
      <c r="F16" s="271" t="s">
        <v>197</v>
      </c>
      <c r="G16" s="270">
        <f>IF(F16="Se investigan y se resuelven oportunamente",15,0)</f>
        <v>15</v>
      </c>
      <c r="H16" s="829"/>
      <c r="I16" s="831"/>
      <c r="J16" s="825"/>
      <c r="K16" s="827"/>
    </row>
    <row r="17" spans="1:11" ht="28.5" x14ac:dyDescent="0.2">
      <c r="A17" s="808"/>
      <c r="B17" s="544"/>
      <c r="C17" s="847"/>
      <c r="D17" s="42" t="s">
        <v>230</v>
      </c>
      <c r="E17" s="91" t="s">
        <v>231</v>
      </c>
      <c r="F17" s="269" t="s">
        <v>200</v>
      </c>
      <c r="G17" s="270">
        <f>IF(F17="Completa",10,IF(F17="Incompleta",5,0))</f>
        <v>10</v>
      </c>
      <c r="H17" s="830"/>
      <c r="I17" s="831"/>
      <c r="J17" s="825"/>
      <c r="K17" s="827"/>
    </row>
    <row r="18" spans="1:11" ht="15.75" thickBot="1" x14ac:dyDescent="0.25">
      <c r="A18" s="104"/>
      <c r="B18" s="105"/>
      <c r="C18" s="106"/>
      <c r="D18" s="53"/>
      <c r="E18" s="243" t="s">
        <v>422</v>
      </c>
      <c r="F18" s="272"/>
      <c r="G18" s="272">
        <f>SUM(G11:G17)</f>
        <v>100</v>
      </c>
      <c r="H18" s="274"/>
      <c r="I18" s="275"/>
      <c r="J18" s="275"/>
      <c r="K18" s="276"/>
    </row>
    <row r="19" spans="1:11" ht="15" thickBot="1" x14ac:dyDescent="0.25">
      <c r="A19" s="51"/>
    </row>
    <row r="20" spans="1:11" ht="27" customHeight="1" x14ac:dyDescent="0.2">
      <c r="A20" s="835" t="s">
        <v>88</v>
      </c>
      <c r="B20" s="833" t="s">
        <v>235</v>
      </c>
      <c r="C20" s="837" t="s">
        <v>208</v>
      </c>
      <c r="D20" s="839" t="s">
        <v>209</v>
      </c>
      <c r="E20" s="839"/>
      <c r="F20" s="839"/>
      <c r="G20" s="839"/>
      <c r="H20" s="839"/>
      <c r="I20" s="264" t="s">
        <v>210</v>
      </c>
      <c r="J20" s="840" t="s">
        <v>211</v>
      </c>
      <c r="K20" s="842" t="s">
        <v>212</v>
      </c>
    </row>
    <row r="21" spans="1:11" ht="37.5" customHeight="1" thickBot="1" x14ac:dyDescent="0.25">
      <c r="A21" s="836"/>
      <c r="B21" s="834"/>
      <c r="C21" s="838"/>
      <c r="D21" s="94" t="s">
        <v>213</v>
      </c>
      <c r="E21" s="48" t="s">
        <v>214</v>
      </c>
      <c r="F21" s="265" t="s">
        <v>215</v>
      </c>
      <c r="G21" s="265" t="s">
        <v>216</v>
      </c>
      <c r="H21" s="265" t="s">
        <v>233</v>
      </c>
      <c r="I21" s="266" t="s">
        <v>218</v>
      </c>
      <c r="J21" s="841"/>
      <c r="K21" s="843"/>
    </row>
    <row r="22" spans="1:11" ht="28.5" customHeight="1" x14ac:dyDescent="0.2">
      <c r="A22" s="806" t="str">
        <f>+DESCRIPCION!A10</f>
        <v>Posibilidad del Uso inadecuado de los bienes de la Entidad, para beneficio propio o de un tercero</v>
      </c>
      <c r="B22" s="542" t="str">
        <f>+DESCRIPCION!D11</f>
        <v>Presiones externas o de un superior jerárquico, omisión de las políticas para el uso adecuado de los bienes.</v>
      </c>
      <c r="C22" s="846" t="s">
        <v>501</v>
      </c>
      <c r="D22" s="810" t="s">
        <v>219</v>
      </c>
      <c r="E22" s="107" t="s">
        <v>220</v>
      </c>
      <c r="F22" s="267" t="s">
        <v>182</v>
      </c>
      <c r="G22" s="268">
        <f>IF(F22="Asignado",15,0)</f>
        <v>15</v>
      </c>
      <c r="H22" s="829" t="str">
        <f>IF(AND(G29&gt;0,G29&lt;=85),"Débil",IF(AND(G29&gt;85,G29&lt;=95),"Moderado",IF(G29&gt;96,"Fuerte"," ")))</f>
        <v>Fuerte</v>
      </c>
      <c r="I22" s="813" t="s">
        <v>204</v>
      </c>
      <c r="J22" s="80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04" t="str">
        <f>IF(J22="Fuerte","NO",IF(J22=" "," ","SI"))</f>
        <v>NO</v>
      </c>
    </row>
    <row r="23" spans="1:11" ht="31.5" customHeight="1" x14ac:dyDescent="0.2">
      <c r="A23" s="807"/>
      <c r="B23" s="543"/>
      <c r="C23" s="846"/>
      <c r="D23" s="810"/>
      <c r="E23" s="91" t="s">
        <v>221</v>
      </c>
      <c r="F23" s="269" t="s">
        <v>184</v>
      </c>
      <c r="G23" s="270">
        <f>IF(F23="Adecuado",15,0)</f>
        <v>15</v>
      </c>
      <c r="H23" s="829"/>
      <c r="I23" s="831"/>
      <c r="J23" s="825"/>
      <c r="K23" s="827"/>
    </row>
    <row r="24" spans="1:11" ht="34.5" customHeight="1" x14ac:dyDescent="0.2">
      <c r="A24" s="807"/>
      <c r="B24" s="543"/>
      <c r="C24" s="846"/>
      <c r="D24" s="47" t="s">
        <v>222</v>
      </c>
      <c r="E24" s="91" t="s">
        <v>223</v>
      </c>
      <c r="F24" s="269" t="s">
        <v>187</v>
      </c>
      <c r="G24" s="270">
        <f>IF(F24="Oportuna",15,0)</f>
        <v>15</v>
      </c>
      <c r="H24" s="829"/>
      <c r="I24" s="831"/>
      <c r="J24" s="825"/>
      <c r="K24" s="827"/>
    </row>
    <row r="25" spans="1:11" ht="46.5" customHeight="1" x14ac:dyDescent="0.2">
      <c r="A25" s="807"/>
      <c r="B25" s="543"/>
      <c r="C25" s="846"/>
      <c r="D25" s="47" t="s">
        <v>224</v>
      </c>
      <c r="E25" s="91" t="s">
        <v>225</v>
      </c>
      <c r="F25" s="271" t="s">
        <v>190</v>
      </c>
      <c r="G25" s="270">
        <f>IF(F25="Prevenir",15,IF(F25="Detectar",10,0))</f>
        <v>15</v>
      </c>
      <c r="H25" s="829"/>
      <c r="I25" s="831"/>
      <c r="J25" s="825"/>
      <c r="K25" s="827"/>
    </row>
    <row r="26" spans="1:11" ht="42.75" customHeight="1" x14ac:dyDescent="0.2">
      <c r="A26" s="807"/>
      <c r="B26" s="543"/>
      <c r="C26" s="846"/>
      <c r="D26" s="47" t="s">
        <v>226</v>
      </c>
      <c r="E26" s="91" t="s">
        <v>227</v>
      </c>
      <c r="F26" s="269" t="s">
        <v>194</v>
      </c>
      <c r="G26" s="270">
        <f>IF(F26="Confiable",15,0)</f>
        <v>15</v>
      </c>
      <c r="H26" s="829"/>
      <c r="I26" s="831"/>
      <c r="J26" s="825"/>
      <c r="K26" s="827"/>
    </row>
    <row r="27" spans="1:11" ht="47.25" customHeight="1" x14ac:dyDescent="0.2">
      <c r="A27" s="807"/>
      <c r="B27" s="543"/>
      <c r="C27" s="846"/>
      <c r="D27" s="47" t="s">
        <v>228</v>
      </c>
      <c r="E27" s="91" t="s">
        <v>229</v>
      </c>
      <c r="F27" s="271" t="s">
        <v>197</v>
      </c>
      <c r="G27" s="270">
        <f>IF(F27="Se investigan y se resuelven oportunamente",15,0)</f>
        <v>15</v>
      </c>
      <c r="H27" s="829"/>
      <c r="I27" s="831"/>
      <c r="J27" s="825"/>
      <c r="K27" s="827"/>
    </row>
    <row r="28" spans="1:11" ht="48" customHeight="1" x14ac:dyDescent="0.2">
      <c r="A28" s="808"/>
      <c r="B28" s="544"/>
      <c r="C28" s="847"/>
      <c r="D28" s="42" t="s">
        <v>230</v>
      </c>
      <c r="E28" s="91" t="s">
        <v>231</v>
      </c>
      <c r="F28" s="269" t="s">
        <v>200</v>
      </c>
      <c r="G28" s="270">
        <f>IF(F28="Completa",10,IF(F28="Incompleta",5,0))</f>
        <v>10</v>
      </c>
      <c r="H28" s="830"/>
      <c r="I28" s="831"/>
      <c r="J28" s="825"/>
      <c r="K28" s="827"/>
    </row>
    <row r="29" spans="1:11" ht="29.25" customHeight="1" thickBot="1" x14ac:dyDescent="0.25">
      <c r="A29" s="104"/>
      <c r="B29" s="105"/>
      <c r="C29" s="106"/>
      <c r="D29" s="53"/>
      <c r="E29" s="243" t="s">
        <v>423</v>
      </c>
      <c r="F29" s="273"/>
      <c r="G29" s="273">
        <f>SUM(G22:G28)</f>
        <v>100</v>
      </c>
      <c r="H29" s="274"/>
      <c r="I29" s="275"/>
      <c r="J29" s="275"/>
      <c r="K29" s="276"/>
    </row>
    <row r="30" spans="1:11" ht="18.75" customHeight="1" thickBot="1" x14ac:dyDescent="0.25">
      <c r="A30" s="51"/>
    </row>
    <row r="31" spans="1:11" s="50" customFormat="1" ht="30" customHeight="1" x14ac:dyDescent="0.25">
      <c r="A31" s="835" t="s">
        <v>88</v>
      </c>
      <c r="B31" s="833" t="s">
        <v>235</v>
      </c>
      <c r="C31" s="837" t="s">
        <v>208</v>
      </c>
      <c r="D31" s="839" t="s">
        <v>209</v>
      </c>
      <c r="E31" s="839"/>
      <c r="F31" s="839"/>
      <c r="G31" s="839"/>
      <c r="H31" s="839"/>
      <c r="I31" s="264" t="s">
        <v>210</v>
      </c>
      <c r="J31" s="840" t="s">
        <v>211</v>
      </c>
      <c r="K31" s="842" t="s">
        <v>212</v>
      </c>
    </row>
    <row r="32" spans="1:11" s="50" customFormat="1" ht="60.75" thickBot="1" x14ac:dyDescent="0.3">
      <c r="A32" s="836"/>
      <c r="B32" s="834"/>
      <c r="C32" s="838"/>
      <c r="D32" s="94" t="s">
        <v>213</v>
      </c>
      <c r="E32" s="48" t="s">
        <v>214</v>
      </c>
      <c r="F32" s="265" t="s">
        <v>215</v>
      </c>
      <c r="G32" s="265" t="s">
        <v>216</v>
      </c>
      <c r="H32" s="265" t="s">
        <v>233</v>
      </c>
      <c r="I32" s="266" t="s">
        <v>218</v>
      </c>
      <c r="J32" s="841"/>
      <c r="K32" s="843"/>
    </row>
    <row r="33" spans="1:77" ht="20.25" customHeight="1" x14ac:dyDescent="0.2">
      <c r="A33" s="806" t="str">
        <f>+DESCRIPCION!A13</f>
        <v>Posibilidad de Solicitar y/o recibir dadivas para omitir y/o manipular Informacion real de un predio publico en favorecimiento de un tercero.</v>
      </c>
      <c r="B33" s="542" t="str">
        <f>+DESCRIPCION!D13</f>
        <v>Inadecuado manejo de la informacion en la base de datos asociada al proceso de Identificacion de los Bienes Fiscales y de uso Publico</v>
      </c>
      <c r="C33" s="846" t="s">
        <v>467</v>
      </c>
      <c r="D33" s="810" t="s">
        <v>219</v>
      </c>
      <c r="E33" s="107" t="s">
        <v>220</v>
      </c>
      <c r="F33" s="267" t="s">
        <v>182</v>
      </c>
      <c r="G33" s="268">
        <f>IF(F33="Asignado",15,0)</f>
        <v>15</v>
      </c>
      <c r="H33" s="829" t="str">
        <f>IF(AND(G40&gt;0,G40&lt;=85),"Débil",IF(AND(G40&gt;85,G40&lt;=95),"Moderado",IF(G40&gt;96,"Fuerte"," ")))</f>
        <v>Fuerte</v>
      </c>
      <c r="I33" s="813" t="s">
        <v>204</v>
      </c>
      <c r="J33" s="801"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04" t="str">
        <f>IF(J33="Fuerte","NO",IF(J33=" "," ","SI"))</f>
        <v>NO</v>
      </c>
    </row>
    <row r="34" spans="1:77" ht="28.5" x14ac:dyDescent="0.2">
      <c r="A34" s="807"/>
      <c r="B34" s="543"/>
      <c r="C34" s="846"/>
      <c r="D34" s="810"/>
      <c r="E34" s="91" t="s">
        <v>221</v>
      </c>
      <c r="F34" s="269" t="s">
        <v>184</v>
      </c>
      <c r="G34" s="270">
        <f>IF(F34="Adecuado",15,0)</f>
        <v>15</v>
      </c>
      <c r="H34" s="829"/>
      <c r="I34" s="831"/>
      <c r="J34" s="825"/>
      <c r="K34" s="827"/>
    </row>
    <row r="35" spans="1:77" ht="42.75" x14ac:dyDescent="0.2">
      <c r="A35" s="807"/>
      <c r="B35" s="543"/>
      <c r="C35" s="846"/>
      <c r="D35" s="47" t="s">
        <v>222</v>
      </c>
      <c r="E35" s="91" t="s">
        <v>223</v>
      </c>
      <c r="F35" s="269" t="s">
        <v>187</v>
      </c>
      <c r="G35" s="270">
        <f>IF(F35="Oportuna",15,0)</f>
        <v>15</v>
      </c>
      <c r="H35" s="829"/>
      <c r="I35" s="831"/>
      <c r="J35" s="825"/>
      <c r="K35" s="827"/>
    </row>
    <row r="36" spans="1:77" ht="42.75" x14ac:dyDescent="0.2">
      <c r="A36" s="807"/>
      <c r="B36" s="543"/>
      <c r="C36" s="846"/>
      <c r="D36" s="47" t="s">
        <v>224</v>
      </c>
      <c r="E36" s="91" t="s">
        <v>225</v>
      </c>
      <c r="F36" s="271" t="s">
        <v>190</v>
      </c>
      <c r="G36" s="270">
        <f>IF(F36="Prevenir",15,IF(F36="Detectar",10,0))</f>
        <v>15</v>
      </c>
      <c r="H36" s="829"/>
      <c r="I36" s="831"/>
      <c r="J36" s="825"/>
      <c r="K36" s="827"/>
    </row>
    <row r="37" spans="1:77" ht="28.5" x14ac:dyDescent="0.2">
      <c r="A37" s="807"/>
      <c r="B37" s="543"/>
      <c r="C37" s="846"/>
      <c r="D37" s="47" t="s">
        <v>226</v>
      </c>
      <c r="E37" s="91" t="s">
        <v>227</v>
      </c>
      <c r="F37" s="269" t="s">
        <v>194</v>
      </c>
      <c r="G37" s="270">
        <f>IF(F37="Confiable",15,0)</f>
        <v>15</v>
      </c>
      <c r="H37" s="829"/>
      <c r="I37" s="831"/>
      <c r="J37" s="825"/>
      <c r="K37" s="827"/>
    </row>
    <row r="38" spans="1:77" ht="42.75" x14ac:dyDescent="0.2">
      <c r="A38" s="807"/>
      <c r="B38" s="543"/>
      <c r="C38" s="846"/>
      <c r="D38" s="47" t="s">
        <v>228</v>
      </c>
      <c r="E38" s="91" t="s">
        <v>229</v>
      </c>
      <c r="F38" s="271" t="s">
        <v>197</v>
      </c>
      <c r="G38" s="270">
        <f>IF(F38="Se investigan y se resuelven oportunamente",15,0)</f>
        <v>15</v>
      </c>
      <c r="H38" s="829"/>
      <c r="I38" s="831"/>
      <c r="J38" s="825"/>
      <c r="K38" s="827"/>
    </row>
    <row r="39" spans="1:77" ht="28.5" x14ac:dyDescent="0.2">
      <c r="A39" s="808"/>
      <c r="B39" s="544"/>
      <c r="C39" s="847"/>
      <c r="D39" s="42" t="s">
        <v>230</v>
      </c>
      <c r="E39" s="91" t="s">
        <v>231</v>
      </c>
      <c r="F39" s="269" t="s">
        <v>200</v>
      </c>
      <c r="G39" s="270">
        <f>IF(F39="Completa",10,IF(F39="Incompleta",5,0))</f>
        <v>10</v>
      </c>
      <c r="H39" s="830"/>
      <c r="I39" s="831"/>
      <c r="J39" s="825"/>
      <c r="K39" s="827"/>
    </row>
    <row r="40" spans="1:77" s="55" customFormat="1" ht="15.75" thickBot="1" x14ac:dyDescent="0.25">
      <c r="A40" s="104"/>
      <c r="B40" s="105"/>
      <c r="C40" s="52" t="s">
        <v>254</v>
      </c>
      <c r="D40" s="53"/>
      <c r="E40" s="244" t="s">
        <v>424</v>
      </c>
      <c r="F40" s="273"/>
      <c r="G40" s="273">
        <f>SUM(G33:G39)</f>
        <v>100</v>
      </c>
      <c r="H40" s="274"/>
      <c r="I40" s="275"/>
      <c r="J40" s="275"/>
      <c r="K40" s="276"/>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row>
    <row r="41" spans="1:77" ht="15" thickBot="1" x14ac:dyDescent="0.25"/>
    <row r="42" spans="1:77" s="49" customFormat="1" ht="30" customHeight="1" x14ac:dyDescent="0.25">
      <c r="A42" s="835" t="s">
        <v>88</v>
      </c>
      <c r="B42" s="833" t="s">
        <v>235</v>
      </c>
      <c r="C42" s="837" t="s">
        <v>208</v>
      </c>
      <c r="D42" s="839" t="s">
        <v>209</v>
      </c>
      <c r="E42" s="839"/>
      <c r="F42" s="839"/>
      <c r="G42" s="839"/>
      <c r="H42" s="839"/>
      <c r="I42" s="264" t="s">
        <v>210</v>
      </c>
      <c r="J42" s="840" t="s">
        <v>211</v>
      </c>
      <c r="K42" s="842" t="s">
        <v>212</v>
      </c>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row>
    <row r="43" spans="1:77" s="50" customFormat="1" ht="60.75" thickBot="1" x14ac:dyDescent="0.3">
      <c r="A43" s="836"/>
      <c r="B43" s="834"/>
      <c r="C43" s="838"/>
      <c r="D43" s="94" t="s">
        <v>213</v>
      </c>
      <c r="E43" s="48" t="s">
        <v>214</v>
      </c>
      <c r="F43" s="265" t="s">
        <v>215</v>
      </c>
      <c r="G43" s="265" t="s">
        <v>216</v>
      </c>
      <c r="H43" s="265" t="s">
        <v>233</v>
      </c>
      <c r="I43" s="266" t="s">
        <v>218</v>
      </c>
      <c r="J43" s="841"/>
      <c r="K43" s="843"/>
    </row>
    <row r="44" spans="1:77" ht="20.25" customHeight="1" x14ac:dyDescent="0.2">
      <c r="A44" s="806" t="str">
        <f>+DESCRIPCION!A13</f>
        <v>Posibilidad de Solicitar y/o recibir dadivas para omitir y/o manipular Informacion real de un predio publico en favorecimiento de un tercero.</v>
      </c>
      <c r="B44" s="542" t="str">
        <f>+DESCRIPCION!D14</f>
        <v xml:space="preserve">Presiones externas o de un superior jerárquico, para manipular los Avaluos comerciales de los bienes inmuebles que pretende comprar la Adminstracion Municipal </v>
      </c>
      <c r="C44" s="846" t="s">
        <v>426</v>
      </c>
      <c r="D44" s="810" t="s">
        <v>219</v>
      </c>
      <c r="E44" s="107" t="s">
        <v>220</v>
      </c>
      <c r="F44" s="267" t="s">
        <v>182</v>
      </c>
      <c r="G44" s="268">
        <f>IF(F44="Asignado",15,0)</f>
        <v>15</v>
      </c>
      <c r="H44" s="829" t="str">
        <f>IF(AND(G51&gt;0,G51&lt;=85),"Débil",IF(AND(G51&gt;85,G51&lt;=95),"Moderado",IF(G51&gt;96,"Fuerte"," ")))</f>
        <v>Fuerte</v>
      </c>
      <c r="I44" s="813" t="s">
        <v>204</v>
      </c>
      <c r="J44" s="80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04" t="str">
        <f>IF(J44="Fuerte","NO",IF(J44=" "," ","SI"))</f>
        <v>NO</v>
      </c>
    </row>
    <row r="45" spans="1:77" ht="28.5" x14ac:dyDescent="0.2">
      <c r="A45" s="807"/>
      <c r="B45" s="543"/>
      <c r="C45" s="846"/>
      <c r="D45" s="810"/>
      <c r="E45" s="91" t="s">
        <v>221</v>
      </c>
      <c r="F45" s="269" t="s">
        <v>184</v>
      </c>
      <c r="G45" s="270">
        <f>IF(F45="Adecuado",15,0)</f>
        <v>15</v>
      </c>
      <c r="H45" s="829"/>
      <c r="I45" s="831"/>
      <c r="J45" s="825"/>
      <c r="K45" s="827"/>
    </row>
    <row r="46" spans="1:77" ht="42.75" x14ac:dyDescent="0.2">
      <c r="A46" s="807"/>
      <c r="B46" s="543"/>
      <c r="C46" s="846"/>
      <c r="D46" s="47" t="s">
        <v>222</v>
      </c>
      <c r="E46" s="91" t="s">
        <v>223</v>
      </c>
      <c r="F46" s="269" t="s">
        <v>187</v>
      </c>
      <c r="G46" s="270">
        <f>IF(F46="Oportuna",15,0)</f>
        <v>15</v>
      </c>
      <c r="H46" s="829"/>
      <c r="I46" s="831"/>
      <c r="J46" s="825"/>
      <c r="K46" s="827"/>
    </row>
    <row r="47" spans="1:77" ht="42.75" x14ac:dyDescent="0.2">
      <c r="A47" s="807"/>
      <c r="B47" s="543"/>
      <c r="C47" s="846"/>
      <c r="D47" s="47" t="s">
        <v>224</v>
      </c>
      <c r="E47" s="91" t="s">
        <v>225</v>
      </c>
      <c r="F47" s="271" t="s">
        <v>190</v>
      </c>
      <c r="G47" s="270">
        <f>IF(F47="Prevenir",15,IF(F47="Detectar",10,0))</f>
        <v>15</v>
      </c>
      <c r="H47" s="829"/>
      <c r="I47" s="831"/>
      <c r="J47" s="825"/>
      <c r="K47" s="827"/>
    </row>
    <row r="48" spans="1:77" ht="28.5" x14ac:dyDescent="0.2">
      <c r="A48" s="807"/>
      <c r="B48" s="543"/>
      <c r="C48" s="846"/>
      <c r="D48" s="47" t="s">
        <v>226</v>
      </c>
      <c r="E48" s="91" t="s">
        <v>227</v>
      </c>
      <c r="F48" s="269" t="s">
        <v>194</v>
      </c>
      <c r="G48" s="270">
        <f>IF(F48="Confiable",15,0)</f>
        <v>15</v>
      </c>
      <c r="H48" s="829"/>
      <c r="I48" s="831"/>
      <c r="J48" s="825"/>
      <c r="K48" s="827"/>
    </row>
    <row r="49" spans="1:77" ht="42.75" x14ac:dyDescent="0.2">
      <c r="A49" s="807"/>
      <c r="B49" s="543"/>
      <c r="C49" s="846"/>
      <c r="D49" s="47" t="s">
        <v>228</v>
      </c>
      <c r="E49" s="91" t="s">
        <v>229</v>
      </c>
      <c r="F49" s="271" t="s">
        <v>197</v>
      </c>
      <c r="G49" s="270">
        <f>IF(F49="Se investigan y se resuelven oportunamente",15,0)</f>
        <v>15</v>
      </c>
      <c r="H49" s="829"/>
      <c r="I49" s="831"/>
      <c r="J49" s="825"/>
      <c r="K49" s="827"/>
    </row>
    <row r="50" spans="1:77" ht="28.5" x14ac:dyDescent="0.2">
      <c r="A50" s="808"/>
      <c r="B50" s="544"/>
      <c r="C50" s="847"/>
      <c r="D50" s="42" t="s">
        <v>230</v>
      </c>
      <c r="E50" s="91" t="s">
        <v>231</v>
      </c>
      <c r="F50" s="269" t="s">
        <v>200</v>
      </c>
      <c r="G50" s="270">
        <f>IF(F50="Completa",10,IF(F50="Incompleta",5,0))</f>
        <v>10</v>
      </c>
      <c r="H50" s="830"/>
      <c r="I50" s="831"/>
      <c r="J50" s="825"/>
      <c r="K50" s="827"/>
    </row>
    <row r="51" spans="1:77" ht="15.75" thickBot="1" x14ac:dyDescent="0.25">
      <c r="A51" s="104"/>
      <c r="B51" s="105"/>
      <c r="C51" s="52"/>
      <c r="D51" s="53"/>
      <c r="E51" s="244" t="s">
        <v>425</v>
      </c>
      <c r="F51" s="272"/>
      <c r="G51" s="272">
        <f>SUM(G44:G50)</f>
        <v>100</v>
      </c>
      <c r="H51" s="274"/>
      <c r="I51" s="275"/>
      <c r="J51" s="275"/>
      <c r="K51" s="276"/>
    </row>
    <row r="52" spans="1:77" x14ac:dyDescent="0.2">
      <c r="A52" s="51"/>
    </row>
    <row r="53" spans="1:77" s="50" customFormat="1" ht="30" hidden="1" customHeight="1" x14ac:dyDescent="0.25">
      <c r="A53" s="835" t="s">
        <v>88</v>
      </c>
      <c r="B53" s="833" t="s">
        <v>235</v>
      </c>
      <c r="C53" s="837" t="s">
        <v>208</v>
      </c>
      <c r="D53" s="839" t="s">
        <v>209</v>
      </c>
      <c r="E53" s="839"/>
      <c r="F53" s="839"/>
      <c r="G53" s="839"/>
      <c r="H53" s="839"/>
      <c r="I53" s="264" t="s">
        <v>210</v>
      </c>
      <c r="J53" s="840" t="s">
        <v>211</v>
      </c>
      <c r="K53" s="842" t="s">
        <v>212</v>
      </c>
    </row>
    <row r="54" spans="1:77" s="50" customFormat="1" ht="60.75" hidden="1" thickBot="1" x14ac:dyDescent="0.3">
      <c r="A54" s="836"/>
      <c r="B54" s="834"/>
      <c r="C54" s="838"/>
      <c r="D54" s="94" t="s">
        <v>213</v>
      </c>
      <c r="E54" s="48" t="s">
        <v>214</v>
      </c>
      <c r="F54" s="265" t="s">
        <v>215</v>
      </c>
      <c r="G54" s="265" t="s">
        <v>216</v>
      </c>
      <c r="H54" s="265" t="s">
        <v>233</v>
      </c>
      <c r="I54" s="266" t="s">
        <v>218</v>
      </c>
      <c r="J54" s="841"/>
      <c r="K54" s="843"/>
    </row>
    <row r="55" spans="1:77" ht="20.25" hidden="1" customHeight="1" x14ac:dyDescent="0.2">
      <c r="A55" s="806"/>
      <c r="B55" s="542">
        <f>DESCRIPCION!D12</f>
        <v>0</v>
      </c>
      <c r="C55" s="844"/>
      <c r="D55" s="810" t="s">
        <v>219</v>
      </c>
      <c r="E55" s="107" t="s">
        <v>220</v>
      </c>
      <c r="F55" s="267" t="s">
        <v>181</v>
      </c>
      <c r="G55" s="268">
        <f>IF(F55="Asignado",15,0)</f>
        <v>0</v>
      </c>
      <c r="H55" s="829" t="str">
        <f>IF(AND(G62&gt;0,G62&lt;=85),"Débil",IF(AND(G62&gt;85,G62&lt;=95),"Moderado",IF(G62&gt;96,"Fuerte"," ")))</f>
        <v xml:space="preserve"> </v>
      </c>
      <c r="I55" s="813" t="s">
        <v>181</v>
      </c>
      <c r="J55" s="80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04" t="str">
        <f>IF(J55="Fuerte","NO",IF(J55=" "," ","SI"))</f>
        <v xml:space="preserve"> </v>
      </c>
    </row>
    <row r="56" spans="1:77" ht="28.5" hidden="1" x14ac:dyDescent="0.2">
      <c r="A56" s="807"/>
      <c r="B56" s="543"/>
      <c r="C56" s="844"/>
      <c r="D56" s="810"/>
      <c r="E56" s="91" t="s">
        <v>221</v>
      </c>
      <c r="F56" s="269" t="s">
        <v>181</v>
      </c>
      <c r="G56" s="270">
        <f>IF(F56="Adecuado",15,0)</f>
        <v>0</v>
      </c>
      <c r="H56" s="829"/>
      <c r="I56" s="831"/>
      <c r="J56" s="825"/>
      <c r="K56" s="827"/>
    </row>
    <row r="57" spans="1:77" ht="42.75" hidden="1" customHeight="1" x14ac:dyDescent="0.2">
      <c r="A57" s="807"/>
      <c r="B57" s="543"/>
      <c r="C57" s="844"/>
      <c r="D57" s="47" t="s">
        <v>222</v>
      </c>
      <c r="E57" s="91" t="s">
        <v>223</v>
      </c>
      <c r="F57" s="269" t="s">
        <v>181</v>
      </c>
      <c r="G57" s="270">
        <f>IF(F57="Oportuna",15,0)</f>
        <v>0</v>
      </c>
      <c r="H57" s="829"/>
      <c r="I57" s="831"/>
      <c r="J57" s="825"/>
      <c r="K57" s="827"/>
    </row>
    <row r="58" spans="1:77" ht="42.75" hidden="1" x14ac:dyDescent="0.2">
      <c r="A58" s="807"/>
      <c r="B58" s="543"/>
      <c r="C58" s="844"/>
      <c r="D58" s="47" t="s">
        <v>224</v>
      </c>
      <c r="E58" s="91" t="s">
        <v>225</v>
      </c>
      <c r="F58" s="271" t="s">
        <v>181</v>
      </c>
      <c r="G58" s="270">
        <f>IF(F58="Prevenir",15,IF(F58="Detectar",10,0))</f>
        <v>0</v>
      </c>
      <c r="H58" s="829"/>
      <c r="I58" s="831"/>
      <c r="J58" s="825"/>
      <c r="K58" s="827"/>
    </row>
    <row r="59" spans="1:77" ht="28.5" hidden="1" x14ac:dyDescent="0.2">
      <c r="A59" s="807"/>
      <c r="B59" s="543"/>
      <c r="C59" s="844"/>
      <c r="D59" s="47" t="s">
        <v>226</v>
      </c>
      <c r="E59" s="91" t="s">
        <v>227</v>
      </c>
      <c r="F59" s="269" t="s">
        <v>181</v>
      </c>
      <c r="G59" s="270">
        <f>IF(F59="Confiable",15,0)</f>
        <v>0</v>
      </c>
      <c r="H59" s="829"/>
      <c r="I59" s="831"/>
      <c r="J59" s="825"/>
      <c r="K59" s="827"/>
    </row>
    <row r="60" spans="1:77" ht="42.75" hidden="1" x14ac:dyDescent="0.2">
      <c r="A60" s="807"/>
      <c r="B60" s="543"/>
      <c r="C60" s="844"/>
      <c r="D60" s="47" t="s">
        <v>228</v>
      </c>
      <c r="E60" s="91" t="s">
        <v>229</v>
      </c>
      <c r="F60" s="271" t="s">
        <v>181</v>
      </c>
      <c r="G60" s="270">
        <f>IF(F60="Se investigan y se resuelven oportunamente",15,0)</f>
        <v>0</v>
      </c>
      <c r="H60" s="829"/>
      <c r="I60" s="831"/>
      <c r="J60" s="825"/>
      <c r="K60" s="827"/>
    </row>
    <row r="61" spans="1:77" ht="28.5" hidden="1" x14ac:dyDescent="0.2">
      <c r="A61" s="808"/>
      <c r="B61" s="544"/>
      <c r="C61" s="845"/>
      <c r="D61" s="42" t="s">
        <v>230</v>
      </c>
      <c r="E61" s="91" t="s">
        <v>231</v>
      </c>
      <c r="F61" s="269" t="s">
        <v>181</v>
      </c>
      <c r="G61" s="270">
        <f>IF(F61="Completa",10,IF(F61="Incompleta",5,0))</f>
        <v>0</v>
      </c>
      <c r="H61" s="830"/>
      <c r="I61" s="831"/>
      <c r="J61" s="825"/>
      <c r="K61" s="827"/>
    </row>
    <row r="62" spans="1:77" s="55" customFormat="1" ht="15.75" hidden="1" thickBot="1" x14ac:dyDescent="0.25">
      <c r="A62" s="104"/>
      <c r="B62" s="105"/>
      <c r="C62" s="52"/>
      <c r="D62" s="53"/>
      <c r="E62" s="54" t="s">
        <v>232</v>
      </c>
      <c r="F62" s="272"/>
      <c r="G62" s="272">
        <f>SUM(G55:G61)</f>
        <v>0</v>
      </c>
      <c r="H62" s="274"/>
      <c r="I62" s="275"/>
      <c r="J62" s="275"/>
      <c r="K62" s="276"/>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row>
    <row r="63" spans="1:77" hidden="1" x14ac:dyDescent="0.2"/>
    <row r="64" spans="1:77" s="49" customFormat="1" ht="30" hidden="1" customHeight="1" x14ac:dyDescent="0.25">
      <c r="A64" s="835" t="s">
        <v>88</v>
      </c>
      <c r="B64" s="833" t="s">
        <v>235</v>
      </c>
      <c r="C64" s="837" t="s">
        <v>208</v>
      </c>
      <c r="D64" s="839" t="s">
        <v>209</v>
      </c>
      <c r="E64" s="839"/>
      <c r="F64" s="839"/>
      <c r="G64" s="839"/>
      <c r="H64" s="839"/>
      <c r="I64" s="264" t="s">
        <v>210</v>
      </c>
      <c r="J64" s="840" t="s">
        <v>211</v>
      </c>
      <c r="K64" s="842" t="s">
        <v>212</v>
      </c>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row>
    <row r="65" spans="1:11" s="50" customFormat="1" ht="60.75" hidden="1" thickBot="1" x14ac:dyDescent="0.3">
      <c r="A65" s="836"/>
      <c r="B65" s="834"/>
      <c r="C65" s="838"/>
      <c r="D65" s="94" t="s">
        <v>213</v>
      </c>
      <c r="E65" s="48" t="s">
        <v>214</v>
      </c>
      <c r="F65" s="265" t="s">
        <v>215</v>
      </c>
      <c r="G65" s="265" t="s">
        <v>216</v>
      </c>
      <c r="H65" s="265" t="s">
        <v>233</v>
      </c>
      <c r="I65" s="266" t="s">
        <v>218</v>
      </c>
      <c r="J65" s="841"/>
      <c r="K65" s="843"/>
    </row>
    <row r="66" spans="1:11" ht="20.25" hidden="1" customHeight="1" x14ac:dyDescent="0.2">
      <c r="A66" s="806"/>
      <c r="B66" s="542"/>
      <c r="C66" s="807"/>
      <c r="D66" s="810" t="s">
        <v>219</v>
      </c>
      <c r="E66" s="107" t="s">
        <v>220</v>
      </c>
      <c r="F66" s="267" t="s">
        <v>181</v>
      </c>
      <c r="G66" s="268">
        <f>IF(F66="Asignado",15,0)</f>
        <v>0</v>
      </c>
      <c r="H66" s="829" t="str">
        <f>IF(AND(G73&gt;0,G73&lt;=85),"Débil",IF(AND(G73&gt;85,G73&lt;=95),"Moderado",IF(G73&gt;96,"Fuerte"," ")))</f>
        <v xml:space="preserve"> </v>
      </c>
      <c r="I66" s="813" t="s">
        <v>181</v>
      </c>
      <c r="J66" s="80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804" t="str">
        <f>IF(J66="Fuerte","NO",IF(J66=" "," ","SI"))</f>
        <v xml:space="preserve"> </v>
      </c>
    </row>
    <row r="67" spans="1:11" ht="28.5" hidden="1" x14ac:dyDescent="0.2">
      <c r="A67" s="807"/>
      <c r="B67" s="543"/>
      <c r="C67" s="807"/>
      <c r="D67" s="810"/>
      <c r="E67" s="91" t="s">
        <v>221</v>
      </c>
      <c r="F67" s="269" t="s">
        <v>181</v>
      </c>
      <c r="G67" s="270">
        <f>IF(F67="Adecuado",15,0)</f>
        <v>0</v>
      </c>
      <c r="H67" s="829"/>
      <c r="I67" s="831"/>
      <c r="J67" s="825"/>
      <c r="K67" s="827"/>
    </row>
    <row r="68" spans="1:11" ht="42.75" hidden="1" customHeight="1" x14ac:dyDescent="0.2">
      <c r="A68" s="807"/>
      <c r="B68" s="543"/>
      <c r="C68" s="807"/>
      <c r="D68" s="47" t="s">
        <v>222</v>
      </c>
      <c r="E68" s="91" t="s">
        <v>223</v>
      </c>
      <c r="F68" s="269" t="s">
        <v>181</v>
      </c>
      <c r="G68" s="270">
        <f>IF(F68="Oportuna",15,0)</f>
        <v>0</v>
      </c>
      <c r="H68" s="829"/>
      <c r="I68" s="831"/>
      <c r="J68" s="825"/>
      <c r="K68" s="827"/>
    </row>
    <row r="69" spans="1:11" ht="42.75" hidden="1" x14ac:dyDescent="0.2">
      <c r="A69" s="807"/>
      <c r="B69" s="543"/>
      <c r="C69" s="807"/>
      <c r="D69" s="47" t="s">
        <v>224</v>
      </c>
      <c r="E69" s="91" t="s">
        <v>225</v>
      </c>
      <c r="F69" s="271" t="s">
        <v>181</v>
      </c>
      <c r="G69" s="270">
        <f>IF(F69="Prevenir",15,IF(F69="Detectar",10,0))</f>
        <v>0</v>
      </c>
      <c r="H69" s="829"/>
      <c r="I69" s="831"/>
      <c r="J69" s="825"/>
      <c r="K69" s="827"/>
    </row>
    <row r="70" spans="1:11" ht="28.5" hidden="1" x14ac:dyDescent="0.2">
      <c r="A70" s="807"/>
      <c r="B70" s="543"/>
      <c r="C70" s="807"/>
      <c r="D70" s="47" t="s">
        <v>226</v>
      </c>
      <c r="E70" s="91" t="s">
        <v>227</v>
      </c>
      <c r="F70" s="269" t="s">
        <v>181</v>
      </c>
      <c r="G70" s="270">
        <f>IF(F70="Confiable",15,0)</f>
        <v>0</v>
      </c>
      <c r="H70" s="829"/>
      <c r="I70" s="831"/>
      <c r="J70" s="825"/>
      <c r="K70" s="827"/>
    </row>
    <row r="71" spans="1:11" ht="42.75" hidden="1" x14ac:dyDescent="0.2">
      <c r="A71" s="807"/>
      <c r="B71" s="543"/>
      <c r="C71" s="807"/>
      <c r="D71" s="47" t="s">
        <v>228</v>
      </c>
      <c r="E71" s="91" t="s">
        <v>229</v>
      </c>
      <c r="F71" s="271" t="s">
        <v>181</v>
      </c>
      <c r="G71" s="270">
        <f>IF(F71="Se investigan y se resuelven oportunamente",15,0)</f>
        <v>0</v>
      </c>
      <c r="H71" s="829"/>
      <c r="I71" s="831"/>
      <c r="J71" s="825"/>
      <c r="K71" s="827"/>
    </row>
    <row r="72" spans="1:11" ht="28.5" hidden="1" x14ac:dyDescent="0.2">
      <c r="A72" s="808"/>
      <c r="B72" s="544"/>
      <c r="C72" s="808"/>
      <c r="D72" s="42" t="s">
        <v>230</v>
      </c>
      <c r="E72" s="91" t="s">
        <v>231</v>
      </c>
      <c r="F72" s="269" t="s">
        <v>181</v>
      </c>
      <c r="G72" s="270">
        <f>IF(F72="Completa",10,IF(F72="Incompleta",5,0))</f>
        <v>0</v>
      </c>
      <c r="H72" s="830"/>
      <c r="I72" s="832"/>
      <c r="J72" s="826"/>
      <c r="K72" s="828"/>
    </row>
    <row r="73" spans="1:11" ht="15.75" hidden="1" thickBot="1" x14ac:dyDescent="0.25">
      <c r="A73" s="104"/>
      <c r="B73" s="105"/>
      <c r="C73" s="52"/>
      <c r="D73" s="53"/>
      <c r="E73" s="54" t="s">
        <v>232</v>
      </c>
      <c r="F73" s="272"/>
      <c r="G73" s="272">
        <f>SUM(G66:G72)</f>
        <v>0</v>
      </c>
      <c r="H73" s="277"/>
      <c r="I73" s="278"/>
      <c r="J73" s="278"/>
      <c r="K73" s="279"/>
    </row>
    <row r="74" spans="1:11" hidden="1" x14ac:dyDescent="0.2">
      <c r="A74" s="51"/>
    </row>
    <row r="75" spans="1:11" s="50" customFormat="1" ht="30" hidden="1" customHeight="1" x14ac:dyDescent="0.25">
      <c r="A75" s="814" t="s">
        <v>88</v>
      </c>
      <c r="B75" s="833" t="s">
        <v>235</v>
      </c>
      <c r="C75" s="816" t="s">
        <v>208</v>
      </c>
      <c r="D75" s="818" t="s">
        <v>209</v>
      </c>
      <c r="E75" s="819"/>
      <c r="F75" s="819"/>
      <c r="G75" s="819"/>
      <c r="H75" s="820"/>
      <c r="I75" s="264" t="s">
        <v>210</v>
      </c>
      <c r="J75" s="821" t="s">
        <v>211</v>
      </c>
      <c r="K75" s="823" t="s">
        <v>212</v>
      </c>
    </row>
    <row r="76" spans="1:11" s="50" customFormat="1" ht="60.75" hidden="1" thickBot="1" x14ac:dyDescent="0.3">
      <c r="A76" s="815"/>
      <c r="B76" s="834"/>
      <c r="C76" s="817"/>
      <c r="D76" s="94" t="s">
        <v>213</v>
      </c>
      <c r="E76" s="48" t="s">
        <v>214</v>
      </c>
      <c r="F76" s="265" t="s">
        <v>215</v>
      </c>
      <c r="G76" s="265" t="s">
        <v>216</v>
      </c>
      <c r="H76" s="265" t="s">
        <v>233</v>
      </c>
      <c r="I76" s="266" t="s">
        <v>218</v>
      </c>
      <c r="J76" s="822"/>
      <c r="K76" s="824"/>
    </row>
    <row r="77" spans="1:11" ht="20.25" hidden="1" customHeight="1" x14ac:dyDescent="0.2">
      <c r="A77" s="806"/>
      <c r="B77" s="542"/>
      <c r="C77" s="806"/>
      <c r="D77" s="809" t="s">
        <v>219</v>
      </c>
      <c r="E77" s="107" t="s">
        <v>220</v>
      </c>
      <c r="F77" s="267" t="s">
        <v>181</v>
      </c>
      <c r="G77" s="268">
        <f>IF(F77="Asignado",15,0)</f>
        <v>0</v>
      </c>
      <c r="H77" s="799" t="str">
        <f>IF(AND(G84&gt;0,G84&lt;=85),"Débil",IF(AND(G84&gt;85,G84&lt;=95),"Moderado",IF(G84&gt;96,"Fuerte"," ")))</f>
        <v xml:space="preserve"> </v>
      </c>
      <c r="I77" s="811" t="s">
        <v>181</v>
      </c>
      <c r="J77" s="79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802" t="str">
        <f>IF(J77="Fuerte","NO",IF(J77=" "," ","SI"))</f>
        <v xml:space="preserve"> </v>
      </c>
    </row>
    <row r="78" spans="1:11" ht="28.5" hidden="1" x14ac:dyDescent="0.2">
      <c r="A78" s="807"/>
      <c r="B78" s="543"/>
      <c r="C78" s="807"/>
      <c r="D78" s="810"/>
      <c r="E78" s="91" t="s">
        <v>221</v>
      </c>
      <c r="F78" s="269" t="s">
        <v>181</v>
      </c>
      <c r="G78" s="270">
        <f>IF(F78="Adecuado",15,0)</f>
        <v>0</v>
      </c>
      <c r="H78" s="800"/>
      <c r="I78" s="812"/>
      <c r="J78" s="800"/>
      <c r="K78" s="803"/>
    </row>
    <row r="79" spans="1:11" ht="42.75" hidden="1" x14ac:dyDescent="0.2">
      <c r="A79" s="807"/>
      <c r="B79" s="543"/>
      <c r="C79" s="807"/>
      <c r="D79" s="47" t="s">
        <v>222</v>
      </c>
      <c r="E79" s="91" t="s">
        <v>223</v>
      </c>
      <c r="F79" s="269" t="s">
        <v>181</v>
      </c>
      <c r="G79" s="270">
        <f>IF(F79="Oportuna",15,0)</f>
        <v>0</v>
      </c>
      <c r="H79" s="800"/>
      <c r="I79" s="812"/>
      <c r="J79" s="800"/>
      <c r="K79" s="803"/>
    </row>
    <row r="80" spans="1:11" ht="42.75" hidden="1" x14ac:dyDescent="0.2">
      <c r="A80" s="807"/>
      <c r="B80" s="543"/>
      <c r="C80" s="807"/>
      <c r="D80" s="47" t="s">
        <v>224</v>
      </c>
      <c r="E80" s="91" t="s">
        <v>225</v>
      </c>
      <c r="F80" s="271" t="s">
        <v>181</v>
      </c>
      <c r="G80" s="270">
        <f>IF(F80="Prevenir",15,IF(F80="Detectar",10,0))</f>
        <v>0</v>
      </c>
      <c r="H80" s="800"/>
      <c r="I80" s="812"/>
      <c r="J80" s="800"/>
      <c r="K80" s="803"/>
    </row>
    <row r="81" spans="1:77" ht="28.5" hidden="1" x14ac:dyDescent="0.2">
      <c r="A81" s="807"/>
      <c r="B81" s="543"/>
      <c r="C81" s="807"/>
      <c r="D81" s="47" t="s">
        <v>226</v>
      </c>
      <c r="E81" s="91" t="s">
        <v>227</v>
      </c>
      <c r="F81" s="269" t="s">
        <v>181</v>
      </c>
      <c r="G81" s="270">
        <f>IF(F81="Confiable",15,0)</f>
        <v>0</v>
      </c>
      <c r="H81" s="800"/>
      <c r="I81" s="812"/>
      <c r="J81" s="800"/>
      <c r="K81" s="803"/>
    </row>
    <row r="82" spans="1:77" ht="42.75" hidden="1" x14ac:dyDescent="0.2">
      <c r="A82" s="807"/>
      <c r="B82" s="543"/>
      <c r="C82" s="807"/>
      <c r="D82" s="47" t="s">
        <v>228</v>
      </c>
      <c r="E82" s="91" t="s">
        <v>229</v>
      </c>
      <c r="F82" s="271" t="s">
        <v>181</v>
      </c>
      <c r="G82" s="270">
        <f>IF(F82="Se investigan y se resuelven oportunamente",15,0)</f>
        <v>0</v>
      </c>
      <c r="H82" s="800"/>
      <c r="I82" s="812"/>
      <c r="J82" s="800"/>
      <c r="K82" s="803"/>
    </row>
    <row r="83" spans="1:77" ht="28.5" hidden="1" x14ac:dyDescent="0.2">
      <c r="A83" s="808"/>
      <c r="B83" s="544"/>
      <c r="C83" s="808"/>
      <c r="D83" s="42" t="s">
        <v>230</v>
      </c>
      <c r="E83" s="91" t="s">
        <v>231</v>
      </c>
      <c r="F83" s="269" t="s">
        <v>181</v>
      </c>
      <c r="G83" s="270">
        <f>IF(F83="Completa",10,IF(F83="Incompleta",5,0))</f>
        <v>0</v>
      </c>
      <c r="H83" s="801"/>
      <c r="I83" s="813"/>
      <c r="J83" s="801"/>
      <c r="K83" s="804"/>
    </row>
    <row r="84" spans="1:77" s="55" customFormat="1" ht="15.75" hidden="1" thickBot="1" x14ac:dyDescent="0.25">
      <c r="A84" s="104"/>
      <c r="B84" s="105"/>
      <c r="C84" s="52"/>
      <c r="D84" s="53"/>
      <c r="E84" s="54" t="s">
        <v>232</v>
      </c>
      <c r="F84" s="272"/>
      <c r="G84" s="272">
        <f>SUM(G77:G83)</f>
        <v>0</v>
      </c>
      <c r="H84" s="277"/>
      <c r="I84" s="278"/>
      <c r="J84" s="278"/>
      <c r="K84" s="27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row>
    <row r="85" spans="1:77" hidden="1" x14ac:dyDescent="0.2"/>
    <row r="86" spans="1:77" s="49" customFormat="1" ht="30" hidden="1" customHeight="1" x14ac:dyDescent="0.25">
      <c r="A86" s="814" t="s">
        <v>88</v>
      </c>
      <c r="B86" s="833" t="s">
        <v>235</v>
      </c>
      <c r="C86" s="816" t="s">
        <v>208</v>
      </c>
      <c r="D86" s="818" t="s">
        <v>209</v>
      </c>
      <c r="E86" s="819"/>
      <c r="F86" s="819"/>
      <c r="G86" s="819"/>
      <c r="H86" s="820"/>
      <c r="I86" s="264" t="s">
        <v>210</v>
      </c>
      <c r="J86" s="821" t="s">
        <v>211</v>
      </c>
      <c r="K86" s="823" t="s">
        <v>212</v>
      </c>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row>
    <row r="87" spans="1:77" s="50" customFormat="1" ht="60.75" hidden="1" thickBot="1" x14ac:dyDescent="0.3">
      <c r="A87" s="815"/>
      <c r="B87" s="834"/>
      <c r="C87" s="817"/>
      <c r="D87" s="94" t="s">
        <v>213</v>
      </c>
      <c r="E87" s="48" t="s">
        <v>214</v>
      </c>
      <c r="F87" s="265" t="s">
        <v>215</v>
      </c>
      <c r="G87" s="265" t="s">
        <v>216</v>
      </c>
      <c r="H87" s="265" t="s">
        <v>233</v>
      </c>
      <c r="I87" s="266" t="s">
        <v>218</v>
      </c>
      <c r="J87" s="822"/>
      <c r="K87" s="824"/>
    </row>
    <row r="88" spans="1:77" ht="20.25" hidden="1" customHeight="1" x14ac:dyDescent="0.2">
      <c r="A88" s="806"/>
      <c r="B88" s="542">
        <f>DESCRIPCION!D15</f>
        <v>0</v>
      </c>
      <c r="C88" s="806"/>
      <c r="D88" s="809" t="s">
        <v>219</v>
      </c>
      <c r="E88" s="107" t="s">
        <v>220</v>
      </c>
      <c r="F88" s="267" t="s">
        <v>181</v>
      </c>
      <c r="G88" s="268">
        <f>IF(F88="Asignado",15,0)</f>
        <v>0</v>
      </c>
      <c r="H88" s="799" t="str">
        <f>IF(AND(G95&gt;0,G95&lt;=85),"Débil",IF(AND(G95&gt;85,G95&lt;=95),"Moderado",IF(G95&gt;96,"Fuerte"," ")))</f>
        <v xml:space="preserve"> </v>
      </c>
      <c r="I88" s="811" t="s">
        <v>181</v>
      </c>
      <c r="J88" s="79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02" t="str">
        <f>IF(J88="Fuerte","NO",IF(J88=" "," ","SI"))</f>
        <v xml:space="preserve"> </v>
      </c>
    </row>
    <row r="89" spans="1:77" ht="28.5" hidden="1" x14ac:dyDescent="0.2">
      <c r="A89" s="807"/>
      <c r="B89" s="543"/>
      <c r="C89" s="807"/>
      <c r="D89" s="810"/>
      <c r="E89" s="91" t="s">
        <v>221</v>
      </c>
      <c r="F89" s="269" t="s">
        <v>181</v>
      </c>
      <c r="G89" s="270">
        <f>IF(F89="Adecuado",15,0)</f>
        <v>0</v>
      </c>
      <c r="H89" s="800"/>
      <c r="I89" s="812"/>
      <c r="J89" s="800"/>
      <c r="K89" s="803"/>
    </row>
    <row r="90" spans="1:77" ht="42.75" hidden="1" x14ac:dyDescent="0.2">
      <c r="A90" s="807"/>
      <c r="B90" s="543"/>
      <c r="C90" s="807"/>
      <c r="D90" s="47" t="s">
        <v>222</v>
      </c>
      <c r="E90" s="91" t="s">
        <v>223</v>
      </c>
      <c r="F90" s="269" t="s">
        <v>181</v>
      </c>
      <c r="G90" s="270">
        <f>IF(F90="Oportuna",15,0)</f>
        <v>0</v>
      </c>
      <c r="H90" s="800"/>
      <c r="I90" s="812"/>
      <c r="J90" s="800"/>
      <c r="K90" s="803"/>
    </row>
    <row r="91" spans="1:77" ht="42.75" hidden="1" x14ac:dyDescent="0.2">
      <c r="A91" s="807"/>
      <c r="B91" s="543"/>
      <c r="C91" s="807"/>
      <c r="D91" s="47" t="s">
        <v>224</v>
      </c>
      <c r="E91" s="91" t="s">
        <v>225</v>
      </c>
      <c r="F91" s="271" t="s">
        <v>181</v>
      </c>
      <c r="G91" s="270">
        <f>IF(F91="Prevenir",15,IF(F91="Detectar",10,0))</f>
        <v>0</v>
      </c>
      <c r="H91" s="800"/>
      <c r="I91" s="812"/>
      <c r="J91" s="800"/>
      <c r="K91" s="803"/>
    </row>
    <row r="92" spans="1:77" ht="28.5" hidden="1" x14ac:dyDescent="0.2">
      <c r="A92" s="807"/>
      <c r="B92" s="543"/>
      <c r="C92" s="807"/>
      <c r="D92" s="47" t="s">
        <v>226</v>
      </c>
      <c r="E92" s="91" t="s">
        <v>227</v>
      </c>
      <c r="F92" s="269" t="s">
        <v>181</v>
      </c>
      <c r="G92" s="270">
        <f>IF(F92="Confiable",15,0)</f>
        <v>0</v>
      </c>
      <c r="H92" s="800"/>
      <c r="I92" s="812"/>
      <c r="J92" s="800"/>
      <c r="K92" s="803"/>
    </row>
    <row r="93" spans="1:77" ht="42.75" hidden="1" x14ac:dyDescent="0.2">
      <c r="A93" s="807"/>
      <c r="B93" s="543"/>
      <c r="C93" s="807"/>
      <c r="D93" s="47" t="s">
        <v>228</v>
      </c>
      <c r="E93" s="91" t="s">
        <v>229</v>
      </c>
      <c r="F93" s="271" t="s">
        <v>181</v>
      </c>
      <c r="G93" s="270">
        <f>IF(F93="Se investigan y se resuelven oportunamente",15,0)</f>
        <v>0</v>
      </c>
      <c r="H93" s="800"/>
      <c r="I93" s="812"/>
      <c r="J93" s="800"/>
      <c r="K93" s="803"/>
    </row>
    <row r="94" spans="1:77" ht="28.5" hidden="1" x14ac:dyDescent="0.2">
      <c r="A94" s="808"/>
      <c r="B94" s="544"/>
      <c r="C94" s="808"/>
      <c r="D94" s="42" t="s">
        <v>230</v>
      </c>
      <c r="E94" s="91" t="s">
        <v>231</v>
      </c>
      <c r="F94" s="269" t="s">
        <v>181</v>
      </c>
      <c r="G94" s="270">
        <f>IF(F94="Completa",10,IF(F94="Incompleta",5,0))</f>
        <v>0</v>
      </c>
      <c r="H94" s="801"/>
      <c r="I94" s="813"/>
      <c r="J94" s="801"/>
      <c r="K94" s="804"/>
    </row>
    <row r="95" spans="1:77" ht="15.75" hidden="1" thickBot="1" x14ac:dyDescent="0.25">
      <c r="A95" s="104"/>
      <c r="B95" s="105"/>
      <c r="C95" s="52"/>
      <c r="D95" s="53"/>
      <c r="E95" s="54" t="s">
        <v>232</v>
      </c>
      <c r="F95" s="272"/>
      <c r="G95" s="272">
        <f>SUM(G88:G94)</f>
        <v>0</v>
      </c>
      <c r="H95" s="277"/>
      <c r="I95" s="278"/>
      <c r="J95" s="278"/>
      <c r="K95" s="279"/>
    </row>
    <row r="96" spans="1:77" hidden="1" x14ac:dyDescent="0.2">
      <c r="A96" s="51"/>
    </row>
    <row r="97" spans="1:97" s="50" customFormat="1" ht="30" hidden="1" customHeight="1" x14ac:dyDescent="0.25">
      <c r="A97" s="814" t="s">
        <v>88</v>
      </c>
      <c r="B97" s="833" t="s">
        <v>235</v>
      </c>
      <c r="C97" s="816" t="s">
        <v>208</v>
      </c>
      <c r="D97" s="818" t="s">
        <v>209</v>
      </c>
      <c r="E97" s="819"/>
      <c r="F97" s="819"/>
      <c r="G97" s="819"/>
      <c r="H97" s="820"/>
      <c r="I97" s="264" t="s">
        <v>210</v>
      </c>
      <c r="J97" s="821" t="s">
        <v>211</v>
      </c>
      <c r="K97" s="823" t="s">
        <v>212</v>
      </c>
    </row>
    <row r="98" spans="1:97" s="50" customFormat="1" ht="60.75" hidden="1" thickBot="1" x14ac:dyDescent="0.3">
      <c r="A98" s="815"/>
      <c r="B98" s="834"/>
      <c r="C98" s="817"/>
      <c r="D98" s="94" t="s">
        <v>213</v>
      </c>
      <c r="E98" s="48" t="s">
        <v>214</v>
      </c>
      <c r="F98" s="265" t="s">
        <v>215</v>
      </c>
      <c r="G98" s="265" t="s">
        <v>216</v>
      </c>
      <c r="H98" s="265" t="s">
        <v>233</v>
      </c>
      <c r="I98" s="266" t="s">
        <v>218</v>
      </c>
      <c r="J98" s="822"/>
      <c r="K98" s="824"/>
    </row>
    <row r="99" spans="1:97" ht="20.25" hidden="1" customHeight="1" x14ac:dyDescent="0.2">
      <c r="A99" s="806" t="str">
        <f>DESCRIPCION!A16</f>
        <v>e</v>
      </c>
      <c r="B99" s="542">
        <f>DESCRIPCION!D16</f>
        <v>0</v>
      </c>
      <c r="C99" s="806"/>
      <c r="D99" s="809" t="s">
        <v>219</v>
      </c>
      <c r="E99" s="107" t="s">
        <v>220</v>
      </c>
      <c r="F99" s="267" t="s">
        <v>181</v>
      </c>
      <c r="G99" s="268">
        <f>IF(F99="Asignado",15,0)</f>
        <v>0</v>
      </c>
      <c r="H99" s="799" t="str">
        <f>IF(AND(G106&gt;0,G106&lt;=85),"Débil",IF(AND(G106&gt;85,G106&lt;=95),"Moderado",IF(G106&gt;96,"Fuerte"," ")))</f>
        <v xml:space="preserve"> </v>
      </c>
      <c r="I99" s="811" t="s">
        <v>181</v>
      </c>
      <c r="J99" s="79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02" t="str">
        <f>IF(J99="Fuerte","NO",IF(J99=" "," ","SI"))</f>
        <v xml:space="preserve"> </v>
      </c>
    </row>
    <row r="100" spans="1:97" ht="28.5" hidden="1" x14ac:dyDescent="0.2">
      <c r="A100" s="807"/>
      <c r="B100" s="543"/>
      <c r="C100" s="807"/>
      <c r="D100" s="810"/>
      <c r="E100" s="91" t="s">
        <v>221</v>
      </c>
      <c r="F100" s="269" t="s">
        <v>181</v>
      </c>
      <c r="G100" s="270">
        <f>IF(F100="Adecuado",15,0)</f>
        <v>0</v>
      </c>
      <c r="H100" s="800"/>
      <c r="I100" s="812"/>
      <c r="J100" s="800"/>
      <c r="K100" s="803"/>
    </row>
    <row r="101" spans="1:97" ht="42.75" hidden="1" x14ac:dyDescent="0.2">
      <c r="A101" s="807"/>
      <c r="B101" s="543"/>
      <c r="C101" s="807"/>
      <c r="D101" s="47" t="s">
        <v>222</v>
      </c>
      <c r="E101" s="91" t="s">
        <v>223</v>
      </c>
      <c r="F101" s="269" t="s">
        <v>181</v>
      </c>
      <c r="G101" s="270">
        <f>IF(F101="Oportuna",15,0)</f>
        <v>0</v>
      </c>
      <c r="H101" s="800"/>
      <c r="I101" s="812"/>
      <c r="J101" s="800"/>
      <c r="K101" s="803"/>
    </row>
    <row r="102" spans="1:97" ht="42.75" hidden="1" x14ac:dyDescent="0.2">
      <c r="A102" s="807"/>
      <c r="B102" s="543"/>
      <c r="C102" s="807"/>
      <c r="D102" s="47" t="s">
        <v>224</v>
      </c>
      <c r="E102" s="91" t="s">
        <v>225</v>
      </c>
      <c r="F102" s="271" t="s">
        <v>181</v>
      </c>
      <c r="G102" s="270">
        <f>IF(F102="Prevenir",15,IF(F102="Detectar",10,0))</f>
        <v>0</v>
      </c>
      <c r="H102" s="800"/>
      <c r="I102" s="812"/>
      <c r="J102" s="800"/>
      <c r="K102" s="803"/>
    </row>
    <row r="103" spans="1:97" ht="28.5" hidden="1" x14ac:dyDescent="0.2">
      <c r="A103" s="807"/>
      <c r="B103" s="543"/>
      <c r="C103" s="807"/>
      <c r="D103" s="47" t="s">
        <v>226</v>
      </c>
      <c r="E103" s="91" t="s">
        <v>227</v>
      </c>
      <c r="F103" s="269" t="s">
        <v>181</v>
      </c>
      <c r="G103" s="270">
        <f>IF(F103="Confiable",15,0)</f>
        <v>0</v>
      </c>
      <c r="H103" s="800"/>
      <c r="I103" s="812"/>
      <c r="J103" s="800"/>
      <c r="K103" s="803"/>
    </row>
    <row r="104" spans="1:97" ht="42.75" hidden="1" x14ac:dyDescent="0.2">
      <c r="A104" s="807"/>
      <c r="B104" s="543"/>
      <c r="C104" s="807"/>
      <c r="D104" s="47" t="s">
        <v>228</v>
      </c>
      <c r="E104" s="91" t="s">
        <v>229</v>
      </c>
      <c r="F104" s="271" t="s">
        <v>181</v>
      </c>
      <c r="G104" s="270">
        <f>IF(F104="Se investigan y se resuelven oportunamente",15,0)</f>
        <v>0</v>
      </c>
      <c r="H104" s="800"/>
      <c r="I104" s="812"/>
      <c r="J104" s="800"/>
      <c r="K104" s="803"/>
    </row>
    <row r="105" spans="1:97" ht="28.5" hidden="1" x14ac:dyDescent="0.2">
      <c r="A105" s="808"/>
      <c r="B105" s="544"/>
      <c r="C105" s="808"/>
      <c r="D105" s="42" t="s">
        <v>230</v>
      </c>
      <c r="E105" s="91" t="s">
        <v>231</v>
      </c>
      <c r="F105" s="269" t="s">
        <v>181</v>
      </c>
      <c r="G105" s="270">
        <f>IF(F105="Completa",10,IF(F105="Incompleta",5,0))</f>
        <v>0</v>
      </c>
      <c r="H105" s="801"/>
      <c r="I105" s="813"/>
      <c r="J105" s="801"/>
      <c r="K105" s="804"/>
    </row>
    <row r="106" spans="1:97" s="55" customFormat="1" ht="15.75" hidden="1" thickBot="1" x14ac:dyDescent="0.25">
      <c r="A106" s="104"/>
      <c r="B106" s="105"/>
      <c r="C106" s="52"/>
      <c r="D106" s="53"/>
      <c r="E106" s="54" t="s">
        <v>232</v>
      </c>
      <c r="F106" s="272"/>
      <c r="G106" s="272">
        <f>SUM(G99:G105)</f>
        <v>0</v>
      </c>
      <c r="H106" s="277"/>
      <c r="I106" s="278"/>
      <c r="J106" s="278"/>
      <c r="K106" s="27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row>
    <row r="107" spans="1:97" hidden="1" x14ac:dyDescent="0.2"/>
    <row r="108" spans="1:97" ht="30" hidden="1" x14ac:dyDescent="0.2">
      <c r="A108" s="814" t="s">
        <v>88</v>
      </c>
      <c r="B108" s="833" t="s">
        <v>235</v>
      </c>
      <c r="C108" s="816" t="s">
        <v>208</v>
      </c>
      <c r="D108" s="818" t="s">
        <v>209</v>
      </c>
      <c r="E108" s="819"/>
      <c r="F108" s="819"/>
      <c r="G108" s="819"/>
      <c r="H108" s="820"/>
      <c r="I108" s="264" t="s">
        <v>210</v>
      </c>
      <c r="J108" s="821" t="s">
        <v>211</v>
      </c>
      <c r="K108" s="823" t="s">
        <v>212</v>
      </c>
    </row>
    <row r="109" spans="1:97" ht="60.75" hidden="1" thickBot="1" x14ac:dyDescent="0.25">
      <c r="A109" s="815"/>
      <c r="B109" s="834"/>
      <c r="C109" s="817"/>
      <c r="D109" s="94" t="s">
        <v>213</v>
      </c>
      <c r="E109" s="48" t="s">
        <v>214</v>
      </c>
      <c r="F109" s="265" t="s">
        <v>215</v>
      </c>
      <c r="G109" s="265" t="s">
        <v>216</v>
      </c>
      <c r="H109" s="265" t="s">
        <v>233</v>
      </c>
      <c r="I109" s="266" t="s">
        <v>218</v>
      </c>
      <c r="J109" s="822"/>
      <c r="K109" s="824"/>
    </row>
    <row r="110" spans="1:97" hidden="1" x14ac:dyDescent="0.2">
      <c r="A110" s="806" t="str">
        <f>DESCRIPCION!A16</f>
        <v>e</v>
      </c>
      <c r="B110" s="542">
        <f>DESCRIPCION!D17</f>
        <v>0</v>
      </c>
      <c r="C110" s="806"/>
      <c r="D110" s="809" t="s">
        <v>219</v>
      </c>
      <c r="E110" s="107" t="s">
        <v>220</v>
      </c>
      <c r="F110" s="267" t="s">
        <v>181</v>
      </c>
      <c r="G110" s="268">
        <f>IF(F110="Asignado",15,0)</f>
        <v>0</v>
      </c>
      <c r="H110" s="799" t="str">
        <f>IF(AND(G117&gt;0,G117&lt;=85),"Débil",IF(AND(G117&gt;85,G117&lt;=95),"Moderado",IF(G117&gt;96,"Fuerte"," ")))</f>
        <v xml:space="preserve"> </v>
      </c>
      <c r="I110" s="811" t="s">
        <v>181</v>
      </c>
      <c r="J110" s="79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02" t="str">
        <f>IF(J110="Fuerte","NO",IF(J110=" "," ","SI"))</f>
        <v xml:space="preserve"> </v>
      </c>
    </row>
    <row r="111" spans="1:97" ht="28.5" hidden="1" x14ac:dyDescent="0.2">
      <c r="A111" s="807"/>
      <c r="B111" s="543"/>
      <c r="C111" s="807"/>
      <c r="D111" s="810"/>
      <c r="E111" s="91" t="s">
        <v>221</v>
      </c>
      <c r="F111" s="269" t="s">
        <v>181</v>
      </c>
      <c r="G111" s="270">
        <f>IF(F111="Adecuado",15,0)</f>
        <v>0</v>
      </c>
      <c r="H111" s="800"/>
      <c r="I111" s="812"/>
      <c r="J111" s="800"/>
      <c r="K111" s="803"/>
    </row>
    <row r="112" spans="1:97" ht="42.75" hidden="1" x14ac:dyDescent="0.2">
      <c r="A112" s="807"/>
      <c r="B112" s="543"/>
      <c r="C112" s="807"/>
      <c r="D112" s="47" t="s">
        <v>222</v>
      </c>
      <c r="E112" s="91" t="s">
        <v>223</v>
      </c>
      <c r="F112" s="269" t="s">
        <v>181</v>
      </c>
      <c r="G112" s="270">
        <f>IF(F112="Oportuna",15,0)</f>
        <v>0</v>
      </c>
      <c r="H112" s="800"/>
      <c r="I112" s="812"/>
      <c r="J112" s="800"/>
      <c r="K112" s="803"/>
    </row>
    <row r="113" spans="1:11" ht="42.75" hidden="1" x14ac:dyDescent="0.2">
      <c r="A113" s="807"/>
      <c r="B113" s="543"/>
      <c r="C113" s="807"/>
      <c r="D113" s="47" t="s">
        <v>224</v>
      </c>
      <c r="E113" s="91" t="s">
        <v>225</v>
      </c>
      <c r="F113" s="271" t="s">
        <v>181</v>
      </c>
      <c r="G113" s="270">
        <f>IF(F113="Prevenir",15,IF(F113="Detectar",10,0))</f>
        <v>0</v>
      </c>
      <c r="H113" s="800"/>
      <c r="I113" s="812"/>
      <c r="J113" s="800"/>
      <c r="K113" s="803"/>
    </row>
    <row r="114" spans="1:11" ht="28.5" hidden="1" x14ac:dyDescent="0.2">
      <c r="A114" s="807"/>
      <c r="B114" s="543"/>
      <c r="C114" s="807"/>
      <c r="D114" s="47" t="s">
        <v>226</v>
      </c>
      <c r="E114" s="91" t="s">
        <v>227</v>
      </c>
      <c r="F114" s="269" t="s">
        <v>181</v>
      </c>
      <c r="G114" s="270">
        <f>IF(F114="Confiable",15,0)</f>
        <v>0</v>
      </c>
      <c r="H114" s="800"/>
      <c r="I114" s="812"/>
      <c r="J114" s="800"/>
      <c r="K114" s="803"/>
    </row>
    <row r="115" spans="1:11" ht="42.75" hidden="1" x14ac:dyDescent="0.2">
      <c r="A115" s="807"/>
      <c r="B115" s="543"/>
      <c r="C115" s="807"/>
      <c r="D115" s="47" t="s">
        <v>228</v>
      </c>
      <c r="E115" s="91" t="s">
        <v>229</v>
      </c>
      <c r="F115" s="271" t="s">
        <v>181</v>
      </c>
      <c r="G115" s="270">
        <f>IF(F115="Se investigan y se resuelven oportunamente",15,0)</f>
        <v>0</v>
      </c>
      <c r="H115" s="800"/>
      <c r="I115" s="812"/>
      <c r="J115" s="800"/>
      <c r="K115" s="803"/>
    </row>
    <row r="116" spans="1:11" ht="28.5" hidden="1" x14ac:dyDescent="0.2">
      <c r="A116" s="808"/>
      <c r="B116" s="544"/>
      <c r="C116" s="808"/>
      <c r="D116" s="42" t="s">
        <v>230</v>
      </c>
      <c r="E116" s="91" t="s">
        <v>231</v>
      </c>
      <c r="F116" s="269" t="s">
        <v>181</v>
      </c>
      <c r="G116" s="270">
        <f>IF(F116="Completa",10,IF(F116="Incompleta",5,0))</f>
        <v>0</v>
      </c>
      <c r="H116" s="801"/>
      <c r="I116" s="813"/>
      <c r="J116" s="801"/>
      <c r="K116" s="804"/>
    </row>
    <row r="117" spans="1:11" ht="15.75" hidden="1" thickBot="1" x14ac:dyDescent="0.25">
      <c r="A117" s="104"/>
      <c r="B117" s="105"/>
      <c r="C117" s="52"/>
      <c r="D117" s="53"/>
      <c r="E117" s="54" t="s">
        <v>232</v>
      </c>
      <c r="F117" s="272"/>
      <c r="G117" s="272">
        <f>SUM(G110:G116)</f>
        <v>0</v>
      </c>
      <c r="H117" s="277"/>
      <c r="I117" s="278"/>
      <c r="J117" s="278"/>
      <c r="K117" s="279"/>
    </row>
    <row r="118" spans="1:11" hidden="1" x14ac:dyDescent="0.2"/>
    <row r="119" spans="1:11" ht="30" hidden="1" customHeight="1" x14ac:dyDescent="0.2">
      <c r="A119" s="814" t="s">
        <v>88</v>
      </c>
      <c r="B119" s="833" t="s">
        <v>235</v>
      </c>
      <c r="C119" s="816" t="s">
        <v>208</v>
      </c>
      <c r="D119" s="818" t="s">
        <v>209</v>
      </c>
      <c r="E119" s="819"/>
      <c r="F119" s="819"/>
      <c r="G119" s="819"/>
      <c r="H119" s="820"/>
      <c r="I119" s="264" t="s">
        <v>210</v>
      </c>
      <c r="J119" s="821" t="s">
        <v>211</v>
      </c>
      <c r="K119" s="823" t="s">
        <v>212</v>
      </c>
    </row>
    <row r="120" spans="1:11" ht="60.75" hidden="1" thickBot="1" x14ac:dyDescent="0.25">
      <c r="A120" s="815"/>
      <c r="B120" s="834"/>
      <c r="C120" s="817"/>
      <c r="D120" s="94" t="s">
        <v>213</v>
      </c>
      <c r="E120" s="48" t="s">
        <v>214</v>
      </c>
      <c r="F120" s="265" t="s">
        <v>215</v>
      </c>
      <c r="G120" s="265" t="s">
        <v>216</v>
      </c>
      <c r="H120" s="265" t="s">
        <v>233</v>
      </c>
      <c r="I120" s="266" t="s">
        <v>218</v>
      </c>
      <c r="J120" s="822"/>
      <c r="K120" s="824"/>
    </row>
    <row r="121" spans="1:11" ht="14.25" hidden="1" customHeight="1" x14ac:dyDescent="0.2">
      <c r="A121" s="806" t="str">
        <f>DESCRIPCION!A16</f>
        <v>e</v>
      </c>
      <c r="B121" s="542">
        <f>DESCRIPCION!D18</f>
        <v>0</v>
      </c>
      <c r="C121" s="806"/>
      <c r="D121" s="809" t="s">
        <v>219</v>
      </c>
      <c r="E121" s="107" t="s">
        <v>220</v>
      </c>
      <c r="F121" s="267" t="s">
        <v>181</v>
      </c>
      <c r="G121" s="268">
        <f>IF(F121="Asignado",15,0)</f>
        <v>0</v>
      </c>
      <c r="H121" s="799" t="str">
        <f>IF(AND(G128&gt;0,G128&lt;=85),"Débil",IF(AND(G128&gt;85,G128&lt;=95),"Moderado",IF(G128&gt;96,"Fuerte"," ")))</f>
        <v xml:space="preserve"> </v>
      </c>
      <c r="I121" s="811" t="s">
        <v>181</v>
      </c>
      <c r="J121" s="79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02" t="str">
        <f>IF(J121="Fuerte","NO",IF(J121=" "," ","SI"))</f>
        <v xml:space="preserve"> </v>
      </c>
    </row>
    <row r="122" spans="1:11" ht="28.5" hidden="1" x14ac:dyDescent="0.2">
      <c r="A122" s="807"/>
      <c r="B122" s="543"/>
      <c r="C122" s="807"/>
      <c r="D122" s="810"/>
      <c r="E122" s="91" t="s">
        <v>221</v>
      </c>
      <c r="F122" s="269" t="s">
        <v>181</v>
      </c>
      <c r="G122" s="270">
        <f>IF(F122="Adecuado",15,0)</f>
        <v>0</v>
      </c>
      <c r="H122" s="800"/>
      <c r="I122" s="812"/>
      <c r="J122" s="800"/>
      <c r="K122" s="803"/>
    </row>
    <row r="123" spans="1:11" ht="42.75" hidden="1" x14ac:dyDescent="0.2">
      <c r="A123" s="807"/>
      <c r="B123" s="543"/>
      <c r="C123" s="807"/>
      <c r="D123" s="47" t="s">
        <v>222</v>
      </c>
      <c r="E123" s="91" t="s">
        <v>223</v>
      </c>
      <c r="F123" s="269" t="s">
        <v>181</v>
      </c>
      <c r="G123" s="270">
        <f>IF(F123="Oportuna",15,0)</f>
        <v>0</v>
      </c>
      <c r="H123" s="800"/>
      <c r="I123" s="812"/>
      <c r="J123" s="800"/>
      <c r="K123" s="803"/>
    </row>
    <row r="124" spans="1:11" ht="42.75" hidden="1" x14ac:dyDescent="0.2">
      <c r="A124" s="807"/>
      <c r="B124" s="543"/>
      <c r="C124" s="807"/>
      <c r="D124" s="47" t="s">
        <v>224</v>
      </c>
      <c r="E124" s="91" t="s">
        <v>225</v>
      </c>
      <c r="F124" s="271" t="s">
        <v>181</v>
      </c>
      <c r="G124" s="270">
        <f>IF(F124="Prevenir",15,IF(F124="Detectar",10,0))</f>
        <v>0</v>
      </c>
      <c r="H124" s="800"/>
      <c r="I124" s="812"/>
      <c r="J124" s="800"/>
      <c r="K124" s="803"/>
    </row>
    <row r="125" spans="1:11" ht="28.5" hidden="1" x14ac:dyDescent="0.2">
      <c r="A125" s="807"/>
      <c r="B125" s="543"/>
      <c r="C125" s="807"/>
      <c r="D125" s="47" t="s">
        <v>226</v>
      </c>
      <c r="E125" s="91" t="s">
        <v>227</v>
      </c>
      <c r="F125" s="269" t="s">
        <v>181</v>
      </c>
      <c r="G125" s="270">
        <f>IF(F125="Confiable",15,0)</f>
        <v>0</v>
      </c>
      <c r="H125" s="800"/>
      <c r="I125" s="812"/>
      <c r="J125" s="800"/>
      <c r="K125" s="803"/>
    </row>
    <row r="126" spans="1:11" ht="42.75" hidden="1" x14ac:dyDescent="0.2">
      <c r="A126" s="807"/>
      <c r="B126" s="543"/>
      <c r="C126" s="807"/>
      <c r="D126" s="47" t="s">
        <v>228</v>
      </c>
      <c r="E126" s="91" t="s">
        <v>229</v>
      </c>
      <c r="F126" s="271" t="s">
        <v>181</v>
      </c>
      <c r="G126" s="270">
        <f>IF(F126="Se investigan y se resuelven oportunamente",15,0)</f>
        <v>0</v>
      </c>
      <c r="H126" s="800"/>
      <c r="I126" s="812"/>
      <c r="J126" s="800"/>
      <c r="K126" s="803"/>
    </row>
    <row r="127" spans="1:11" ht="28.5" hidden="1" x14ac:dyDescent="0.2">
      <c r="A127" s="808"/>
      <c r="B127" s="544"/>
      <c r="C127" s="808"/>
      <c r="D127" s="42" t="s">
        <v>230</v>
      </c>
      <c r="E127" s="91" t="s">
        <v>231</v>
      </c>
      <c r="F127" s="269" t="s">
        <v>181</v>
      </c>
      <c r="G127" s="270">
        <f>IF(F127="Completa",10,IF(F127="Incompleta",5,0))</f>
        <v>0</v>
      </c>
      <c r="H127" s="801"/>
      <c r="I127" s="813"/>
      <c r="J127" s="801"/>
      <c r="K127" s="804"/>
    </row>
    <row r="128" spans="1:11" ht="15.75" hidden="1" thickBot="1" x14ac:dyDescent="0.25">
      <c r="A128" s="104"/>
      <c r="B128" s="105"/>
      <c r="C128" s="52"/>
      <c r="D128" s="53"/>
      <c r="E128" s="54" t="s">
        <v>232</v>
      </c>
      <c r="F128" s="272"/>
      <c r="G128" s="272">
        <f>SUM(G121:G127)</f>
        <v>0</v>
      </c>
      <c r="H128" s="277"/>
      <c r="I128" s="278"/>
      <c r="J128" s="278"/>
      <c r="K128" s="279"/>
    </row>
    <row r="129" spans="1:11" hidden="1" x14ac:dyDescent="0.2"/>
    <row r="130" spans="1:11" ht="30" hidden="1" x14ac:dyDescent="0.2">
      <c r="A130" s="814" t="s">
        <v>88</v>
      </c>
      <c r="B130" s="833" t="s">
        <v>235</v>
      </c>
      <c r="C130" s="816" t="s">
        <v>208</v>
      </c>
      <c r="D130" s="818" t="s">
        <v>209</v>
      </c>
      <c r="E130" s="819"/>
      <c r="F130" s="819"/>
      <c r="G130" s="819"/>
      <c r="H130" s="820"/>
      <c r="I130" s="264" t="s">
        <v>210</v>
      </c>
      <c r="J130" s="821" t="s">
        <v>211</v>
      </c>
      <c r="K130" s="823" t="s">
        <v>212</v>
      </c>
    </row>
    <row r="131" spans="1:11" ht="60.75" hidden="1" thickBot="1" x14ac:dyDescent="0.25">
      <c r="A131" s="815"/>
      <c r="B131" s="834"/>
      <c r="C131" s="817"/>
      <c r="D131" s="94" t="s">
        <v>213</v>
      </c>
      <c r="E131" s="48" t="s">
        <v>214</v>
      </c>
      <c r="F131" s="265" t="s">
        <v>215</v>
      </c>
      <c r="G131" s="265" t="s">
        <v>216</v>
      </c>
      <c r="H131" s="265" t="s">
        <v>233</v>
      </c>
      <c r="I131" s="266" t="s">
        <v>218</v>
      </c>
      <c r="J131" s="822"/>
      <c r="K131" s="824"/>
    </row>
    <row r="132" spans="1:11" hidden="1" x14ac:dyDescent="0.2">
      <c r="A132" s="806" t="str">
        <f>DESCRIPCION!A19</f>
        <v>f</v>
      </c>
      <c r="B132" s="542">
        <f>DESCRIPCION!D19</f>
        <v>0</v>
      </c>
      <c r="C132" s="806"/>
      <c r="D132" s="809" t="s">
        <v>219</v>
      </c>
      <c r="E132" s="107" t="s">
        <v>220</v>
      </c>
      <c r="F132" s="267" t="s">
        <v>183</v>
      </c>
      <c r="G132" s="268">
        <f>IF(F132="Asignado",15,0)</f>
        <v>0</v>
      </c>
      <c r="H132" s="799" t="str">
        <f>IF(AND(G139&gt;0,G139&lt;=85),"Débil",IF(AND(G139&gt;85,G139&lt;=95),"Moderado",IF(G139&gt;96,"Fuerte"," ")))</f>
        <v>Débil</v>
      </c>
      <c r="I132" s="811" t="s">
        <v>204</v>
      </c>
      <c r="J132" s="79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Débil</v>
      </c>
      <c r="K132" s="802" t="str">
        <f>IF(J132="Fuerte","NO",IF(J132=" "," ","SI"))</f>
        <v>SI</v>
      </c>
    </row>
    <row r="133" spans="1:11" ht="28.5" hidden="1" x14ac:dyDescent="0.2">
      <c r="A133" s="807"/>
      <c r="B133" s="543"/>
      <c r="C133" s="807"/>
      <c r="D133" s="810"/>
      <c r="E133" s="91" t="s">
        <v>221</v>
      </c>
      <c r="F133" s="269" t="s">
        <v>184</v>
      </c>
      <c r="G133" s="270">
        <f>IF(F133="Adecuado",15,0)</f>
        <v>15</v>
      </c>
      <c r="H133" s="800"/>
      <c r="I133" s="812"/>
      <c r="J133" s="800"/>
      <c r="K133" s="803"/>
    </row>
    <row r="134" spans="1:11" ht="42.75" hidden="1" x14ac:dyDescent="0.2">
      <c r="A134" s="807"/>
      <c r="B134" s="543"/>
      <c r="C134" s="807"/>
      <c r="D134" s="47" t="s">
        <v>222</v>
      </c>
      <c r="E134" s="91" t="s">
        <v>223</v>
      </c>
      <c r="F134" s="269" t="s">
        <v>187</v>
      </c>
      <c r="G134" s="270">
        <f>IF(F134="Oportuna",15,0)</f>
        <v>15</v>
      </c>
      <c r="H134" s="800"/>
      <c r="I134" s="812"/>
      <c r="J134" s="800"/>
      <c r="K134" s="803"/>
    </row>
    <row r="135" spans="1:11" ht="42.75" hidden="1" x14ac:dyDescent="0.2">
      <c r="A135" s="807"/>
      <c r="B135" s="543"/>
      <c r="C135" s="807"/>
      <c r="D135" s="47" t="s">
        <v>224</v>
      </c>
      <c r="E135" s="91" t="s">
        <v>225</v>
      </c>
      <c r="F135" s="271" t="s">
        <v>181</v>
      </c>
      <c r="G135" s="270">
        <f>IF(F135="Prevenir",15,IF(F135="Detectar",10,0))</f>
        <v>0</v>
      </c>
      <c r="H135" s="800"/>
      <c r="I135" s="812"/>
      <c r="J135" s="800"/>
      <c r="K135" s="803"/>
    </row>
    <row r="136" spans="1:11" ht="28.5" hidden="1" x14ac:dyDescent="0.2">
      <c r="A136" s="807"/>
      <c r="B136" s="543"/>
      <c r="C136" s="807"/>
      <c r="D136" s="47" t="s">
        <v>226</v>
      </c>
      <c r="E136" s="91" t="s">
        <v>227</v>
      </c>
      <c r="F136" s="269" t="s">
        <v>181</v>
      </c>
      <c r="G136" s="270">
        <f>IF(F136="Confiable",15,0)</f>
        <v>0</v>
      </c>
      <c r="H136" s="800"/>
      <c r="I136" s="812"/>
      <c r="J136" s="800"/>
      <c r="K136" s="803"/>
    </row>
    <row r="137" spans="1:11" ht="42.75" hidden="1" x14ac:dyDescent="0.2">
      <c r="A137" s="807"/>
      <c r="B137" s="543"/>
      <c r="C137" s="807"/>
      <c r="D137" s="47" t="s">
        <v>228</v>
      </c>
      <c r="E137" s="91" t="s">
        <v>229</v>
      </c>
      <c r="F137" s="271" t="s">
        <v>181</v>
      </c>
      <c r="G137" s="270">
        <f>IF(F137="Se investigan y se resuelven oportunamente",15,0)</f>
        <v>0</v>
      </c>
      <c r="H137" s="800"/>
      <c r="I137" s="812"/>
      <c r="J137" s="800"/>
      <c r="K137" s="803"/>
    </row>
    <row r="138" spans="1:11" ht="28.5" hidden="1" x14ac:dyDescent="0.2">
      <c r="A138" s="808"/>
      <c r="B138" s="544"/>
      <c r="C138" s="808"/>
      <c r="D138" s="42" t="s">
        <v>230</v>
      </c>
      <c r="E138" s="91" t="s">
        <v>231</v>
      </c>
      <c r="F138" s="269" t="s">
        <v>181</v>
      </c>
      <c r="G138" s="270">
        <f>IF(F138="Completa",10,IF(F138="Incompleta",5,0))</f>
        <v>0</v>
      </c>
      <c r="H138" s="801"/>
      <c r="I138" s="813"/>
      <c r="J138" s="801"/>
      <c r="K138" s="804"/>
    </row>
    <row r="139" spans="1:11" ht="15.75" hidden="1" thickBot="1" x14ac:dyDescent="0.25">
      <c r="A139" s="104"/>
      <c r="B139" s="105"/>
      <c r="C139" s="52"/>
      <c r="D139" s="53"/>
      <c r="E139" s="54" t="s">
        <v>232</v>
      </c>
      <c r="F139" s="272"/>
      <c r="G139" s="272">
        <f>SUM(G132:G138)</f>
        <v>30</v>
      </c>
      <c r="H139" s="277"/>
      <c r="I139" s="278"/>
      <c r="J139" s="278"/>
      <c r="K139" s="279"/>
    </row>
    <row r="140" spans="1:11" hidden="1" x14ac:dyDescent="0.2"/>
    <row r="141" spans="1:11" ht="30" hidden="1" x14ac:dyDescent="0.2">
      <c r="A141" s="814" t="s">
        <v>88</v>
      </c>
      <c r="B141" s="833" t="s">
        <v>235</v>
      </c>
      <c r="C141" s="816" t="s">
        <v>208</v>
      </c>
      <c r="D141" s="818" t="s">
        <v>209</v>
      </c>
      <c r="E141" s="819"/>
      <c r="F141" s="819"/>
      <c r="G141" s="819"/>
      <c r="H141" s="820"/>
      <c r="I141" s="264" t="s">
        <v>210</v>
      </c>
      <c r="J141" s="821" t="s">
        <v>211</v>
      </c>
      <c r="K141" s="823" t="s">
        <v>212</v>
      </c>
    </row>
    <row r="142" spans="1:11" ht="60.75" hidden="1" thickBot="1" x14ac:dyDescent="0.25">
      <c r="A142" s="815"/>
      <c r="B142" s="834"/>
      <c r="C142" s="817"/>
      <c r="D142" s="94" t="s">
        <v>213</v>
      </c>
      <c r="E142" s="48" t="s">
        <v>214</v>
      </c>
      <c r="F142" s="265" t="s">
        <v>215</v>
      </c>
      <c r="G142" s="265" t="s">
        <v>216</v>
      </c>
      <c r="H142" s="265" t="s">
        <v>233</v>
      </c>
      <c r="I142" s="266" t="s">
        <v>218</v>
      </c>
      <c r="J142" s="822"/>
      <c r="K142" s="824"/>
    </row>
    <row r="143" spans="1:11" hidden="1" x14ac:dyDescent="0.2">
      <c r="A143" s="806" t="str">
        <f>DESCRIPCION!A19</f>
        <v>f</v>
      </c>
      <c r="B143" s="542">
        <f>DESCRIPCION!D20</f>
        <v>0</v>
      </c>
      <c r="C143" s="806"/>
      <c r="D143" s="809" t="s">
        <v>219</v>
      </c>
      <c r="E143" s="107" t="s">
        <v>220</v>
      </c>
      <c r="F143" s="267" t="s">
        <v>181</v>
      </c>
      <c r="G143" s="268">
        <f>IF(F143="Asignado",15,0)</f>
        <v>0</v>
      </c>
      <c r="H143" s="799" t="str">
        <f>IF(AND(G150&gt;0,G150&lt;=85),"Débil",IF(AND(G150&gt;85,G150&lt;=95),"Moderado",IF(G150&gt;96,"Fuerte"," ")))</f>
        <v xml:space="preserve"> </v>
      </c>
      <c r="I143" s="811" t="s">
        <v>181</v>
      </c>
      <c r="J143" s="79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02" t="str">
        <f>IF(J143="Fuerte","NO",IF(J143=" "," ","SI"))</f>
        <v xml:space="preserve"> </v>
      </c>
    </row>
    <row r="144" spans="1:11" ht="28.5" hidden="1" x14ac:dyDescent="0.2">
      <c r="A144" s="807"/>
      <c r="B144" s="543"/>
      <c r="C144" s="807"/>
      <c r="D144" s="810"/>
      <c r="E144" s="91" t="s">
        <v>221</v>
      </c>
      <c r="F144" s="269" t="s">
        <v>181</v>
      </c>
      <c r="G144" s="270">
        <f>IF(F144="Adecuado",15,0)</f>
        <v>0</v>
      </c>
      <c r="H144" s="800"/>
      <c r="I144" s="812"/>
      <c r="J144" s="800"/>
      <c r="K144" s="803"/>
    </row>
    <row r="145" spans="1:11" ht="42.75" hidden="1" x14ac:dyDescent="0.2">
      <c r="A145" s="807"/>
      <c r="B145" s="543"/>
      <c r="C145" s="807"/>
      <c r="D145" s="47" t="s">
        <v>222</v>
      </c>
      <c r="E145" s="91" t="s">
        <v>223</v>
      </c>
      <c r="F145" s="269" t="s">
        <v>181</v>
      </c>
      <c r="G145" s="270">
        <f>IF(F145="Oportuna",15,0)</f>
        <v>0</v>
      </c>
      <c r="H145" s="800"/>
      <c r="I145" s="812"/>
      <c r="J145" s="800"/>
      <c r="K145" s="803"/>
    </row>
    <row r="146" spans="1:11" ht="42.75" hidden="1" x14ac:dyDescent="0.2">
      <c r="A146" s="807"/>
      <c r="B146" s="543"/>
      <c r="C146" s="807"/>
      <c r="D146" s="47" t="s">
        <v>224</v>
      </c>
      <c r="E146" s="91" t="s">
        <v>225</v>
      </c>
      <c r="F146" s="271" t="s">
        <v>181</v>
      </c>
      <c r="G146" s="270">
        <f>IF(F146="Prevenir",15,IF(F146="Detectar",10,0))</f>
        <v>0</v>
      </c>
      <c r="H146" s="800"/>
      <c r="I146" s="812"/>
      <c r="J146" s="800"/>
      <c r="K146" s="803"/>
    </row>
    <row r="147" spans="1:11" ht="28.5" hidden="1" x14ac:dyDescent="0.2">
      <c r="A147" s="807"/>
      <c r="B147" s="543"/>
      <c r="C147" s="807"/>
      <c r="D147" s="47" t="s">
        <v>226</v>
      </c>
      <c r="E147" s="91" t="s">
        <v>227</v>
      </c>
      <c r="F147" s="269" t="s">
        <v>181</v>
      </c>
      <c r="G147" s="270">
        <f>IF(F147="Confiable",15,0)</f>
        <v>0</v>
      </c>
      <c r="H147" s="800"/>
      <c r="I147" s="812"/>
      <c r="J147" s="800"/>
      <c r="K147" s="803"/>
    </row>
    <row r="148" spans="1:11" ht="42.75" hidden="1" x14ac:dyDescent="0.2">
      <c r="A148" s="807"/>
      <c r="B148" s="543"/>
      <c r="C148" s="807"/>
      <c r="D148" s="47" t="s">
        <v>228</v>
      </c>
      <c r="E148" s="91" t="s">
        <v>229</v>
      </c>
      <c r="F148" s="271" t="s">
        <v>181</v>
      </c>
      <c r="G148" s="270">
        <f>IF(F148="Se investigan y se resuelven oportunamente",15,0)</f>
        <v>0</v>
      </c>
      <c r="H148" s="800"/>
      <c r="I148" s="812"/>
      <c r="J148" s="800"/>
      <c r="K148" s="803"/>
    </row>
    <row r="149" spans="1:11" ht="28.5" hidden="1" x14ac:dyDescent="0.2">
      <c r="A149" s="808"/>
      <c r="B149" s="544"/>
      <c r="C149" s="808"/>
      <c r="D149" s="42" t="s">
        <v>230</v>
      </c>
      <c r="E149" s="91" t="s">
        <v>231</v>
      </c>
      <c r="F149" s="269" t="s">
        <v>181</v>
      </c>
      <c r="G149" s="270">
        <f>IF(F149="Completa",10,IF(F149="Incompleta",5,0))</f>
        <v>0</v>
      </c>
      <c r="H149" s="801"/>
      <c r="I149" s="813"/>
      <c r="J149" s="801"/>
      <c r="K149" s="804"/>
    </row>
    <row r="150" spans="1:11" ht="15.75" hidden="1" thickBot="1" x14ac:dyDescent="0.25">
      <c r="A150" s="104"/>
      <c r="B150" s="105"/>
      <c r="C150" s="52"/>
      <c r="D150" s="53"/>
      <c r="E150" s="54" t="s">
        <v>232</v>
      </c>
      <c r="F150" s="272"/>
      <c r="G150" s="272">
        <f>SUM(G143:G149)</f>
        <v>0</v>
      </c>
      <c r="H150" s="277"/>
      <c r="I150" s="278"/>
      <c r="J150" s="278"/>
      <c r="K150" s="279"/>
    </row>
    <row r="151" spans="1:11" hidden="1" x14ac:dyDescent="0.2"/>
    <row r="152" spans="1:11" ht="30" hidden="1" x14ac:dyDescent="0.2">
      <c r="A152" s="814" t="s">
        <v>88</v>
      </c>
      <c r="B152" s="833" t="s">
        <v>235</v>
      </c>
      <c r="C152" s="816" t="s">
        <v>208</v>
      </c>
      <c r="D152" s="818" t="s">
        <v>209</v>
      </c>
      <c r="E152" s="819"/>
      <c r="F152" s="819"/>
      <c r="G152" s="819"/>
      <c r="H152" s="820"/>
      <c r="I152" s="264" t="s">
        <v>210</v>
      </c>
      <c r="J152" s="821" t="s">
        <v>211</v>
      </c>
      <c r="K152" s="823" t="s">
        <v>212</v>
      </c>
    </row>
    <row r="153" spans="1:11" ht="60.75" hidden="1" thickBot="1" x14ac:dyDescent="0.25">
      <c r="A153" s="815"/>
      <c r="B153" s="834"/>
      <c r="C153" s="817"/>
      <c r="D153" s="94" t="s">
        <v>213</v>
      </c>
      <c r="E153" s="48" t="s">
        <v>214</v>
      </c>
      <c r="F153" s="265" t="s">
        <v>215</v>
      </c>
      <c r="G153" s="265" t="s">
        <v>216</v>
      </c>
      <c r="H153" s="265" t="s">
        <v>233</v>
      </c>
      <c r="I153" s="266" t="s">
        <v>218</v>
      </c>
      <c r="J153" s="822"/>
      <c r="K153" s="824"/>
    </row>
    <row r="154" spans="1:11" hidden="1" x14ac:dyDescent="0.2">
      <c r="A154" s="806" t="str">
        <f>DESCRIPCION!A19</f>
        <v>f</v>
      </c>
      <c r="B154" s="542">
        <f>DESCRIPCION!D21</f>
        <v>0</v>
      </c>
      <c r="C154" s="806"/>
      <c r="D154" s="809" t="s">
        <v>219</v>
      </c>
      <c r="E154" s="107" t="s">
        <v>220</v>
      </c>
      <c r="F154" s="267" t="s">
        <v>181</v>
      </c>
      <c r="G154" s="268">
        <f>IF(F154="Asignado",15,0)</f>
        <v>0</v>
      </c>
      <c r="H154" s="799" t="str">
        <f>IF(AND(G161&gt;0,G161&lt;=85),"Débil",IF(AND(G161&gt;85,G161&lt;=95),"Moderado",IF(G161&gt;96,"Fuerte"," ")))</f>
        <v xml:space="preserve"> </v>
      </c>
      <c r="I154" s="811" t="s">
        <v>181</v>
      </c>
      <c r="J154" s="79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02" t="str">
        <f>IF(J154="Fuerte","NO",IF(J154=" "," ","SI"))</f>
        <v xml:space="preserve"> </v>
      </c>
    </row>
    <row r="155" spans="1:11" ht="28.5" hidden="1" x14ac:dyDescent="0.2">
      <c r="A155" s="807"/>
      <c r="B155" s="543"/>
      <c r="C155" s="807"/>
      <c r="D155" s="810"/>
      <c r="E155" s="91" t="s">
        <v>221</v>
      </c>
      <c r="F155" s="269" t="s">
        <v>181</v>
      </c>
      <c r="G155" s="270">
        <f>IF(F155="Adecuado",15,0)</f>
        <v>0</v>
      </c>
      <c r="H155" s="800"/>
      <c r="I155" s="812"/>
      <c r="J155" s="800"/>
      <c r="K155" s="803"/>
    </row>
    <row r="156" spans="1:11" ht="42.75" hidden="1" x14ac:dyDescent="0.2">
      <c r="A156" s="807"/>
      <c r="B156" s="543"/>
      <c r="C156" s="807"/>
      <c r="D156" s="47" t="s">
        <v>222</v>
      </c>
      <c r="E156" s="91" t="s">
        <v>223</v>
      </c>
      <c r="F156" s="269" t="s">
        <v>181</v>
      </c>
      <c r="G156" s="270">
        <f>IF(F156="Oportuna",15,0)</f>
        <v>0</v>
      </c>
      <c r="H156" s="800"/>
      <c r="I156" s="812"/>
      <c r="J156" s="800"/>
      <c r="K156" s="803"/>
    </row>
    <row r="157" spans="1:11" ht="42.75" hidden="1" x14ac:dyDescent="0.2">
      <c r="A157" s="807"/>
      <c r="B157" s="543"/>
      <c r="C157" s="807"/>
      <c r="D157" s="47" t="s">
        <v>224</v>
      </c>
      <c r="E157" s="91" t="s">
        <v>225</v>
      </c>
      <c r="F157" s="271" t="s">
        <v>181</v>
      </c>
      <c r="G157" s="270">
        <f>IF(F157="Prevenir",15,IF(F157="Detectar",10,0))</f>
        <v>0</v>
      </c>
      <c r="H157" s="800"/>
      <c r="I157" s="812"/>
      <c r="J157" s="800"/>
      <c r="K157" s="803"/>
    </row>
    <row r="158" spans="1:11" ht="28.5" hidden="1" x14ac:dyDescent="0.2">
      <c r="A158" s="807"/>
      <c r="B158" s="543"/>
      <c r="C158" s="807"/>
      <c r="D158" s="47" t="s">
        <v>226</v>
      </c>
      <c r="E158" s="91" t="s">
        <v>227</v>
      </c>
      <c r="F158" s="269" t="s">
        <v>181</v>
      </c>
      <c r="G158" s="270">
        <f>IF(F158="Confiable",15,0)</f>
        <v>0</v>
      </c>
      <c r="H158" s="800"/>
      <c r="I158" s="812"/>
      <c r="J158" s="800"/>
      <c r="K158" s="803"/>
    </row>
    <row r="159" spans="1:11" ht="42.75" hidden="1" x14ac:dyDescent="0.2">
      <c r="A159" s="807"/>
      <c r="B159" s="543"/>
      <c r="C159" s="807"/>
      <c r="D159" s="47" t="s">
        <v>228</v>
      </c>
      <c r="E159" s="91" t="s">
        <v>229</v>
      </c>
      <c r="F159" s="271" t="s">
        <v>181</v>
      </c>
      <c r="G159" s="270">
        <f>IF(F159="Se investigan y se resuelven oportunamente",15,0)</f>
        <v>0</v>
      </c>
      <c r="H159" s="800"/>
      <c r="I159" s="812"/>
      <c r="J159" s="800"/>
      <c r="K159" s="803"/>
    </row>
    <row r="160" spans="1:11" ht="28.5" hidden="1" x14ac:dyDescent="0.2">
      <c r="A160" s="808"/>
      <c r="B160" s="544"/>
      <c r="C160" s="808"/>
      <c r="D160" s="42" t="s">
        <v>230</v>
      </c>
      <c r="E160" s="91" t="s">
        <v>231</v>
      </c>
      <c r="F160" s="269" t="s">
        <v>181</v>
      </c>
      <c r="G160" s="270">
        <f>IF(F160="Completa",10,IF(F160="Incompleta",5,0))</f>
        <v>0</v>
      </c>
      <c r="H160" s="801"/>
      <c r="I160" s="813"/>
      <c r="J160" s="801"/>
      <c r="K160" s="804"/>
    </row>
    <row r="161" spans="1:11" ht="15.75" hidden="1" thickBot="1" x14ac:dyDescent="0.25">
      <c r="A161" s="104"/>
      <c r="B161" s="105"/>
      <c r="C161" s="52"/>
      <c r="D161" s="53"/>
      <c r="E161" s="54" t="s">
        <v>232</v>
      </c>
      <c r="F161" s="272"/>
      <c r="G161" s="272">
        <f>SUM(G154:G160)</f>
        <v>0</v>
      </c>
      <c r="H161" s="277"/>
      <c r="I161" s="278"/>
      <c r="J161" s="278"/>
      <c r="K161" s="279"/>
    </row>
    <row r="162" spans="1:11" hidden="1" x14ac:dyDescent="0.2"/>
    <row r="163" spans="1:11" ht="30" hidden="1" x14ac:dyDescent="0.2">
      <c r="A163" s="814" t="s">
        <v>88</v>
      </c>
      <c r="B163" s="833" t="s">
        <v>235</v>
      </c>
      <c r="C163" s="816" t="s">
        <v>208</v>
      </c>
      <c r="D163" s="818" t="s">
        <v>209</v>
      </c>
      <c r="E163" s="819"/>
      <c r="F163" s="819"/>
      <c r="G163" s="819"/>
      <c r="H163" s="820"/>
      <c r="I163" s="264" t="s">
        <v>210</v>
      </c>
      <c r="J163" s="821" t="s">
        <v>211</v>
      </c>
      <c r="K163" s="823" t="s">
        <v>212</v>
      </c>
    </row>
    <row r="164" spans="1:11" ht="60.75" hidden="1" thickBot="1" x14ac:dyDescent="0.25">
      <c r="A164" s="815"/>
      <c r="B164" s="834"/>
      <c r="C164" s="817"/>
      <c r="D164" s="94" t="s">
        <v>213</v>
      </c>
      <c r="E164" s="48" t="s">
        <v>214</v>
      </c>
      <c r="F164" s="265" t="s">
        <v>215</v>
      </c>
      <c r="G164" s="265" t="s">
        <v>216</v>
      </c>
      <c r="H164" s="265" t="s">
        <v>233</v>
      </c>
      <c r="I164" s="266" t="s">
        <v>218</v>
      </c>
      <c r="J164" s="822"/>
      <c r="K164" s="824"/>
    </row>
    <row r="165" spans="1:11" hidden="1" x14ac:dyDescent="0.2">
      <c r="A165" s="806" t="str">
        <f>DESCRIPCION!A22</f>
        <v>g</v>
      </c>
      <c r="B165" s="542">
        <f>DESCRIPCION!D22</f>
        <v>0</v>
      </c>
      <c r="C165" s="806"/>
      <c r="D165" s="809" t="s">
        <v>219</v>
      </c>
      <c r="E165" s="107" t="s">
        <v>220</v>
      </c>
      <c r="F165" s="267" t="s">
        <v>181</v>
      </c>
      <c r="G165" s="268">
        <f>IF(F165="Asignado",15,0)</f>
        <v>0</v>
      </c>
      <c r="H165" s="799" t="str">
        <f>IF(AND(G172&gt;0,G172&lt;=85),"Débil",IF(AND(G172&gt;85,G172&lt;=95),"Moderado",IF(G172&gt;96,"Fuerte"," ")))</f>
        <v xml:space="preserve"> </v>
      </c>
      <c r="I165" s="811" t="s">
        <v>181</v>
      </c>
      <c r="J165" s="79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02" t="str">
        <f>IF(J165="Fuerte","NO",IF(J165=" "," ","SI"))</f>
        <v xml:space="preserve"> </v>
      </c>
    </row>
    <row r="166" spans="1:11" ht="28.5" hidden="1" x14ac:dyDescent="0.2">
      <c r="A166" s="807"/>
      <c r="B166" s="543"/>
      <c r="C166" s="807"/>
      <c r="D166" s="810"/>
      <c r="E166" s="91" t="s">
        <v>221</v>
      </c>
      <c r="F166" s="269" t="s">
        <v>181</v>
      </c>
      <c r="G166" s="270">
        <f>IF(F166="Adecuado",15,0)</f>
        <v>0</v>
      </c>
      <c r="H166" s="800"/>
      <c r="I166" s="812"/>
      <c r="J166" s="800"/>
      <c r="K166" s="803"/>
    </row>
    <row r="167" spans="1:11" ht="42.75" hidden="1" x14ac:dyDescent="0.2">
      <c r="A167" s="807"/>
      <c r="B167" s="543"/>
      <c r="C167" s="807"/>
      <c r="D167" s="47" t="s">
        <v>222</v>
      </c>
      <c r="E167" s="91" t="s">
        <v>223</v>
      </c>
      <c r="F167" s="269" t="s">
        <v>181</v>
      </c>
      <c r="G167" s="270">
        <f>IF(F167="Oportuna",15,0)</f>
        <v>0</v>
      </c>
      <c r="H167" s="800"/>
      <c r="I167" s="812"/>
      <c r="J167" s="800"/>
      <c r="K167" s="803"/>
    </row>
    <row r="168" spans="1:11" ht="42.75" hidden="1" x14ac:dyDescent="0.2">
      <c r="A168" s="807"/>
      <c r="B168" s="543"/>
      <c r="C168" s="807"/>
      <c r="D168" s="47" t="s">
        <v>224</v>
      </c>
      <c r="E168" s="91" t="s">
        <v>225</v>
      </c>
      <c r="F168" s="271" t="s">
        <v>181</v>
      </c>
      <c r="G168" s="270">
        <f>IF(F168="Prevenir",15,IF(F168="Detectar",10,0))</f>
        <v>0</v>
      </c>
      <c r="H168" s="800"/>
      <c r="I168" s="812"/>
      <c r="J168" s="800"/>
      <c r="K168" s="803"/>
    </row>
    <row r="169" spans="1:11" ht="28.5" hidden="1" x14ac:dyDescent="0.2">
      <c r="A169" s="807"/>
      <c r="B169" s="543"/>
      <c r="C169" s="807"/>
      <c r="D169" s="47" t="s">
        <v>226</v>
      </c>
      <c r="E169" s="91" t="s">
        <v>227</v>
      </c>
      <c r="F169" s="269" t="s">
        <v>181</v>
      </c>
      <c r="G169" s="270">
        <f>IF(F169="Confiable",15,0)</f>
        <v>0</v>
      </c>
      <c r="H169" s="800"/>
      <c r="I169" s="812"/>
      <c r="J169" s="800"/>
      <c r="K169" s="803"/>
    </row>
    <row r="170" spans="1:11" ht="42.75" hidden="1" x14ac:dyDescent="0.2">
      <c r="A170" s="807"/>
      <c r="B170" s="543"/>
      <c r="C170" s="807"/>
      <c r="D170" s="47" t="s">
        <v>228</v>
      </c>
      <c r="E170" s="91" t="s">
        <v>229</v>
      </c>
      <c r="F170" s="271" t="s">
        <v>181</v>
      </c>
      <c r="G170" s="270">
        <f>IF(F170="Se investigan y se resuelven oportunamente",15,0)</f>
        <v>0</v>
      </c>
      <c r="H170" s="800"/>
      <c r="I170" s="812"/>
      <c r="J170" s="800"/>
      <c r="K170" s="803"/>
    </row>
    <row r="171" spans="1:11" ht="28.5" hidden="1" x14ac:dyDescent="0.2">
      <c r="A171" s="808"/>
      <c r="B171" s="544"/>
      <c r="C171" s="808"/>
      <c r="D171" s="42" t="s">
        <v>230</v>
      </c>
      <c r="E171" s="91" t="s">
        <v>231</v>
      </c>
      <c r="F171" s="269" t="s">
        <v>181</v>
      </c>
      <c r="G171" s="270">
        <f>IF(F171="Completa",10,IF(F171="Incompleta",5,0))</f>
        <v>0</v>
      </c>
      <c r="H171" s="801"/>
      <c r="I171" s="813"/>
      <c r="J171" s="801"/>
      <c r="K171" s="804"/>
    </row>
    <row r="172" spans="1:11" ht="15.75" hidden="1" thickBot="1" x14ac:dyDescent="0.25">
      <c r="A172" s="104"/>
      <c r="B172" s="105"/>
      <c r="C172" s="52"/>
      <c r="D172" s="53"/>
      <c r="E172" s="54" t="s">
        <v>232</v>
      </c>
      <c r="F172" s="272"/>
      <c r="G172" s="272">
        <f>SUM(G165:G171)</f>
        <v>0</v>
      </c>
      <c r="H172" s="277"/>
      <c r="I172" s="278"/>
      <c r="J172" s="278"/>
      <c r="K172" s="279"/>
    </row>
    <row r="173" spans="1:11" hidden="1" x14ac:dyDescent="0.2"/>
    <row r="174" spans="1:11" ht="30" hidden="1" x14ac:dyDescent="0.2">
      <c r="A174" s="814" t="s">
        <v>88</v>
      </c>
      <c r="B174" s="833" t="s">
        <v>235</v>
      </c>
      <c r="C174" s="816" t="s">
        <v>208</v>
      </c>
      <c r="D174" s="818" t="s">
        <v>209</v>
      </c>
      <c r="E174" s="819"/>
      <c r="F174" s="819"/>
      <c r="G174" s="819"/>
      <c r="H174" s="820"/>
      <c r="I174" s="264" t="s">
        <v>210</v>
      </c>
      <c r="J174" s="821" t="s">
        <v>211</v>
      </c>
      <c r="K174" s="823" t="s">
        <v>212</v>
      </c>
    </row>
    <row r="175" spans="1:11" ht="60.75" hidden="1" thickBot="1" x14ac:dyDescent="0.25">
      <c r="A175" s="815"/>
      <c r="B175" s="834"/>
      <c r="C175" s="817"/>
      <c r="D175" s="94" t="s">
        <v>213</v>
      </c>
      <c r="E175" s="48" t="s">
        <v>214</v>
      </c>
      <c r="F175" s="265" t="s">
        <v>215</v>
      </c>
      <c r="G175" s="265" t="s">
        <v>216</v>
      </c>
      <c r="H175" s="265" t="s">
        <v>233</v>
      </c>
      <c r="I175" s="266" t="s">
        <v>218</v>
      </c>
      <c r="J175" s="822"/>
      <c r="K175" s="824"/>
    </row>
    <row r="176" spans="1:11" hidden="1" x14ac:dyDescent="0.2">
      <c r="A176" s="806" t="str">
        <f>DESCRIPCION!A22</f>
        <v>g</v>
      </c>
      <c r="B176" s="542">
        <f>DESCRIPCION!D23</f>
        <v>0</v>
      </c>
      <c r="C176" s="806"/>
      <c r="D176" s="809" t="s">
        <v>219</v>
      </c>
      <c r="E176" s="107" t="s">
        <v>220</v>
      </c>
      <c r="F176" s="267" t="s">
        <v>181</v>
      </c>
      <c r="G176" s="268">
        <f>IF(F176="Asignado",15,0)</f>
        <v>0</v>
      </c>
      <c r="H176" s="799" t="str">
        <f>IF(AND(G183&gt;0,G183&lt;=85),"Débil",IF(AND(G183&gt;85,G183&lt;=95),"Moderado",IF(G183&gt;96,"Fuerte"," ")))</f>
        <v xml:space="preserve"> </v>
      </c>
      <c r="I176" s="811" t="s">
        <v>205</v>
      </c>
      <c r="J176" s="79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 xml:space="preserve"> </v>
      </c>
      <c r="K176" s="802" t="str">
        <f>IF(J176="Fuerte","NO",IF(J176=" "," ","SI"))</f>
        <v xml:space="preserve"> </v>
      </c>
    </row>
    <row r="177" spans="1:11" ht="28.5" hidden="1" x14ac:dyDescent="0.2">
      <c r="A177" s="807"/>
      <c r="B177" s="543"/>
      <c r="C177" s="807"/>
      <c r="D177" s="810"/>
      <c r="E177" s="91" t="s">
        <v>221</v>
      </c>
      <c r="F177" s="269" t="s">
        <v>181</v>
      </c>
      <c r="G177" s="270">
        <f>IF(F177="Adecuado",15,0)</f>
        <v>0</v>
      </c>
      <c r="H177" s="800"/>
      <c r="I177" s="812"/>
      <c r="J177" s="800"/>
      <c r="K177" s="803"/>
    </row>
    <row r="178" spans="1:11" ht="42.75" hidden="1" x14ac:dyDescent="0.2">
      <c r="A178" s="807"/>
      <c r="B178" s="543"/>
      <c r="C178" s="807"/>
      <c r="D178" s="47" t="s">
        <v>222</v>
      </c>
      <c r="E178" s="91" t="s">
        <v>223</v>
      </c>
      <c r="F178" s="269" t="s">
        <v>181</v>
      </c>
      <c r="G178" s="270">
        <f>IF(F178="Oportuna",15,0)</f>
        <v>0</v>
      </c>
      <c r="H178" s="800"/>
      <c r="I178" s="812"/>
      <c r="J178" s="800"/>
      <c r="K178" s="803"/>
    </row>
    <row r="179" spans="1:11" ht="42.75" hidden="1" x14ac:dyDescent="0.2">
      <c r="A179" s="807"/>
      <c r="B179" s="543"/>
      <c r="C179" s="807"/>
      <c r="D179" s="47" t="s">
        <v>224</v>
      </c>
      <c r="E179" s="91" t="s">
        <v>225</v>
      </c>
      <c r="F179" s="271" t="s">
        <v>181</v>
      </c>
      <c r="G179" s="270">
        <f>IF(F179="Prevenir",15,IF(F179="Detectar",10,0))</f>
        <v>0</v>
      </c>
      <c r="H179" s="800"/>
      <c r="I179" s="812"/>
      <c r="J179" s="800"/>
      <c r="K179" s="803"/>
    </row>
    <row r="180" spans="1:11" ht="28.5" hidden="1" x14ac:dyDescent="0.2">
      <c r="A180" s="807"/>
      <c r="B180" s="543"/>
      <c r="C180" s="807"/>
      <c r="D180" s="47" t="s">
        <v>226</v>
      </c>
      <c r="E180" s="91" t="s">
        <v>227</v>
      </c>
      <c r="F180" s="269" t="s">
        <v>181</v>
      </c>
      <c r="G180" s="270">
        <f>IF(F180="Confiable",15,0)</f>
        <v>0</v>
      </c>
      <c r="H180" s="800"/>
      <c r="I180" s="812"/>
      <c r="J180" s="800"/>
      <c r="K180" s="803"/>
    </row>
    <row r="181" spans="1:11" ht="42.75" hidden="1" x14ac:dyDescent="0.2">
      <c r="A181" s="807"/>
      <c r="B181" s="543"/>
      <c r="C181" s="807"/>
      <c r="D181" s="47" t="s">
        <v>228</v>
      </c>
      <c r="E181" s="91" t="s">
        <v>229</v>
      </c>
      <c r="F181" s="271" t="s">
        <v>181</v>
      </c>
      <c r="G181" s="270">
        <f>IF(F181="Se investigan y se resuelven oportunamente",15,0)</f>
        <v>0</v>
      </c>
      <c r="H181" s="800"/>
      <c r="I181" s="812"/>
      <c r="J181" s="800"/>
      <c r="K181" s="803"/>
    </row>
    <row r="182" spans="1:11" ht="28.5" hidden="1" x14ac:dyDescent="0.2">
      <c r="A182" s="808"/>
      <c r="B182" s="544"/>
      <c r="C182" s="808"/>
      <c r="D182" s="42" t="s">
        <v>230</v>
      </c>
      <c r="E182" s="91" t="s">
        <v>231</v>
      </c>
      <c r="F182" s="269" t="s">
        <v>181</v>
      </c>
      <c r="G182" s="270">
        <f>IF(F182="Completa",10,IF(F182="Incompleta",5,0))</f>
        <v>0</v>
      </c>
      <c r="H182" s="801"/>
      <c r="I182" s="813"/>
      <c r="J182" s="801"/>
      <c r="K182" s="804"/>
    </row>
    <row r="183" spans="1:11" ht="15.75" hidden="1" thickBot="1" x14ac:dyDescent="0.25">
      <c r="A183" s="104"/>
      <c r="B183" s="105"/>
      <c r="C183" s="52"/>
      <c r="D183" s="53"/>
      <c r="E183" s="54" t="s">
        <v>232</v>
      </c>
      <c r="F183" s="272"/>
      <c r="G183" s="272">
        <f>SUM(G176:G182)</f>
        <v>0</v>
      </c>
      <c r="H183" s="277"/>
      <c r="I183" s="278"/>
      <c r="J183" s="278"/>
      <c r="K183" s="279"/>
    </row>
    <row r="184" spans="1:11" hidden="1" x14ac:dyDescent="0.2"/>
    <row r="185" spans="1:11" ht="30" hidden="1" x14ac:dyDescent="0.2">
      <c r="A185" s="814" t="s">
        <v>88</v>
      </c>
      <c r="B185" s="833" t="s">
        <v>235</v>
      </c>
      <c r="C185" s="816" t="s">
        <v>208</v>
      </c>
      <c r="D185" s="818" t="s">
        <v>209</v>
      </c>
      <c r="E185" s="819"/>
      <c r="F185" s="819"/>
      <c r="G185" s="819"/>
      <c r="H185" s="820"/>
      <c r="I185" s="264" t="s">
        <v>210</v>
      </c>
      <c r="J185" s="821" t="s">
        <v>211</v>
      </c>
      <c r="K185" s="823" t="s">
        <v>212</v>
      </c>
    </row>
    <row r="186" spans="1:11" ht="60.75" hidden="1" thickBot="1" x14ac:dyDescent="0.25">
      <c r="A186" s="815"/>
      <c r="B186" s="834"/>
      <c r="C186" s="817"/>
      <c r="D186" s="94" t="s">
        <v>213</v>
      </c>
      <c r="E186" s="48" t="s">
        <v>214</v>
      </c>
      <c r="F186" s="265" t="s">
        <v>215</v>
      </c>
      <c r="G186" s="265" t="s">
        <v>216</v>
      </c>
      <c r="H186" s="265" t="s">
        <v>233</v>
      </c>
      <c r="I186" s="266" t="s">
        <v>218</v>
      </c>
      <c r="J186" s="822"/>
      <c r="K186" s="824"/>
    </row>
    <row r="187" spans="1:11" hidden="1" x14ac:dyDescent="0.2">
      <c r="A187" s="806" t="str">
        <f>DESCRIPCION!A22</f>
        <v>g</v>
      </c>
      <c r="B187" s="542">
        <f>DESCRIPCION!D24</f>
        <v>0</v>
      </c>
      <c r="C187" s="806"/>
      <c r="D187" s="809" t="s">
        <v>219</v>
      </c>
      <c r="E187" s="107" t="s">
        <v>220</v>
      </c>
      <c r="F187" s="267" t="s">
        <v>181</v>
      </c>
      <c r="G187" s="268">
        <f>IF(F187="Asignado",15,0)</f>
        <v>0</v>
      </c>
      <c r="H187" s="799" t="str">
        <f>IF(AND(G194&gt;0,G194&lt;=85),"Débil",IF(AND(G194&gt;85,G194&lt;=95),"Moderado",IF(G194&gt;96,"Fuerte"," ")))</f>
        <v xml:space="preserve"> </v>
      </c>
      <c r="I187" s="811" t="s">
        <v>181</v>
      </c>
      <c r="J187" s="79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02" t="str">
        <f>IF(J187="Fuerte","NO",IF(J187=" "," ","SI"))</f>
        <v xml:space="preserve"> </v>
      </c>
    </row>
    <row r="188" spans="1:11" ht="28.5" hidden="1" x14ac:dyDescent="0.2">
      <c r="A188" s="807"/>
      <c r="B188" s="543"/>
      <c r="C188" s="807"/>
      <c r="D188" s="810"/>
      <c r="E188" s="91" t="s">
        <v>221</v>
      </c>
      <c r="F188" s="269" t="s">
        <v>181</v>
      </c>
      <c r="G188" s="270">
        <f>IF(F188="Adecuado",15,0)</f>
        <v>0</v>
      </c>
      <c r="H188" s="800"/>
      <c r="I188" s="812"/>
      <c r="J188" s="800"/>
      <c r="K188" s="803"/>
    </row>
    <row r="189" spans="1:11" ht="42.75" hidden="1" x14ac:dyDescent="0.2">
      <c r="A189" s="807"/>
      <c r="B189" s="543"/>
      <c r="C189" s="807"/>
      <c r="D189" s="47" t="s">
        <v>222</v>
      </c>
      <c r="E189" s="91" t="s">
        <v>223</v>
      </c>
      <c r="F189" s="269" t="s">
        <v>181</v>
      </c>
      <c r="G189" s="270">
        <f>IF(F189="Oportuna",15,0)</f>
        <v>0</v>
      </c>
      <c r="H189" s="800"/>
      <c r="I189" s="812"/>
      <c r="J189" s="800"/>
      <c r="K189" s="803"/>
    </row>
    <row r="190" spans="1:11" ht="42.75" hidden="1" x14ac:dyDescent="0.2">
      <c r="A190" s="807"/>
      <c r="B190" s="543"/>
      <c r="C190" s="807"/>
      <c r="D190" s="47" t="s">
        <v>224</v>
      </c>
      <c r="E190" s="91" t="s">
        <v>225</v>
      </c>
      <c r="F190" s="271" t="s">
        <v>181</v>
      </c>
      <c r="G190" s="270">
        <f>IF(F190="Prevenir",15,IF(F190="Detectar",10,0))</f>
        <v>0</v>
      </c>
      <c r="H190" s="800"/>
      <c r="I190" s="812"/>
      <c r="J190" s="800"/>
      <c r="K190" s="803"/>
    </row>
    <row r="191" spans="1:11" ht="28.5" hidden="1" x14ac:dyDescent="0.2">
      <c r="A191" s="807"/>
      <c r="B191" s="543"/>
      <c r="C191" s="807"/>
      <c r="D191" s="47" t="s">
        <v>226</v>
      </c>
      <c r="E191" s="91" t="s">
        <v>227</v>
      </c>
      <c r="F191" s="269" t="s">
        <v>181</v>
      </c>
      <c r="G191" s="270">
        <f>IF(F191="Confiable",15,0)</f>
        <v>0</v>
      </c>
      <c r="H191" s="800"/>
      <c r="I191" s="812"/>
      <c r="J191" s="800"/>
      <c r="K191" s="803"/>
    </row>
    <row r="192" spans="1:11" ht="42.75" hidden="1" x14ac:dyDescent="0.2">
      <c r="A192" s="807"/>
      <c r="B192" s="543"/>
      <c r="C192" s="807"/>
      <c r="D192" s="47" t="s">
        <v>228</v>
      </c>
      <c r="E192" s="91" t="s">
        <v>229</v>
      </c>
      <c r="F192" s="271" t="s">
        <v>181</v>
      </c>
      <c r="G192" s="270">
        <f>IF(F192="Se investigan y se resuelven oportunamente",15,0)</f>
        <v>0</v>
      </c>
      <c r="H192" s="800"/>
      <c r="I192" s="812"/>
      <c r="J192" s="800"/>
      <c r="K192" s="803"/>
    </row>
    <row r="193" spans="1:11" ht="28.5" hidden="1" x14ac:dyDescent="0.2">
      <c r="A193" s="808"/>
      <c r="B193" s="544"/>
      <c r="C193" s="808"/>
      <c r="D193" s="42" t="s">
        <v>230</v>
      </c>
      <c r="E193" s="91" t="s">
        <v>231</v>
      </c>
      <c r="F193" s="269" t="s">
        <v>181</v>
      </c>
      <c r="G193" s="270">
        <f>IF(F193="Completa",10,IF(F193="Incompleta",5,0))</f>
        <v>0</v>
      </c>
      <c r="H193" s="801"/>
      <c r="I193" s="813"/>
      <c r="J193" s="801"/>
      <c r="K193" s="804"/>
    </row>
    <row r="194" spans="1:11" ht="15.75" hidden="1" thickBot="1" x14ac:dyDescent="0.25">
      <c r="A194" s="104"/>
      <c r="B194" s="105"/>
      <c r="C194" s="52"/>
      <c r="D194" s="53"/>
      <c r="E194" s="54" t="s">
        <v>232</v>
      </c>
      <c r="F194" s="272"/>
      <c r="G194" s="272">
        <f>SUM(G187:G193)</f>
        <v>0</v>
      </c>
      <c r="H194" s="277"/>
      <c r="I194" s="278"/>
      <c r="J194" s="278"/>
      <c r="K194" s="279"/>
    </row>
    <row r="195" spans="1:11" hidden="1" x14ac:dyDescent="0.2"/>
    <row r="196" spans="1:11" ht="30" hidden="1" x14ac:dyDescent="0.2">
      <c r="A196" s="814" t="s">
        <v>88</v>
      </c>
      <c r="B196" s="833" t="s">
        <v>235</v>
      </c>
      <c r="C196" s="816" t="s">
        <v>208</v>
      </c>
      <c r="D196" s="818" t="s">
        <v>209</v>
      </c>
      <c r="E196" s="819"/>
      <c r="F196" s="819"/>
      <c r="G196" s="819"/>
      <c r="H196" s="820"/>
      <c r="I196" s="264" t="s">
        <v>210</v>
      </c>
      <c r="J196" s="821" t="s">
        <v>211</v>
      </c>
      <c r="K196" s="823" t="s">
        <v>212</v>
      </c>
    </row>
    <row r="197" spans="1:11" ht="60.75" hidden="1" thickBot="1" x14ac:dyDescent="0.25">
      <c r="A197" s="815"/>
      <c r="B197" s="834"/>
      <c r="C197" s="817"/>
      <c r="D197" s="94" t="s">
        <v>213</v>
      </c>
      <c r="E197" s="48" t="s">
        <v>214</v>
      </c>
      <c r="F197" s="265" t="s">
        <v>215</v>
      </c>
      <c r="G197" s="265" t="s">
        <v>216</v>
      </c>
      <c r="H197" s="265" t="s">
        <v>233</v>
      </c>
      <c r="I197" s="266" t="s">
        <v>218</v>
      </c>
      <c r="J197" s="822"/>
      <c r="K197" s="824"/>
    </row>
    <row r="198" spans="1:11" hidden="1" x14ac:dyDescent="0.2">
      <c r="A198" s="806" t="str">
        <f>DESCRIPCION!A25</f>
        <v>h</v>
      </c>
      <c r="B198" s="542">
        <f>DESCRIPCION!D25</f>
        <v>0</v>
      </c>
      <c r="C198" s="806"/>
      <c r="D198" s="809" t="s">
        <v>219</v>
      </c>
      <c r="E198" s="107" t="s">
        <v>220</v>
      </c>
      <c r="F198" s="267" t="s">
        <v>181</v>
      </c>
      <c r="G198" s="268">
        <f>IF(F198="Asignado",15,0)</f>
        <v>0</v>
      </c>
      <c r="H198" s="799" t="str">
        <f>IF(AND(G205&gt;0,G205&lt;=85),"Débil",IF(AND(G205&gt;85,G205&lt;=95),"Moderado",IF(G205&gt;96,"Fuerte"," ")))</f>
        <v xml:space="preserve"> </v>
      </c>
      <c r="I198" s="811" t="s">
        <v>181</v>
      </c>
      <c r="J198" s="79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02" t="str">
        <f>IF(J198="Fuerte","NO",IF(J198=" "," ","SI"))</f>
        <v xml:space="preserve"> </v>
      </c>
    </row>
    <row r="199" spans="1:11" ht="28.5" hidden="1" x14ac:dyDescent="0.2">
      <c r="A199" s="807"/>
      <c r="B199" s="543"/>
      <c r="C199" s="807"/>
      <c r="D199" s="810"/>
      <c r="E199" s="91" t="s">
        <v>221</v>
      </c>
      <c r="F199" s="269" t="s">
        <v>181</v>
      </c>
      <c r="G199" s="270">
        <f>IF(F199="Adecuado",15,0)</f>
        <v>0</v>
      </c>
      <c r="H199" s="800"/>
      <c r="I199" s="812"/>
      <c r="J199" s="800"/>
      <c r="K199" s="803"/>
    </row>
    <row r="200" spans="1:11" ht="42.75" hidden="1" x14ac:dyDescent="0.2">
      <c r="A200" s="807"/>
      <c r="B200" s="543"/>
      <c r="C200" s="807"/>
      <c r="D200" s="47" t="s">
        <v>222</v>
      </c>
      <c r="E200" s="91" t="s">
        <v>223</v>
      </c>
      <c r="F200" s="269" t="s">
        <v>181</v>
      </c>
      <c r="G200" s="270">
        <f>IF(F200="Oportuna",15,0)</f>
        <v>0</v>
      </c>
      <c r="H200" s="800"/>
      <c r="I200" s="812"/>
      <c r="J200" s="800"/>
      <c r="K200" s="803"/>
    </row>
    <row r="201" spans="1:11" ht="42.75" hidden="1" x14ac:dyDescent="0.2">
      <c r="A201" s="807"/>
      <c r="B201" s="543"/>
      <c r="C201" s="807"/>
      <c r="D201" s="47" t="s">
        <v>224</v>
      </c>
      <c r="E201" s="91" t="s">
        <v>225</v>
      </c>
      <c r="F201" s="271" t="s">
        <v>181</v>
      </c>
      <c r="G201" s="270">
        <f>IF(F201="Prevenir",15,IF(F201="Detectar",10,0))</f>
        <v>0</v>
      </c>
      <c r="H201" s="800"/>
      <c r="I201" s="812"/>
      <c r="J201" s="800"/>
      <c r="K201" s="803"/>
    </row>
    <row r="202" spans="1:11" ht="28.5" hidden="1" x14ac:dyDescent="0.2">
      <c r="A202" s="807"/>
      <c r="B202" s="543"/>
      <c r="C202" s="807"/>
      <c r="D202" s="47" t="s">
        <v>226</v>
      </c>
      <c r="E202" s="91" t="s">
        <v>227</v>
      </c>
      <c r="F202" s="269" t="s">
        <v>181</v>
      </c>
      <c r="G202" s="270">
        <f>IF(F202="Confiable",15,0)</f>
        <v>0</v>
      </c>
      <c r="H202" s="800"/>
      <c r="I202" s="812"/>
      <c r="J202" s="800"/>
      <c r="K202" s="803"/>
    </row>
    <row r="203" spans="1:11" ht="42.75" hidden="1" x14ac:dyDescent="0.2">
      <c r="A203" s="807"/>
      <c r="B203" s="543"/>
      <c r="C203" s="807"/>
      <c r="D203" s="47" t="s">
        <v>228</v>
      </c>
      <c r="E203" s="91" t="s">
        <v>229</v>
      </c>
      <c r="F203" s="271" t="s">
        <v>181</v>
      </c>
      <c r="G203" s="270">
        <f>IF(F203="Se investigan y se resuelven oportunamente",15,0)</f>
        <v>0</v>
      </c>
      <c r="H203" s="800"/>
      <c r="I203" s="812"/>
      <c r="J203" s="800"/>
      <c r="K203" s="803"/>
    </row>
    <row r="204" spans="1:11" ht="28.5" hidden="1" x14ac:dyDescent="0.2">
      <c r="A204" s="808"/>
      <c r="B204" s="544"/>
      <c r="C204" s="808"/>
      <c r="D204" s="42" t="s">
        <v>230</v>
      </c>
      <c r="E204" s="91" t="s">
        <v>231</v>
      </c>
      <c r="F204" s="269" t="s">
        <v>181</v>
      </c>
      <c r="G204" s="270">
        <f>IF(F204="Completa",10,IF(F204="Incompleta",5,0))</f>
        <v>0</v>
      </c>
      <c r="H204" s="801"/>
      <c r="I204" s="813"/>
      <c r="J204" s="801"/>
      <c r="K204" s="804"/>
    </row>
    <row r="205" spans="1:11" ht="15.75" hidden="1" thickBot="1" x14ac:dyDescent="0.25">
      <c r="A205" s="104"/>
      <c r="B205" s="105"/>
      <c r="C205" s="52"/>
      <c r="D205" s="53"/>
      <c r="E205" s="54" t="s">
        <v>232</v>
      </c>
      <c r="F205" s="272"/>
      <c r="G205" s="272">
        <f>SUM(G198:G204)</f>
        <v>0</v>
      </c>
      <c r="H205" s="277"/>
      <c r="I205" s="278"/>
      <c r="J205" s="278"/>
      <c r="K205" s="279"/>
    </row>
    <row r="206" spans="1:11" hidden="1" x14ac:dyDescent="0.2"/>
    <row r="207" spans="1:11" ht="30" hidden="1" x14ac:dyDescent="0.2">
      <c r="A207" s="814" t="s">
        <v>88</v>
      </c>
      <c r="B207" s="833" t="s">
        <v>235</v>
      </c>
      <c r="C207" s="816" t="s">
        <v>208</v>
      </c>
      <c r="D207" s="818" t="s">
        <v>209</v>
      </c>
      <c r="E207" s="819"/>
      <c r="F207" s="819"/>
      <c r="G207" s="819"/>
      <c r="H207" s="820"/>
      <c r="I207" s="264" t="s">
        <v>210</v>
      </c>
      <c r="J207" s="821" t="s">
        <v>211</v>
      </c>
      <c r="K207" s="823" t="s">
        <v>212</v>
      </c>
    </row>
    <row r="208" spans="1:11" ht="60.75" hidden="1" thickBot="1" x14ac:dyDescent="0.25">
      <c r="A208" s="815"/>
      <c r="B208" s="834"/>
      <c r="C208" s="817"/>
      <c r="D208" s="94" t="s">
        <v>213</v>
      </c>
      <c r="E208" s="48" t="s">
        <v>214</v>
      </c>
      <c r="F208" s="265" t="s">
        <v>215</v>
      </c>
      <c r="G208" s="265" t="s">
        <v>216</v>
      </c>
      <c r="H208" s="265" t="s">
        <v>233</v>
      </c>
      <c r="I208" s="266" t="s">
        <v>218</v>
      </c>
      <c r="J208" s="822"/>
      <c r="K208" s="824"/>
    </row>
    <row r="209" spans="1:11" hidden="1" x14ac:dyDescent="0.2">
      <c r="A209" s="806" t="str">
        <f>DESCRIPCION!A25</f>
        <v>h</v>
      </c>
      <c r="B209" s="542">
        <f>DESCRIPCION!D26</f>
        <v>0</v>
      </c>
      <c r="C209" s="806"/>
      <c r="D209" s="809" t="s">
        <v>219</v>
      </c>
      <c r="E209" s="107" t="s">
        <v>220</v>
      </c>
      <c r="F209" s="267" t="s">
        <v>181</v>
      </c>
      <c r="G209" s="268">
        <f>IF(F209="Asignado",15,0)</f>
        <v>0</v>
      </c>
      <c r="H209" s="799" t="str">
        <f>IF(AND(G216&gt;0,G216&lt;=85),"Débil",IF(AND(G216&gt;85,G216&lt;=95),"Moderado",IF(G216&gt;96,"Fuerte"," ")))</f>
        <v xml:space="preserve"> </v>
      </c>
      <c r="I209" s="811" t="s">
        <v>181</v>
      </c>
      <c r="J209" s="79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02" t="str">
        <f>IF(J209="Fuerte","NO",IF(J209=" "," ","SI"))</f>
        <v xml:space="preserve"> </v>
      </c>
    </row>
    <row r="210" spans="1:11" ht="28.5" hidden="1" x14ac:dyDescent="0.2">
      <c r="A210" s="807"/>
      <c r="B210" s="543"/>
      <c r="C210" s="807"/>
      <c r="D210" s="810"/>
      <c r="E210" s="91" t="s">
        <v>221</v>
      </c>
      <c r="F210" s="269" t="s">
        <v>181</v>
      </c>
      <c r="G210" s="270">
        <f>IF(F210="Adecuado",15,0)</f>
        <v>0</v>
      </c>
      <c r="H210" s="800"/>
      <c r="I210" s="812"/>
      <c r="J210" s="800"/>
      <c r="K210" s="803"/>
    </row>
    <row r="211" spans="1:11" ht="42.75" hidden="1" x14ac:dyDescent="0.2">
      <c r="A211" s="807"/>
      <c r="B211" s="543"/>
      <c r="C211" s="807"/>
      <c r="D211" s="47" t="s">
        <v>222</v>
      </c>
      <c r="E211" s="91" t="s">
        <v>223</v>
      </c>
      <c r="F211" s="269" t="s">
        <v>181</v>
      </c>
      <c r="G211" s="270">
        <f>IF(F211="Oportuna",15,0)</f>
        <v>0</v>
      </c>
      <c r="H211" s="800"/>
      <c r="I211" s="812"/>
      <c r="J211" s="800"/>
      <c r="K211" s="803"/>
    </row>
    <row r="212" spans="1:11" ht="42.75" hidden="1" x14ac:dyDescent="0.2">
      <c r="A212" s="807"/>
      <c r="B212" s="543"/>
      <c r="C212" s="807"/>
      <c r="D212" s="47" t="s">
        <v>224</v>
      </c>
      <c r="E212" s="91" t="s">
        <v>225</v>
      </c>
      <c r="F212" s="271" t="s">
        <v>181</v>
      </c>
      <c r="G212" s="270">
        <f>IF(F212="Prevenir",15,IF(F212="Detectar",10,0))</f>
        <v>0</v>
      </c>
      <c r="H212" s="800"/>
      <c r="I212" s="812"/>
      <c r="J212" s="800"/>
      <c r="K212" s="803"/>
    </row>
    <row r="213" spans="1:11" ht="28.5" hidden="1" x14ac:dyDescent="0.2">
      <c r="A213" s="807"/>
      <c r="B213" s="543"/>
      <c r="C213" s="807"/>
      <c r="D213" s="47" t="s">
        <v>226</v>
      </c>
      <c r="E213" s="91" t="s">
        <v>227</v>
      </c>
      <c r="F213" s="269" t="s">
        <v>181</v>
      </c>
      <c r="G213" s="270">
        <f>IF(F213="Confiable",15,0)</f>
        <v>0</v>
      </c>
      <c r="H213" s="800"/>
      <c r="I213" s="812"/>
      <c r="J213" s="800"/>
      <c r="K213" s="803"/>
    </row>
    <row r="214" spans="1:11" ht="42.75" hidden="1" x14ac:dyDescent="0.2">
      <c r="A214" s="807"/>
      <c r="B214" s="543"/>
      <c r="C214" s="807"/>
      <c r="D214" s="47" t="s">
        <v>228</v>
      </c>
      <c r="E214" s="91" t="s">
        <v>229</v>
      </c>
      <c r="F214" s="271" t="s">
        <v>181</v>
      </c>
      <c r="G214" s="270">
        <f>IF(F214="Se investigan y se resuelven oportunamente",15,0)</f>
        <v>0</v>
      </c>
      <c r="H214" s="800"/>
      <c r="I214" s="812"/>
      <c r="J214" s="800"/>
      <c r="K214" s="803"/>
    </row>
    <row r="215" spans="1:11" ht="28.5" hidden="1" x14ac:dyDescent="0.2">
      <c r="A215" s="808"/>
      <c r="B215" s="544"/>
      <c r="C215" s="808"/>
      <c r="D215" s="42" t="s">
        <v>230</v>
      </c>
      <c r="E215" s="91" t="s">
        <v>231</v>
      </c>
      <c r="F215" s="269" t="s">
        <v>181</v>
      </c>
      <c r="G215" s="270">
        <f>IF(F215="Completa",10,IF(F215="Incompleta",5,0))</f>
        <v>0</v>
      </c>
      <c r="H215" s="801"/>
      <c r="I215" s="813"/>
      <c r="J215" s="801"/>
      <c r="K215" s="804"/>
    </row>
    <row r="216" spans="1:11" ht="15.75" hidden="1" thickBot="1" x14ac:dyDescent="0.25">
      <c r="A216" s="104"/>
      <c r="B216" s="105"/>
      <c r="C216" s="52"/>
      <c r="D216" s="53"/>
      <c r="E216" s="54" t="s">
        <v>232</v>
      </c>
      <c r="F216" s="272"/>
      <c r="G216" s="272">
        <f>SUM(G209:G215)</f>
        <v>0</v>
      </c>
      <c r="H216" s="277"/>
      <c r="I216" s="278"/>
      <c r="J216" s="278"/>
      <c r="K216" s="279"/>
    </row>
    <row r="217" spans="1:11" hidden="1" x14ac:dyDescent="0.2"/>
    <row r="218" spans="1:11" ht="30" hidden="1" x14ac:dyDescent="0.2">
      <c r="A218" s="814" t="s">
        <v>88</v>
      </c>
      <c r="B218" s="833" t="s">
        <v>235</v>
      </c>
      <c r="C218" s="816" t="s">
        <v>208</v>
      </c>
      <c r="D218" s="818" t="s">
        <v>209</v>
      </c>
      <c r="E218" s="819"/>
      <c r="F218" s="819"/>
      <c r="G218" s="819"/>
      <c r="H218" s="820"/>
      <c r="I218" s="264" t="s">
        <v>210</v>
      </c>
      <c r="J218" s="821" t="s">
        <v>211</v>
      </c>
      <c r="K218" s="823" t="s">
        <v>212</v>
      </c>
    </row>
    <row r="219" spans="1:11" ht="60.75" hidden="1" thickBot="1" x14ac:dyDescent="0.25">
      <c r="A219" s="815"/>
      <c r="B219" s="834"/>
      <c r="C219" s="817"/>
      <c r="D219" s="94" t="s">
        <v>213</v>
      </c>
      <c r="E219" s="48" t="s">
        <v>214</v>
      </c>
      <c r="F219" s="265" t="s">
        <v>215</v>
      </c>
      <c r="G219" s="265" t="s">
        <v>216</v>
      </c>
      <c r="H219" s="265" t="s">
        <v>233</v>
      </c>
      <c r="I219" s="266" t="s">
        <v>218</v>
      </c>
      <c r="J219" s="822"/>
      <c r="K219" s="824"/>
    </row>
    <row r="220" spans="1:11" hidden="1" x14ac:dyDescent="0.2">
      <c r="A220" s="806" t="str">
        <f>DESCRIPCION!A25</f>
        <v>h</v>
      </c>
      <c r="B220" s="542">
        <f>DESCRIPCION!D27</f>
        <v>0</v>
      </c>
      <c r="C220" s="806"/>
      <c r="D220" s="809" t="s">
        <v>219</v>
      </c>
      <c r="E220" s="107" t="s">
        <v>220</v>
      </c>
      <c r="F220" s="267" t="s">
        <v>181</v>
      </c>
      <c r="G220" s="268">
        <f>IF(F220="Asignado",15,0)</f>
        <v>0</v>
      </c>
      <c r="H220" s="799" t="str">
        <f>IF(AND(G227&gt;0,G227&lt;=85),"Débil",IF(AND(G227&gt;85,G227&lt;=95),"Moderado",IF(G227&gt;96,"Fuerte"," ")))</f>
        <v xml:space="preserve"> </v>
      </c>
      <c r="I220" s="811" t="s">
        <v>181</v>
      </c>
      <c r="J220" s="79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02" t="str">
        <f>IF(J220="Fuerte","NO",IF(J220=" "," ","SI"))</f>
        <v xml:space="preserve"> </v>
      </c>
    </row>
    <row r="221" spans="1:11" ht="28.5" hidden="1" x14ac:dyDescent="0.2">
      <c r="A221" s="807"/>
      <c r="B221" s="543"/>
      <c r="C221" s="807"/>
      <c r="D221" s="810"/>
      <c r="E221" s="91" t="s">
        <v>221</v>
      </c>
      <c r="F221" s="269" t="s">
        <v>181</v>
      </c>
      <c r="G221" s="270">
        <f>IF(F221="Adecuado",15,0)</f>
        <v>0</v>
      </c>
      <c r="H221" s="800"/>
      <c r="I221" s="812"/>
      <c r="J221" s="800"/>
      <c r="K221" s="803"/>
    </row>
    <row r="222" spans="1:11" ht="42.75" hidden="1" x14ac:dyDescent="0.2">
      <c r="A222" s="807"/>
      <c r="B222" s="543"/>
      <c r="C222" s="807"/>
      <c r="D222" s="47" t="s">
        <v>222</v>
      </c>
      <c r="E222" s="91" t="s">
        <v>223</v>
      </c>
      <c r="F222" s="269" t="s">
        <v>181</v>
      </c>
      <c r="G222" s="270">
        <f>IF(F222="Oportuna",15,0)</f>
        <v>0</v>
      </c>
      <c r="H222" s="800"/>
      <c r="I222" s="812"/>
      <c r="J222" s="800"/>
      <c r="K222" s="803"/>
    </row>
    <row r="223" spans="1:11" ht="42.75" hidden="1" x14ac:dyDescent="0.2">
      <c r="A223" s="807"/>
      <c r="B223" s="543"/>
      <c r="C223" s="807"/>
      <c r="D223" s="47" t="s">
        <v>224</v>
      </c>
      <c r="E223" s="91" t="s">
        <v>225</v>
      </c>
      <c r="F223" s="271" t="s">
        <v>181</v>
      </c>
      <c r="G223" s="270">
        <f>IF(F223="Prevenir",15,IF(F223="Detectar",10,0))</f>
        <v>0</v>
      </c>
      <c r="H223" s="800"/>
      <c r="I223" s="812"/>
      <c r="J223" s="800"/>
      <c r="K223" s="803"/>
    </row>
    <row r="224" spans="1:11" ht="28.5" hidden="1" x14ac:dyDescent="0.2">
      <c r="A224" s="807"/>
      <c r="B224" s="543"/>
      <c r="C224" s="807"/>
      <c r="D224" s="47" t="s">
        <v>226</v>
      </c>
      <c r="E224" s="91" t="s">
        <v>227</v>
      </c>
      <c r="F224" s="269" t="s">
        <v>181</v>
      </c>
      <c r="G224" s="270">
        <f>IF(F224="Confiable",15,0)</f>
        <v>0</v>
      </c>
      <c r="H224" s="800"/>
      <c r="I224" s="812"/>
      <c r="J224" s="800"/>
      <c r="K224" s="803"/>
    </row>
    <row r="225" spans="1:11" ht="42.75" hidden="1" x14ac:dyDescent="0.2">
      <c r="A225" s="807"/>
      <c r="B225" s="543"/>
      <c r="C225" s="807"/>
      <c r="D225" s="47" t="s">
        <v>228</v>
      </c>
      <c r="E225" s="91" t="s">
        <v>229</v>
      </c>
      <c r="F225" s="271" t="s">
        <v>181</v>
      </c>
      <c r="G225" s="270">
        <f>IF(F225="Se investigan y se resuelven oportunamente",15,0)</f>
        <v>0</v>
      </c>
      <c r="H225" s="800"/>
      <c r="I225" s="812"/>
      <c r="J225" s="800"/>
      <c r="K225" s="803"/>
    </row>
    <row r="226" spans="1:11" ht="28.5" hidden="1" x14ac:dyDescent="0.2">
      <c r="A226" s="808"/>
      <c r="B226" s="544"/>
      <c r="C226" s="808"/>
      <c r="D226" s="42" t="s">
        <v>230</v>
      </c>
      <c r="E226" s="91" t="s">
        <v>231</v>
      </c>
      <c r="F226" s="269" t="s">
        <v>181</v>
      </c>
      <c r="G226" s="270">
        <f>IF(F226="Completa",10,IF(F226="Incompleta",5,0))</f>
        <v>0</v>
      </c>
      <c r="H226" s="801"/>
      <c r="I226" s="813"/>
      <c r="J226" s="801"/>
      <c r="K226" s="804"/>
    </row>
    <row r="227" spans="1:11" ht="15.75" hidden="1" thickBot="1" x14ac:dyDescent="0.25">
      <c r="A227" s="104"/>
      <c r="B227" s="105"/>
      <c r="C227" s="52"/>
      <c r="D227" s="53"/>
      <c r="E227" s="54" t="s">
        <v>232</v>
      </c>
      <c r="F227" s="272"/>
      <c r="G227" s="272">
        <f>SUM(G220:G226)</f>
        <v>0</v>
      </c>
      <c r="H227" s="277"/>
      <c r="I227" s="278"/>
      <c r="J227" s="278"/>
      <c r="K227" s="279"/>
    </row>
    <row r="228" spans="1:11" hidden="1" x14ac:dyDescent="0.2"/>
    <row r="229" spans="1:11" ht="30" hidden="1" x14ac:dyDescent="0.2">
      <c r="A229" s="814" t="s">
        <v>88</v>
      </c>
      <c r="B229" s="833" t="s">
        <v>235</v>
      </c>
      <c r="C229" s="816" t="s">
        <v>208</v>
      </c>
      <c r="D229" s="818" t="s">
        <v>209</v>
      </c>
      <c r="E229" s="819"/>
      <c r="F229" s="819"/>
      <c r="G229" s="819"/>
      <c r="H229" s="820"/>
      <c r="I229" s="264" t="s">
        <v>210</v>
      </c>
      <c r="J229" s="821" t="s">
        <v>211</v>
      </c>
      <c r="K229" s="823" t="s">
        <v>212</v>
      </c>
    </row>
    <row r="230" spans="1:11" ht="60.75" hidden="1" thickBot="1" x14ac:dyDescent="0.25">
      <c r="A230" s="815"/>
      <c r="B230" s="834"/>
      <c r="C230" s="817"/>
      <c r="D230" s="94" t="s">
        <v>213</v>
      </c>
      <c r="E230" s="48" t="s">
        <v>214</v>
      </c>
      <c r="F230" s="265" t="s">
        <v>215</v>
      </c>
      <c r="G230" s="265" t="s">
        <v>216</v>
      </c>
      <c r="H230" s="265" t="s">
        <v>233</v>
      </c>
      <c r="I230" s="266" t="s">
        <v>218</v>
      </c>
      <c r="J230" s="822"/>
      <c r="K230" s="824"/>
    </row>
    <row r="231" spans="1:11" hidden="1" x14ac:dyDescent="0.2">
      <c r="A231" s="806" t="str">
        <f>DESCRIPCION!A28</f>
        <v>i</v>
      </c>
      <c r="B231" s="542">
        <f>DESCRIPCION!D28</f>
        <v>0</v>
      </c>
      <c r="C231" s="806"/>
      <c r="D231" s="809" t="s">
        <v>219</v>
      </c>
      <c r="E231" s="107" t="s">
        <v>220</v>
      </c>
      <c r="F231" s="267" t="s">
        <v>181</v>
      </c>
      <c r="G231" s="268">
        <f>IF(F231="Asignado",15,0)</f>
        <v>0</v>
      </c>
      <c r="H231" s="799" t="str">
        <f>IF(AND(G238&gt;0,G238&lt;=85),"Débil",IF(AND(G238&gt;85,G238&lt;=95),"Moderado",IF(G238&gt;96,"Fuerte"," ")))</f>
        <v xml:space="preserve"> </v>
      </c>
      <c r="I231" s="811" t="s">
        <v>181</v>
      </c>
      <c r="J231" s="79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02" t="str">
        <f>IF(J231="Fuerte","NO",IF(J231=" "," ","SI"))</f>
        <v xml:space="preserve"> </v>
      </c>
    </row>
    <row r="232" spans="1:11" ht="28.5" hidden="1" x14ac:dyDescent="0.2">
      <c r="A232" s="807"/>
      <c r="B232" s="543"/>
      <c r="C232" s="807"/>
      <c r="D232" s="810"/>
      <c r="E232" s="91" t="s">
        <v>221</v>
      </c>
      <c r="F232" s="269" t="s">
        <v>181</v>
      </c>
      <c r="G232" s="270">
        <f>IF(F232="Adecuado",15,0)</f>
        <v>0</v>
      </c>
      <c r="H232" s="800"/>
      <c r="I232" s="812"/>
      <c r="J232" s="800"/>
      <c r="K232" s="803"/>
    </row>
    <row r="233" spans="1:11" ht="42.75" hidden="1" x14ac:dyDescent="0.2">
      <c r="A233" s="807"/>
      <c r="B233" s="543"/>
      <c r="C233" s="807"/>
      <c r="D233" s="47" t="s">
        <v>222</v>
      </c>
      <c r="E233" s="91" t="s">
        <v>223</v>
      </c>
      <c r="F233" s="269" t="s">
        <v>181</v>
      </c>
      <c r="G233" s="270">
        <f>IF(F233="Oportuna",15,0)</f>
        <v>0</v>
      </c>
      <c r="H233" s="800"/>
      <c r="I233" s="812"/>
      <c r="J233" s="800"/>
      <c r="K233" s="803"/>
    </row>
    <row r="234" spans="1:11" ht="42.75" hidden="1" x14ac:dyDescent="0.2">
      <c r="A234" s="807"/>
      <c r="B234" s="543"/>
      <c r="C234" s="807"/>
      <c r="D234" s="47" t="s">
        <v>224</v>
      </c>
      <c r="E234" s="91" t="s">
        <v>225</v>
      </c>
      <c r="F234" s="271" t="s">
        <v>181</v>
      </c>
      <c r="G234" s="270">
        <f>IF(F234="Prevenir",15,IF(F234="Detectar",10,0))</f>
        <v>0</v>
      </c>
      <c r="H234" s="800"/>
      <c r="I234" s="812"/>
      <c r="J234" s="800"/>
      <c r="K234" s="803"/>
    </row>
    <row r="235" spans="1:11" ht="28.5" hidden="1" x14ac:dyDescent="0.2">
      <c r="A235" s="807"/>
      <c r="B235" s="543"/>
      <c r="C235" s="807"/>
      <c r="D235" s="47" t="s">
        <v>226</v>
      </c>
      <c r="E235" s="91" t="s">
        <v>227</v>
      </c>
      <c r="F235" s="269" t="s">
        <v>181</v>
      </c>
      <c r="G235" s="270">
        <f>IF(F235="Confiable",15,0)</f>
        <v>0</v>
      </c>
      <c r="H235" s="800"/>
      <c r="I235" s="812"/>
      <c r="J235" s="800"/>
      <c r="K235" s="803"/>
    </row>
    <row r="236" spans="1:11" ht="42.75" hidden="1" x14ac:dyDescent="0.2">
      <c r="A236" s="807"/>
      <c r="B236" s="543"/>
      <c r="C236" s="807"/>
      <c r="D236" s="47" t="s">
        <v>228</v>
      </c>
      <c r="E236" s="91" t="s">
        <v>229</v>
      </c>
      <c r="F236" s="271" t="s">
        <v>181</v>
      </c>
      <c r="G236" s="270">
        <f>IF(F236="Se investigan y se resuelven oportunamente",15,0)</f>
        <v>0</v>
      </c>
      <c r="H236" s="800"/>
      <c r="I236" s="812"/>
      <c r="J236" s="800"/>
      <c r="K236" s="803"/>
    </row>
    <row r="237" spans="1:11" ht="28.5" hidden="1" x14ac:dyDescent="0.2">
      <c r="A237" s="808"/>
      <c r="B237" s="544"/>
      <c r="C237" s="808"/>
      <c r="D237" s="42" t="s">
        <v>230</v>
      </c>
      <c r="E237" s="91" t="s">
        <v>231</v>
      </c>
      <c r="F237" s="269" t="s">
        <v>181</v>
      </c>
      <c r="G237" s="270">
        <f>IF(F237="Completa",10,IF(F237="Incompleta",5,0))</f>
        <v>0</v>
      </c>
      <c r="H237" s="801"/>
      <c r="I237" s="813"/>
      <c r="J237" s="801"/>
      <c r="K237" s="804"/>
    </row>
    <row r="238" spans="1:11" ht="15.75" hidden="1" thickBot="1" x14ac:dyDescent="0.25">
      <c r="A238" s="104"/>
      <c r="B238" s="105"/>
      <c r="C238" s="52"/>
      <c r="D238" s="53"/>
      <c r="E238" s="54" t="s">
        <v>232</v>
      </c>
      <c r="F238" s="272"/>
      <c r="G238" s="272">
        <f>SUM(G231:G237)</f>
        <v>0</v>
      </c>
      <c r="H238" s="277"/>
      <c r="I238" s="278"/>
      <c r="J238" s="278"/>
      <c r="K238" s="279"/>
    </row>
    <row r="239" spans="1:11" hidden="1" x14ac:dyDescent="0.2"/>
    <row r="240" spans="1:11" ht="30" hidden="1" x14ac:dyDescent="0.2">
      <c r="A240" s="814" t="s">
        <v>88</v>
      </c>
      <c r="B240" s="833" t="s">
        <v>235</v>
      </c>
      <c r="C240" s="816" t="s">
        <v>208</v>
      </c>
      <c r="D240" s="818" t="s">
        <v>209</v>
      </c>
      <c r="E240" s="819"/>
      <c r="F240" s="819"/>
      <c r="G240" s="819"/>
      <c r="H240" s="820"/>
      <c r="I240" s="264" t="s">
        <v>210</v>
      </c>
      <c r="J240" s="821" t="s">
        <v>211</v>
      </c>
      <c r="K240" s="823" t="s">
        <v>212</v>
      </c>
    </row>
    <row r="241" spans="1:11" ht="60.75" hidden="1" thickBot="1" x14ac:dyDescent="0.25">
      <c r="A241" s="815"/>
      <c r="B241" s="834"/>
      <c r="C241" s="817"/>
      <c r="D241" s="94" t="s">
        <v>213</v>
      </c>
      <c r="E241" s="48" t="s">
        <v>214</v>
      </c>
      <c r="F241" s="265" t="s">
        <v>215</v>
      </c>
      <c r="G241" s="265" t="s">
        <v>216</v>
      </c>
      <c r="H241" s="265" t="s">
        <v>233</v>
      </c>
      <c r="I241" s="266" t="s">
        <v>218</v>
      </c>
      <c r="J241" s="822"/>
      <c r="K241" s="824"/>
    </row>
    <row r="242" spans="1:11" hidden="1" x14ac:dyDescent="0.2">
      <c r="A242" s="806" t="str">
        <f>DESCRIPCION!A28</f>
        <v>i</v>
      </c>
      <c r="B242" s="542">
        <f>DESCRIPCION!D29</f>
        <v>0</v>
      </c>
      <c r="C242" s="806"/>
      <c r="D242" s="809" t="s">
        <v>219</v>
      </c>
      <c r="E242" s="107" t="s">
        <v>220</v>
      </c>
      <c r="F242" s="267" t="s">
        <v>181</v>
      </c>
      <c r="G242" s="268">
        <f>IF(F242="Asignado",15,0)</f>
        <v>0</v>
      </c>
      <c r="H242" s="799" t="str">
        <f>IF(AND(G249&gt;0,G249&lt;=85),"Débil",IF(AND(G249&gt;85,G249&lt;=95),"Moderado",IF(G249&gt;96,"Fuerte"," ")))</f>
        <v xml:space="preserve"> </v>
      </c>
      <c r="I242" s="811" t="s">
        <v>181</v>
      </c>
      <c r="J242" s="79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02" t="str">
        <f>IF(J242="Fuerte","NO",IF(J242=" "," ","SI"))</f>
        <v xml:space="preserve"> </v>
      </c>
    </row>
    <row r="243" spans="1:11" ht="28.5" hidden="1" x14ac:dyDescent="0.2">
      <c r="A243" s="807"/>
      <c r="B243" s="543"/>
      <c r="C243" s="807"/>
      <c r="D243" s="810"/>
      <c r="E243" s="91" t="s">
        <v>221</v>
      </c>
      <c r="F243" s="269" t="s">
        <v>181</v>
      </c>
      <c r="G243" s="270">
        <f>IF(F243="Adecuado",15,0)</f>
        <v>0</v>
      </c>
      <c r="H243" s="800"/>
      <c r="I243" s="812"/>
      <c r="J243" s="800"/>
      <c r="K243" s="803"/>
    </row>
    <row r="244" spans="1:11" ht="42.75" hidden="1" x14ac:dyDescent="0.2">
      <c r="A244" s="807"/>
      <c r="B244" s="543"/>
      <c r="C244" s="807"/>
      <c r="D244" s="47" t="s">
        <v>222</v>
      </c>
      <c r="E244" s="91" t="s">
        <v>223</v>
      </c>
      <c r="F244" s="269" t="s">
        <v>181</v>
      </c>
      <c r="G244" s="270">
        <f>IF(F244="Oportuna",15,0)</f>
        <v>0</v>
      </c>
      <c r="H244" s="800"/>
      <c r="I244" s="812"/>
      <c r="J244" s="800"/>
      <c r="K244" s="803"/>
    </row>
    <row r="245" spans="1:11" ht="42.75" hidden="1" x14ac:dyDescent="0.2">
      <c r="A245" s="807"/>
      <c r="B245" s="543"/>
      <c r="C245" s="807"/>
      <c r="D245" s="47" t="s">
        <v>224</v>
      </c>
      <c r="E245" s="91" t="s">
        <v>225</v>
      </c>
      <c r="F245" s="271" t="s">
        <v>181</v>
      </c>
      <c r="G245" s="270">
        <f>IF(F245="Prevenir",15,IF(F245="Detectar",10,0))</f>
        <v>0</v>
      </c>
      <c r="H245" s="800"/>
      <c r="I245" s="812"/>
      <c r="J245" s="800"/>
      <c r="K245" s="803"/>
    </row>
    <row r="246" spans="1:11" ht="28.5" hidden="1" x14ac:dyDescent="0.2">
      <c r="A246" s="807"/>
      <c r="B246" s="543"/>
      <c r="C246" s="807"/>
      <c r="D246" s="47" t="s">
        <v>226</v>
      </c>
      <c r="E246" s="91" t="s">
        <v>227</v>
      </c>
      <c r="F246" s="269" t="s">
        <v>181</v>
      </c>
      <c r="G246" s="270">
        <f>IF(F246="Confiable",15,0)</f>
        <v>0</v>
      </c>
      <c r="H246" s="800"/>
      <c r="I246" s="812"/>
      <c r="J246" s="800"/>
      <c r="K246" s="803"/>
    </row>
    <row r="247" spans="1:11" ht="42.75" hidden="1" x14ac:dyDescent="0.2">
      <c r="A247" s="807"/>
      <c r="B247" s="543"/>
      <c r="C247" s="807"/>
      <c r="D247" s="47" t="s">
        <v>228</v>
      </c>
      <c r="E247" s="91" t="s">
        <v>229</v>
      </c>
      <c r="F247" s="271" t="s">
        <v>181</v>
      </c>
      <c r="G247" s="270">
        <f>IF(F247="Se investigan y se resuelven oportunamente",15,0)</f>
        <v>0</v>
      </c>
      <c r="H247" s="800"/>
      <c r="I247" s="812"/>
      <c r="J247" s="800"/>
      <c r="K247" s="803"/>
    </row>
    <row r="248" spans="1:11" ht="28.5" hidden="1" x14ac:dyDescent="0.2">
      <c r="A248" s="808"/>
      <c r="B248" s="544"/>
      <c r="C248" s="808"/>
      <c r="D248" s="42" t="s">
        <v>230</v>
      </c>
      <c r="E248" s="91" t="s">
        <v>231</v>
      </c>
      <c r="F248" s="269" t="s">
        <v>181</v>
      </c>
      <c r="G248" s="270">
        <f>IF(F248="Completa",10,IF(F248="Incompleta",5,0))</f>
        <v>0</v>
      </c>
      <c r="H248" s="801"/>
      <c r="I248" s="813"/>
      <c r="J248" s="801"/>
      <c r="K248" s="804"/>
    </row>
    <row r="249" spans="1:11" ht="15.75" hidden="1" thickBot="1" x14ac:dyDescent="0.25">
      <c r="A249" s="104"/>
      <c r="B249" s="105"/>
      <c r="C249" s="52"/>
      <c r="D249" s="53"/>
      <c r="E249" s="54" t="s">
        <v>232</v>
      </c>
      <c r="F249" s="272"/>
      <c r="G249" s="272">
        <f>SUM(G242:G248)</f>
        <v>0</v>
      </c>
      <c r="H249" s="277"/>
      <c r="I249" s="278"/>
      <c r="J249" s="278"/>
      <c r="K249" s="279"/>
    </row>
    <row r="250" spans="1:11" hidden="1" x14ac:dyDescent="0.2"/>
    <row r="251" spans="1:11" ht="30" hidden="1" x14ac:dyDescent="0.2">
      <c r="A251" s="814" t="s">
        <v>88</v>
      </c>
      <c r="B251" s="833" t="s">
        <v>235</v>
      </c>
      <c r="C251" s="816" t="s">
        <v>208</v>
      </c>
      <c r="D251" s="818" t="s">
        <v>209</v>
      </c>
      <c r="E251" s="819"/>
      <c r="F251" s="819"/>
      <c r="G251" s="819"/>
      <c r="H251" s="820"/>
      <c r="I251" s="264" t="s">
        <v>210</v>
      </c>
      <c r="J251" s="821" t="s">
        <v>211</v>
      </c>
      <c r="K251" s="823" t="s">
        <v>212</v>
      </c>
    </row>
    <row r="252" spans="1:11" ht="60.75" hidden="1" thickBot="1" x14ac:dyDescent="0.25">
      <c r="A252" s="815"/>
      <c r="B252" s="834"/>
      <c r="C252" s="817"/>
      <c r="D252" s="94" t="s">
        <v>213</v>
      </c>
      <c r="E252" s="48" t="s">
        <v>214</v>
      </c>
      <c r="F252" s="265" t="s">
        <v>215</v>
      </c>
      <c r="G252" s="265" t="s">
        <v>216</v>
      </c>
      <c r="H252" s="265" t="s">
        <v>233</v>
      </c>
      <c r="I252" s="266" t="s">
        <v>218</v>
      </c>
      <c r="J252" s="822"/>
      <c r="K252" s="824"/>
    </row>
    <row r="253" spans="1:11" hidden="1" x14ac:dyDescent="0.2">
      <c r="A253" s="806" t="str">
        <f>DESCRIPCION!A28</f>
        <v>i</v>
      </c>
      <c r="B253" s="542">
        <f>DESCRIPCION!D30</f>
        <v>0</v>
      </c>
      <c r="C253" s="806"/>
      <c r="D253" s="809" t="s">
        <v>219</v>
      </c>
      <c r="E253" s="107" t="s">
        <v>220</v>
      </c>
      <c r="F253" s="267" t="s">
        <v>181</v>
      </c>
      <c r="G253" s="268">
        <f>IF(F253="Asignado",15,0)</f>
        <v>0</v>
      </c>
      <c r="H253" s="799" t="str">
        <f>IF(AND(G260&gt;0,G260&lt;=85),"Débil",IF(AND(G260&gt;85,G260&lt;=95),"Moderado",IF(G260&gt;96,"Fuerte"," ")))</f>
        <v xml:space="preserve"> </v>
      </c>
      <c r="I253" s="811" t="s">
        <v>181</v>
      </c>
      <c r="J253" s="79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02" t="str">
        <f>IF(J253="Fuerte","NO",IF(J253=" "," ","SI"))</f>
        <v xml:space="preserve"> </v>
      </c>
    </row>
    <row r="254" spans="1:11" ht="28.5" hidden="1" x14ac:dyDescent="0.2">
      <c r="A254" s="807"/>
      <c r="B254" s="543"/>
      <c r="C254" s="807"/>
      <c r="D254" s="810"/>
      <c r="E254" s="91" t="s">
        <v>221</v>
      </c>
      <c r="F254" s="269" t="s">
        <v>181</v>
      </c>
      <c r="G254" s="270">
        <f>IF(F254="Adecuado",15,0)</f>
        <v>0</v>
      </c>
      <c r="H254" s="800"/>
      <c r="I254" s="812"/>
      <c r="J254" s="800"/>
      <c r="K254" s="803"/>
    </row>
    <row r="255" spans="1:11" ht="42.75" hidden="1" x14ac:dyDescent="0.2">
      <c r="A255" s="807"/>
      <c r="B255" s="543"/>
      <c r="C255" s="807"/>
      <c r="D255" s="47" t="s">
        <v>222</v>
      </c>
      <c r="E255" s="91" t="s">
        <v>223</v>
      </c>
      <c r="F255" s="269" t="s">
        <v>181</v>
      </c>
      <c r="G255" s="270">
        <f>IF(F255="Oportuna",15,0)</f>
        <v>0</v>
      </c>
      <c r="H255" s="800"/>
      <c r="I255" s="812"/>
      <c r="J255" s="800"/>
      <c r="K255" s="803"/>
    </row>
    <row r="256" spans="1:11" ht="42.75" hidden="1" x14ac:dyDescent="0.2">
      <c r="A256" s="807"/>
      <c r="B256" s="543"/>
      <c r="C256" s="807"/>
      <c r="D256" s="47" t="s">
        <v>224</v>
      </c>
      <c r="E256" s="91" t="s">
        <v>225</v>
      </c>
      <c r="F256" s="271" t="s">
        <v>181</v>
      </c>
      <c r="G256" s="270">
        <f>IF(F256="Prevenir",15,IF(F256="Detectar",10,0))</f>
        <v>0</v>
      </c>
      <c r="H256" s="800"/>
      <c r="I256" s="812"/>
      <c r="J256" s="800"/>
      <c r="K256" s="803"/>
    </row>
    <row r="257" spans="1:11" ht="28.5" hidden="1" x14ac:dyDescent="0.2">
      <c r="A257" s="807"/>
      <c r="B257" s="543"/>
      <c r="C257" s="807"/>
      <c r="D257" s="47" t="s">
        <v>226</v>
      </c>
      <c r="E257" s="91" t="s">
        <v>227</v>
      </c>
      <c r="F257" s="269" t="s">
        <v>181</v>
      </c>
      <c r="G257" s="270">
        <f>IF(F257="Confiable",15,0)</f>
        <v>0</v>
      </c>
      <c r="H257" s="800"/>
      <c r="I257" s="812"/>
      <c r="J257" s="800"/>
      <c r="K257" s="803"/>
    </row>
    <row r="258" spans="1:11" ht="42.75" hidden="1" x14ac:dyDescent="0.2">
      <c r="A258" s="807"/>
      <c r="B258" s="543"/>
      <c r="C258" s="807"/>
      <c r="D258" s="47" t="s">
        <v>228</v>
      </c>
      <c r="E258" s="91" t="s">
        <v>229</v>
      </c>
      <c r="F258" s="271" t="s">
        <v>181</v>
      </c>
      <c r="G258" s="270">
        <f>IF(F258="Se investigan y se resuelven oportunamente",15,0)</f>
        <v>0</v>
      </c>
      <c r="H258" s="800"/>
      <c r="I258" s="812"/>
      <c r="J258" s="800"/>
      <c r="K258" s="803"/>
    </row>
    <row r="259" spans="1:11" ht="28.5" hidden="1" x14ac:dyDescent="0.2">
      <c r="A259" s="808"/>
      <c r="B259" s="544"/>
      <c r="C259" s="808"/>
      <c r="D259" s="42" t="s">
        <v>230</v>
      </c>
      <c r="E259" s="91" t="s">
        <v>231</v>
      </c>
      <c r="F259" s="269" t="s">
        <v>181</v>
      </c>
      <c r="G259" s="270">
        <f>IF(F259="Completa",10,IF(F259="Incompleta",5,0))</f>
        <v>0</v>
      </c>
      <c r="H259" s="801"/>
      <c r="I259" s="813"/>
      <c r="J259" s="801"/>
      <c r="K259" s="804"/>
    </row>
    <row r="260" spans="1:11" ht="15.75" hidden="1" thickBot="1" x14ac:dyDescent="0.25">
      <c r="A260" s="104"/>
      <c r="B260" s="105"/>
      <c r="C260" s="52"/>
      <c r="D260" s="53"/>
      <c r="E260" s="54" t="s">
        <v>232</v>
      </c>
      <c r="F260" s="272"/>
      <c r="G260" s="272">
        <f>SUM(G253:G259)</f>
        <v>0</v>
      </c>
      <c r="H260" s="277"/>
      <c r="I260" s="278"/>
      <c r="J260" s="278"/>
      <c r="K260" s="279"/>
    </row>
    <row r="261" spans="1:11" hidden="1" x14ac:dyDescent="0.2"/>
    <row r="262" spans="1:11" ht="30" hidden="1" x14ac:dyDescent="0.2">
      <c r="A262" s="814" t="s">
        <v>88</v>
      </c>
      <c r="B262" s="833" t="s">
        <v>235</v>
      </c>
      <c r="C262" s="816" t="s">
        <v>208</v>
      </c>
      <c r="D262" s="818" t="s">
        <v>209</v>
      </c>
      <c r="E262" s="819"/>
      <c r="F262" s="819"/>
      <c r="G262" s="819"/>
      <c r="H262" s="820"/>
      <c r="I262" s="264" t="s">
        <v>210</v>
      </c>
      <c r="J262" s="821" t="s">
        <v>211</v>
      </c>
      <c r="K262" s="823" t="s">
        <v>212</v>
      </c>
    </row>
    <row r="263" spans="1:11" ht="60.75" hidden="1" thickBot="1" x14ac:dyDescent="0.25">
      <c r="A263" s="815"/>
      <c r="B263" s="834"/>
      <c r="C263" s="817"/>
      <c r="D263" s="94" t="s">
        <v>213</v>
      </c>
      <c r="E263" s="48" t="s">
        <v>214</v>
      </c>
      <c r="F263" s="265" t="s">
        <v>215</v>
      </c>
      <c r="G263" s="265" t="s">
        <v>216</v>
      </c>
      <c r="H263" s="265" t="s">
        <v>233</v>
      </c>
      <c r="I263" s="266" t="s">
        <v>218</v>
      </c>
      <c r="J263" s="822"/>
      <c r="K263" s="824"/>
    </row>
    <row r="264" spans="1:11" hidden="1" x14ac:dyDescent="0.2">
      <c r="A264" s="806" t="str">
        <f>DESCRIPCION!A31</f>
        <v>j</v>
      </c>
      <c r="B264" s="542">
        <f>DESCRIPCION!D31</f>
        <v>0</v>
      </c>
      <c r="C264" s="806"/>
      <c r="D264" s="809" t="s">
        <v>219</v>
      </c>
      <c r="E264" s="107" t="s">
        <v>220</v>
      </c>
      <c r="F264" s="267" t="s">
        <v>181</v>
      </c>
      <c r="G264" s="268">
        <f>IF(F264="Asignado",15,0)</f>
        <v>0</v>
      </c>
      <c r="H264" s="799" t="str">
        <f>IF(AND(G271&gt;0,G271&lt;=85),"Débil",IF(AND(G271&gt;85,G271&lt;=95),"Moderado",IF(G271&gt;96,"Fuerte"," ")))</f>
        <v xml:space="preserve"> </v>
      </c>
      <c r="I264" s="811" t="s">
        <v>181</v>
      </c>
      <c r="J264" s="79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02" t="str">
        <f>IF(J264="Fuerte","NO",IF(J264=" "," ","SI"))</f>
        <v xml:space="preserve"> </v>
      </c>
    </row>
    <row r="265" spans="1:11" ht="28.5" hidden="1" x14ac:dyDescent="0.2">
      <c r="A265" s="807"/>
      <c r="B265" s="543"/>
      <c r="C265" s="807"/>
      <c r="D265" s="810"/>
      <c r="E265" s="91" t="s">
        <v>221</v>
      </c>
      <c r="F265" s="269" t="s">
        <v>181</v>
      </c>
      <c r="G265" s="270">
        <f>IF(F265="Adecuado",15,0)</f>
        <v>0</v>
      </c>
      <c r="H265" s="800"/>
      <c r="I265" s="812"/>
      <c r="J265" s="800"/>
      <c r="K265" s="803"/>
    </row>
    <row r="266" spans="1:11" ht="42.75" hidden="1" x14ac:dyDescent="0.2">
      <c r="A266" s="807"/>
      <c r="B266" s="543"/>
      <c r="C266" s="807"/>
      <c r="D266" s="47" t="s">
        <v>222</v>
      </c>
      <c r="E266" s="91" t="s">
        <v>223</v>
      </c>
      <c r="F266" s="269" t="s">
        <v>181</v>
      </c>
      <c r="G266" s="270">
        <f>IF(F266="Oportuna",15,0)</f>
        <v>0</v>
      </c>
      <c r="H266" s="800"/>
      <c r="I266" s="812"/>
      <c r="J266" s="800"/>
      <c r="K266" s="803"/>
    </row>
    <row r="267" spans="1:11" ht="42.75" hidden="1" x14ac:dyDescent="0.2">
      <c r="A267" s="807"/>
      <c r="B267" s="543"/>
      <c r="C267" s="807"/>
      <c r="D267" s="47" t="s">
        <v>224</v>
      </c>
      <c r="E267" s="91" t="s">
        <v>225</v>
      </c>
      <c r="F267" s="271" t="s">
        <v>181</v>
      </c>
      <c r="G267" s="270">
        <f>IF(F267="Prevenir",15,IF(F267="Detectar",10,0))</f>
        <v>0</v>
      </c>
      <c r="H267" s="800"/>
      <c r="I267" s="812"/>
      <c r="J267" s="800"/>
      <c r="K267" s="803"/>
    </row>
    <row r="268" spans="1:11" ht="28.5" hidden="1" x14ac:dyDescent="0.2">
      <c r="A268" s="807"/>
      <c r="B268" s="543"/>
      <c r="C268" s="807"/>
      <c r="D268" s="47" t="s">
        <v>226</v>
      </c>
      <c r="E268" s="91" t="s">
        <v>227</v>
      </c>
      <c r="F268" s="269" t="s">
        <v>181</v>
      </c>
      <c r="G268" s="270">
        <f>IF(F268="Confiable",15,0)</f>
        <v>0</v>
      </c>
      <c r="H268" s="800"/>
      <c r="I268" s="812"/>
      <c r="J268" s="800"/>
      <c r="K268" s="803"/>
    </row>
    <row r="269" spans="1:11" ht="42.75" hidden="1" x14ac:dyDescent="0.2">
      <c r="A269" s="807"/>
      <c r="B269" s="543"/>
      <c r="C269" s="807"/>
      <c r="D269" s="47" t="s">
        <v>228</v>
      </c>
      <c r="E269" s="91" t="s">
        <v>229</v>
      </c>
      <c r="F269" s="271" t="s">
        <v>181</v>
      </c>
      <c r="G269" s="270">
        <f>IF(F269="Se investigan y se resuelven oportunamente",15,0)</f>
        <v>0</v>
      </c>
      <c r="H269" s="800"/>
      <c r="I269" s="812"/>
      <c r="J269" s="800"/>
      <c r="K269" s="803"/>
    </row>
    <row r="270" spans="1:11" ht="28.5" hidden="1" x14ac:dyDescent="0.2">
      <c r="A270" s="808"/>
      <c r="B270" s="544"/>
      <c r="C270" s="808"/>
      <c r="D270" s="42" t="s">
        <v>230</v>
      </c>
      <c r="E270" s="91" t="s">
        <v>231</v>
      </c>
      <c r="F270" s="269" t="s">
        <v>181</v>
      </c>
      <c r="G270" s="270">
        <f>IF(F270="Completa",10,IF(F270="Incompleta",5,0))</f>
        <v>0</v>
      </c>
      <c r="H270" s="801"/>
      <c r="I270" s="813"/>
      <c r="J270" s="801"/>
      <c r="K270" s="804"/>
    </row>
    <row r="271" spans="1:11" ht="15.75" hidden="1" thickBot="1" x14ac:dyDescent="0.25">
      <c r="A271" s="104"/>
      <c r="B271" s="105"/>
      <c r="C271" s="52"/>
      <c r="D271" s="53"/>
      <c r="E271" s="54" t="s">
        <v>232</v>
      </c>
      <c r="F271" s="272"/>
      <c r="G271" s="272">
        <f>SUM(G264:G270)</f>
        <v>0</v>
      </c>
      <c r="H271" s="277"/>
      <c r="I271" s="278"/>
      <c r="J271" s="278"/>
      <c r="K271" s="279"/>
    </row>
    <row r="272" spans="1:11" hidden="1" x14ac:dyDescent="0.2"/>
    <row r="273" spans="1:11" ht="30" hidden="1" x14ac:dyDescent="0.2">
      <c r="A273" s="814" t="s">
        <v>88</v>
      </c>
      <c r="B273" s="833" t="s">
        <v>235</v>
      </c>
      <c r="C273" s="816" t="s">
        <v>208</v>
      </c>
      <c r="D273" s="818" t="s">
        <v>209</v>
      </c>
      <c r="E273" s="819"/>
      <c r="F273" s="819"/>
      <c r="G273" s="819"/>
      <c r="H273" s="820"/>
      <c r="I273" s="264" t="s">
        <v>210</v>
      </c>
      <c r="J273" s="821" t="s">
        <v>211</v>
      </c>
      <c r="K273" s="823" t="s">
        <v>212</v>
      </c>
    </row>
    <row r="274" spans="1:11" ht="60.75" hidden="1" thickBot="1" x14ac:dyDescent="0.25">
      <c r="A274" s="815"/>
      <c r="B274" s="834"/>
      <c r="C274" s="817"/>
      <c r="D274" s="94" t="s">
        <v>213</v>
      </c>
      <c r="E274" s="48" t="s">
        <v>214</v>
      </c>
      <c r="F274" s="265" t="s">
        <v>215</v>
      </c>
      <c r="G274" s="265" t="s">
        <v>216</v>
      </c>
      <c r="H274" s="265" t="s">
        <v>233</v>
      </c>
      <c r="I274" s="266" t="s">
        <v>218</v>
      </c>
      <c r="J274" s="822"/>
      <c r="K274" s="824"/>
    </row>
    <row r="275" spans="1:11" hidden="1" x14ac:dyDescent="0.2">
      <c r="A275" s="806" t="str">
        <f>DESCRIPCION!A31</f>
        <v>j</v>
      </c>
      <c r="B275" s="542">
        <f>DESCRIPCION!D32</f>
        <v>0</v>
      </c>
      <c r="C275" s="806"/>
      <c r="D275" s="809" t="s">
        <v>219</v>
      </c>
      <c r="E275" s="107" t="s">
        <v>220</v>
      </c>
      <c r="F275" s="267" t="s">
        <v>181</v>
      </c>
      <c r="G275" s="268">
        <f>IF(F275="Asignado",15,0)</f>
        <v>0</v>
      </c>
      <c r="H275" s="799" t="str">
        <f>IF(AND(G282&gt;0,G282&lt;=85),"Débil",IF(AND(G282&gt;85,G282&lt;=95),"Moderado",IF(G282&gt;96,"Fuerte"," ")))</f>
        <v xml:space="preserve"> </v>
      </c>
      <c r="I275" s="811" t="s">
        <v>204</v>
      </c>
      <c r="J275" s="79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02" t="str">
        <f>IF(J275="Fuerte","NO",IF(J275=" "," ","SI"))</f>
        <v xml:space="preserve"> </v>
      </c>
    </row>
    <row r="276" spans="1:11" ht="28.5" hidden="1" x14ac:dyDescent="0.2">
      <c r="A276" s="807"/>
      <c r="B276" s="543"/>
      <c r="C276" s="807"/>
      <c r="D276" s="810"/>
      <c r="E276" s="91" t="s">
        <v>221</v>
      </c>
      <c r="F276" s="269" t="s">
        <v>181</v>
      </c>
      <c r="G276" s="270">
        <f>IF(F276="Adecuado",15,0)</f>
        <v>0</v>
      </c>
      <c r="H276" s="800"/>
      <c r="I276" s="812"/>
      <c r="J276" s="800"/>
      <c r="K276" s="803"/>
    </row>
    <row r="277" spans="1:11" ht="42.75" hidden="1" x14ac:dyDescent="0.2">
      <c r="A277" s="807"/>
      <c r="B277" s="543"/>
      <c r="C277" s="807"/>
      <c r="D277" s="47" t="s">
        <v>222</v>
      </c>
      <c r="E277" s="91" t="s">
        <v>223</v>
      </c>
      <c r="F277" s="269" t="s">
        <v>181</v>
      </c>
      <c r="G277" s="270">
        <f>IF(F277="Oportuna",15,0)</f>
        <v>0</v>
      </c>
      <c r="H277" s="800"/>
      <c r="I277" s="812"/>
      <c r="J277" s="800"/>
      <c r="K277" s="803"/>
    </row>
    <row r="278" spans="1:11" ht="42.75" hidden="1" x14ac:dyDescent="0.2">
      <c r="A278" s="807"/>
      <c r="B278" s="543"/>
      <c r="C278" s="807"/>
      <c r="D278" s="47" t="s">
        <v>224</v>
      </c>
      <c r="E278" s="91" t="s">
        <v>225</v>
      </c>
      <c r="F278" s="271" t="s">
        <v>181</v>
      </c>
      <c r="G278" s="270">
        <f>IF(F278="Prevenir",15,IF(F278="Detectar",10,0))</f>
        <v>0</v>
      </c>
      <c r="H278" s="800"/>
      <c r="I278" s="812"/>
      <c r="J278" s="800"/>
      <c r="K278" s="803"/>
    </row>
    <row r="279" spans="1:11" ht="28.5" hidden="1" x14ac:dyDescent="0.2">
      <c r="A279" s="807"/>
      <c r="B279" s="543"/>
      <c r="C279" s="807"/>
      <c r="D279" s="47" t="s">
        <v>226</v>
      </c>
      <c r="E279" s="91" t="s">
        <v>227</v>
      </c>
      <c r="F279" s="269" t="s">
        <v>181</v>
      </c>
      <c r="G279" s="270">
        <f>IF(F279="Confiable",15,0)</f>
        <v>0</v>
      </c>
      <c r="H279" s="800"/>
      <c r="I279" s="812"/>
      <c r="J279" s="800"/>
      <c r="K279" s="803"/>
    </row>
    <row r="280" spans="1:11" ht="42.75" hidden="1" x14ac:dyDescent="0.2">
      <c r="A280" s="807"/>
      <c r="B280" s="543"/>
      <c r="C280" s="807"/>
      <c r="D280" s="47" t="s">
        <v>228</v>
      </c>
      <c r="E280" s="91" t="s">
        <v>229</v>
      </c>
      <c r="F280" s="271" t="s">
        <v>181</v>
      </c>
      <c r="G280" s="270">
        <f>IF(F280="Se investigan y se resuelven oportunamente",15,0)</f>
        <v>0</v>
      </c>
      <c r="H280" s="800"/>
      <c r="I280" s="812"/>
      <c r="J280" s="800"/>
      <c r="K280" s="803"/>
    </row>
    <row r="281" spans="1:11" ht="28.5" hidden="1" x14ac:dyDescent="0.2">
      <c r="A281" s="808"/>
      <c r="B281" s="544"/>
      <c r="C281" s="808"/>
      <c r="D281" s="42" t="s">
        <v>230</v>
      </c>
      <c r="E281" s="91" t="s">
        <v>231</v>
      </c>
      <c r="F281" s="269" t="s">
        <v>181</v>
      </c>
      <c r="G281" s="270">
        <f>IF(F281="Completa",10,IF(F281="Incompleta",5,0))</f>
        <v>0</v>
      </c>
      <c r="H281" s="801"/>
      <c r="I281" s="813"/>
      <c r="J281" s="801"/>
      <c r="K281" s="804"/>
    </row>
    <row r="282" spans="1:11" ht="15.75" hidden="1" thickBot="1" x14ac:dyDescent="0.25">
      <c r="A282" s="104"/>
      <c r="B282" s="105"/>
      <c r="C282" s="52"/>
      <c r="D282" s="53"/>
      <c r="E282" s="54" t="s">
        <v>232</v>
      </c>
      <c r="F282" s="272"/>
      <c r="G282" s="272">
        <f>SUM(G275:G281)</f>
        <v>0</v>
      </c>
      <c r="H282" s="277"/>
      <c r="I282" s="278"/>
      <c r="J282" s="278"/>
      <c r="K282" s="279"/>
    </row>
    <row r="283" spans="1:11" hidden="1" x14ac:dyDescent="0.2"/>
    <row r="284" spans="1:11" ht="30" hidden="1" x14ac:dyDescent="0.2">
      <c r="A284" s="814" t="s">
        <v>88</v>
      </c>
      <c r="B284" s="833" t="s">
        <v>235</v>
      </c>
      <c r="C284" s="816" t="s">
        <v>208</v>
      </c>
      <c r="D284" s="818" t="s">
        <v>209</v>
      </c>
      <c r="E284" s="819"/>
      <c r="F284" s="819"/>
      <c r="G284" s="819"/>
      <c r="H284" s="820"/>
      <c r="I284" s="264" t="s">
        <v>210</v>
      </c>
      <c r="J284" s="821" t="s">
        <v>211</v>
      </c>
      <c r="K284" s="823" t="s">
        <v>212</v>
      </c>
    </row>
    <row r="285" spans="1:11" ht="60.75" hidden="1" thickBot="1" x14ac:dyDescent="0.25">
      <c r="A285" s="815"/>
      <c r="B285" s="834"/>
      <c r="C285" s="817"/>
      <c r="D285" s="94" t="s">
        <v>213</v>
      </c>
      <c r="E285" s="48" t="s">
        <v>214</v>
      </c>
      <c r="F285" s="265" t="s">
        <v>215</v>
      </c>
      <c r="G285" s="265" t="s">
        <v>216</v>
      </c>
      <c r="H285" s="265" t="s">
        <v>233</v>
      </c>
      <c r="I285" s="266" t="s">
        <v>218</v>
      </c>
      <c r="J285" s="822"/>
      <c r="K285" s="824"/>
    </row>
    <row r="286" spans="1:11" hidden="1" x14ac:dyDescent="0.2">
      <c r="A286" s="806" t="str">
        <f>DESCRIPCION!A31</f>
        <v>j</v>
      </c>
      <c r="B286" s="542">
        <f>DESCRIPCION!D33</f>
        <v>0</v>
      </c>
      <c r="C286" s="806"/>
      <c r="D286" s="809" t="s">
        <v>219</v>
      </c>
      <c r="E286" s="107" t="s">
        <v>220</v>
      </c>
      <c r="F286" s="267" t="s">
        <v>181</v>
      </c>
      <c r="G286" s="268">
        <f>IF(F286="Asignado",15,0)</f>
        <v>0</v>
      </c>
      <c r="H286" s="799" t="str">
        <f>IF(AND(G293&gt;0,G293&lt;=85),"Débil",IF(AND(G293&gt;85,G293&lt;=95),"Moderado",IF(G293&gt;96,"Fuerte"," ")))</f>
        <v xml:space="preserve"> </v>
      </c>
      <c r="I286" s="811" t="s">
        <v>181</v>
      </c>
      <c r="J286" s="79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02" t="str">
        <f>IF(J286="Fuerte","NO",IF(J286=" "," ","SI"))</f>
        <v xml:space="preserve"> </v>
      </c>
    </row>
    <row r="287" spans="1:11" ht="28.5" hidden="1" x14ac:dyDescent="0.2">
      <c r="A287" s="807"/>
      <c r="B287" s="543"/>
      <c r="C287" s="807"/>
      <c r="D287" s="810"/>
      <c r="E287" s="91" t="s">
        <v>221</v>
      </c>
      <c r="F287" s="269" t="s">
        <v>181</v>
      </c>
      <c r="G287" s="270">
        <f>IF(F287="Adecuado",15,0)</f>
        <v>0</v>
      </c>
      <c r="H287" s="800"/>
      <c r="I287" s="812"/>
      <c r="J287" s="800"/>
      <c r="K287" s="803"/>
    </row>
    <row r="288" spans="1:11" ht="42.75" hidden="1" x14ac:dyDescent="0.2">
      <c r="A288" s="807"/>
      <c r="B288" s="543"/>
      <c r="C288" s="807"/>
      <c r="D288" s="47" t="s">
        <v>222</v>
      </c>
      <c r="E288" s="91" t="s">
        <v>223</v>
      </c>
      <c r="F288" s="269" t="s">
        <v>181</v>
      </c>
      <c r="G288" s="270">
        <f>IF(F288="Oportuna",15,0)</f>
        <v>0</v>
      </c>
      <c r="H288" s="800"/>
      <c r="I288" s="812"/>
      <c r="J288" s="800"/>
      <c r="K288" s="803"/>
    </row>
    <row r="289" spans="1:11" ht="42.75" hidden="1" x14ac:dyDescent="0.2">
      <c r="A289" s="807"/>
      <c r="B289" s="543"/>
      <c r="C289" s="807"/>
      <c r="D289" s="47" t="s">
        <v>224</v>
      </c>
      <c r="E289" s="91" t="s">
        <v>225</v>
      </c>
      <c r="F289" s="271" t="s">
        <v>181</v>
      </c>
      <c r="G289" s="270">
        <f>IF(F289="Prevenir",15,IF(F289="Detectar",10,0))</f>
        <v>0</v>
      </c>
      <c r="H289" s="800"/>
      <c r="I289" s="812"/>
      <c r="J289" s="800"/>
      <c r="K289" s="803"/>
    </row>
    <row r="290" spans="1:11" ht="28.5" hidden="1" x14ac:dyDescent="0.2">
      <c r="A290" s="807"/>
      <c r="B290" s="543"/>
      <c r="C290" s="807"/>
      <c r="D290" s="47" t="s">
        <v>226</v>
      </c>
      <c r="E290" s="91" t="s">
        <v>227</v>
      </c>
      <c r="F290" s="269" t="s">
        <v>181</v>
      </c>
      <c r="G290" s="270">
        <f>IF(F290="Confiable",15,0)</f>
        <v>0</v>
      </c>
      <c r="H290" s="800"/>
      <c r="I290" s="812"/>
      <c r="J290" s="800"/>
      <c r="K290" s="803"/>
    </row>
    <row r="291" spans="1:11" ht="42.75" hidden="1" x14ac:dyDescent="0.2">
      <c r="A291" s="807"/>
      <c r="B291" s="543"/>
      <c r="C291" s="807"/>
      <c r="D291" s="47" t="s">
        <v>228</v>
      </c>
      <c r="E291" s="91" t="s">
        <v>229</v>
      </c>
      <c r="F291" s="271" t="s">
        <v>181</v>
      </c>
      <c r="G291" s="270">
        <f>IF(F291="Se investigan y se resuelven oportunamente",15,0)</f>
        <v>0</v>
      </c>
      <c r="H291" s="800"/>
      <c r="I291" s="812"/>
      <c r="J291" s="800"/>
      <c r="K291" s="803"/>
    </row>
    <row r="292" spans="1:11" ht="28.5" hidden="1" x14ac:dyDescent="0.2">
      <c r="A292" s="808"/>
      <c r="B292" s="544"/>
      <c r="C292" s="808"/>
      <c r="D292" s="42" t="s">
        <v>230</v>
      </c>
      <c r="E292" s="91" t="s">
        <v>231</v>
      </c>
      <c r="F292" s="269" t="s">
        <v>181</v>
      </c>
      <c r="G292" s="270">
        <f>IF(F292="Completa",10,IF(F292="Incompleta",5,0))</f>
        <v>0</v>
      </c>
      <c r="H292" s="801"/>
      <c r="I292" s="813"/>
      <c r="J292" s="801"/>
      <c r="K292" s="804"/>
    </row>
    <row r="293" spans="1:11" ht="15.75" hidden="1" thickBot="1" x14ac:dyDescent="0.25">
      <c r="A293" s="104"/>
      <c r="B293" s="105"/>
      <c r="C293" s="52"/>
      <c r="D293" s="53"/>
      <c r="E293" s="54" t="s">
        <v>232</v>
      </c>
      <c r="F293" s="272"/>
      <c r="G293" s="272">
        <f>SUM(G286:G292)</f>
        <v>0</v>
      </c>
      <c r="H293" s="277"/>
      <c r="I293" s="278"/>
      <c r="J293" s="278"/>
      <c r="K293" s="279"/>
    </row>
  </sheetData>
  <sheetProtection selectLockedCells="1"/>
  <mergeCells count="375">
    <mergeCell ref="K284:K285"/>
    <mergeCell ref="K273:K274"/>
    <mergeCell ref="K262:K263"/>
    <mergeCell ref="K86:K87"/>
    <mergeCell ref="A286:A292"/>
    <mergeCell ref="B286:B292"/>
    <mergeCell ref="C286:C292"/>
    <mergeCell ref="D286:D287"/>
    <mergeCell ref="H286:H292"/>
    <mergeCell ref="I286:I292"/>
    <mergeCell ref="J286:J292"/>
    <mergeCell ref="K286:K292"/>
    <mergeCell ref="A284:A285"/>
    <mergeCell ref="B284:B285"/>
    <mergeCell ref="C284:C285"/>
    <mergeCell ref="D284:H284"/>
    <mergeCell ref="J284:J285"/>
    <mergeCell ref="A275:A281"/>
    <mergeCell ref="B275:B281"/>
    <mergeCell ref="C275:C281"/>
    <mergeCell ref="D275:D276"/>
    <mergeCell ref="H275:H281"/>
    <mergeCell ref="I275:I281"/>
    <mergeCell ref="J275:J281"/>
    <mergeCell ref="K275:K281"/>
    <mergeCell ref="A273:A274"/>
    <mergeCell ref="B273:B274"/>
    <mergeCell ref="C273:C274"/>
    <mergeCell ref="D273:H273"/>
    <mergeCell ref="J273:J274"/>
    <mergeCell ref="A264:A270"/>
    <mergeCell ref="B264:B270"/>
    <mergeCell ref="C264:C270"/>
    <mergeCell ref="D264:D265"/>
    <mergeCell ref="H264:H270"/>
    <mergeCell ref="I264:I270"/>
    <mergeCell ref="J264:J270"/>
    <mergeCell ref="K264:K270"/>
    <mergeCell ref="A262:A263"/>
    <mergeCell ref="B262:B263"/>
    <mergeCell ref="C262:C263"/>
    <mergeCell ref="D262:H262"/>
    <mergeCell ref="J262:J263"/>
    <mergeCell ref="D251:H251"/>
    <mergeCell ref="J251:J252"/>
    <mergeCell ref="K251:K252"/>
    <mergeCell ref="A253:A259"/>
    <mergeCell ref="B253:B259"/>
    <mergeCell ref="C253:C259"/>
    <mergeCell ref="D253:D254"/>
    <mergeCell ref="H253:H259"/>
    <mergeCell ref="I253:I259"/>
    <mergeCell ref="J253:J259"/>
    <mergeCell ref="K253:K259"/>
    <mergeCell ref="A251:A252"/>
    <mergeCell ref="B251:B252"/>
    <mergeCell ref="C251:C252"/>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41:A142"/>
    <mergeCell ref="B141:B142"/>
    <mergeCell ref="C141:C142"/>
    <mergeCell ref="D141:H141"/>
    <mergeCell ref="J141:J142"/>
    <mergeCell ref="K141:K142"/>
    <mergeCell ref="A143:A149"/>
    <mergeCell ref="B143:B149"/>
    <mergeCell ref="C143:C149"/>
    <mergeCell ref="D143:D144"/>
    <mergeCell ref="H143:H149"/>
    <mergeCell ref="I143:I149"/>
    <mergeCell ref="J143:J149"/>
    <mergeCell ref="K143:K149"/>
    <mergeCell ref="A130:A131"/>
    <mergeCell ref="B130:B131"/>
    <mergeCell ref="C130:C131"/>
    <mergeCell ref="D130:H130"/>
    <mergeCell ref="J130:J131"/>
    <mergeCell ref="K130:K131"/>
    <mergeCell ref="A132:A138"/>
    <mergeCell ref="B132:B138"/>
    <mergeCell ref="C132:C138"/>
    <mergeCell ref="D132:D133"/>
    <mergeCell ref="H132:H138"/>
    <mergeCell ref="I132:I138"/>
    <mergeCell ref="J132:J138"/>
    <mergeCell ref="K132:K138"/>
    <mergeCell ref="A119:A120"/>
    <mergeCell ref="B119:B120"/>
    <mergeCell ref="C119:C120"/>
    <mergeCell ref="D119:H119"/>
    <mergeCell ref="J119:J120"/>
    <mergeCell ref="K119:K120"/>
    <mergeCell ref="A121:A127"/>
    <mergeCell ref="B121:B127"/>
    <mergeCell ref="C121:C127"/>
    <mergeCell ref="D121:D122"/>
    <mergeCell ref="H121:H127"/>
    <mergeCell ref="I121:I127"/>
    <mergeCell ref="J121:J127"/>
    <mergeCell ref="K121:K127"/>
    <mergeCell ref="J108:J109"/>
    <mergeCell ref="K108:K109"/>
    <mergeCell ref="A110:A116"/>
    <mergeCell ref="B110:B116"/>
    <mergeCell ref="C110:C116"/>
    <mergeCell ref="D110:D111"/>
    <mergeCell ref="H110:H116"/>
    <mergeCell ref="I110:I116"/>
    <mergeCell ref="J110:J116"/>
    <mergeCell ref="K110:K116"/>
    <mergeCell ref="A88:A94"/>
    <mergeCell ref="B88:B94"/>
    <mergeCell ref="B97:B98"/>
    <mergeCell ref="A99:A105"/>
    <mergeCell ref="B99:B105"/>
    <mergeCell ref="A108:A109"/>
    <mergeCell ref="B108:B109"/>
    <mergeCell ref="C108:C109"/>
    <mergeCell ref="D108:H108"/>
    <mergeCell ref="J22:J28"/>
    <mergeCell ref="K22:K28"/>
    <mergeCell ref="B55:B61"/>
    <mergeCell ref="A55:A61"/>
    <mergeCell ref="A66:A72"/>
    <mergeCell ref="B66:B72"/>
    <mergeCell ref="A77:A83"/>
    <mergeCell ref="B77:B83"/>
    <mergeCell ref="B86:B87"/>
    <mergeCell ref="J33:J39"/>
    <mergeCell ref="K33:K39"/>
    <mergeCell ref="D42:H42"/>
    <mergeCell ref="J42:J43"/>
    <mergeCell ref="K42:K43"/>
    <mergeCell ref="D33:D34"/>
    <mergeCell ref="H33:H39"/>
    <mergeCell ref="I33:I39"/>
    <mergeCell ref="J44:J50"/>
    <mergeCell ref="K44:K50"/>
    <mergeCell ref="A53:A54"/>
    <mergeCell ref="C53:C54"/>
    <mergeCell ref="D53:H53"/>
    <mergeCell ref="J53:J54"/>
    <mergeCell ref="K53:K54"/>
    <mergeCell ref="B33:B39"/>
    <mergeCell ref="A33:A39"/>
    <mergeCell ref="B44:B50"/>
    <mergeCell ref="A44:A50"/>
    <mergeCell ref="A20:A21"/>
    <mergeCell ref="B20:B21"/>
    <mergeCell ref="A9:A10"/>
    <mergeCell ref="C9:C10"/>
    <mergeCell ref="A42:A43"/>
    <mergeCell ref="C42:C43"/>
    <mergeCell ref="C33:C39"/>
    <mergeCell ref="B42:B43"/>
    <mergeCell ref="C44:C50"/>
    <mergeCell ref="D9:H9"/>
    <mergeCell ref="J9:J10"/>
    <mergeCell ref="K9:K10"/>
    <mergeCell ref="B9:B10"/>
    <mergeCell ref="K1:K4"/>
    <mergeCell ref="B5:G5"/>
    <mergeCell ref="A6:K6"/>
    <mergeCell ref="A7:K7"/>
    <mergeCell ref="I1:J1"/>
    <mergeCell ref="I2:J2"/>
    <mergeCell ref="I3:J3"/>
    <mergeCell ref="I4:J4"/>
    <mergeCell ref="B1:H2"/>
    <mergeCell ref="B3:H4"/>
    <mergeCell ref="J11:J17"/>
    <mergeCell ref="K11:K17"/>
    <mergeCell ref="A31:A32"/>
    <mergeCell ref="C31:C32"/>
    <mergeCell ref="D31:H31"/>
    <mergeCell ref="J31:J32"/>
    <mergeCell ref="K31:K32"/>
    <mergeCell ref="D11:D12"/>
    <mergeCell ref="H11:H17"/>
    <mergeCell ref="I11:I17"/>
    <mergeCell ref="B31:B32"/>
    <mergeCell ref="C20:C21"/>
    <mergeCell ref="D20:H20"/>
    <mergeCell ref="J20:J21"/>
    <mergeCell ref="K20:K21"/>
    <mergeCell ref="A22:A28"/>
    <mergeCell ref="B22:B28"/>
    <mergeCell ref="C22:C28"/>
    <mergeCell ref="D22:D23"/>
    <mergeCell ref="H22:H28"/>
    <mergeCell ref="I22:I28"/>
    <mergeCell ref="A11:A17"/>
    <mergeCell ref="B11:B17"/>
    <mergeCell ref="C11:C17"/>
    <mergeCell ref="D44:D45"/>
    <mergeCell ref="H44:H50"/>
    <mergeCell ref="I44:I50"/>
    <mergeCell ref="B53:B54"/>
    <mergeCell ref="J55:J61"/>
    <mergeCell ref="K55:K61"/>
    <mergeCell ref="A64:A65"/>
    <mergeCell ref="C64:C65"/>
    <mergeCell ref="D64:H64"/>
    <mergeCell ref="J64:J65"/>
    <mergeCell ref="K64:K65"/>
    <mergeCell ref="C55:C61"/>
    <mergeCell ref="D55:D56"/>
    <mergeCell ref="H55:H61"/>
    <mergeCell ref="I55:I61"/>
    <mergeCell ref="B64:B65"/>
    <mergeCell ref="C77:C83"/>
    <mergeCell ref="D77:D78"/>
    <mergeCell ref="H77:H83"/>
    <mergeCell ref="I77:I83"/>
    <mergeCell ref="J66:J72"/>
    <mergeCell ref="K66:K72"/>
    <mergeCell ref="A75:A76"/>
    <mergeCell ref="C75:C76"/>
    <mergeCell ref="D75:H75"/>
    <mergeCell ref="J75:J76"/>
    <mergeCell ref="K75:K76"/>
    <mergeCell ref="C66:C72"/>
    <mergeCell ref="D66:D67"/>
    <mergeCell ref="H66:H72"/>
    <mergeCell ref="I66:I72"/>
    <mergeCell ref="B75:B76"/>
    <mergeCell ref="J99:J105"/>
    <mergeCell ref="K99:K105"/>
    <mergeCell ref="A1:A4"/>
    <mergeCell ref="C99:C105"/>
    <mergeCell ref="D99:D100"/>
    <mergeCell ref="H99:H105"/>
    <mergeCell ref="I99:I105"/>
    <mergeCell ref="J88:J94"/>
    <mergeCell ref="K88:K94"/>
    <mergeCell ref="A97:A98"/>
    <mergeCell ref="C97:C98"/>
    <mergeCell ref="D97:H97"/>
    <mergeCell ref="J97:J98"/>
    <mergeCell ref="K97:K98"/>
    <mergeCell ref="C88:C94"/>
    <mergeCell ref="D88:D89"/>
    <mergeCell ref="H88:H94"/>
    <mergeCell ref="I88:I94"/>
    <mergeCell ref="J77:J83"/>
    <mergeCell ref="K77:K83"/>
    <mergeCell ref="A86:A87"/>
    <mergeCell ref="C86:C87"/>
    <mergeCell ref="D86:H86"/>
    <mergeCell ref="J86:J87"/>
  </mergeCells>
  <pageMargins left="0.70866141732283472" right="0.70866141732283472" top="0.74803149606299213" bottom="0.74803149606299213" header="0.31496062992125984" footer="0.31496062992125984"/>
  <pageSetup scale="32" orientation="landscape"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F33 F44 F55 F66 F22 F77 F88 F99 F110 F121 F132 F143 F154 F165 F176 F187 F198 F209 F220 F231 F242 F253 F264 F275 F286</xm:sqref>
        </x14:dataValidation>
        <x14:dataValidation type="list" allowBlank="1" showInputMessage="1" showErrorMessage="1">
          <x14:formula1>
            <xm:f>NOOO!$A$155:$A$157</xm:f>
          </x14:formula1>
          <xm:sqref>F12 F34 F45 F56 F67 F23 F78 F89 F100 F111 F122 F133 F144 F155 F166 F177 F188 F199 F210 F221 F232 F243 F254 F265 F276 F287</xm:sqref>
        </x14:dataValidation>
        <x14:dataValidation type="list" allowBlank="1" showInputMessage="1" showErrorMessage="1">
          <x14:formula1>
            <xm:f>NOOO!$A$160:$A$162</xm:f>
          </x14:formula1>
          <xm:sqref>F13 F35 F46 F57 F68 F24 F79 F90 F101 F112 F123 F134 F145 F156 F167 F178 F189 F200 F211 F222 F233 F244 F255 F266 F277 F288</xm:sqref>
        </x14:dataValidation>
        <x14:dataValidation type="list" allowBlank="1" showInputMessage="1" showErrorMessage="1">
          <x14:formula1>
            <xm:f>NOOO!$A$165:$A$168</xm:f>
          </x14:formula1>
          <xm:sqref>F14 F36 F47 F58 F69 F25 F80 F91 F102 F113 F124 F135 F146 F157 F168 F179 F190 F201 F212 F223 F234 F245 F256 F267 F278 F289</xm:sqref>
        </x14:dataValidation>
        <x14:dataValidation type="list" allowBlank="1" showInputMessage="1" showErrorMessage="1">
          <x14:formula1>
            <xm:f>NOOO!$A$171:$A$173</xm:f>
          </x14:formula1>
          <xm:sqref>F15 F37 F48 F59 F70 F26 F81 F92 F103 F114 F125 F136 F147 F158 F169 F180 F191 F202 F213 F224 F235 F246 F257 F268 F279 F290</xm:sqref>
        </x14:dataValidation>
        <x14:dataValidation type="list" allowBlank="1" showInputMessage="1" showErrorMessage="1">
          <x14:formula1>
            <xm:f>NOOO!$A$176:$A$178</xm:f>
          </x14:formula1>
          <xm:sqref>F16 F38 F49 F60 F71 F27 F82 F93 F104 F115 F126 F137 F148 F159 F170 F181 F192 F203 F214 F225 F236 F247 F258 F269 F280 F291</xm:sqref>
        </x14:dataValidation>
        <x14:dataValidation type="list" allowBlank="1" showInputMessage="1" showErrorMessage="1">
          <x14:formula1>
            <xm:f>NOOO!$A$181:$A$184</xm:f>
          </x14:formula1>
          <xm:sqref>F17 F39 F50 F61 F72 F28 F83 F94 F105 F116 F127 F138 F149 F160 F171 F182 F193 F204 F215 F226 F237 F248 F259 F270 F281 F292</xm:sqref>
        </x14:dataValidation>
        <x14:dataValidation type="list" allowBlank="1" showInputMessage="1" showErrorMessage="1">
          <x14:formula1>
            <xm:f>NOOO!$A$187:$A$190</xm:f>
          </x14:formula1>
          <xm:sqref>I286:I292 I11:I17 I33:I39 I44:I50 I55:I61 I66:I72 I22:I28 I77:I83 I88:I94 I99:I105 I110:I116 I121:I127 I132:I138 I143:I149 I154:I160 I165:I171 I176:I182 I187:I193 I198:I204 I209:I215 I220:I226 I231:I237 I242:I248 I253:I259 I264:I270 I275:I281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pageSetUpPr fitToPage="1"/>
  </sheetPr>
  <dimension ref="A1:J53"/>
  <sheetViews>
    <sheetView tabSelected="1" zoomScale="80" zoomScaleNormal="80" workbookViewId="0">
      <selection activeCell="A8" sqref="A8:F8"/>
    </sheetView>
  </sheetViews>
  <sheetFormatPr baseColWidth="10" defaultColWidth="11.42578125" defaultRowHeight="14.25" x14ac:dyDescent="0.2"/>
  <cols>
    <col min="1" max="1" width="29.42578125" style="1" customWidth="1"/>
    <col min="2" max="2" width="41.85546875" style="1" customWidth="1"/>
    <col min="3" max="3" width="34.28515625" style="1" customWidth="1"/>
    <col min="4" max="4" width="40.85546875" style="1" customWidth="1"/>
    <col min="5" max="5" width="32.5703125" style="1" customWidth="1"/>
    <col min="6" max="6" width="49" style="1" customWidth="1"/>
    <col min="7" max="16384" width="11.42578125" style="1"/>
  </cols>
  <sheetData>
    <row r="1" spans="1:10" ht="15.75" x14ac:dyDescent="0.2">
      <c r="A1" s="354"/>
      <c r="B1" s="386" t="s">
        <v>402</v>
      </c>
      <c r="C1" s="386"/>
      <c r="D1" s="386"/>
      <c r="E1" s="25" t="s">
        <v>1</v>
      </c>
      <c r="F1" s="357"/>
      <c r="G1" s="2"/>
      <c r="J1" s="385"/>
    </row>
    <row r="2" spans="1:10" ht="15.75" x14ac:dyDescent="0.2">
      <c r="A2" s="355"/>
      <c r="B2" s="387"/>
      <c r="C2" s="387"/>
      <c r="D2" s="387"/>
      <c r="E2" s="24" t="s">
        <v>2</v>
      </c>
      <c r="F2" s="358"/>
      <c r="G2" s="2"/>
      <c r="J2" s="385"/>
    </row>
    <row r="3" spans="1:10" ht="15.75" x14ac:dyDescent="0.2">
      <c r="A3" s="355"/>
      <c r="B3" s="387" t="s">
        <v>3</v>
      </c>
      <c r="C3" s="387"/>
      <c r="D3" s="387"/>
      <c r="E3" s="24" t="s">
        <v>4</v>
      </c>
      <c r="F3" s="358"/>
      <c r="G3" s="2"/>
      <c r="J3" s="385"/>
    </row>
    <row r="4" spans="1:10" ht="15.75" x14ac:dyDescent="0.2">
      <c r="A4" s="355"/>
      <c r="B4" s="387"/>
      <c r="C4" s="387"/>
      <c r="D4" s="387"/>
      <c r="E4" s="24" t="s">
        <v>5</v>
      </c>
      <c r="F4" s="358"/>
      <c r="G4" s="2"/>
      <c r="J4" s="385"/>
    </row>
    <row r="5" spans="1:10" ht="15.75" x14ac:dyDescent="0.2">
      <c r="A5" s="391"/>
      <c r="B5" s="392"/>
      <c r="C5" s="392"/>
      <c r="D5" s="392"/>
      <c r="E5" s="392"/>
      <c r="F5" s="393"/>
      <c r="G5" s="2"/>
      <c r="J5" s="56"/>
    </row>
    <row r="6" spans="1:10" x14ac:dyDescent="0.2">
      <c r="A6" s="400" t="s">
        <v>6</v>
      </c>
      <c r="B6" s="401"/>
      <c r="C6" s="401"/>
      <c r="D6" s="401"/>
      <c r="E6" s="401"/>
      <c r="F6" s="402"/>
    </row>
    <row r="7" spans="1:10" x14ac:dyDescent="0.2">
      <c r="A7" s="400"/>
      <c r="B7" s="401"/>
      <c r="C7" s="401"/>
      <c r="D7" s="401"/>
      <c r="E7" s="401"/>
      <c r="F7" s="402"/>
    </row>
    <row r="8" spans="1:10" ht="15" x14ac:dyDescent="0.2">
      <c r="A8" s="394" t="s">
        <v>403</v>
      </c>
      <c r="B8" s="395"/>
      <c r="C8" s="395"/>
      <c r="D8" s="395"/>
      <c r="E8" s="395"/>
      <c r="F8" s="396"/>
    </row>
    <row r="9" spans="1:10" ht="34.5" customHeight="1" thickBot="1" x14ac:dyDescent="0.25">
      <c r="A9" s="397" t="s">
        <v>502</v>
      </c>
      <c r="B9" s="398"/>
      <c r="C9" s="398"/>
      <c r="D9" s="398"/>
      <c r="E9" s="398"/>
      <c r="F9" s="399"/>
    </row>
    <row r="10" spans="1:10" ht="15" thickBot="1" x14ac:dyDescent="0.25">
      <c r="A10" s="390"/>
      <c r="B10" s="390"/>
      <c r="C10" s="390"/>
      <c r="D10" s="390"/>
      <c r="E10" s="390"/>
      <c r="F10" s="390"/>
    </row>
    <row r="11" spans="1:10" ht="16.5" thickBot="1" x14ac:dyDescent="0.25">
      <c r="A11" s="170" t="s">
        <v>7</v>
      </c>
      <c r="B11" s="171" t="s">
        <v>8</v>
      </c>
      <c r="C11" s="171" t="s">
        <v>9</v>
      </c>
      <c r="D11" s="171" t="s">
        <v>8</v>
      </c>
      <c r="E11" s="171" t="s">
        <v>10</v>
      </c>
      <c r="F11" s="172" t="s">
        <v>8</v>
      </c>
    </row>
    <row r="12" spans="1:10" ht="57.75" thickBot="1" x14ac:dyDescent="0.25">
      <c r="A12" s="175" t="s">
        <v>283</v>
      </c>
      <c r="B12" s="232" t="s">
        <v>381</v>
      </c>
      <c r="C12" s="178" t="s">
        <v>298</v>
      </c>
      <c r="D12" s="232" t="s">
        <v>386</v>
      </c>
      <c r="E12" s="178" t="s">
        <v>295</v>
      </c>
      <c r="F12" s="236" t="s">
        <v>408</v>
      </c>
    </row>
    <row r="13" spans="1:10" ht="57" x14ac:dyDescent="0.2">
      <c r="A13" s="176" t="s">
        <v>280</v>
      </c>
      <c r="B13" s="239" t="s">
        <v>382</v>
      </c>
      <c r="C13" s="179" t="s">
        <v>298</v>
      </c>
      <c r="D13" s="231" t="s">
        <v>387</v>
      </c>
      <c r="E13" s="179" t="s">
        <v>291</v>
      </c>
      <c r="F13" s="236" t="s">
        <v>397</v>
      </c>
    </row>
    <row r="14" spans="1:10" ht="57" x14ac:dyDescent="0.2">
      <c r="A14" s="176" t="s">
        <v>284</v>
      </c>
      <c r="B14" s="239" t="s">
        <v>406</v>
      </c>
      <c r="C14" s="179" t="s">
        <v>298</v>
      </c>
      <c r="D14" s="231" t="s">
        <v>388</v>
      </c>
      <c r="E14" s="179" t="s">
        <v>259</v>
      </c>
      <c r="F14" s="101" t="s">
        <v>398</v>
      </c>
      <c r="G14" s="238"/>
    </row>
    <row r="15" spans="1:10" ht="57" x14ac:dyDescent="0.2">
      <c r="A15" s="176" t="s">
        <v>285</v>
      </c>
      <c r="B15" s="231" t="s">
        <v>383</v>
      </c>
      <c r="C15" s="179" t="s">
        <v>298</v>
      </c>
      <c r="D15" s="231" t="s">
        <v>413</v>
      </c>
      <c r="E15" s="179" t="s">
        <v>259</v>
      </c>
      <c r="F15" s="237" t="s">
        <v>409</v>
      </c>
      <c r="G15" s="238" t="s">
        <v>404</v>
      </c>
    </row>
    <row r="16" spans="1:10" ht="57" x14ac:dyDescent="0.2">
      <c r="A16" s="176" t="s">
        <v>281</v>
      </c>
      <c r="B16" s="233" t="s">
        <v>384</v>
      </c>
      <c r="C16" s="179" t="s">
        <v>298</v>
      </c>
      <c r="D16" s="231" t="s">
        <v>393</v>
      </c>
      <c r="E16" s="179" t="s">
        <v>292</v>
      </c>
      <c r="F16" s="237" t="s">
        <v>399</v>
      </c>
    </row>
    <row r="17" spans="1:6" ht="57" x14ac:dyDescent="0.2">
      <c r="A17" s="176" t="s">
        <v>282</v>
      </c>
      <c r="B17" s="233" t="s">
        <v>385</v>
      </c>
      <c r="C17" s="179" t="s">
        <v>286</v>
      </c>
      <c r="D17" s="231" t="s">
        <v>389</v>
      </c>
      <c r="E17" s="179" t="s">
        <v>258</v>
      </c>
      <c r="F17" s="237" t="s">
        <v>400</v>
      </c>
    </row>
    <row r="18" spans="1:6" ht="71.25" x14ac:dyDescent="0.2">
      <c r="A18" s="176" t="s">
        <v>310</v>
      </c>
      <c r="B18" s="231" t="s">
        <v>394</v>
      </c>
      <c r="C18" s="179" t="s">
        <v>297</v>
      </c>
      <c r="D18" s="231" t="s">
        <v>390</v>
      </c>
      <c r="E18" s="388" t="s">
        <v>293</v>
      </c>
      <c r="F18" s="101" t="s">
        <v>401</v>
      </c>
    </row>
    <row r="19" spans="1:6" ht="57" x14ac:dyDescent="0.2">
      <c r="A19" s="176"/>
      <c r="B19" s="91"/>
      <c r="C19" s="179" t="s">
        <v>288</v>
      </c>
      <c r="D19" s="231" t="s">
        <v>391</v>
      </c>
      <c r="E19" s="389"/>
      <c r="F19" s="237" t="s">
        <v>492</v>
      </c>
    </row>
    <row r="20" spans="1:6" ht="42.75" x14ac:dyDescent="0.2">
      <c r="A20" s="176"/>
      <c r="B20" s="91"/>
      <c r="C20" s="179" t="s">
        <v>289</v>
      </c>
      <c r="D20" s="231" t="s">
        <v>392</v>
      </c>
      <c r="E20" s="179"/>
      <c r="F20" s="101"/>
    </row>
    <row r="21" spans="1:6" ht="36" customHeight="1" x14ac:dyDescent="0.2">
      <c r="A21" s="176"/>
      <c r="B21" s="91"/>
      <c r="C21" s="179" t="s">
        <v>289</v>
      </c>
      <c r="D21" s="173" t="s">
        <v>395</v>
      </c>
      <c r="E21" s="179"/>
      <c r="F21" s="101"/>
    </row>
    <row r="22" spans="1:6" ht="35.25" customHeight="1" x14ac:dyDescent="0.2">
      <c r="A22" s="176"/>
      <c r="B22" s="91"/>
      <c r="C22" s="179" t="s">
        <v>287</v>
      </c>
      <c r="D22" s="234" t="s">
        <v>407</v>
      </c>
      <c r="E22" s="179"/>
      <c r="F22" s="101"/>
    </row>
    <row r="23" spans="1:6" x14ac:dyDescent="0.2">
      <c r="A23" s="176"/>
      <c r="B23" s="91"/>
      <c r="C23" s="179"/>
      <c r="D23" s="235"/>
      <c r="E23" s="179"/>
      <c r="F23" s="101"/>
    </row>
    <row r="24" spans="1:6" x14ac:dyDescent="0.2">
      <c r="A24" s="176"/>
      <c r="B24" s="91"/>
      <c r="C24" s="179"/>
      <c r="D24" s="173"/>
      <c r="E24" s="179"/>
      <c r="F24" s="101"/>
    </row>
    <row r="25" spans="1:6" x14ac:dyDescent="0.2">
      <c r="A25" s="176"/>
      <c r="B25" s="91"/>
      <c r="C25" s="179"/>
      <c r="D25" s="173"/>
      <c r="E25" s="179"/>
      <c r="F25" s="101"/>
    </row>
    <row r="26" spans="1:6" ht="15" thickBot="1" x14ac:dyDescent="0.25">
      <c r="A26" s="177"/>
      <c r="B26" s="128"/>
      <c r="C26" s="180"/>
      <c r="D26" s="174"/>
      <c r="E26" s="180"/>
      <c r="F26" s="129"/>
    </row>
    <row r="27" spans="1:6" x14ac:dyDescent="0.2">
      <c r="A27" s="164"/>
      <c r="B27" s="112"/>
      <c r="C27" s="164"/>
      <c r="D27" s="165"/>
      <c r="E27" s="164"/>
      <c r="F27" s="165"/>
    </row>
    <row r="28" spans="1:6" x14ac:dyDescent="0.2">
      <c r="A28" s="164"/>
      <c r="B28" s="112"/>
      <c r="C28" s="164"/>
      <c r="D28" s="165"/>
      <c r="E28" s="164"/>
      <c r="F28" s="165"/>
    </row>
    <row r="29" spans="1:6" x14ac:dyDescent="0.2">
      <c r="A29" s="164"/>
      <c r="B29" s="112"/>
      <c r="C29" s="164"/>
      <c r="D29" s="165"/>
      <c r="E29" s="164"/>
      <c r="F29" s="112"/>
    </row>
    <row r="30" spans="1:6" x14ac:dyDescent="0.2">
      <c r="A30" s="164"/>
      <c r="B30" s="112"/>
      <c r="C30" s="164"/>
      <c r="D30" s="165"/>
      <c r="E30" s="164"/>
      <c r="F30" s="112"/>
    </row>
    <row r="31" spans="1:6" x14ac:dyDescent="0.2">
      <c r="A31" s="164"/>
      <c r="B31" s="165"/>
      <c r="C31" s="164"/>
      <c r="D31" s="165"/>
      <c r="E31" s="164"/>
      <c r="F31" s="165"/>
    </row>
    <row r="32" spans="1:6" x14ac:dyDescent="0.2">
      <c r="A32" s="164"/>
      <c r="B32" s="165"/>
      <c r="C32" s="164"/>
      <c r="D32" s="165"/>
      <c r="E32" s="164"/>
      <c r="F32" s="165"/>
    </row>
    <row r="33" spans="1:6" x14ac:dyDescent="0.2">
      <c r="A33" s="164"/>
      <c r="B33" s="166"/>
      <c r="C33" s="164"/>
      <c r="D33" s="167"/>
      <c r="E33" s="164"/>
      <c r="F33" s="166"/>
    </row>
    <row r="34" spans="1:6" x14ac:dyDescent="0.2">
      <c r="A34" s="164"/>
      <c r="B34" s="166"/>
      <c r="C34" s="164"/>
      <c r="D34" s="167"/>
      <c r="E34" s="164"/>
      <c r="F34" s="168"/>
    </row>
    <row r="35" spans="1:6" x14ac:dyDescent="0.2">
      <c r="A35" s="164"/>
      <c r="B35" s="168"/>
      <c r="C35" s="164"/>
      <c r="D35" s="169"/>
      <c r="E35" s="164"/>
      <c r="F35" s="168"/>
    </row>
    <row r="36" spans="1:6" x14ac:dyDescent="0.2">
      <c r="A36" s="164"/>
      <c r="B36" s="168"/>
      <c r="C36" s="164"/>
      <c r="D36" s="168"/>
      <c r="E36" s="164"/>
      <c r="F36" s="168"/>
    </row>
    <row r="37" spans="1:6" x14ac:dyDescent="0.2">
      <c r="A37" s="164"/>
      <c r="B37" s="168"/>
      <c r="C37" s="164"/>
      <c r="D37" s="168"/>
      <c r="E37" s="164"/>
      <c r="F37" s="168"/>
    </row>
    <row r="38" spans="1:6" x14ac:dyDescent="0.2">
      <c r="A38" s="164"/>
      <c r="B38" s="168"/>
      <c r="C38" s="164"/>
      <c r="D38" s="168"/>
      <c r="E38" s="164"/>
      <c r="F38" s="168"/>
    </row>
    <row r="39" spans="1:6" x14ac:dyDescent="0.2">
      <c r="A39" s="164"/>
      <c r="B39" s="168"/>
      <c r="C39" s="164"/>
      <c r="D39" s="168"/>
      <c r="E39" s="164"/>
      <c r="F39" s="168"/>
    </row>
    <row r="40" spans="1:6" x14ac:dyDescent="0.2">
      <c r="A40" s="164"/>
      <c r="B40" s="166"/>
      <c r="C40" s="164"/>
      <c r="D40" s="167"/>
      <c r="E40" s="164"/>
      <c r="F40" s="166"/>
    </row>
    <row r="41" spans="1:6" x14ac:dyDescent="0.2">
      <c r="A41" s="164"/>
      <c r="B41" s="166"/>
      <c r="C41" s="164"/>
      <c r="D41" s="167"/>
      <c r="E41" s="164"/>
      <c r="F41" s="168"/>
    </row>
    <row r="42" spans="1:6" x14ac:dyDescent="0.2">
      <c r="A42" s="164"/>
      <c r="B42" s="168"/>
      <c r="C42" s="164"/>
      <c r="D42" s="169"/>
      <c r="E42" s="164"/>
      <c r="F42" s="168"/>
    </row>
    <row r="43" spans="1:6" x14ac:dyDescent="0.2">
      <c r="A43" s="164"/>
      <c r="B43" s="168"/>
      <c r="C43" s="164"/>
      <c r="D43" s="168"/>
      <c r="E43" s="164"/>
      <c r="F43" s="168"/>
    </row>
    <row r="44" spans="1:6" x14ac:dyDescent="0.2">
      <c r="A44" s="164"/>
      <c r="B44" s="168"/>
      <c r="C44" s="164"/>
      <c r="D44" s="168"/>
      <c r="E44" s="164"/>
      <c r="F44" s="168"/>
    </row>
    <row r="45" spans="1:6" x14ac:dyDescent="0.2">
      <c r="A45" s="164"/>
      <c r="B45" s="168"/>
      <c r="C45" s="164"/>
      <c r="D45" s="168"/>
      <c r="E45" s="164"/>
      <c r="F45" s="168"/>
    </row>
    <row r="46" spans="1:6" x14ac:dyDescent="0.2">
      <c r="A46" s="164"/>
      <c r="B46" s="168"/>
      <c r="C46" s="164"/>
      <c r="D46" s="168"/>
      <c r="E46" s="164"/>
      <c r="F46" s="168"/>
    </row>
    <row r="47" spans="1:6" x14ac:dyDescent="0.2">
      <c r="A47" s="164"/>
      <c r="B47" s="166"/>
      <c r="C47" s="164"/>
      <c r="D47" s="167"/>
      <c r="E47" s="164"/>
      <c r="F47" s="166"/>
    </row>
    <row r="48" spans="1:6" x14ac:dyDescent="0.2">
      <c r="A48" s="164"/>
      <c r="B48" s="166"/>
      <c r="C48" s="164"/>
      <c r="D48" s="167"/>
      <c r="E48" s="164"/>
      <c r="F48" s="168"/>
    </row>
    <row r="49" spans="1:6" x14ac:dyDescent="0.2">
      <c r="A49" s="164"/>
      <c r="B49" s="168"/>
      <c r="C49" s="164"/>
      <c r="D49" s="169"/>
      <c r="E49" s="164"/>
      <c r="F49" s="168"/>
    </row>
    <row r="50" spans="1:6" x14ac:dyDescent="0.2">
      <c r="A50" s="164"/>
      <c r="B50" s="168"/>
      <c r="C50" s="164"/>
      <c r="D50" s="168"/>
      <c r="E50" s="164"/>
      <c r="F50" s="168"/>
    </row>
    <row r="51" spans="1:6" x14ac:dyDescent="0.2">
      <c r="A51" s="164"/>
      <c r="B51" s="168"/>
      <c r="C51" s="164"/>
      <c r="D51" s="168"/>
      <c r="E51" s="164"/>
      <c r="F51" s="168"/>
    </row>
    <row r="52" spans="1:6" x14ac:dyDescent="0.2">
      <c r="A52" s="164"/>
      <c r="B52" s="168"/>
      <c r="C52" s="164"/>
      <c r="D52" s="168"/>
      <c r="E52" s="164"/>
      <c r="F52" s="168"/>
    </row>
    <row r="53" spans="1:6" x14ac:dyDescent="0.2">
      <c r="A53" s="164"/>
      <c r="B53" s="168"/>
      <c r="C53" s="164"/>
      <c r="D53" s="168"/>
      <c r="E53" s="164"/>
      <c r="F53" s="168"/>
    </row>
  </sheetData>
  <mergeCells count="11">
    <mergeCell ref="E18:E19"/>
    <mergeCell ref="A10:F10"/>
    <mergeCell ref="A5:F5"/>
    <mergeCell ref="A8:F8"/>
    <mergeCell ref="A9:F9"/>
    <mergeCell ref="A6:F7"/>
    <mergeCell ref="J1:J4"/>
    <mergeCell ref="F1:F4"/>
    <mergeCell ref="A1:A4"/>
    <mergeCell ref="B1:D2"/>
    <mergeCell ref="B3:D4"/>
  </mergeCells>
  <pageMargins left="0.70866141732283472" right="0.70866141732283472" top="0.74803149606299213" bottom="0.74803149606299213" header="0.31496062992125984" footer="0.31496062992125984"/>
  <pageSetup scale="53"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CONTEXTO'!$C$1:$C$10</xm:f>
          </x14:formula1>
          <xm:sqref>E12:E18 E20:E26</xm:sqref>
        </x14:dataValidation>
        <x14:dataValidation type="list" allowBlank="1" showInputMessage="1" showErrorMessage="1">
          <x14:formula1>
            <xm:f>'LISTAS CONTEXTO'!$B$1:$B$8</xm:f>
          </x14:formula1>
          <xm:sqref>C12:C26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pageSetUpPr fitToPage="1"/>
  </sheetPr>
  <dimension ref="A1:DG42"/>
  <sheetViews>
    <sheetView zoomScale="70" zoomScaleNormal="70" workbookViewId="0">
      <selection activeCell="A7" sqref="A7:H7"/>
    </sheetView>
  </sheetViews>
  <sheetFormatPr baseColWidth="10" defaultColWidth="11.42578125" defaultRowHeight="14.25" x14ac:dyDescent="0.2"/>
  <cols>
    <col min="1" max="1" width="38.28515625" style="1" customWidth="1"/>
    <col min="2" max="2" width="60.7109375" style="1" customWidth="1"/>
    <col min="3" max="3" width="68.7109375" style="1" customWidth="1"/>
    <col min="4" max="5" width="29.28515625" style="1" customWidth="1"/>
    <col min="6" max="6" width="22.85546875" style="1" customWidth="1"/>
    <col min="7" max="7" width="13.85546875" style="1" customWidth="1"/>
    <col min="8" max="8" width="22.140625" style="1" customWidth="1"/>
    <col min="9" max="16384" width="11.42578125" style="1"/>
  </cols>
  <sheetData>
    <row r="1" spans="1:111" customFormat="1" ht="15.75" customHeight="1" x14ac:dyDescent="0.25">
      <c r="A1" s="805"/>
      <c r="B1" s="877" t="str">
        <f>CONTEXTO!B1</f>
        <v>PROCESO: GESTIÓN DE RECURSOS FÍSICOS</v>
      </c>
      <c r="C1" s="878"/>
      <c r="D1" s="879"/>
      <c r="E1" s="369" t="s">
        <v>16</v>
      </c>
      <c r="F1" s="369"/>
      <c r="G1" s="369"/>
      <c r="H1" s="542"/>
    </row>
    <row r="2" spans="1:111" customFormat="1" ht="15.75" customHeight="1" x14ac:dyDescent="0.25">
      <c r="A2" s="430"/>
      <c r="B2" s="880"/>
      <c r="C2" s="881"/>
      <c r="D2" s="882"/>
      <c r="E2" s="407" t="s">
        <v>2</v>
      </c>
      <c r="F2" s="407"/>
      <c r="G2" s="407"/>
      <c r="H2" s="543"/>
    </row>
    <row r="3" spans="1:111" customFormat="1" ht="36" customHeight="1" x14ac:dyDescent="0.25">
      <c r="A3" s="430"/>
      <c r="B3" s="880" t="s">
        <v>234</v>
      </c>
      <c r="C3" s="881"/>
      <c r="D3" s="882"/>
      <c r="E3" s="407" t="s">
        <v>4</v>
      </c>
      <c r="F3" s="407"/>
      <c r="G3" s="407"/>
      <c r="H3" s="543"/>
    </row>
    <row r="4" spans="1:111" customFormat="1" ht="15.75" customHeight="1" thickBot="1" x14ac:dyDescent="0.3">
      <c r="A4" s="431"/>
      <c r="B4" s="883"/>
      <c r="C4" s="884"/>
      <c r="D4" s="885"/>
      <c r="E4" s="319" t="s">
        <v>5</v>
      </c>
      <c r="F4" s="319"/>
      <c r="G4" s="319"/>
      <c r="H4" s="874"/>
    </row>
    <row r="5" spans="1:111" ht="15" thickBot="1" x14ac:dyDescent="0.25">
      <c r="A5" s="51"/>
      <c r="C5" s="29"/>
      <c r="D5" s="29"/>
      <c r="E5" s="29"/>
      <c r="F5" s="29"/>
      <c r="G5" s="29"/>
      <c r="H5" s="63"/>
    </row>
    <row r="6" spans="1:111" customFormat="1" ht="24" customHeight="1" x14ac:dyDescent="0.25">
      <c r="A6" s="894" t="str">
        <f>+CONTEXTO!A8</f>
        <v>PROCESO: GESTIÓN DE RECURSOS FÍSICOS</v>
      </c>
      <c r="B6" s="895"/>
      <c r="C6" s="895"/>
      <c r="D6" s="895"/>
      <c r="E6" s="895"/>
      <c r="F6" s="895"/>
      <c r="G6" s="895"/>
      <c r="H6" s="896"/>
    </row>
    <row r="7" spans="1:111" customFormat="1" ht="72" customHeight="1" thickBot="1" x14ac:dyDescent="0.3">
      <c r="A7" s="897" t="str">
        <f>+CONTEXTO!A9</f>
        <v>OBJETIVO:GESTIONAR OPORTUNAMENTE EL FUNCIONAMIENTO DE LA ADMINISTRACION CENTRAL MEDIANTE LA ADQUISICIÓN Y MANTENIMIENTO DE BIENES Y SERVICIOS, EJECUTANDO EL 80% DEL PRESUPUESTO ASIGNADO CONTRIBUYENDO A LA GESTIÓN DE LOS PROCESOS Y AL LOGRO DE LOS OBJETIVOS INSTITUCIONALES.</v>
      </c>
      <c r="B7" s="898"/>
      <c r="C7" s="898"/>
      <c r="D7" s="898"/>
      <c r="E7" s="898"/>
      <c r="F7" s="898"/>
      <c r="G7" s="898"/>
      <c r="H7" s="899"/>
    </row>
    <row r="8" spans="1:111" ht="15" thickBot="1" x14ac:dyDescent="0.25">
      <c r="A8" s="51"/>
      <c r="C8" s="29"/>
      <c r="D8" s="29"/>
      <c r="E8" s="29"/>
      <c r="F8" s="29"/>
      <c r="G8" s="29"/>
      <c r="H8" s="63"/>
    </row>
    <row r="9" spans="1:111" s="49" customFormat="1" ht="30" customHeight="1" x14ac:dyDescent="0.25">
      <c r="A9" s="886" t="s">
        <v>88</v>
      </c>
      <c r="B9" s="876" t="s">
        <v>235</v>
      </c>
      <c r="C9" s="875" t="s">
        <v>208</v>
      </c>
      <c r="D9" s="875" t="s">
        <v>217</v>
      </c>
      <c r="E9" s="875" t="s">
        <v>236</v>
      </c>
      <c r="F9" s="887" t="s">
        <v>237</v>
      </c>
      <c r="G9" s="887"/>
      <c r="H9" s="872" t="s">
        <v>238</v>
      </c>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row>
    <row r="10" spans="1:111" s="50" customFormat="1" ht="48.75" customHeight="1" x14ac:dyDescent="0.25">
      <c r="A10" s="886"/>
      <c r="B10" s="876"/>
      <c r="C10" s="875"/>
      <c r="D10" s="875"/>
      <c r="E10" s="875"/>
      <c r="F10" s="887"/>
      <c r="G10" s="887"/>
      <c r="H10" s="872"/>
    </row>
    <row r="11" spans="1:111" s="50" customFormat="1" ht="135" customHeight="1" x14ac:dyDescent="0.25">
      <c r="A11" s="873" t="str">
        <f>DESCRIPCION!A10</f>
        <v>Posibilidad del Uso inadecuado de los bienes de la Entidad, para beneficio propio o de un tercero</v>
      </c>
      <c r="B11" s="91" t="str">
        <f>DESCRIPCION!D10</f>
        <v>Desconcimiento sobre la utilizacion adecuada de los elementos y bienes (devolutivos y de consumo) a cargo de los funcionarios</v>
      </c>
      <c r="C11" s="109" t="str">
        <f>+'CONTROLES Y EVALUACIÓN'!C11</f>
        <v>La Almacenista General ha socializado La Politica de Uso Adecuado de los Bienes del Municipio, para que los funcionarios de la Administración Municipal, en el momento en  que se de un traslado o desvinculacion de la entidad debe hacer entrega de los bienes muebles a su cargo, realizando el traspaso de los bienes muebles al superior jerarquico o a un compañero de planta,  se procede a notificar al almacén central para la notificacion del nuevo responsable del bien, si se desvinculara de la entidad procede a solicitar la expedicion del paz y salvo.. En caso que el funcionario no entregue el bien se hace la denuncia perinente a la Fiscalia y si es un funcionario activo se notifica a control disciplinario, La información la puede verificar en las tarjetas de responsabilidad, que reposan en las carpetas o en el sistema de información de inventarios. Los soportes se pueden evidenciar en el sistema de información PISAMI y de Inventarios.</v>
      </c>
      <c r="D11" s="92" t="str">
        <f>'CONTROLES Y EVALUACIÓN'!H11</f>
        <v>Fuerte</v>
      </c>
      <c r="E11" s="92" t="str">
        <f>'CONTROLES Y EVALUACIÓN'!I11</f>
        <v>Fuerte (Siempre se Ejecuta)</v>
      </c>
      <c r="F11" s="92" t="str">
        <f>'CONTROLES Y EVALUACIÓN'!J11</f>
        <v>Fuerte</v>
      </c>
      <c r="G11" s="57">
        <f>IF(F11="Fuerte",100,IF(F11="Moderado",50,IF(F11="Débil",0," ")))</f>
        <v>100</v>
      </c>
      <c r="H11" s="693" t="str">
        <f>IF(G14=100,"Fuerte",IF(AND(G14&gt;=50,G14&lt;=99),"Moderado",IF(AND(G14&gt;=0,G14&lt;=49),"Débil"," ")))</f>
        <v>Fuerte</v>
      </c>
    </row>
    <row r="12" spans="1:111" s="50" customFormat="1" ht="114" customHeight="1" x14ac:dyDescent="0.25">
      <c r="A12" s="807"/>
      <c r="B12" s="91" t="str">
        <f>DESCRIPCION!D11</f>
        <v>Presiones externas o de un superior jerárquico, omisión de las políticas para el uso adecuado de los bienes.</v>
      </c>
      <c r="C12" s="109" t="str">
        <f>+'CONTROLES Y EVALUACIÓN'!C22</f>
        <v>El (Secretario(a) de Despacho, Jefe de oficina o Director(a), En el momento en que  ordene entregar un bien a un tercero, se verifica la tarjeta de responsabilidad con el propósito de establecer a nombre de quien está el bien, y procede a notificar al almacén central para el traslado  a nombre de quien da la instrucción o del personal de planta y si es para un tercero, se debe realizar el traslado del bien al superior  a quien se le va a entregar el bien. Si el jefe inmediato no recibe el bien, este no puede ser entregado a un tercero. La información la puede verificar en el sistema de información de inventarios. Los soportes se pueden evidenciar en el sistema de información PISAMI y de Inventarios.</v>
      </c>
      <c r="D12" s="92" t="str">
        <f>'CONTROLES Y EVALUACIÓN'!H22</f>
        <v>Fuerte</v>
      </c>
      <c r="E12" s="92" t="str">
        <f>'CONTROLES Y EVALUACIÓN'!I22</f>
        <v>Fuerte (Siempre se Ejecuta)</v>
      </c>
      <c r="F12" s="92" t="str">
        <f>'CONTROLES Y EVALUACIÓN'!J22</f>
        <v>Fuerte</v>
      </c>
      <c r="G12" s="57">
        <f>IF(F12="Fuerte",100,IF(F12="Moderado",50,IF(F12="Débil",0," ")))</f>
        <v>100</v>
      </c>
      <c r="H12" s="694"/>
    </row>
    <row r="13" spans="1:111" s="50" customFormat="1" ht="114" hidden="1" customHeight="1" x14ac:dyDescent="0.25">
      <c r="A13" s="808"/>
      <c r="B13" s="91">
        <f>DESCRIPCION!D12</f>
        <v>0</v>
      </c>
      <c r="C13" s="109">
        <f>'CONTROLES Y EVALUACIÓN'!C55</f>
        <v>0</v>
      </c>
      <c r="D13" s="92" t="str">
        <f>'CONTROLES Y EVALUACIÓN'!H55</f>
        <v xml:space="preserve"> </v>
      </c>
      <c r="E13" s="92"/>
      <c r="F13" s="108" t="str">
        <f>'CONTROLES Y EVALUACIÓN'!J55</f>
        <v xml:space="preserve"> </v>
      </c>
      <c r="G13" s="57" t="str">
        <f>IF(F13="Fuerte",100,IF(F13="Moderado",50,IF(F13="Débil",0," ")))</f>
        <v xml:space="preserve"> </v>
      </c>
      <c r="H13" s="694"/>
    </row>
    <row r="14" spans="1:111" s="50" customFormat="1" ht="33.75" customHeight="1" x14ac:dyDescent="0.25">
      <c r="A14" s="868"/>
      <c r="B14" s="869"/>
      <c r="C14" s="869"/>
      <c r="D14" s="869"/>
      <c r="E14" s="869"/>
      <c r="F14" s="870"/>
      <c r="G14" s="110">
        <f>AVERAGE(G11:G13)</f>
        <v>100</v>
      </c>
      <c r="H14" s="871"/>
    </row>
    <row r="15" spans="1:111" s="50" customFormat="1" ht="113.25" customHeight="1" x14ac:dyDescent="0.25">
      <c r="A15" s="873" t="str">
        <f>DESCRIPCION!A13</f>
        <v>Posibilidad de Solicitar y/o recibir dadivas para omitir y/o manipular Informacion real de un predio publico en favorecimiento de un tercero.</v>
      </c>
      <c r="B15" s="91" t="str">
        <f>DESCRIPCION!D13</f>
        <v>Inadecuado manejo de la informacion en la base de datos asociada al proceso de Identificacion de los Bienes Fiscales y de uso Publico</v>
      </c>
      <c r="C15" s="109" t="str">
        <f>+'CONTROLES Y EVALUACIÓN'!C33</f>
        <v>El director de Recursos Fisicos y el equipo de trabajo del grupo de Predios, al momento en  que realicen la visita a un predio parala identificacion y verificacion de las condiciones fisicas, Verifica la carpeta con los documentos del inmueble y actualiza la base de datos, si se evidencia desviacion de la informacion como: error de areas, alteracion de datos de la visita,   se procede a comunicar dicha actuacion a la Oficina de Control Interno o Fiscalia segun el caso, esta evidencia qeda registrada en el memorando de envio registrado en la plataforma PISAMI.</v>
      </c>
      <c r="D15" s="92" t="str">
        <f>'CONTROLES Y EVALUACIÓN'!H33</f>
        <v>Fuerte</v>
      </c>
      <c r="E15" s="92" t="str">
        <f>'CONTROLES Y EVALUACIÓN'!I33</f>
        <v>Fuerte (Siempre se Ejecuta)</v>
      </c>
      <c r="F15" s="92" t="str">
        <f>'CONTROLES Y EVALUACIÓN'!J33</f>
        <v>Fuerte</v>
      </c>
      <c r="G15" s="57">
        <f>IF(F15="Fuerte",100,IF(F15="Moderado",50,IF(F15="Débil",0," ")))</f>
        <v>100</v>
      </c>
      <c r="H15" s="693" t="str">
        <f>IF(G18=100,"Fuerte",IF(AND(G18&gt;=50,G18&lt;=99),"Moderado",IF(AND(G18&gt;=0,G18&lt;=49),"Débil"," ")))</f>
        <v>Fuerte</v>
      </c>
    </row>
    <row r="16" spans="1:111" ht="113.25" customHeight="1" x14ac:dyDescent="0.2">
      <c r="A16" s="807"/>
      <c r="B16" s="91" t="str">
        <f>DESCRIPCION!D14</f>
        <v xml:space="preserve">Presiones externas o de un superior jerárquico, para manipular los Avaluos comerciales de los bienes inmuebles que pretende comprar la Adminstracion Municipal </v>
      </c>
      <c r="C16" s="109" t="str">
        <f>+'CONTROLES Y EVALUACIÓN'!C44</f>
        <v>El director de Recursos Fisicos  como responsable del proceso  y su equipo de trabajo quienes realizan constantemente visitas para identificacion de los predios donde se recibe informacion de licencias urbanisticas, actas de recibido de bienes de uso publico por parte de la direccion de espacio publico, copia de escrituras publicas, planos urbanisticos para proceder a actualiza la base de datos de bienes inmuebles del municipio, En el momento en que se presentan desviaciones en el proceso se envian soportes tecnicos a la Direccion de Espacio Publico y a la Direccion de Normas Urbanisticas y POT, para verificacion de areas de uso publico y sus dimensiones, esta evidencia queda registrada en el memorando de envio registrado en la plataforma PISAMI.</v>
      </c>
      <c r="D16" s="92" t="str">
        <f>'CONTROLES Y EVALUACIÓN'!H44</f>
        <v>Fuerte</v>
      </c>
      <c r="E16" s="92" t="str">
        <f>'CONTROLES Y EVALUACIÓN'!I44</f>
        <v>Fuerte (Siempre se Ejecuta)</v>
      </c>
      <c r="F16" s="92" t="str">
        <f>'CONTROLES Y EVALUACIÓN'!J44</f>
        <v>Fuerte</v>
      </c>
      <c r="G16" s="57">
        <f>IF(F16="Fuerte",100,IF(F16="Moderado",50,IF(F16="Débil",0," ")))</f>
        <v>100</v>
      </c>
      <c r="H16" s="694"/>
    </row>
    <row r="17" spans="1:8" ht="123.75" hidden="1" customHeight="1" x14ac:dyDescent="0.2">
      <c r="A17" s="808"/>
      <c r="B17" s="91">
        <f>DESCRIPCION!D15</f>
        <v>0</v>
      </c>
      <c r="C17" s="109">
        <f>'CONTROLES Y EVALUACIÓN'!C88</f>
        <v>0</v>
      </c>
      <c r="D17" s="92" t="str">
        <f>'CONTROLES Y EVALUACIÓN'!H88</f>
        <v xml:space="preserve"> </v>
      </c>
      <c r="E17" s="92"/>
      <c r="F17" s="108" t="str">
        <f>'CONTROLES Y EVALUACIÓN'!J88</f>
        <v xml:space="preserve"> </v>
      </c>
      <c r="G17" s="57" t="str">
        <f>IF(F17="Fuerte",100,IF(F17="Moderado",50,IF(F17="Débil",0," ")))</f>
        <v xml:space="preserve"> </v>
      </c>
      <c r="H17" s="694"/>
    </row>
    <row r="18" spans="1:8" ht="31.5" customHeight="1" x14ac:dyDescent="0.2">
      <c r="A18" s="868"/>
      <c r="B18" s="869"/>
      <c r="C18" s="869"/>
      <c r="D18" s="869"/>
      <c r="E18" s="869"/>
      <c r="F18" s="870"/>
      <c r="G18" s="110">
        <f>AVERAGE(G15:G17)</f>
        <v>100</v>
      </c>
      <c r="H18" s="694"/>
    </row>
    <row r="19" spans="1:8" ht="112.5" hidden="1" customHeight="1" x14ac:dyDescent="0.2">
      <c r="A19" s="873" t="str">
        <f>DESCRIPCION!A16</f>
        <v>e</v>
      </c>
      <c r="B19" s="91">
        <f>DESCRIPCION!D16</f>
        <v>0</v>
      </c>
      <c r="C19" s="109">
        <f>'CONTROLES Y EVALUACIÓN'!C99</f>
        <v>0</v>
      </c>
      <c r="D19" s="92" t="str">
        <f>'CONTROLES Y EVALUACIÓN'!H99</f>
        <v xml:space="preserve"> </v>
      </c>
      <c r="E19" s="92" t="str">
        <f>'CONTROLES Y EVALUACIÓN'!I99</f>
        <v>Seleccionar</v>
      </c>
      <c r="F19" s="108" t="str">
        <f>'CONTROLES Y EVALUACIÓN'!J99</f>
        <v xml:space="preserve"> </v>
      </c>
      <c r="G19" s="57" t="str">
        <f>IF(F19="Fuerte",100,IF(F19="Moderado",50,IF(F19="Débil",0," ")))</f>
        <v xml:space="preserve"> </v>
      </c>
      <c r="H19" s="693" t="e">
        <f>IF(G22=100,"Fuerte",IF(AND(G22&gt;=50,G22&lt;=99),"Moderado",IF(AND(G22&gt;0,G22&lt;=49),"Débil"," ")))</f>
        <v>#DIV/0!</v>
      </c>
    </row>
    <row r="20" spans="1:8" ht="99.75" hidden="1" customHeight="1" x14ac:dyDescent="0.2">
      <c r="A20" s="807"/>
      <c r="B20" s="91">
        <f>DESCRIPCION!D17</f>
        <v>0</v>
      </c>
      <c r="C20" s="109">
        <f>'CONTROLES Y EVALUACIÓN'!C110</f>
        <v>0</v>
      </c>
      <c r="D20" s="92" t="str">
        <f>'CONTROLES Y EVALUACIÓN'!H110</f>
        <v xml:space="preserve"> </v>
      </c>
      <c r="E20" s="92" t="str">
        <f>'CONTROLES Y EVALUACIÓN'!I110</f>
        <v>Seleccionar</v>
      </c>
      <c r="F20" s="108" t="str">
        <f>'CONTROLES Y EVALUACIÓN'!J110</f>
        <v xml:space="preserve"> </v>
      </c>
      <c r="G20" s="57" t="str">
        <f>IF(F20="Fuerte",100,IF(F20="Moderado",50,IF(F20="Débil",0," ")))</f>
        <v xml:space="preserve"> </v>
      </c>
      <c r="H20" s="694"/>
    </row>
    <row r="21" spans="1:8" ht="96.75" hidden="1" customHeight="1" x14ac:dyDescent="0.2">
      <c r="A21" s="808"/>
      <c r="B21" s="91">
        <f>DESCRIPCION!D18</f>
        <v>0</v>
      </c>
      <c r="C21" s="109">
        <f>'CONTROLES Y EVALUACIÓN'!C121</f>
        <v>0</v>
      </c>
      <c r="D21" s="92" t="str">
        <f>'CONTROLES Y EVALUACIÓN'!H121</f>
        <v xml:space="preserve"> </v>
      </c>
      <c r="E21" s="92" t="str">
        <f>'CONTROLES Y EVALUACIÓN'!I121</f>
        <v>Seleccionar</v>
      </c>
      <c r="F21" s="108" t="str">
        <f>'CONTROLES Y EVALUACIÓN'!J121</f>
        <v xml:space="preserve"> </v>
      </c>
      <c r="G21" s="57" t="str">
        <f>IF(F21="Fuerte",100,IF(F21="Moderado",50,IF(F21="Débil",0," ")))</f>
        <v xml:space="preserve"> </v>
      </c>
      <c r="H21" s="694"/>
    </row>
    <row r="22" spans="1:8" ht="24" hidden="1" customHeight="1" x14ac:dyDescent="0.2">
      <c r="A22" s="868"/>
      <c r="B22" s="869"/>
      <c r="C22" s="869"/>
      <c r="D22" s="869"/>
      <c r="E22" s="869"/>
      <c r="F22" s="870"/>
      <c r="G22" s="110" t="e">
        <f>AVERAGE(G19:G21)</f>
        <v>#DIV/0!</v>
      </c>
      <c r="H22" s="694"/>
    </row>
    <row r="23" spans="1:8" ht="120" hidden="1" customHeight="1" x14ac:dyDescent="0.2">
      <c r="A23" s="873" t="str">
        <f>DESCRIPCION!A19</f>
        <v>f</v>
      </c>
      <c r="B23" s="91">
        <f>DESCRIPCION!D19</f>
        <v>0</v>
      </c>
      <c r="C23" s="109">
        <f>'CONTROLES Y EVALUACIÓN'!C132</f>
        <v>0</v>
      </c>
      <c r="D23" s="92" t="str">
        <f>'CONTROLES Y EVALUACIÓN'!H132</f>
        <v>Débil</v>
      </c>
      <c r="E23" s="92" t="str">
        <f>'CONTROLES Y EVALUACIÓN'!I132</f>
        <v>Fuerte (Siempre se Ejecuta)</v>
      </c>
      <c r="F23" s="108" t="str">
        <f>'CONTROLES Y EVALUACIÓN'!J132</f>
        <v>Débil</v>
      </c>
      <c r="G23" s="57">
        <f>IF(F23="Fuerte",100,IF(F23="Moderado",50,IF(F23="Débil",0," ")))</f>
        <v>0</v>
      </c>
      <c r="H23" s="693" t="str">
        <f>IF(G26=100,"Fuerte",IF(AND(G26&gt;=50,G26&lt;=99),"Moderado",IF(AND(G26&gt;0,G26&lt;=49),"Débil"," ")))</f>
        <v xml:space="preserve"> </v>
      </c>
    </row>
    <row r="24" spans="1:8" ht="114" hidden="1" customHeight="1" x14ac:dyDescent="0.2">
      <c r="A24" s="807"/>
      <c r="B24" s="91">
        <f>DESCRIPCION!B20</f>
        <v>0</v>
      </c>
      <c r="C24" s="109">
        <f>'CONTROLES Y EVALUACIÓN'!C143</f>
        <v>0</v>
      </c>
      <c r="D24" s="92" t="str">
        <f>'CONTROLES Y EVALUACIÓN'!H143</f>
        <v xml:space="preserve"> </v>
      </c>
      <c r="E24" s="92" t="str">
        <f>'CONTROLES Y EVALUACIÓN'!I143</f>
        <v>Seleccionar</v>
      </c>
      <c r="F24" s="108" t="str">
        <f>'CONTROLES Y EVALUACIÓN'!J143</f>
        <v xml:space="preserve"> </v>
      </c>
      <c r="G24" s="57" t="str">
        <f>IF(F24="Fuerte",100,IF(F24="Moderado",50,IF(F24="Débil",0," ")))</f>
        <v xml:space="preserve"> </v>
      </c>
      <c r="H24" s="694"/>
    </row>
    <row r="25" spans="1:8" ht="100.5" hidden="1" customHeight="1" x14ac:dyDescent="0.2">
      <c r="A25" s="808"/>
      <c r="B25" s="91">
        <f>DESCRIPCION!B21</f>
        <v>0</v>
      </c>
      <c r="C25" s="109">
        <f>'CONTROLES Y EVALUACIÓN'!C154</f>
        <v>0</v>
      </c>
      <c r="D25" s="92" t="str">
        <f>'CONTROLES Y EVALUACIÓN'!H154</f>
        <v xml:space="preserve"> </v>
      </c>
      <c r="E25" s="92" t="str">
        <f>'CONTROLES Y EVALUACIÓN'!I154</f>
        <v>Seleccionar</v>
      </c>
      <c r="F25" s="108" t="str">
        <f>'CONTROLES Y EVALUACIÓN'!J154</f>
        <v xml:space="preserve"> </v>
      </c>
      <c r="G25" s="57" t="str">
        <f>IF(F25="Fuerte",100,IF(F25="Moderado",50,IF(F25="Débil",0," ")))</f>
        <v xml:space="preserve"> </v>
      </c>
      <c r="H25" s="694"/>
    </row>
    <row r="26" spans="1:8" ht="30" hidden="1" customHeight="1" x14ac:dyDescent="0.2">
      <c r="A26" s="868"/>
      <c r="B26" s="869"/>
      <c r="C26" s="869"/>
      <c r="D26" s="869"/>
      <c r="E26" s="869"/>
      <c r="F26" s="870"/>
      <c r="G26" s="110">
        <f>AVERAGE(G23:G25)</f>
        <v>0</v>
      </c>
      <c r="H26" s="694"/>
    </row>
    <row r="27" spans="1:8" ht="107.25" hidden="1" customHeight="1" x14ac:dyDescent="0.2">
      <c r="A27" s="873" t="str">
        <f>DESCRIPCION!A22</f>
        <v>g</v>
      </c>
      <c r="B27" s="91">
        <f>DESCRIPCION!D22</f>
        <v>0</v>
      </c>
      <c r="C27" s="109">
        <f>'CONTROLES Y EVALUACIÓN'!C165</f>
        <v>0</v>
      </c>
      <c r="D27" s="92" t="str">
        <f>'CONTROLES Y EVALUACIÓN'!H165</f>
        <v xml:space="preserve"> </v>
      </c>
      <c r="E27" s="92" t="str">
        <f>'CONTROLES Y EVALUACIÓN'!I165</f>
        <v>Seleccionar</v>
      </c>
      <c r="F27" s="108" t="str">
        <f>'CONTROLES Y EVALUACIÓN'!J165</f>
        <v xml:space="preserve"> </v>
      </c>
      <c r="G27" s="57" t="str">
        <f>IF(F27="Fuerte",100,IF(F27="Moderado",50,IF(F27="Débil",0," ")))</f>
        <v xml:space="preserve"> </v>
      </c>
      <c r="H27" s="693" t="e">
        <f>IF(G30=100,"Fuerte",IF(AND(G30&gt;=50,G30&lt;=99),"Moderado",IF(AND(G30&gt;0,G30&lt;=49),"Débil"," ")))</f>
        <v>#DIV/0!</v>
      </c>
    </row>
    <row r="28" spans="1:8" ht="108.75" hidden="1" customHeight="1" x14ac:dyDescent="0.2">
      <c r="A28" s="807"/>
      <c r="B28" s="91">
        <f>DESCRIPCION!D23</f>
        <v>0</v>
      </c>
      <c r="C28" s="109">
        <f>'CONTROLES Y EVALUACIÓN'!C176</f>
        <v>0</v>
      </c>
      <c r="D28" s="92" t="str">
        <f>'CONTROLES Y EVALUACIÓN'!H176</f>
        <v xml:space="preserve"> </v>
      </c>
      <c r="E28" s="92" t="str">
        <f>'CONTROLES Y EVALUACIÓN'!I176</f>
        <v>Moderado (Algunas veces se ejecuta)</v>
      </c>
      <c r="F28" s="108" t="str">
        <f>'CONTROLES Y EVALUACIÓN'!J176</f>
        <v xml:space="preserve"> </v>
      </c>
      <c r="G28" s="57" t="str">
        <f>IF(F28="Fuerte",100,IF(F28="Moderado",50,IF(F28="Débil",0," ")))</f>
        <v xml:space="preserve"> </v>
      </c>
      <c r="H28" s="694"/>
    </row>
    <row r="29" spans="1:8" ht="111" hidden="1" customHeight="1" x14ac:dyDescent="0.2">
      <c r="A29" s="808"/>
      <c r="B29" s="91">
        <f>DESCRIPCION!D24</f>
        <v>0</v>
      </c>
      <c r="C29" s="109">
        <f>'CONTROLES Y EVALUACIÓN'!C187</f>
        <v>0</v>
      </c>
      <c r="D29" s="92" t="str">
        <f>'CONTROLES Y EVALUACIÓN'!H187</f>
        <v xml:space="preserve"> </v>
      </c>
      <c r="E29" s="92" t="str">
        <f>'CONTROLES Y EVALUACIÓN'!I187</f>
        <v>Seleccionar</v>
      </c>
      <c r="F29" s="108" t="str">
        <f>'CONTROLES Y EVALUACIÓN'!J187</f>
        <v xml:space="preserve"> </v>
      </c>
      <c r="G29" s="57" t="str">
        <f>IF(F29="Fuerte",100,IF(F29="Moderado",50,IF(F29="Débil",0," ")))</f>
        <v xml:space="preserve"> </v>
      </c>
      <c r="H29" s="694"/>
    </row>
    <row r="30" spans="1:8" ht="31.5" hidden="1" customHeight="1" x14ac:dyDescent="0.2">
      <c r="A30" s="868"/>
      <c r="B30" s="869"/>
      <c r="C30" s="869"/>
      <c r="D30" s="869"/>
      <c r="E30" s="869"/>
      <c r="F30" s="870"/>
      <c r="G30" s="110" t="e">
        <f>AVERAGE(G27:G29)</f>
        <v>#DIV/0!</v>
      </c>
      <c r="H30" s="694"/>
    </row>
    <row r="31" spans="1:8" ht="85.5" hidden="1" customHeight="1" x14ac:dyDescent="0.2">
      <c r="A31" s="873" t="str">
        <f>DESCRIPCION!A25</f>
        <v>h</v>
      </c>
      <c r="B31" s="91">
        <f>DESCRIPCION!D25</f>
        <v>0</v>
      </c>
      <c r="C31" s="109">
        <f>'CONTROLES Y EVALUACIÓN'!C198</f>
        <v>0</v>
      </c>
      <c r="D31" s="92" t="str">
        <f>'CONTROLES Y EVALUACIÓN'!H198</f>
        <v xml:space="preserve"> </v>
      </c>
      <c r="E31" s="92" t="str">
        <f>'CONTROLES Y EVALUACIÓN'!I198</f>
        <v>Seleccionar</v>
      </c>
      <c r="F31" s="108" t="str">
        <f>'CONTROLES Y EVALUACIÓN'!J198</f>
        <v xml:space="preserve"> </v>
      </c>
      <c r="G31" s="57" t="str">
        <f>IF(F31="Fuerte",100,IF(F31="Moderado",50,IF(F31="Débil",0," ")))</f>
        <v xml:space="preserve"> </v>
      </c>
      <c r="H31" s="693" t="e">
        <f>IF(G34=100,"Fuerte",IF(AND(G34&gt;=50,G34&lt;=99),"Moderado",IF(AND(G34&gt;0,G34&lt;=49),"Débil"," ")))</f>
        <v>#DIV/0!</v>
      </c>
    </row>
    <row r="32" spans="1:8" ht="92.25" hidden="1" customHeight="1" x14ac:dyDescent="0.2">
      <c r="A32" s="807"/>
      <c r="B32" s="91">
        <f>DESCRIPCION!D26</f>
        <v>0</v>
      </c>
      <c r="C32" s="109">
        <f>'CONTROLES Y EVALUACIÓN'!C209</f>
        <v>0</v>
      </c>
      <c r="D32" s="92" t="str">
        <f>'CONTROLES Y EVALUACIÓN'!H209</f>
        <v xml:space="preserve"> </v>
      </c>
      <c r="E32" s="92" t="str">
        <f>'CONTROLES Y EVALUACIÓN'!I209</f>
        <v>Seleccionar</v>
      </c>
      <c r="F32" s="108" t="str">
        <f>'CONTROLES Y EVALUACIÓN'!J209</f>
        <v xml:space="preserve"> </v>
      </c>
      <c r="G32" s="57" t="str">
        <f>IF(F32="Fuerte",100,IF(F32="Moderado",50,IF(F32="Débil",0," ")))</f>
        <v xml:space="preserve"> </v>
      </c>
      <c r="H32" s="694"/>
    </row>
    <row r="33" spans="1:8" ht="86.25" hidden="1" customHeight="1" x14ac:dyDescent="0.2">
      <c r="A33" s="808"/>
      <c r="B33" s="91">
        <f>DESCRIPCION!D27</f>
        <v>0</v>
      </c>
      <c r="C33" s="109">
        <f>'CONTROLES Y EVALUACIÓN'!C220</f>
        <v>0</v>
      </c>
      <c r="D33" s="92" t="str">
        <f>'CONTROLES Y EVALUACIÓN'!H220</f>
        <v xml:space="preserve"> </v>
      </c>
      <c r="E33" s="92" t="str">
        <f>'CONTROLES Y EVALUACIÓN'!I220</f>
        <v>Seleccionar</v>
      </c>
      <c r="F33" s="108" t="str">
        <f>'CONTROLES Y EVALUACIÓN'!J220</f>
        <v xml:space="preserve"> </v>
      </c>
      <c r="G33" s="57" t="str">
        <f>IF(F33="Fuerte",100,IF(F33="Moderado",50,IF(F33="Débil",0," ")))</f>
        <v xml:space="preserve"> </v>
      </c>
      <c r="H33" s="694"/>
    </row>
    <row r="34" spans="1:8" ht="28.5" hidden="1" customHeight="1" x14ac:dyDescent="0.2">
      <c r="A34" s="868"/>
      <c r="B34" s="869"/>
      <c r="C34" s="869"/>
      <c r="D34" s="869"/>
      <c r="E34" s="869"/>
      <c r="F34" s="870"/>
      <c r="G34" s="110" t="e">
        <f>AVERAGE(G31:G33)</f>
        <v>#DIV/0!</v>
      </c>
      <c r="H34" s="694"/>
    </row>
    <row r="35" spans="1:8" ht="71.25" hidden="1" customHeight="1" x14ac:dyDescent="0.2">
      <c r="A35" s="873" t="str">
        <f>DESCRIPCION!A28</f>
        <v>i</v>
      </c>
      <c r="B35" s="91">
        <f>DESCRIPCION!D28</f>
        <v>0</v>
      </c>
      <c r="C35" s="109">
        <f>'CONTROLES Y EVALUACIÓN'!C231</f>
        <v>0</v>
      </c>
      <c r="D35" s="92" t="str">
        <f>'CONTROLES Y EVALUACIÓN'!H231</f>
        <v xml:space="preserve"> </v>
      </c>
      <c r="E35" s="92" t="str">
        <f>'CONTROLES Y EVALUACIÓN'!I231</f>
        <v>Seleccionar</v>
      </c>
      <c r="F35" s="108" t="str">
        <f>'CONTROLES Y EVALUACIÓN'!J231</f>
        <v xml:space="preserve"> </v>
      </c>
      <c r="G35" s="57" t="str">
        <f>IF(F35="Fuerte",100,IF(F35="Moderado",50,IF(F35="Débil",0," ")))</f>
        <v xml:space="preserve"> </v>
      </c>
      <c r="H35" s="693" t="e">
        <f>IF(G38=100,"Fuerte",IF(AND(G38&gt;=50,G38&lt;=99),"Moderado",IF(AND(G38&gt;0,G38&lt;=49),"Débil"," ")))</f>
        <v>#DIV/0!</v>
      </c>
    </row>
    <row r="36" spans="1:8" ht="91.5" hidden="1" customHeight="1" x14ac:dyDescent="0.2">
      <c r="A36" s="807"/>
      <c r="B36" s="91">
        <f>DESCRIPCION!D29</f>
        <v>0</v>
      </c>
      <c r="C36" s="109">
        <f>'CONTROLES Y EVALUACIÓN'!C242</f>
        <v>0</v>
      </c>
      <c r="D36" s="92" t="str">
        <f>'CONTROLES Y EVALUACIÓN'!H242</f>
        <v xml:space="preserve"> </v>
      </c>
      <c r="E36" s="92" t="str">
        <f>'CONTROLES Y EVALUACIÓN'!I242</f>
        <v>Seleccionar</v>
      </c>
      <c r="F36" s="108" t="str">
        <f>'CONTROLES Y EVALUACIÓN'!J242</f>
        <v xml:space="preserve"> </v>
      </c>
      <c r="G36" s="57" t="str">
        <f>IF(F36="Fuerte",100,IF(F36="Moderado",50,IF(F36="Débil",0," ")))</f>
        <v xml:space="preserve"> </v>
      </c>
      <c r="H36" s="694"/>
    </row>
    <row r="37" spans="1:8" ht="85.5" hidden="1" customHeight="1" x14ac:dyDescent="0.2">
      <c r="A37" s="808"/>
      <c r="B37" s="91">
        <f>DESCRIPCION!D30</f>
        <v>0</v>
      </c>
      <c r="C37" s="109">
        <f>'CONTROLES Y EVALUACIÓN'!C253</f>
        <v>0</v>
      </c>
      <c r="D37" s="92" t="str">
        <f>'CONTROLES Y EVALUACIÓN'!H253</f>
        <v xml:space="preserve"> </v>
      </c>
      <c r="E37" s="92" t="str">
        <f>'CONTROLES Y EVALUACIÓN'!I253</f>
        <v>Seleccionar</v>
      </c>
      <c r="F37" s="108" t="str">
        <f>'CONTROLES Y EVALUACIÓN'!J253</f>
        <v xml:space="preserve"> </v>
      </c>
      <c r="G37" s="57" t="str">
        <f>IF(F37="Fuerte",100,IF(F37="Moderado",50,IF(F37="Débil",0," ")))</f>
        <v xml:space="preserve"> </v>
      </c>
      <c r="H37" s="694"/>
    </row>
    <row r="38" spans="1:8" ht="33.75" hidden="1" customHeight="1" x14ac:dyDescent="0.2">
      <c r="A38" s="868"/>
      <c r="B38" s="869"/>
      <c r="C38" s="869"/>
      <c r="D38" s="869"/>
      <c r="E38" s="869"/>
      <c r="F38" s="870"/>
      <c r="G38" s="110" t="e">
        <f>AVERAGE(G35:G37)</f>
        <v>#DIV/0!</v>
      </c>
      <c r="H38" s="694"/>
    </row>
    <row r="39" spans="1:8" ht="107.25" hidden="1" customHeight="1" x14ac:dyDescent="0.2">
      <c r="A39" s="888" t="str">
        <f>DESCRIPCION!A31</f>
        <v>j</v>
      </c>
      <c r="B39" s="91">
        <f>DESCRIPCION!D31</f>
        <v>0</v>
      </c>
      <c r="C39" s="109">
        <f>'CONTROLES Y EVALUACIÓN'!C264</f>
        <v>0</v>
      </c>
      <c r="D39" s="92" t="str">
        <f>'CONTROLES Y EVALUACIÓN'!H264</f>
        <v xml:space="preserve"> </v>
      </c>
      <c r="E39" s="92" t="str">
        <f>'CONTROLES Y EVALUACIÓN'!I264</f>
        <v>Seleccionar</v>
      </c>
      <c r="F39" s="108" t="str">
        <f>'CONTROLES Y EVALUACIÓN'!J264</f>
        <v xml:space="preserve"> </v>
      </c>
      <c r="G39" s="57" t="str">
        <f>IF(F39="Fuerte",100,IF(F39="Moderado",50,IF(F39="Débil",0," ")))</f>
        <v xml:space="preserve"> </v>
      </c>
      <c r="H39" s="693" t="e">
        <f>IF(G42=100,"Fuerte",IF(AND(G42&gt;=50,G42&lt;=99),"Moderado",IF(AND(G42&gt;0,G42&lt;=49),"Débil"," ")))</f>
        <v>#DIV/0!</v>
      </c>
    </row>
    <row r="40" spans="1:8" ht="99.75" hidden="1" customHeight="1" x14ac:dyDescent="0.2">
      <c r="A40" s="889"/>
      <c r="B40" s="91">
        <f>DESCRIPCION!D32</f>
        <v>0</v>
      </c>
      <c r="C40" s="109">
        <f>'CONTROLES Y EVALUACIÓN'!C275</f>
        <v>0</v>
      </c>
      <c r="D40" s="92" t="str">
        <f>'CONTROLES Y EVALUACIÓN'!H275</f>
        <v xml:space="preserve"> </v>
      </c>
      <c r="E40" s="92" t="str">
        <f>'CONTROLES Y EVALUACIÓN'!I275</f>
        <v>Fuerte (Siempre se Ejecuta)</v>
      </c>
      <c r="F40" s="108" t="str">
        <f>'CONTROLES Y EVALUACIÓN'!J275</f>
        <v xml:space="preserve"> </v>
      </c>
      <c r="G40" s="57" t="str">
        <f>IF(F40="Fuerte",100,IF(F40="Moderado",50,IF(F40="Débil",0," ")))</f>
        <v xml:space="preserve"> </v>
      </c>
      <c r="H40" s="694"/>
    </row>
    <row r="41" spans="1:8" ht="96" hidden="1" customHeight="1" x14ac:dyDescent="0.2">
      <c r="A41" s="890"/>
      <c r="B41" s="91">
        <f>DESCRIPCION!D33</f>
        <v>0</v>
      </c>
      <c r="C41" s="109">
        <f>'CONTROLES Y EVALUACIÓN'!C286</f>
        <v>0</v>
      </c>
      <c r="D41" s="92" t="str">
        <f>'CONTROLES Y EVALUACIÓN'!H286</f>
        <v xml:space="preserve"> </v>
      </c>
      <c r="E41" s="92" t="str">
        <f>'CONTROLES Y EVALUACIÓN'!I286</f>
        <v>Seleccionar</v>
      </c>
      <c r="F41" s="108" t="str">
        <f>'CONTROLES Y EVALUACIÓN'!J286</f>
        <v xml:space="preserve"> </v>
      </c>
      <c r="G41" s="57" t="str">
        <f>IF(F41="Fuerte",100,IF(F41="Moderado",50,IF(F41="Débil",0," ")))</f>
        <v xml:space="preserve"> </v>
      </c>
      <c r="H41" s="694"/>
    </row>
    <row r="42" spans="1:8" ht="30.75" hidden="1" customHeight="1" thickBot="1" x14ac:dyDescent="0.25">
      <c r="A42" s="891"/>
      <c r="B42" s="892"/>
      <c r="C42" s="892"/>
      <c r="D42" s="892"/>
      <c r="E42" s="892"/>
      <c r="F42" s="893"/>
      <c r="G42" s="111" t="e">
        <f>AVERAGE(G39:G41)</f>
        <v>#DIV/0!</v>
      </c>
      <c r="H42" s="695"/>
    </row>
  </sheetData>
  <sheetProtection selectLockedCells="1"/>
  <mergeCells count="41">
    <mergeCell ref="E2:G2"/>
    <mergeCell ref="F9:G10"/>
    <mergeCell ref="A39:A41"/>
    <mergeCell ref="H39:H42"/>
    <mergeCell ref="A42:F42"/>
    <mergeCell ref="A6:H6"/>
    <mergeCell ref="A7:H7"/>
    <mergeCell ref="A31:A33"/>
    <mergeCell ref="H31:H34"/>
    <mergeCell ref="A34:F34"/>
    <mergeCell ref="A35:A37"/>
    <mergeCell ref="H35:H38"/>
    <mergeCell ref="A38:F38"/>
    <mergeCell ref="A23:A25"/>
    <mergeCell ref="H23:H26"/>
    <mergeCell ref="A26:F26"/>
    <mergeCell ref="A30:F30"/>
    <mergeCell ref="A15:A17"/>
    <mergeCell ref="H15:H18"/>
    <mergeCell ref="A18:F18"/>
    <mergeCell ref="A19:A21"/>
    <mergeCell ref="H19:H22"/>
    <mergeCell ref="A22:F22"/>
    <mergeCell ref="A27:A29"/>
    <mergeCell ref="H27:H30"/>
    <mergeCell ref="A14:F14"/>
    <mergeCell ref="H11:H14"/>
    <mergeCell ref="H9:H10"/>
    <mergeCell ref="A11:A13"/>
    <mergeCell ref="E3:G3"/>
    <mergeCell ref="E4:G4"/>
    <mergeCell ref="H1:H4"/>
    <mergeCell ref="E9:E10"/>
    <mergeCell ref="E1:G1"/>
    <mergeCell ref="A1:A4"/>
    <mergeCell ref="B9:B10"/>
    <mergeCell ref="D9:D10"/>
    <mergeCell ref="B1:D2"/>
    <mergeCell ref="B3:D4"/>
    <mergeCell ref="A9:A10"/>
    <mergeCell ref="C9:C10"/>
  </mergeCells>
  <pageMargins left="0.70866141732283472" right="0.70866141732283472" top="0.74803149606299213" bottom="0.74803149606299213"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pageSetUpPr fitToPage="1"/>
  </sheetPr>
  <dimension ref="A1:L201"/>
  <sheetViews>
    <sheetView zoomScale="110" zoomScaleNormal="110" workbookViewId="0">
      <selection activeCell="A9" sqref="A9:K9"/>
    </sheetView>
  </sheetViews>
  <sheetFormatPr baseColWidth="10" defaultColWidth="10.7109375" defaultRowHeight="15" x14ac:dyDescent="0.25"/>
  <cols>
    <col min="8" max="8" width="10.7109375" customWidth="1"/>
    <col min="9" max="9" width="10.28515625" customWidth="1"/>
    <col min="11" max="11" width="16" customWidth="1"/>
  </cols>
  <sheetData>
    <row r="1" spans="1:12" x14ac:dyDescent="0.25">
      <c r="A1" s="432"/>
      <c r="B1" s="728"/>
      <c r="C1" s="386" t="str">
        <f>CONTEXTO!B1</f>
        <v>PROCESO: GESTIÓN DE RECURSOS FÍSICOS</v>
      </c>
      <c r="D1" s="386"/>
      <c r="E1" s="386"/>
      <c r="F1" s="386"/>
      <c r="G1" s="369" t="s">
        <v>1</v>
      </c>
      <c r="H1" s="369"/>
      <c r="I1" s="369"/>
      <c r="J1" s="726"/>
      <c r="K1" s="357"/>
      <c r="L1" s="1"/>
    </row>
    <row r="2" spans="1:12" x14ac:dyDescent="0.25">
      <c r="A2" s="433"/>
      <c r="B2" s="427"/>
      <c r="C2" s="387"/>
      <c r="D2" s="387"/>
      <c r="E2" s="387"/>
      <c r="F2" s="387"/>
      <c r="G2" s="407" t="s">
        <v>120</v>
      </c>
      <c r="H2" s="407"/>
      <c r="I2" s="407"/>
      <c r="J2" s="727"/>
      <c r="K2" s="358"/>
      <c r="L2" s="1"/>
    </row>
    <row r="3" spans="1:12" x14ac:dyDescent="0.25">
      <c r="A3" s="433"/>
      <c r="B3" s="427"/>
      <c r="C3" s="387" t="s">
        <v>32</v>
      </c>
      <c r="D3" s="387"/>
      <c r="E3" s="387"/>
      <c r="F3" s="387"/>
      <c r="G3" s="407" t="s">
        <v>121</v>
      </c>
      <c r="H3" s="407"/>
      <c r="I3" s="407"/>
      <c r="J3" s="727"/>
      <c r="K3" s="358"/>
      <c r="L3" s="1"/>
    </row>
    <row r="4" spans="1:12" x14ac:dyDescent="0.25">
      <c r="A4" s="433"/>
      <c r="B4" s="427"/>
      <c r="C4" s="387"/>
      <c r="D4" s="387"/>
      <c r="E4" s="387"/>
      <c r="F4" s="387"/>
      <c r="G4" s="407" t="s">
        <v>5</v>
      </c>
      <c r="H4" s="407"/>
      <c r="I4" s="407"/>
      <c r="J4" s="727"/>
      <c r="K4" s="358"/>
      <c r="L4" s="1"/>
    </row>
    <row r="5" spans="1:12" ht="15.75" x14ac:dyDescent="0.25">
      <c r="A5" s="391"/>
      <c r="B5" s="392"/>
      <c r="C5" s="392"/>
      <c r="D5" s="392"/>
      <c r="E5" s="392"/>
      <c r="F5" s="392"/>
      <c r="G5" s="392"/>
      <c r="H5" s="392"/>
      <c r="I5" s="392"/>
      <c r="J5" s="392"/>
      <c r="K5" s="393"/>
      <c r="L5" s="1"/>
    </row>
    <row r="6" spans="1:12" x14ac:dyDescent="0.25">
      <c r="A6" s="735" t="s">
        <v>122</v>
      </c>
      <c r="B6" s="736"/>
      <c r="C6" s="736"/>
      <c r="D6" s="736"/>
      <c r="E6" s="736"/>
      <c r="F6" s="736"/>
      <c r="G6" s="736"/>
      <c r="H6" s="736"/>
      <c r="I6" s="736"/>
      <c r="J6" s="736"/>
      <c r="K6" s="737"/>
      <c r="L6" s="1"/>
    </row>
    <row r="7" spans="1:12" x14ac:dyDescent="0.25">
      <c r="A7" s="735"/>
      <c r="B7" s="736"/>
      <c r="C7" s="736"/>
      <c r="D7" s="736"/>
      <c r="E7" s="736"/>
      <c r="F7" s="736"/>
      <c r="G7" s="736"/>
      <c r="H7" s="736"/>
      <c r="I7" s="736"/>
      <c r="J7" s="736"/>
      <c r="K7" s="737"/>
      <c r="L7" s="1"/>
    </row>
    <row r="8" spans="1:12" x14ac:dyDescent="0.25">
      <c r="A8" s="731" t="str">
        <f>CONTEXTO!A8</f>
        <v>PROCESO: GESTIÓN DE RECURSOS FÍSICOS</v>
      </c>
      <c r="B8" s="395"/>
      <c r="C8" s="395"/>
      <c r="D8" s="395"/>
      <c r="E8" s="395"/>
      <c r="F8" s="395"/>
      <c r="G8" s="395"/>
      <c r="H8" s="395"/>
      <c r="I8" s="395"/>
      <c r="J8" s="395"/>
      <c r="K8" s="396"/>
      <c r="L8" s="1"/>
    </row>
    <row r="9" spans="1:12" ht="56.25" customHeight="1" thickBot="1" x14ac:dyDescent="0.3">
      <c r="A9" s="732" t="str">
        <f>CONTEXTO!A9</f>
        <v>OBJETIVO:GESTIONAR OPORTUNAMENTE EL FUNCIONAMIENTO DE LA ADMINISTRACION CENTRAL MEDIANTE LA ADQUISICIÓN Y MANTENIMIENTO DE BIENES Y SERVICIOS, EJECUTANDO EL 80% DEL PRESUPUESTO ASIGNADO CONTRIBUYENDO A LA GESTIÓN DE LOS PROCESOS Y AL LOGRO DE LOS OBJETIVOS INSTITUCIONALES.</v>
      </c>
      <c r="B9" s="733"/>
      <c r="C9" s="733"/>
      <c r="D9" s="733"/>
      <c r="E9" s="733"/>
      <c r="F9" s="733"/>
      <c r="G9" s="733"/>
      <c r="H9" s="733"/>
      <c r="I9" s="733"/>
      <c r="J9" s="733"/>
      <c r="K9" s="734"/>
      <c r="L9" s="1"/>
    </row>
    <row r="10" spans="1:12" ht="15.75" thickBot="1" x14ac:dyDescent="0.3">
      <c r="A10" s="729"/>
      <c r="B10" s="730"/>
      <c r="C10" s="730"/>
      <c r="D10" s="730"/>
      <c r="E10" s="730"/>
      <c r="F10" s="730"/>
      <c r="G10" s="730"/>
      <c r="H10" s="730"/>
      <c r="I10" s="730"/>
      <c r="J10" s="730"/>
      <c r="K10" s="730"/>
      <c r="L10" s="1"/>
    </row>
    <row r="11" spans="1:12" ht="16.5" customHeight="1" thickBot="1" x14ac:dyDescent="0.3">
      <c r="A11" s="900" t="s">
        <v>123</v>
      </c>
      <c r="B11" s="905" t="str">
        <f>DESCRIPCION!A10</f>
        <v>Posibilidad del Uso inadecuado de los bienes de la Entidad, para beneficio propio o de un tercero</v>
      </c>
      <c r="C11" s="905"/>
      <c r="D11" s="905"/>
      <c r="E11" s="905"/>
      <c r="F11" s="905"/>
      <c r="G11" s="905"/>
      <c r="H11" s="906"/>
      <c r="I11" s="903" t="s">
        <v>348</v>
      </c>
      <c r="J11" s="904"/>
      <c r="K11" s="113" t="str">
        <f>IF(J18="x","EXTREMA",IF(J20="x","ALTA",IF(J22="x","MODERADA",IF(J24="x","BAJA",""))))</f>
        <v>ALTA</v>
      </c>
      <c r="L11" s="1"/>
    </row>
    <row r="12" spans="1:12" ht="16.5" thickBot="1" x14ac:dyDescent="0.3">
      <c r="A12" s="901"/>
      <c r="B12" s="907"/>
      <c r="C12" s="907"/>
      <c r="D12" s="907"/>
      <c r="E12" s="907"/>
      <c r="F12" s="907"/>
      <c r="G12" s="907"/>
      <c r="H12" s="908"/>
      <c r="I12" s="909" t="s">
        <v>349</v>
      </c>
      <c r="J12" s="910"/>
      <c r="K12" s="160" t="str">
        <f>'VALORACION RIESGOS INHERENTES'!K11</f>
        <v>EXTREMA</v>
      </c>
      <c r="L12" s="1"/>
    </row>
    <row r="13" spans="1:12" ht="16.5" thickBot="1" x14ac:dyDescent="0.3">
      <c r="A13" s="902"/>
      <c r="B13" s="700" t="s">
        <v>299</v>
      </c>
      <c r="C13" s="701"/>
      <c r="D13" s="701"/>
      <c r="E13" s="701"/>
      <c r="F13" s="701"/>
      <c r="G13" s="701"/>
      <c r="H13" s="701"/>
      <c r="I13" s="701"/>
      <c r="J13" s="704"/>
      <c r="K13" s="158" t="str">
        <f>'EVALUACIÓN SOLIDEZ CONTROLES'!H11</f>
        <v>Fuerte</v>
      </c>
      <c r="L13" s="1"/>
    </row>
    <row r="14" spans="1:12" ht="16.5" thickBot="1" x14ac:dyDescent="0.3">
      <c r="A14" s="161" t="s">
        <v>125</v>
      </c>
      <c r="B14" s="162"/>
      <c r="C14" s="162"/>
      <c r="D14" s="217"/>
      <c r="E14" s="922" t="s">
        <v>352</v>
      </c>
      <c r="F14" s="923"/>
      <c r="G14" s="924"/>
      <c r="H14" s="700" t="s">
        <v>351</v>
      </c>
      <c r="I14" s="704"/>
      <c r="J14" s="705" t="s">
        <v>137</v>
      </c>
      <c r="K14" s="706"/>
      <c r="L14" s="1"/>
    </row>
    <row r="15" spans="1:12" ht="40.5" customHeight="1" thickBot="1" x14ac:dyDescent="0.3">
      <c r="A15" s="138"/>
      <c r="B15" s="137"/>
      <c r="C15" s="137"/>
      <c r="D15" s="137"/>
      <c r="E15" s="137"/>
      <c r="F15" s="137"/>
      <c r="G15" s="137"/>
      <c r="H15" s="137"/>
      <c r="I15" s="137"/>
      <c r="J15" s="139"/>
      <c r="K15" s="140"/>
      <c r="L15" s="1"/>
    </row>
    <row r="16" spans="1:12" ht="22.5" customHeight="1" thickBot="1" x14ac:dyDescent="0.3">
      <c r="A16" s="740" t="s">
        <v>125</v>
      </c>
      <c r="B16" s="136">
        <v>5</v>
      </c>
      <c r="C16" s="925"/>
      <c r="D16" s="742"/>
      <c r="E16" s="743"/>
      <c r="F16" s="743"/>
      <c r="G16" s="743"/>
      <c r="H16" s="137"/>
      <c r="I16" s="137"/>
      <c r="J16" s="738" t="s">
        <v>124</v>
      </c>
      <c r="K16" s="739"/>
      <c r="L16" s="1"/>
    </row>
    <row r="17" spans="1:12" ht="23.25" customHeight="1" thickBot="1" x14ac:dyDescent="0.3">
      <c r="A17" s="740"/>
      <c r="B17" s="136" t="s">
        <v>127</v>
      </c>
      <c r="C17" s="741"/>
      <c r="D17" s="742"/>
      <c r="E17" s="743"/>
      <c r="F17" s="743"/>
      <c r="G17" s="743"/>
      <c r="H17" s="137"/>
      <c r="I17" s="137"/>
      <c r="J17" s="141"/>
      <c r="K17" s="18"/>
      <c r="L17" s="1"/>
    </row>
    <row r="18" spans="1:12" ht="29.25" thickBot="1" x14ac:dyDescent="0.3">
      <c r="A18" s="740"/>
      <c r="B18" s="136">
        <v>4</v>
      </c>
      <c r="C18" s="744"/>
      <c r="D18" s="742"/>
      <c r="E18" s="742"/>
      <c r="F18" s="745"/>
      <c r="G18" s="743"/>
      <c r="H18" s="137"/>
      <c r="I18" s="137"/>
      <c r="J18" s="151" t="str">
        <f xml:space="preserve"> IF(OR(E16="X",F16="X",G16="x",F18="x",G18="X",F20="X",G20="X",G22="X" ),"x","")</f>
        <v/>
      </c>
      <c r="K18" s="18" t="s">
        <v>126</v>
      </c>
      <c r="L18" s="1"/>
    </row>
    <row r="19" spans="1:12" ht="29.25" thickBot="1" x14ac:dyDescent="0.3">
      <c r="A19" s="740"/>
      <c r="B19" s="136" t="s">
        <v>129</v>
      </c>
      <c r="C19" s="744"/>
      <c r="D19" s="742"/>
      <c r="E19" s="742"/>
      <c r="F19" s="746"/>
      <c r="G19" s="743"/>
      <c r="H19" s="137"/>
      <c r="I19" s="137"/>
      <c r="J19" s="152"/>
      <c r="K19" s="18"/>
      <c r="L19" s="1"/>
    </row>
    <row r="20" spans="1:12" ht="29.25" thickBot="1" x14ac:dyDescent="0.3">
      <c r="A20" s="740"/>
      <c r="B20" s="136">
        <v>3</v>
      </c>
      <c r="C20" s="747"/>
      <c r="D20" s="748"/>
      <c r="E20" s="749"/>
      <c r="F20" s="745"/>
      <c r="G20" s="743"/>
      <c r="H20" s="137"/>
      <c r="I20" s="137"/>
      <c r="J20" s="153" t="str">
        <f xml:space="preserve"> IF(OR(C16="X",D16="X",D18="x",E18="x",E20="X",F22="X",F24="X",G24="X" ),"x","")</f>
        <v>x</v>
      </c>
      <c r="K20" s="18" t="s">
        <v>128</v>
      </c>
      <c r="L20" s="1"/>
    </row>
    <row r="21" spans="1:12" ht="29.25" thickBot="1" x14ac:dyDescent="0.3">
      <c r="A21" s="740"/>
      <c r="B21" s="136" t="s">
        <v>131</v>
      </c>
      <c r="C21" s="747"/>
      <c r="D21" s="748"/>
      <c r="E21" s="742"/>
      <c r="F21" s="746"/>
      <c r="G21" s="743"/>
      <c r="H21" s="137"/>
      <c r="I21" s="137"/>
      <c r="J21" s="154"/>
      <c r="K21" s="18"/>
      <c r="L21" s="1"/>
    </row>
    <row r="22" spans="1:12" ht="29.25" thickBot="1" x14ac:dyDescent="0.3">
      <c r="A22" s="740"/>
      <c r="B22" s="136">
        <v>2</v>
      </c>
      <c r="C22" s="747"/>
      <c r="D22" s="753"/>
      <c r="E22" s="757"/>
      <c r="F22" s="758"/>
      <c r="G22" s="743"/>
      <c r="H22" s="137"/>
      <c r="I22" s="137"/>
      <c r="J22" s="155" t="str">
        <f xml:space="preserve"> IF(OR(C18="X",D20="X",E22="x",E24="x" ),"x","")</f>
        <v/>
      </c>
      <c r="K22" s="18" t="s">
        <v>130</v>
      </c>
      <c r="L22" s="1"/>
    </row>
    <row r="23" spans="1:12" ht="29.25" thickBot="1" x14ac:dyDescent="0.3">
      <c r="A23" s="740"/>
      <c r="B23" s="136" t="s">
        <v>253</v>
      </c>
      <c r="C23" s="747"/>
      <c r="D23" s="753"/>
      <c r="E23" s="748"/>
      <c r="F23" s="759"/>
      <c r="G23" s="743"/>
      <c r="H23" s="137"/>
      <c r="I23" s="137"/>
      <c r="J23" s="154"/>
      <c r="K23" s="18"/>
      <c r="L23" s="1"/>
    </row>
    <row r="24" spans="1:12" ht="29.25" thickBot="1" x14ac:dyDescent="0.3">
      <c r="A24" s="740"/>
      <c r="B24" s="136">
        <v>1</v>
      </c>
      <c r="C24" s="747"/>
      <c r="D24" s="753"/>
      <c r="E24" s="748"/>
      <c r="F24" s="742" t="s">
        <v>347</v>
      </c>
      <c r="G24" s="742"/>
      <c r="H24" s="137"/>
      <c r="I24" s="137"/>
      <c r="J24" s="156" t="str">
        <f xml:space="preserve"> IF(OR(C20="X",C22="X",D22="x",C24="x",D24="x" ),"x","")</f>
        <v/>
      </c>
      <c r="K24" s="18" t="s">
        <v>132</v>
      </c>
      <c r="L24" s="1"/>
    </row>
    <row r="25" spans="1:12" ht="15.75" thickBot="1" x14ac:dyDescent="0.3">
      <c r="A25" s="740"/>
      <c r="B25" s="136" t="s">
        <v>133</v>
      </c>
      <c r="C25" s="752"/>
      <c r="D25" s="754"/>
      <c r="E25" s="755"/>
      <c r="F25" s="756"/>
      <c r="G25" s="756"/>
      <c r="H25" s="142"/>
      <c r="I25" s="137"/>
      <c r="J25" s="137"/>
      <c r="K25" s="136"/>
      <c r="L25" s="1"/>
    </row>
    <row r="26" spans="1:12" x14ac:dyDescent="0.25">
      <c r="A26" s="138"/>
      <c r="B26" s="137"/>
      <c r="C26" s="137">
        <v>1</v>
      </c>
      <c r="D26" s="137">
        <v>2</v>
      </c>
      <c r="E26" s="137">
        <v>3</v>
      </c>
      <c r="F26" s="137">
        <v>4</v>
      </c>
      <c r="G26" s="137">
        <v>5</v>
      </c>
      <c r="H26" s="137"/>
      <c r="I26" s="137"/>
      <c r="J26" s="137"/>
      <c r="K26" s="136"/>
      <c r="L26" s="1"/>
    </row>
    <row r="27" spans="1:12" x14ac:dyDescent="0.25">
      <c r="A27" s="138"/>
      <c r="B27" s="137"/>
      <c r="C27" s="137" t="s">
        <v>134</v>
      </c>
      <c r="D27" s="137" t="s">
        <v>135</v>
      </c>
      <c r="E27" s="137" t="s">
        <v>136</v>
      </c>
      <c r="F27" s="137" t="s">
        <v>137</v>
      </c>
      <c r="G27" s="137" t="s">
        <v>138</v>
      </c>
      <c r="H27" s="137"/>
      <c r="I27" s="137"/>
      <c r="J27" s="137"/>
      <c r="K27" s="136"/>
      <c r="L27" s="1"/>
    </row>
    <row r="28" spans="1:12" ht="15" customHeight="1" x14ac:dyDescent="0.25">
      <c r="A28" s="138"/>
      <c r="B28" s="137"/>
      <c r="C28" s="760" t="s">
        <v>139</v>
      </c>
      <c r="D28" s="760"/>
      <c r="E28" s="760"/>
      <c r="F28" s="760"/>
      <c r="G28" s="760"/>
      <c r="H28" s="137"/>
      <c r="I28" s="137"/>
      <c r="J28" s="137"/>
      <c r="K28" s="136"/>
      <c r="L28" s="1"/>
    </row>
    <row r="29" spans="1:12" ht="15" customHeight="1" x14ac:dyDescent="0.25">
      <c r="A29" s="138"/>
      <c r="B29" s="137"/>
      <c r="C29" s="760"/>
      <c r="D29" s="760"/>
      <c r="E29" s="760"/>
      <c r="F29" s="760"/>
      <c r="G29" s="760"/>
      <c r="H29" s="137"/>
      <c r="I29" s="137"/>
      <c r="J29" s="137"/>
      <c r="K29" s="136"/>
      <c r="L29" s="1"/>
    </row>
    <row r="30" spans="1:12" ht="15.75" thickBot="1" x14ac:dyDescent="0.3">
      <c r="A30" s="148"/>
      <c r="B30" s="149"/>
      <c r="C30" s="149"/>
      <c r="D30" s="149"/>
      <c r="E30" s="149"/>
      <c r="F30" s="149"/>
      <c r="G30" s="149"/>
      <c r="H30" s="149"/>
      <c r="I30" s="149"/>
      <c r="J30" s="149"/>
      <c r="K30" s="150"/>
      <c r="L30" s="1"/>
    </row>
    <row r="31" spans="1:12" ht="15.75" thickBot="1" x14ac:dyDescent="0.3">
      <c r="A31" s="1"/>
      <c r="B31" s="1"/>
      <c r="C31" s="1"/>
      <c r="D31" s="1"/>
      <c r="E31" s="1"/>
      <c r="F31" s="1"/>
      <c r="G31" s="1"/>
      <c r="H31" s="1"/>
      <c r="I31" s="1"/>
      <c r="J31" s="1"/>
      <c r="K31" s="1"/>
      <c r="L31" s="1"/>
    </row>
    <row r="32" spans="1:12" ht="16.5" customHeight="1" thickBot="1" x14ac:dyDescent="0.3">
      <c r="A32" s="900" t="s">
        <v>123</v>
      </c>
      <c r="B32" s="915" t="str">
        <f>DESCRIPCION!A13</f>
        <v>Posibilidad de Solicitar y/o recibir dadivas para omitir y/o manipular Informacion real de un predio publico en favorecimiento de un tercero.</v>
      </c>
      <c r="C32" s="905"/>
      <c r="D32" s="905"/>
      <c r="E32" s="905"/>
      <c r="F32" s="905"/>
      <c r="G32" s="905"/>
      <c r="H32" s="906"/>
      <c r="I32" s="903" t="s">
        <v>348</v>
      </c>
      <c r="J32" s="904"/>
      <c r="K32" s="113" t="str">
        <f>IF(J39="x","EXTREMA",IF(J41="x","ALTA",IF(J43="x","MODERADA",IF(J45="x","BAJA",""))))</f>
        <v>ALTA</v>
      </c>
      <c r="L32" s="1"/>
    </row>
    <row r="33" spans="1:12" ht="15.75" customHeight="1" thickBot="1" x14ac:dyDescent="0.3">
      <c r="A33" s="901"/>
      <c r="B33" s="916"/>
      <c r="C33" s="907"/>
      <c r="D33" s="907"/>
      <c r="E33" s="907"/>
      <c r="F33" s="907"/>
      <c r="G33" s="907"/>
      <c r="H33" s="908"/>
      <c r="I33" s="909" t="s">
        <v>349</v>
      </c>
      <c r="J33" s="910"/>
      <c r="K33" s="158" t="str">
        <f>'VALORACION RIESGOS INHERENTES'!K31</f>
        <v>ALTA</v>
      </c>
      <c r="L33" s="1"/>
    </row>
    <row r="34" spans="1:12" ht="16.5" thickBot="1" x14ac:dyDescent="0.3">
      <c r="A34" s="902"/>
      <c r="B34" s="700" t="s">
        <v>299</v>
      </c>
      <c r="C34" s="701"/>
      <c r="D34" s="701"/>
      <c r="E34" s="701"/>
      <c r="F34" s="701"/>
      <c r="G34" s="701"/>
      <c r="H34" s="701"/>
      <c r="I34" s="701"/>
      <c r="J34" s="704"/>
      <c r="K34" s="158" t="str">
        <f>'EVALUACIÓN SOLIDEZ CONTROLES'!H15</f>
        <v>Fuerte</v>
      </c>
      <c r="L34" s="1"/>
    </row>
    <row r="35" spans="1:12" ht="21.75" customHeight="1" thickBot="1" x14ac:dyDescent="0.3">
      <c r="A35" s="161" t="s">
        <v>125</v>
      </c>
      <c r="B35" s="162"/>
      <c r="C35" s="162"/>
      <c r="D35" s="217"/>
      <c r="E35" s="922" t="s">
        <v>352</v>
      </c>
      <c r="F35" s="923"/>
      <c r="G35" s="924"/>
      <c r="H35" s="700" t="s">
        <v>351</v>
      </c>
      <c r="I35" s="704"/>
      <c r="J35" s="705" t="s">
        <v>137</v>
      </c>
      <c r="K35" s="706"/>
      <c r="L35" s="1"/>
    </row>
    <row r="36" spans="1:12" ht="36.75" customHeight="1" x14ac:dyDescent="0.25">
      <c r="A36" s="143"/>
      <c r="B36" s="122"/>
      <c r="C36" s="144"/>
      <c r="D36" s="122"/>
      <c r="E36" s="122"/>
      <c r="F36" s="122"/>
      <c r="G36" s="122"/>
      <c r="H36" s="122"/>
      <c r="I36" s="122"/>
      <c r="J36" s="139"/>
      <c r="K36" s="140"/>
      <c r="L36" s="1"/>
    </row>
    <row r="37" spans="1:12" ht="38.25" customHeight="1" x14ac:dyDescent="0.25">
      <c r="A37" s="716" t="s">
        <v>125</v>
      </c>
      <c r="B37" s="122">
        <v>5</v>
      </c>
      <c r="C37" s="717"/>
      <c r="D37" s="713"/>
      <c r="E37" s="714"/>
      <c r="F37" s="714"/>
      <c r="G37" s="714"/>
      <c r="H37" s="122"/>
      <c r="I37" s="122"/>
      <c r="J37" s="723" t="s">
        <v>124</v>
      </c>
      <c r="K37" s="724"/>
      <c r="L37" s="1"/>
    </row>
    <row r="38" spans="1:12" x14ac:dyDescent="0.25">
      <c r="A38" s="716"/>
      <c r="B38" s="122" t="s">
        <v>127</v>
      </c>
      <c r="C38" s="718"/>
      <c r="D38" s="713"/>
      <c r="E38" s="714"/>
      <c r="F38" s="714"/>
      <c r="G38" s="714"/>
      <c r="H38" s="122"/>
      <c r="I38" s="122"/>
      <c r="J38" s="124"/>
      <c r="K38" s="125"/>
      <c r="L38" s="1"/>
    </row>
    <row r="39" spans="1:12" ht="27.75" x14ac:dyDescent="0.25">
      <c r="A39" s="716"/>
      <c r="B39" s="122">
        <v>4</v>
      </c>
      <c r="C39" s="761"/>
      <c r="D39" s="713"/>
      <c r="E39" s="713"/>
      <c r="F39" s="763"/>
      <c r="G39" s="714"/>
      <c r="H39" s="122"/>
      <c r="I39" s="122"/>
      <c r="J39" s="130" t="str">
        <f xml:space="preserve"> IF(OR(E37="X",F37="X",G37="x",F39="x",G39="X",F41="X",G41="X",G43="X" ),"x","")</f>
        <v/>
      </c>
      <c r="K39" s="125" t="s">
        <v>126</v>
      </c>
      <c r="L39" s="1"/>
    </row>
    <row r="40" spans="1:12" ht="27.75" x14ac:dyDescent="0.25">
      <c r="A40" s="716"/>
      <c r="B40" s="122" t="s">
        <v>129</v>
      </c>
      <c r="C40" s="762"/>
      <c r="D40" s="713"/>
      <c r="E40" s="713"/>
      <c r="F40" s="763"/>
      <c r="G40" s="714"/>
      <c r="H40" s="122"/>
      <c r="I40" s="122"/>
      <c r="J40" s="131"/>
      <c r="K40" s="125"/>
      <c r="L40" s="1"/>
    </row>
    <row r="41" spans="1:12" ht="27.75" x14ac:dyDescent="0.25">
      <c r="A41" s="716"/>
      <c r="B41" s="122">
        <v>3</v>
      </c>
      <c r="C41" s="707"/>
      <c r="D41" s="711"/>
      <c r="E41" s="712"/>
      <c r="F41" s="763"/>
      <c r="G41" s="714"/>
      <c r="H41" s="122"/>
      <c r="I41" s="122"/>
      <c r="J41" s="132" t="str">
        <f xml:space="preserve"> IF(OR(C37="X",D37="X",D39="x",E39="x",E41="X",F43="X",F45="X",G45="X" ),"x","")</f>
        <v>x</v>
      </c>
      <c r="K41" s="125" t="s">
        <v>128</v>
      </c>
      <c r="L41" s="1"/>
    </row>
    <row r="42" spans="1:12" ht="27.75" x14ac:dyDescent="0.25">
      <c r="A42" s="716"/>
      <c r="B42" s="122" t="s">
        <v>131</v>
      </c>
      <c r="C42" s="708"/>
      <c r="D42" s="711"/>
      <c r="E42" s="713"/>
      <c r="F42" s="763"/>
      <c r="G42" s="714"/>
      <c r="H42" s="122"/>
      <c r="I42" s="122"/>
      <c r="J42" s="133"/>
      <c r="K42" s="125"/>
      <c r="L42" s="1"/>
    </row>
    <row r="43" spans="1:12" ht="27.75" x14ac:dyDescent="0.25">
      <c r="A43" s="716"/>
      <c r="B43" s="122">
        <v>2</v>
      </c>
      <c r="C43" s="707"/>
      <c r="D43" s="709"/>
      <c r="E43" s="710"/>
      <c r="F43" s="712"/>
      <c r="G43" s="714"/>
      <c r="H43" s="122"/>
      <c r="I43" s="122"/>
      <c r="J43" s="134" t="str">
        <f xml:space="preserve"> IF(OR(C39="X",D41="X",E43="x",E45="x" ),"x","")</f>
        <v/>
      </c>
      <c r="K43" s="125" t="s">
        <v>130</v>
      </c>
      <c r="L43" s="1"/>
    </row>
    <row r="44" spans="1:12" ht="27.75" x14ac:dyDescent="0.25">
      <c r="A44" s="716"/>
      <c r="B44" s="122" t="s">
        <v>253</v>
      </c>
      <c r="C44" s="708"/>
      <c r="D44" s="709"/>
      <c r="E44" s="711"/>
      <c r="F44" s="713"/>
      <c r="G44" s="714"/>
      <c r="H44" s="122"/>
      <c r="I44" s="122"/>
      <c r="J44" s="133"/>
      <c r="K44" s="125"/>
      <c r="L44" s="1"/>
    </row>
    <row r="45" spans="1:12" ht="27.75" x14ac:dyDescent="0.25">
      <c r="A45" s="716"/>
      <c r="B45" s="122">
        <v>1</v>
      </c>
      <c r="C45" s="707"/>
      <c r="D45" s="765"/>
      <c r="E45" s="767"/>
      <c r="F45" s="769" t="s">
        <v>347</v>
      </c>
      <c r="G45" s="771"/>
      <c r="H45" s="122"/>
      <c r="I45" s="122"/>
      <c r="J45" s="135" t="str">
        <f xml:space="preserve"> IF(OR(C41="X",C43="X",D43="x",D45="x",C45="x" ),"x","")</f>
        <v/>
      </c>
      <c r="K45" s="125" t="s">
        <v>132</v>
      </c>
      <c r="L45" s="1"/>
    </row>
    <row r="46" spans="1:12" x14ac:dyDescent="0.25">
      <c r="A46" s="716"/>
      <c r="B46" s="122" t="s">
        <v>133</v>
      </c>
      <c r="C46" s="764"/>
      <c r="D46" s="766"/>
      <c r="E46" s="768"/>
      <c r="F46" s="770"/>
      <c r="G46" s="772"/>
      <c r="H46" s="122"/>
      <c r="I46" s="122"/>
      <c r="J46" s="122"/>
      <c r="K46" s="123"/>
      <c r="L46" s="1"/>
    </row>
    <row r="47" spans="1:12" x14ac:dyDescent="0.25">
      <c r="A47" s="143"/>
      <c r="B47" s="122"/>
      <c r="C47" s="122">
        <v>1</v>
      </c>
      <c r="D47" s="122">
        <v>2</v>
      </c>
      <c r="E47" s="122">
        <v>3</v>
      </c>
      <c r="F47" s="122">
        <v>4</v>
      </c>
      <c r="G47" s="122">
        <v>5</v>
      </c>
      <c r="H47" s="122"/>
      <c r="I47" s="122"/>
      <c r="J47" s="122"/>
      <c r="K47" s="123"/>
      <c r="L47" s="1"/>
    </row>
    <row r="48" spans="1:12" x14ac:dyDescent="0.25">
      <c r="A48" s="143"/>
      <c r="B48" s="122"/>
      <c r="C48" s="122" t="s">
        <v>134</v>
      </c>
      <c r="D48" s="122" t="s">
        <v>135</v>
      </c>
      <c r="E48" s="122" t="s">
        <v>136</v>
      </c>
      <c r="F48" s="122" t="s">
        <v>137</v>
      </c>
      <c r="G48" s="122" t="s">
        <v>138</v>
      </c>
      <c r="H48" s="122"/>
      <c r="I48" s="723"/>
      <c r="J48" s="723"/>
      <c r="K48" s="724"/>
      <c r="L48" s="1"/>
    </row>
    <row r="49" spans="1:12" ht="15" customHeight="1" x14ac:dyDescent="0.25">
      <c r="A49" s="143"/>
      <c r="B49" s="122"/>
      <c r="C49" s="715" t="s">
        <v>139</v>
      </c>
      <c r="D49" s="715"/>
      <c r="E49" s="715"/>
      <c r="F49" s="715"/>
      <c r="G49" s="715"/>
      <c r="H49" s="122"/>
      <c r="I49" s="122"/>
      <c r="J49" s="122"/>
      <c r="K49" s="123"/>
      <c r="L49" s="1"/>
    </row>
    <row r="50" spans="1:12" ht="15" customHeight="1" x14ac:dyDescent="0.25">
      <c r="A50" s="143"/>
      <c r="B50" s="122"/>
      <c r="C50" s="715"/>
      <c r="D50" s="715"/>
      <c r="E50" s="715"/>
      <c r="F50" s="715"/>
      <c r="G50" s="715"/>
      <c r="H50" s="122"/>
      <c r="I50" s="122"/>
      <c r="J50" s="122"/>
      <c r="K50" s="123"/>
      <c r="L50" s="1"/>
    </row>
    <row r="51" spans="1:12" ht="15.75" thickBot="1" x14ac:dyDescent="0.3">
      <c r="A51" s="70"/>
      <c r="B51" s="71"/>
      <c r="C51" s="71"/>
      <c r="D51" s="71"/>
      <c r="E51" s="71"/>
      <c r="F51" s="71"/>
      <c r="G51" s="71"/>
      <c r="H51" s="71"/>
      <c r="I51" s="71"/>
      <c r="J51" s="71"/>
      <c r="K51" s="72"/>
      <c r="L51" s="1"/>
    </row>
    <row r="52" spans="1:12" ht="15.75" thickBot="1" x14ac:dyDescent="0.3">
      <c r="A52" s="1"/>
      <c r="B52" s="1"/>
      <c r="C52" s="1"/>
      <c r="D52" s="1"/>
      <c r="E52" s="1"/>
      <c r="F52" s="1"/>
      <c r="G52" s="1"/>
      <c r="H52" s="1"/>
      <c r="I52" s="1"/>
      <c r="J52" s="1"/>
      <c r="K52" s="1"/>
      <c r="L52" s="1"/>
    </row>
    <row r="53" spans="1:12" ht="15.75" customHeight="1" thickBot="1" x14ac:dyDescent="0.3">
      <c r="A53" s="900" t="s">
        <v>123</v>
      </c>
      <c r="B53" s="905" t="str">
        <f>DESCRIPCION!A16</f>
        <v>e</v>
      </c>
      <c r="C53" s="905"/>
      <c r="D53" s="905"/>
      <c r="E53" s="905"/>
      <c r="F53" s="905"/>
      <c r="G53" s="905"/>
      <c r="H53" s="906"/>
      <c r="I53" s="903" t="s">
        <v>348</v>
      </c>
      <c r="J53" s="904"/>
      <c r="K53" s="113" t="str">
        <f>IF(J60="x","EXTREMA",IF(J62="x","ALTA",IF(J64="x","MODERADA",IF(J66="x","BAJA",""))))</f>
        <v/>
      </c>
      <c r="L53" s="1"/>
    </row>
    <row r="54" spans="1:12" ht="16.5" thickBot="1" x14ac:dyDescent="0.3">
      <c r="A54" s="901"/>
      <c r="B54" s="907"/>
      <c r="C54" s="907"/>
      <c r="D54" s="907"/>
      <c r="E54" s="907"/>
      <c r="F54" s="907"/>
      <c r="G54" s="907"/>
      <c r="H54" s="908"/>
      <c r="I54" s="909" t="s">
        <v>349</v>
      </c>
      <c r="J54" s="910"/>
      <c r="K54" s="159" t="str">
        <f>'VALORACION RIESGOS INHERENTES'!K51</f>
        <v/>
      </c>
      <c r="L54" s="1"/>
    </row>
    <row r="55" spans="1:12" ht="16.5" thickBot="1" x14ac:dyDescent="0.3">
      <c r="A55" s="902"/>
      <c r="B55" s="909" t="s">
        <v>299</v>
      </c>
      <c r="C55" s="911"/>
      <c r="D55" s="911"/>
      <c r="E55" s="911"/>
      <c r="F55" s="911"/>
      <c r="G55" s="911"/>
      <c r="H55" s="911"/>
      <c r="I55" s="911"/>
      <c r="J55" s="910"/>
      <c r="K55" s="159" t="e">
        <f>'EVALUACIÓN SOLIDEZ CONTROLES'!H19</f>
        <v>#DIV/0!</v>
      </c>
      <c r="L55" s="1"/>
    </row>
    <row r="56" spans="1:12" ht="20.25" customHeight="1" thickBot="1" x14ac:dyDescent="0.3">
      <c r="A56" s="161" t="s">
        <v>125</v>
      </c>
      <c r="B56" s="162"/>
      <c r="C56" s="162"/>
      <c r="D56" s="217"/>
      <c r="E56" s="922"/>
      <c r="F56" s="923"/>
      <c r="G56" s="924"/>
      <c r="H56" s="700" t="s">
        <v>351</v>
      </c>
      <c r="I56" s="704"/>
      <c r="J56" s="705"/>
      <c r="K56" s="706"/>
      <c r="L56" s="1"/>
    </row>
    <row r="57" spans="1:12" ht="38.25" customHeight="1" x14ac:dyDescent="0.25">
      <c r="A57" s="143"/>
      <c r="B57" s="122"/>
      <c r="C57" s="144"/>
      <c r="D57" s="122"/>
      <c r="E57" s="122"/>
      <c r="F57" s="122"/>
      <c r="G57" s="122"/>
      <c r="H57" s="122"/>
      <c r="I57" s="122"/>
      <c r="J57" s="139"/>
      <c r="K57" s="140"/>
      <c r="L57" s="1"/>
    </row>
    <row r="58" spans="1:12" ht="39" customHeight="1" x14ac:dyDescent="0.25">
      <c r="A58" s="716" t="s">
        <v>125</v>
      </c>
      <c r="B58" s="122">
        <v>5</v>
      </c>
      <c r="C58" s="717"/>
      <c r="D58" s="713"/>
      <c r="E58" s="714"/>
      <c r="F58" s="714"/>
      <c r="G58" s="714"/>
      <c r="H58" s="122"/>
      <c r="I58" s="122"/>
      <c r="J58" s="723" t="s">
        <v>124</v>
      </c>
      <c r="K58" s="724"/>
      <c r="L58" s="1"/>
    </row>
    <row r="59" spans="1:12" x14ac:dyDescent="0.25">
      <c r="A59" s="716"/>
      <c r="B59" s="122" t="s">
        <v>127</v>
      </c>
      <c r="C59" s="718"/>
      <c r="D59" s="713"/>
      <c r="E59" s="714"/>
      <c r="F59" s="714"/>
      <c r="G59" s="714"/>
      <c r="H59" s="122"/>
      <c r="I59" s="122"/>
      <c r="J59" s="124"/>
      <c r="K59" s="125"/>
      <c r="L59" s="1"/>
    </row>
    <row r="60" spans="1:12" ht="27.75" x14ac:dyDescent="0.25">
      <c r="A60" s="716"/>
      <c r="B60" s="122">
        <v>4</v>
      </c>
      <c r="C60" s="761"/>
      <c r="D60" s="713"/>
      <c r="E60" s="713"/>
      <c r="F60" s="763"/>
      <c r="G60" s="714"/>
      <c r="H60" s="122"/>
      <c r="I60" s="122"/>
      <c r="J60" s="130" t="str">
        <f xml:space="preserve"> IF(OR(E58="X",F58="X",G58="x",F60="x",G60="X",F62="X",G62="X",G64="X" ),"x","")</f>
        <v/>
      </c>
      <c r="K60" s="125" t="s">
        <v>126</v>
      </c>
      <c r="L60" s="1"/>
    </row>
    <row r="61" spans="1:12" ht="27.75" x14ac:dyDescent="0.25">
      <c r="A61" s="716"/>
      <c r="B61" s="122" t="s">
        <v>129</v>
      </c>
      <c r="C61" s="762"/>
      <c r="D61" s="713"/>
      <c r="E61" s="713"/>
      <c r="F61" s="763"/>
      <c r="G61" s="714"/>
      <c r="H61" s="122"/>
      <c r="I61" s="122"/>
      <c r="J61" s="131"/>
      <c r="K61" s="125"/>
      <c r="L61" s="1"/>
    </row>
    <row r="62" spans="1:12" ht="27.75" x14ac:dyDescent="0.25">
      <c r="A62" s="716"/>
      <c r="B62" s="122">
        <v>3</v>
      </c>
      <c r="C62" s="707"/>
      <c r="D62" s="711"/>
      <c r="E62" s="712"/>
      <c r="F62" s="763"/>
      <c r="G62" s="714"/>
      <c r="H62" s="122"/>
      <c r="I62" s="122"/>
      <c r="J62" s="132" t="str">
        <f xml:space="preserve"> IF(OR(C58="X",D58="X",D60="x",E60="x",E62="X",F64="X",F66="X",G66="X" ),"x","")</f>
        <v/>
      </c>
      <c r="K62" s="125" t="s">
        <v>128</v>
      </c>
      <c r="L62" s="1"/>
    </row>
    <row r="63" spans="1:12" ht="27.75" x14ac:dyDescent="0.25">
      <c r="A63" s="716"/>
      <c r="B63" s="122" t="s">
        <v>131</v>
      </c>
      <c r="C63" s="708"/>
      <c r="D63" s="711"/>
      <c r="E63" s="713"/>
      <c r="F63" s="763"/>
      <c r="G63" s="714"/>
      <c r="H63" s="122"/>
      <c r="I63" s="122"/>
      <c r="J63" s="133"/>
      <c r="K63" s="125"/>
      <c r="L63" s="1"/>
    </row>
    <row r="64" spans="1:12" ht="27.75" x14ac:dyDescent="0.25">
      <c r="A64" s="716"/>
      <c r="B64" s="122">
        <v>2</v>
      </c>
      <c r="C64" s="707"/>
      <c r="D64" s="709"/>
      <c r="E64" s="710"/>
      <c r="F64" s="712"/>
      <c r="G64" s="714"/>
      <c r="H64" s="122"/>
      <c r="I64" s="122"/>
      <c r="J64" s="134" t="str">
        <f xml:space="preserve"> IF(OR(C60="X",D62="X",E66="x",E64="x" ),"x","")</f>
        <v/>
      </c>
      <c r="K64" s="125" t="s">
        <v>130</v>
      </c>
      <c r="L64" s="1"/>
    </row>
    <row r="65" spans="1:12" ht="27.75" x14ac:dyDescent="0.25">
      <c r="A65" s="716"/>
      <c r="B65" s="122" t="s">
        <v>253</v>
      </c>
      <c r="C65" s="708"/>
      <c r="D65" s="709"/>
      <c r="E65" s="711"/>
      <c r="F65" s="713"/>
      <c r="G65" s="714"/>
      <c r="H65" s="122"/>
      <c r="I65" s="122"/>
      <c r="J65" s="133"/>
      <c r="K65" s="125"/>
      <c r="L65" s="1"/>
    </row>
    <row r="66" spans="1:12" ht="27.75" x14ac:dyDescent="0.25">
      <c r="A66" s="716"/>
      <c r="B66" s="122">
        <v>1</v>
      </c>
      <c r="C66" s="707"/>
      <c r="D66" s="765"/>
      <c r="E66" s="767"/>
      <c r="F66" s="773"/>
      <c r="G66" s="771"/>
      <c r="H66" s="122"/>
      <c r="I66" s="122"/>
      <c r="J66" s="135" t="str">
        <f xml:space="preserve"> IF(OR(C62="X",C64="X",C66="x",D64="x",D66="x" ),"x","")</f>
        <v/>
      </c>
      <c r="K66" s="125" t="s">
        <v>132</v>
      </c>
      <c r="L66" s="1"/>
    </row>
    <row r="67" spans="1:12" x14ac:dyDescent="0.25">
      <c r="A67" s="716"/>
      <c r="B67" s="122" t="s">
        <v>133</v>
      </c>
      <c r="C67" s="764"/>
      <c r="D67" s="766"/>
      <c r="E67" s="768"/>
      <c r="F67" s="774"/>
      <c r="G67" s="772"/>
      <c r="H67" s="122"/>
      <c r="I67" s="122"/>
      <c r="J67" s="122"/>
      <c r="K67" s="123"/>
      <c r="L67" s="1"/>
    </row>
    <row r="68" spans="1:12" x14ac:dyDescent="0.25">
      <c r="A68" s="143"/>
      <c r="B68" s="122"/>
      <c r="C68" s="122">
        <v>1</v>
      </c>
      <c r="D68" s="122">
        <v>2</v>
      </c>
      <c r="E68" s="122">
        <v>3</v>
      </c>
      <c r="F68" s="122">
        <v>4</v>
      </c>
      <c r="G68" s="122">
        <v>5</v>
      </c>
      <c r="H68" s="122"/>
      <c r="I68" s="122"/>
      <c r="J68" s="122"/>
      <c r="K68" s="123"/>
      <c r="L68" s="1"/>
    </row>
    <row r="69" spans="1:12" x14ac:dyDescent="0.25">
      <c r="A69" s="143"/>
      <c r="B69" s="122"/>
      <c r="C69" s="122" t="s">
        <v>134</v>
      </c>
      <c r="D69" s="122" t="s">
        <v>135</v>
      </c>
      <c r="E69" s="122" t="s">
        <v>136</v>
      </c>
      <c r="F69" s="122" t="s">
        <v>137</v>
      </c>
      <c r="G69" s="122" t="s">
        <v>138</v>
      </c>
      <c r="H69" s="122"/>
      <c r="I69" s="122"/>
      <c r="J69" s="122"/>
      <c r="K69" s="123"/>
      <c r="L69" s="1"/>
    </row>
    <row r="70" spans="1:12" ht="15" customHeight="1" x14ac:dyDescent="0.25">
      <c r="A70" s="143"/>
      <c r="B70" s="122"/>
      <c r="C70" s="715" t="s">
        <v>139</v>
      </c>
      <c r="D70" s="715"/>
      <c r="E70" s="715"/>
      <c r="F70" s="715"/>
      <c r="G70" s="715"/>
      <c r="H70" s="122"/>
      <c r="I70" s="122"/>
      <c r="J70" s="122"/>
      <c r="K70" s="123"/>
      <c r="L70" s="1"/>
    </row>
    <row r="71" spans="1:12" ht="15" customHeight="1" x14ac:dyDescent="0.25">
      <c r="A71" s="143"/>
      <c r="B71" s="122"/>
      <c r="C71" s="715"/>
      <c r="D71" s="715"/>
      <c r="E71" s="715"/>
      <c r="F71" s="715"/>
      <c r="G71" s="715"/>
      <c r="H71" s="122"/>
      <c r="I71" s="122"/>
      <c r="J71" s="122"/>
      <c r="K71" s="123"/>
      <c r="L71" s="1"/>
    </row>
    <row r="72" spans="1:12" ht="15.75" thickBot="1" x14ac:dyDescent="0.3">
      <c r="A72" s="70"/>
      <c r="B72" s="71"/>
      <c r="C72" s="71"/>
      <c r="D72" s="71"/>
      <c r="E72" s="71"/>
      <c r="F72" s="71"/>
      <c r="G72" s="71"/>
      <c r="H72" s="71"/>
      <c r="I72" s="71"/>
      <c r="J72" s="71"/>
      <c r="K72" s="72"/>
      <c r="L72" s="1"/>
    </row>
    <row r="73" spans="1:12" ht="15.75" thickBot="1" x14ac:dyDescent="0.3">
      <c r="A73" s="1"/>
      <c r="B73" s="1"/>
      <c r="C73" s="1"/>
      <c r="D73" s="1"/>
      <c r="E73" s="1"/>
      <c r="F73" s="1"/>
      <c r="G73" s="1"/>
      <c r="H73" s="1"/>
      <c r="I73" s="1"/>
      <c r="J73" s="1"/>
      <c r="K73" s="1"/>
      <c r="L73" s="1"/>
    </row>
    <row r="74" spans="1:12" ht="15.75" customHeight="1" thickBot="1" x14ac:dyDescent="0.3">
      <c r="A74" s="900" t="s">
        <v>123</v>
      </c>
      <c r="B74" s="905" t="str">
        <f>DESCRIPCION!A19</f>
        <v>f</v>
      </c>
      <c r="C74" s="905"/>
      <c r="D74" s="905"/>
      <c r="E74" s="905"/>
      <c r="F74" s="905"/>
      <c r="G74" s="905"/>
      <c r="H74" s="906"/>
      <c r="I74" s="903" t="s">
        <v>348</v>
      </c>
      <c r="J74" s="904"/>
      <c r="K74" s="113" t="str">
        <f>IF(J81="x","EXTREMA",IF(J83="x","ALTA",IF(J85="x","MODERADA",IF(J87="x","BAJA",""))))</f>
        <v/>
      </c>
      <c r="L74" s="1"/>
    </row>
    <row r="75" spans="1:12" ht="16.5" thickBot="1" x14ac:dyDescent="0.3">
      <c r="A75" s="901"/>
      <c r="B75" s="907"/>
      <c r="C75" s="907"/>
      <c r="D75" s="907"/>
      <c r="E75" s="907"/>
      <c r="F75" s="907"/>
      <c r="G75" s="907"/>
      <c r="H75" s="908"/>
      <c r="I75" s="909" t="s">
        <v>349</v>
      </c>
      <c r="J75" s="910"/>
      <c r="K75" s="159" t="str">
        <f>'VALORACION RIESGOS INHERENTES'!K71</f>
        <v/>
      </c>
      <c r="L75" s="1"/>
    </row>
    <row r="76" spans="1:12" ht="16.5" thickBot="1" x14ac:dyDescent="0.3">
      <c r="A76" s="902"/>
      <c r="B76" s="700" t="s">
        <v>299</v>
      </c>
      <c r="C76" s="701"/>
      <c r="D76" s="701"/>
      <c r="E76" s="701"/>
      <c r="F76" s="701"/>
      <c r="G76" s="701"/>
      <c r="H76" s="701"/>
      <c r="I76" s="701"/>
      <c r="J76" s="704"/>
      <c r="K76" s="159" t="str">
        <f>'EVALUACIÓN SOLIDEZ CONTROLES'!H23</f>
        <v xml:space="preserve"> </v>
      </c>
      <c r="L76" s="1"/>
    </row>
    <row r="77" spans="1:12" ht="17.25" customHeight="1" thickBot="1" x14ac:dyDescent="0.3">
      <c r="A77" s="161" t="s">
        <v>125</v>
      </c>
      <c r="B77" s="162"/>
      <c r="C77" s="162"/>
      <c r="D77" s="217"/>
      <c r="E77" s="922"/>
      <c r="F77" s="923"/>
      <c r="G77" s="924"/>
      <c r="H77" s="700" t="s">
        <v>351</v>
      </c>
      <c r="I77" s="704"/>
      <c r="J77" s="705"/>
      <c r="K77" s="706"/>
      <c r="L77" s="1"/>
    </row>
    <row r="78" spans="1:12" ht="39.75" customHeight="1" x14ac:dyDescent="0.25">
      <c r="A78" s="143"/>
      <c r="B78" s="122"/>
      <c r="C78" s="144"/>
      <c r="D78" s="122"/>
      <c r="E78" s="122"/>
      <c r="F78" s="122"/>
      <c r="G78" s="122"/>
      <c r="H78" s="122"/>
      <c r="I78" s="122"/>
      <c r="J78" s="1"/>
      <c r="K78" s="63"/>
      <c r="L78" s="1"/>
    </row>
    <row r="79" spans="1:12" ht="15" customHeight="1" x14ac:dyDescent="0.25">
      <c r="A79" s="716" t="s">
        <v>125</v>
      </c>
      <c r="B79" s="122">
        <v>5</v>
      </c>
      <c r="C79" s="775"/>
      <c r="D79" s="777"/>
      <c r="E79" s="778"/>
      <c r="F79" s="778"/>
      <c r="G79" s="778"/>
      <c r="H79" s="157"/>
      <c r="I79" s="122"/>
      <c r="J79" s="723" t="s">
        <v>124</v>
      </c>
      <c r="K79" s="724"/>
      <c r="L79" s="1"/>
    </row>
    <row r="80" spans="1:12" ht="33" x14ac:dyDescent="0.25">
      <c r="A80" s="716"/>
      <c r="B80" s="122" t="s">
        <v>127</v>
      </c>
      <c r="C80" s="776"/>
      <c r="D80" s="777"/>
      <c r="E80" s="778"/>
      <c r="F80" s="778"/>
      <c r="G80" s="778"/>
      <c r="H80" s="157"/>
      <c r="I80" s="122"/>
      <c r="J80" s="124"/>
      <c r="K80" s="125"/>
      <c r="L80" s="1"/>
    </row>
    <row r="81" spans="1:12" ht="33" x14ac:dyDescent="0.25">
      <c r="A81" s="716"/>
      <c r="B81" s="122">
        <v>4</v>
      </c>
      <c r="C81" s="779"/>
      <c r="D81" s="777"/>
      <c r="E81" s="777"/>
      <c r="F81" s="722"/>
      <c r="G81" s="778"/>
      <c r="H81" s="157"/>
      <c r="I81" s="122"/>
      <c r="J81" s="130" t="str">
        <f xml:space="preserve"> IF(OR(E79="X",F79="X",G79="x",F81="x",G81="X",F83="X",G83="X",G85="X" ),"x","")</f>
        <v/>
      </c>
      <c r="K81" s="125" t="s">
        <v>126</v>
      </c>
      <c r="L81" s="1"/>
    </row>
    <row r="82" spans="1:12" ht="33" x14ac:dyDescent="0.25">
      <c r="A82" s="716"/>
      <c r="B82" s="122" t="s">
        <v>129</v>
      </c>
      <c r="C82" s="780"/>
      <c r="D82" s="777"/>
      <c r="E82" s="777"/>
      <c r="F82" s="722"/>
      <c r="G82" s="778"/>
      <c r="H82" s="157"/>
      <c r="I82" s="122"/>
      <c r="J82" s="131"/>
      <c r="K82" s="125"/>
      <c r="L82" s="1"/>
    </row>
    <row r="83" spans="1:12" ht="33" x14ac:dyDescent="0.25">
      <c r="A83" s="716"/>
      <c r="B83" s="122">
        <v>3</v>
      </c>
      <c r="C83" s="781"/>
      <c r="D83" s="783"/>
      <c r="E83" s="793"/>
      <c r="F83" s="722"/>
      <c r="G83" s="778"/>
      <c r="H83" s="157"/>
      <c r="I83" s="122"/>
      <c r="J83" s="132" t="str">
        <f xml:space="preserve"> IF(OR(C79="X",D79="X",D81="x",E81="x",E83="X",F85="X",F87="X",G87="X" ),"x","")</f>
        <v/>
      </c>
      <c r="K83" s="125" t="s">
        <v>128</v>
      </c>
      <c r="L83" s="1"/>
    </row>
    <row r="84" spans="1:12" ht="33" x14ac:dyDescent="0.25">
      <c r="A84" s="716"/>
      <c r="B84" s="122" t="s">
        <v>131</v>
      </c>
      <c r="C84" s="782"/>
      <c r="D84" s="783"/>
      <c r="E84" s="777"/>
      <c r="F84" s="722"/>
      <c r="G84" s="778"/>
      <c r="H84" s="157"/>
      <c r="I84" s="122"/>
      <c r="J84" s="133"/>
      <c r="K84" s="125"/>
      <c r="L84" s="1"/>
    </row>
    <row r="85" spans="1:12" ht="33" x14ac:dyDescent="0.25">
      <c r="A85" s="716"/>
      <c r="B85" s="122">
        <v>2</v>
      </c>
      <c r="C85" s="781"/>
      <c r="D85" s="794"/>
      <c r="E85" s="795"/>
      <c r="F85" s="793"/>
      <c r="G85" s="778"/>
      <c r="H85" s="157"/>
      <c r="I85" s="122"/>
      <c r="J85" s="134" t="str">
        <f xml:space="preserve"> IF(OR(C81="X",D83="X",E85="x",E87="x" ),"x","")</f>
        <v/>
      </c>
      <c r="K85" s="125" t="s">
        <v>130</v>
      </c>
      <c r="L85" s="1"/>
    </row>
    <row r="86" spans="1:12" ht="33" x14ac:dyDescent="0.25">
      <c r="A86" s="716"/>
      <c r="B86" s="122" t="s">
        <v>253</v>
      </c>
      <c r="C86" s="782"/>
      <c r="D86" s="794"/>
      <c r="E86" s="783"/>
      <c r="F86" s="777"/>
      <c r="G86" s="778"/>
      <c r="H86" s="157"/>
      <c r="I86" s="122"/>
      <c r="J86" s="133"/>
      <c r="K86" s="125"/>
      <c r="L86" s="1"/>
    </row>
    <row r="87" spans="1:12" ht="33" x14ac:dyDescent="0.25">
      <c r="A87" s="716"/>
      <c r="B87" s="122">
        <v>1</v>
      </c>
      <c r="C87" s="781"/>
      <c r="D87" s="785"/>
      <c r="E87" s="787"/>
      <c r="F87" s="789"/>
      <c r="G87" s="791"/>
      <c r="H87" s="157"/>
      <c r="I87" s="122"/>
      <c r="J87" s="135" t="str">
        <f xml:space="preserve"> IF(OR(C83="X",C85="X",D85="x",C87="x",D87="x" ),"x","")</f>
        <v/>
      </c>
      <c r="K87" s="125" t="s">
        <v>132</v>
      </c>
      <c r="L87" s="1"/>
    </row>
    <row r="88" spans="1:12" ht="33" x14ac:dyDescent="0.25">
      <c r="A88" s="716"/>
      <c r="B88" s="122" t="s">
        <v>133</v>
      </c>
      <c r="C88" s="784"/>
      <c r="D88" s="786"/>
      <c r="E88" s="788"/>
      <c r="F88" s="790"/>
      <c r="G88" s="792"/>
      <c r="H88" s="157"/>
      <c r="I88" s="122"/>
      <c r="J88" s="122"/>
      <c r="K88" s="123"/>
      <c r="L88" s="1"/>
    </row>
    <row r="89" spans="1:12" x14ac:dyDescent="0.25">
      <c r="A89" s="143"/>
      <c r="B89" s="122"/>
      <c r="C89" s="122">
        <v>1</v>
      </c>
      <c r="D89" s="122">
        <v>2</v>
      </c>
      <c r="E89" s="122">
        <v>3</v>
      </c>
      <c r="F89" s="122">
        <v>4</v>
      </c>
      <c r="G89" s="122">
        <v>5</v>
      </c>
      <c r="H89" s="122"/>
      <c r="I89" s="122"/>
      <c r="J89" s="122"/>
      <c r="K89" s="123"/>
      <c r="L89" s="1"/>
    </row>
    <row r="90" spans="1:12" x14ac:dyDescent="0.25">
      <c r="A90" s="143"/>
      <c r="B90" s="122"/>
      <c r="C90" s="122" t="s">
        <v>134</v>
      </c>
      <c r="D90" s="122" t="s">
        <v>135</v>
      </c>
      <c r="E90" s="122" t="s">
        <v>136</v>
      </c>
      <c r="F90" s="122" t="s">
        <v>137</v>
      </c>
      <c r="G90" s="122" t="s">
        <v>138</v>
      </c>
      <c r="H90" s="122"/>
      <c r="I90" s="122"/>
      <c r="J90" s="122"/>
      <c r="K90" s="123"/>
      <c r="L90" s="1"/>
    </row>
    <row r="91" spans="1:12" ht="15" customHeight="1" x14ac:dyDescent="0.25">
      <c r="A91" s="143"/>
      <c r="B91" s="122"/>
      <c r="C91" s="715" t="s">
        <v>139</v>
      </c>
      <c r="D91" s="715"/>
      <c r="E91" s="715"/>
      <c r="F91" s="715"/>
      <c r="G91" s="715"/>
      <c r="H91" s="122"/>
      <c r="I91" s="122"/>
      <c r="J91" s="122"/>
      <c r="K91" s="123"/>
      <c r="L91" s="1"/>
    </row>
    <row r="92" spans="1:12" ht="15" customHeight="1" x14ac:dyDescent="0.25">
      <c r="A92" s="143"/>
      <c r="B92" s="122"/>
      <c r="C92" s="715"/>
      <c r="D92" s="715"/>
      <c r="E92" s="715"/>
      <c r="F92" s="715"/>
      <c r="G92" s="715"/>
      <c r="H92" s="122"/>
      <c r="I92" s="122"/>
      <c r="J92" s="122"/>
      <c r="K92" s="123"/>
      <c r="L92" s="1"/>
    </row>
    <row r="93" spans="1:12" ht="15.75" thickBot="1" x14ac:dyDescent="0.3">
      <c r="A93" s="70"/>
      <c r="B93" s="71"/>
      <c r="C93" s="71"/>
      <c r="D93" s="71"/>
      <c r="E93" s="71"/>
      <c r="F93" s="71"/>
      <c r="G93" s="71"/>
      <c r="H93" s="71"/>
      <c r="I93" s="71"/>
      <c r="J93" s="71"/>
      <c r="K93" s="72"/>
      <c r="L93" s="1"/>
    </row>
    <row r="94" spans="1:12" ht="15.75" thickBot="1" x14ac:dyDescent="0.3">
      <c r="A94" s="1"/>
      <c r="B94" s="1"/>
      <c r="C94" s="1"/>
      <c r="D94" s="1"/>
      <c r="E94" s="1"/>
      <c r="F94" s="1"/>
      <c r="G94" s="1"/>
      <c r="H94" s="1"/>
      <c r="I94" s="1"/>
      <c r="J94" s="1"/>
      <c r="K94" s="1"/>
      <c r="L94" s="1"/>
    </row>
    <row r="95" spans="1:12" ht="16.5" customHeight="1" thickBot="1" x14ac:dyDescent="0.3">
      <c r="A95" s="900" t="s">
        <v>123</v>
      </c>
      <c r="B95" s="915" t="str">
        <f>DESCRIPCION!A22</f>
        <v>g</v>
      </c>
      <c r="C95" s="905"/>
      <c r="D95" s="905"/>
      <c r="E95" s="905"/>
      <c r="F95" s="905"/>
      <c r="G95" s="905"/>
      <c r="H95" s="906"/>
      <c r="I95" s="903" t="s">
        <v>348</v>
      </c>
      <c r="J95" s="904"/>
      <c r="K95" s="113" t="str">
        <f>IF(J102="x","EXTREMA",IF(J104="x","ALTA",IF(J106="x","MODERADA",IF(J108="x","BAJA",""))))</f>
        <v/>
      </c>
      <c r="L95" s="1"/>
    </row>
    <row r="96" spans="1:12" ht="16.5" thickBot="1" x14ac:dyDescent="0.3">
      <c r="A96" s="901"/>
      <c r="B96" s="916"/>
      <c r="C96" s="907"/>
      <c r="D96" s="907"/>
      <c r="E96" s="907"/>
      <c r="F96" s="907"/>
      <c r="G96" s="907"/>
      <c r="H96" s="908"/>
      <c r="I96" s="909" t="s">
        <v>349</v>
      </c>
      <c r="J96" s="910"/>
      <c r="K96" s="159" t="str">
        <f>'VALORACION RIESGOS INHERENTES'!K91</f>
        <v/>
      </c>
      <c r="L96" s="1"/>
    </row>
    <row r="97" spans="1:12" ht="16.5" thickBot="1" x14ac:dyDescent="0.3">
      <c r="A97" s="902"/>
      <c r="B97" s="700" t="s">
        <v>299</v>
      </c>
      <c r="C97" s="701"/>
      <c r="D97" s="701"/>
      <c r="E97" s="701"/>
      <c r="F97" s="701"/>
      <c r="G97" s="701"/>
      <c r="H97" s="701"/>
      <c r="I97" s="701"/>
      <c r="J97" s="704"/>
      <c r="K97" s="158" t="e">
        <f>'EVALUACIÓN SOLIDEZ CONTROLES'!H27</f>
        <v>#DIV/0!</v>
      </c>
      <c r="L97" s="1"/>
    </row>
    <row r="98" spans="1:12" ht="18" customHeight="1" thickBot="1" x14ac:dyDescent="0.3">
      <c r="A98" s="161" t="s">
        <v>125</v>
      </c>
      <c r="B98" s="162"/>
      <c r="C98" s="162"/>
      <c r="D98" s="217"/>
      <c r="E98" s="922"/>
      <c r="F98" s="923"/>
      <c r="G98" s="924"/>
      <c r="H98" s="700" t="s">
        <v>351</v>
      </c>
      <c r="I98" s="704"/>
      <c r="J98" s="705"/>
      <c r="K98" s="706"/>
      <c r="L98" s="1"/>
    </row>
    <row r="99" spans="1:12" ht="42" customHeight="1" x14ac:dyDescent="0.25">
      <c r="A99" s="143"/>
      <c r="B99" s="122"/>
      <c r="C99" s="144"/>
      <c r="D99" s="122"/>
      <c r="E99" s="122"/>
      <c r="F99" s="122"/>
      <c r="G99" s="122"/>
      <c r="H99" s="122"/>
      <c r="I99" s="122"/>
      <c r="J99" s="139"/>
      <c r="K99" s="140"/>
      <c r="L99" s="1"/>
    </row>
    <row r="100" spans="1:12" ht="41.25" customHeight="1" x14ac:dyDescent="0.25">
      <c r="A100" s="716" t="s">
        <v>125</v>
      </c>
      <c r="B100" s="122">
        <v>5</v>
      </c>
      <c r="C100" s="717"/>
      <c r="D100" s="713"/>
      <c r="E100" s="714"/>
      <c r="F100" s="714"/>
      <c r="G100" s="714"/>
      <c r="H100" s="122"/>
      <c r="I100" s="122"/>
      <c r="J100" s="723" t="s">
        <v>124</v>
      </c>
      <c r="K100" s="724"/>
      <c r="L100" s="1"/>
    </row>
    <row r="101" spans="1:12" x14ac:dyDescent="0.25">
      <c r="A101" s="716"/>
      <c r="B101" s="122" t="s">
        <v>127</v>
      </c>
      <c r="C101" s="718"/>
      <c r="D101" s="713"/>
      <c r="E101" s="714"/>
      <c r="F101" s="714"/>
      <c r="G101" s="714"/>
      <c r="H101" s="122"/>
      <c r="I101" s="122"/>
      <c r="J101" s="124"/>
      <c r="K101" s="125"/>
      <c r="L101" s="1"/>
    </row>
    <row r="102" spans="1:12" ht="27.75" x14ac:dyDescent="0.25">
      <c r="A102" s="716"/>
      <c r="B102" s="122">
        <v>4</v>
      </c>
      <c r="C102" s="761"/>
      <c r="D102" s="713"/>
      <c r="E102" s="713"/>
      <c r="F102" s="763"/>
      <c r="G102" s="714"/>
      <c r="H102" s="122"/>
      <c r="I102" s="122"/>
      <c r="J102" s="130" t="str">
        <f xml:space="preserve"> IF(OR(E100="X",F100="X",G100="x",F102="x",G102="X",F104="X",G104="X",G106="X" ),"x","")</f>
        <v/>
      </c>
      <c r="K102" s="125" t="s">
        <v>126</v>
      </c>
      <c r="L102" s="1"/>
    </row>
    <row r="103" spans="1:12" ht="27.75" x14ac:dyDescent="0.25">
      <c r="A103" s="716"/>
      <c r="B103" s="122" t="s">
        <v>129</v>
      </c>
      <c r="C103" s="762"/>
      <c r="D103" s="713"/>
      <c r="E103" s="713"/>
      <c r="F103" s="763"/>
      <c r="G103" s="714"/>
      <c r="H103" s="122"/>
      <c r="I103" s="122"/>
      <c r="J103" s="131"/>
      <c r="K103" s="125"/>
      <c r="L103" s="1"/>
    </row>
    <row r="104" spans="1:12" ht="27.75" x14ac:dyDescent="0.25">
      <c r="A104" s="716"/>
      <c r="B104" s="122">
        <v>3</v>
      </c>
      <c r="C104" s="707"/>
      <c r="D104" s="711"/>
      <c r="E104" s="712"/>
      <c r="F104" s="763"/>
      <c r="G104" s="714"/>
      <c r="H104" s="122"/>
      <c r="I104" s="122"/>
      <c r="J104" s="132" t="str">
        <f xml:space="preserve"> IF(OR(C100="X",D100="X",D102="x",E102="x",E104="X",F106="X",F108="X",G108="X" ),"x","")</f>
        <v/>
      </c>
      <c r="K104" s="125" t="s">
        <v>128</v>
      </c>
      <c r="L104" s="1"/>
    </row>
    <row r="105" spans="1:12" ht="27.75" x14ac:dyDescent="0.25">
      <c r="A105" s="716"/>
      <c r="B105" s="122" t="s">
        <v>131</v>
      </c>
      <c r="C105" s="708"/>
      <c r="D105" s="711"/>
      <c r="E105" s="713"/>
      <c r="F105" s="763"/>
      <c r="G105" s="714"/>
      <c r="H105" s="122"/>
      <c r="I105" s="122"/>
      <c r="J105" s="133"/>
      <c r="K105" s="125"/>
      <c r="L105" s="1"/>
    </row>
    <row r="106" spans="1:12" ht="27.75" x14ac:dyDescent="0.25">
      <c r="A106" s="716"/>
      <c r="B106" s="122">
        <v>2</v>
      </c>
      <c r="C106" s="707"/>
      <c r="D106" s="709"/>
      <c r="E106" s="710"/>
      <c r="F106" s="712"/>
      <c r="G106" s="714"/>
      <c r="H106" s="122"/>
      <c r="I106" s="122"/>
      <c r="J106" s="134" t="str">
        <f xml:space="preserve"> IF(OR(C102="X",D104="X",E106="x",E108="x" ),"x","")</f>
        <v/>
      </c>
      <c r="K106" s="125" t="s">
        <v>130</v>
      </c>
      <c r="L106" s="1"/>
    </row>
    <row r="107" spans="1:12" ht="27.75" x14ac:dyDescent="0.25">
      <c r="A107" s="716"/>
      <c r="B107" s="122" t="s">
        <v>253</v>
      </c>
      <c r="C107" s="708"/>
      <c r="D107" s="709"/>
      <c r="E107" s="711"/>
      <c r="F107" s="713"/>
      <c r="G107" s="714"/>
      <c r="H107" s="122"/>
      <c r="I107" s="122"/>
      <c r="J107" s="133"/>
      <c r="K107" s="125"/>
      <c r="L107" s="1"/>
    </row>
    <row r="108" spans="1:12" ht="27.75" x14ac:dyDescent="0.25">
      <c r="A108" s="716"/>
      <c r="B108" s="122">
        <v>1</v>
      </c>
      <c r="C108" s="707"/>
      <c r="D108" s="765"/>
      <c r="E108" s="767"/>
      <c r="F108" s="773"/>
      <c r="G108" s="771"/>
      <c r="H108" s="122"/>
      <c r="I108" s="122"/>
      <c r="J108" s="135" t="str">
        <f xml:space="preserve"> IF(OR(C104="X",C106="X",C108="x",D106="x",D108="x" ),"x","")</f>
        <v/>
      </c>
      <c r="K108" s="125" t="s">
        <v>132</v>
      </c>
      <c r="L108" s="1"/>
    </row>
    <row r="109" spans="1:12" x14ac:dyDescent="0.25">
      <c r="A109" s="716"/>
      <c r="B109" s="122" t="s">
        <v>133</v>
      </c>
      <c r="C109" s="764"/>
      <c r="D109" s="766"/>
      <c r="E109" s="768"/>
      <c r="F109" s="774"/>
      <c r="G109" s="772"/>
      <c r="H109" s="122"/>
      <c r="I109" s="122"/>
      <c r="J109" s="122"/>
      <c r="K109" s="123"/>
      <c r="L109" s="1"/>
    </row>
    <row r="110" spans="1:12" x14ac:dyDescent="0.25">
      <c r="A110" s="143"/>
      <c r="B110" s="122"/>
      <c r="C110" s="122">
        <v>1</v>
      </c>
      <c r="D110" s="122">
        <v>2</v>
      </c>
      <c r="E110" s="122">
        <v>3</v>
      </c>
      <c r="F110" s="122">
        <v>4</v>
      </c>
      <c r="G110" s="122">
        <v>5</v>
      </c>
      <c r="H110" s="122"/>
      <c r="I110" s="122"/>
      <c r="J110" s="122"/>
      <c r="K110" s="123"/>
      <c r="L110" s="1"/>
    </row>
    <row r="111" spans="1:12" x14ac:dyDescent="0.25">
      <c r="A111" s="143"/>
      <c r="B111" s="122"/>
      <c r="C111" s="122" t="s">
        <v>134</v>
      </c>
      <c r="D111" s="122" t="s">
        <v>135</v>
      </c>
      <c r="E111" s="122" t="s">
        <v>136</v>
      </c>
      <c r="F111" s="122" t="s">
        <v>137</v>
      </c>
      <c r="G111" s="122" t="s">
        <v>138</v>
      </c>
      <c r="H111" s="122"/>
      <c r="I111" s="122"/>
      <c r="J111" s="122"/>
      <c r="K111" s="123"/>
      <c r="L111" s="1"/>
    </row>
    <row r="112" spans="1:12" ht="15" customHeight="1" x14ac:dyDescent="0.25">
      <c r="A112" s="143"/>
      <c r="B112" s="122"/>
      <c r="C112" s="715" t="s">
        <v>139</v>
      </c>
      <c r="D112" s="715"/>
      <c r="E112" s="715"/>
      <c r="F112" s="715"/>
      <c r="G112" s="715"/>
      <c r="H112" s="122"/>
      <c r="I112" s="122"/>
      <c r="J112" s="122"/>
      <c r="K112" s="123"/>
      <c r="L112" s="1"/>
    </row>
    <row r="113" spans="1:12" ht="15" customHeight="1" x14ac:dyDescent="0.25">
      <c r="A113" s="143"/>
      <c r="B113" s="122"/>
      <c r="C113" s="715"/>
      <c r="D113" s="715"/>
      <c r="E113" s="715"/>
      <c r="F113" s="715"/>
      <c r="G113" s="715"/>
      <c r="H113" s="122"/>
      <c r="I113" s="122"/>
      <c r="J113" s="122"/>
      <c r="K113" s="123"/>
      <c r="L113" s="1"/>
    </row>
    <row r="114" spans="1:12" ht="15.75" thickBot="1" x14ac:dyDescent="0.3">
      <c r="A114" s="145"/>
      <c r="B114" s="146"/>
      <c r="C114" s="146"/>
      <c r="D114" s="146"/>
      <c r="E114" s="146"/>
      <c r="F114" s="146"/>
      <c r="G114" s="146"/>
      <c r="H114" s="146"/>
      <c r="I114" s="146"/>
      <c r="J114" s="146"/>
      <c r="K114" s="147"/>
      <c r="L114" s="1"/>
    </row>
    <row r="115" spans="1:12" ht="15.75" thickBot="1" x14ac:dyDescent="0.3">
      <c r="A115" s="1"/>
      <c r="B115" s="1"/>
      <c r="C115" s="1"/>
      <c r="D115" s="1"/>
      <c r="E115" s="1"/>
      <c r="F115" s="1"/>
      <c r="G115" s="1"/>
      <c r="H115" s="1"/>
      <c r="I115" s="1"/>
      <c r="J115" s="1"/>
      <c r="K115" s="1"/>
      <c r="L115" s="1"/>
    </row>
    <row r="116" spans="1:12" ht="16.5" customHeight="1" thickBot="1" x14ac:dyDescent="0.3">
      <c r="A116" s="900" t="s">
        <v>123</v>
      </c>
      <c r="B116" s="905" t="str">
        <f>DESCRIPCION!A25</f>
        <v>h</v>
      </c>
      <c r="C116" s="905"/>
      <c r="D116" s="905"/>
      <c r="E116" s="905"/>
      <c r="F116" s="905"/>
      <c r="G116" s="905"/>
      <c r="H116" s="906"/>
      <c r="I116" s="903" t="s">
        <v>348</v>
      </c>
      <c r="J116" s="904"/>
      <c r="K116" s="113" t="str">
        <f>IF(J123="x","EXTREMA",IF(J125="x","ALTA",IF(J127="x","MODERADA",IF(J129="x","BAJA",""))))</f>
        <v/>
      </c>
      <c r="L116" s="1"/>
    </row>
    <row r="117" spans="1:12" ht="16.5" thickBot="1" x14ac:dyDescent="0.3">
      <c r="A117" s="901"/>
      <c r="B117" s="907"/>
      <c r="C117" s="907"/>
      <c r="D117" s="907"/>
      <c r="E117" s="907"/>
      <c r="F117" s="907"/>
      <c r="G117" s="907"/>
      <c r="H117" s="908"/>
      <c r="I117" s="909" t="s">
        <v>349</v>
      </c>
      <c r="J117" s="910"/>
      <c r="K117" s="158" t="str">
        <f>'VALORACION RIESGOS INHERENTES'!K111</f>
        <v/>
      </c>
      <c r="L117" s="1"/>
    </row>
    <row r="118" spans="1:12" ht="15.75" customHeight="1" thickBot="1" x14ac:dyDescent="0.3">
      <c r="A118" s="902"/>
      <c r="B118" s="700" t="s">
        <v>299</v>
      </c>
      <c r="C118" s="701"/>
      <c r="D118" s="701"/>
      <c r="E118" s="701"/>
      <c r="F118" s="701"/>
      <c r="G118" s="701"/>
      <c r="H118" s="701"/>
      <c r="I118" s="701"/>
      <c r="J118" s="704"/>
      <c r="K118" s="158" t="e">
        <f>'EVALUACIÓN SOLIDEZ CONTROLES'!H31</f>
        <v>#DIV/0!</v>
      </c>
      <c r="L118" s="1"/>
    </row>
    <row r="119" spans="1:12" ht="15.75" customHeight="1" thickBot="1" x14ac:dyDescent="0.3">
      <c r="A119" s="161" t="s">
        <v>125</v>
      </c>
      <c r="B119" s="162"/>
      <c r="C119" s="162"/>
      <c r="D119" s="217"/>
      <c r="E119" s="922"/>
      <c r="F119" s="923"/>
      <c r="G119" s="924"/>
      <c r="H119" s="700" t="s">
        <v>351</v>
      </c>
      <c r="I119" s="704"/>
      <c r="J119" s="705"/>
      <c r="K119" s="706"/>
      <c r="L119" s="1"/>
    </row>
    <row r="120" spans="1:12" ht="44.25" customHeight="1" x14ac:dyDescent="0.25">
      <c r="A120" s="143"/>
      <c r="B120" s="122"/>
      <c r="C120" s="144"/>
      <c r="D120" s="122"/>
      <c r="E120" s="122"/>
      <c r="F120" s="122"/>
      <c r="G120" s="122"/>
      <c r="H120" s="122"/>
      <c r="I120" s="122"/>
      <c r="J120" s="139"/>
      <c r="K120" s="140"/>
      <c r="L120" s="1"/>
    </row>
    <row r="121" spans="1:12" ht="54" customHeight="1" x14ac:dyDescent="0.25">
      <c r="A121" s="716" t="s">
        <v>125</v>
      </c>
      <c r="B121" s="122">
        <v>5</v>
      </c>
      <c r="C121" s="717"/>
      <c r="D121" s="713"/>
      <c r="E121" s="714"/>
      <c r="F121" s="714"/>
      <c r="G121" s="714"/>
      <c r="H121" s="122"/>
      <c r="I121" s="122"/>
      <c r="J121" s="723" t="s">
        <v>124</v>
      </c>
      <c r="K121" s="724"/>
      <c r="L121" s="1"/>
    </row>
    <row r="122" spans="1:12" x14ac:dyDescent="0.25">
      <c r="A122" s="716"/>
      <c r="B122" s="122" t="s">
        <v>127</v>
      </c>
      <c r="C122" s="718"/>
      <c r="D122" s="713"/>
      <c r="E122" s="714"/>
      <c r="F122" s="714"/>
      <c r="G122" s="714"/>
      <c r="H122" s="122"/>
      <c r="I122" s="122"/>
      <c r="J122" s="124"/>
      <c r="K122" s="125"/>
      <c r="L122" s="1"/>
    </row>
    <row r="123" spans="1:12" ht="27.75" x14ac:dyDescent="0.25">
      <c r="A123" s="716"/>
      <c r="B123" s="122">
        <v>4</v>
      </c>
      <c r="C123" s="761"/>
      <c r="D123" s="713"/>
      <c r="E123" s="713"/>
      <c r="F123" s="763"/>
      <c r="G123" s="714"/>
      <c r="H123" s="122"/>
      <c r="I123" s="122"/>
      <c r="J123" s="130" t="str">
        <f xml:space="preserve"> IF(OR(E121="X",F121="X",G121="x",F123="x",G123="X",F125="X",G125="X",G127="X" ),"x","")</f>
        <v/>
      </c>
      <c r="K123" s="125" t="s">
        <v>126</v>
      </c>
      <c r="L123" s="1"/>
    </row>
    <row r="124" spans="1:12" ht="27.75" x14ac:dyDescent="0.25">
      <c r="A124" s="716"/>
      <c r="B124" s="122" t="s">
        <v>129</v>
      </c>
      <c r="C124" s="762"/>
      <c r="D124" s="713"/>
      <c r="E124" s="713"/>
      <c r="F124" s="763"/>
      <c r="G124" s="714"/>
      <c r="H124" s="122"/>
      <c r="I124" s="122"/>
      <c r="J124" s="131"/>
      <c r="K124" s="125"/>
      <c r="L124" s="1"/>
    </row>
    <row r="125" spans="1:12" ht="27.75" x14ac:dyDescent="0.25">
      <c r="A125" s="716"/>
      <c r="B125" s="122">
        <v>3</v>
      </c>
      <c r="C125" s="707"/>
      <c r="D125" s="711"/>
      <c r="E125" s="712"/>
      <c r="F125" s="763"/>
      <c r="G125" s="714"/>
      <c r="H125" s="122"/>
      <c r="I125" s="122"/>
      <c r="J125" s="132" t="str">
        <f xml:space="preserve"> IF(OR(C121="X",D121="X",D123="x",E123="x",E125="X",F127="X",F129="X",G129="X" ),"x","")</f>
        <v/>
      </c>
      <c r="K125" s="125" t="s">
        <v>128</v>
      </c>
      <c r="L125" s="1"/>
    </row>
    <row r="126" spans="1:12" ht="27.75" x14ac:dyDescent="0.25">
      <c r="A126" s="716"/>
      <c r="B126" s="122" t="s">
        <v>131</v>
      </c>
      <c r="C126" s="708"/>
      <c r="D126" s="711"/>
      <c r="E126" s="713"/>
      <c r="F126" s="763"/>
      <c r="G126" s="714"/>
      <c r="H126" s="122"/>
      <c r="I126" s="122"/>
      <c r="J126" s="133"/>
      <c r="K126" s="125"/>
      <c r="L126" s="1"/>
    </row>
    <row r="127" spans="1:12" ht="27.75" x14ac:dyDescent="0.25">
      <c r="A127" s="716"/>
      <c r="B127" s="122">
        <v>2</v>
      </c>
      <c r="C127" s="707"/>
      <c r="D127" s="709"/>
      <c r="E127" s="710"/>
      <c r="F127" s="712"/>
      <c r="G127" s="714"/>
      <c r="H127" s="122"/>
      <c r="I127" s="122"/>
      <c r="J127" s="134" t="str">
        <f xml:space="preserve"> IF(OR(C123="X",D125="X",E127="x",E129="x" ),"x","")</f>
        <v/>
      </c>
      <c r="K127" s="125" t="s">
        <v>130</v>
      </c>
      <c r="L127" s="1"/>
    </row>
    <row r="128" spans="1:12" ht="27.75" x14ac:dyDescent="0.25">
      <c r="A128" s="716"/>
      <c r="B128" s="122" t="s">
        <v>253</v>
      </c>
      <c r="C128" s="708"/>
      <c r="D128" s="709"/>
      <c r="E128" s="711"/>
      <c r="F128" s="713"/>
      <c r="G128" s="714"/>
      <c r="H128" s="122"/>
      <c r="I128" s="122"/>
      <c r="J128" s="133"/>
      <c r="K128" s="125"/>
      <c r="L128" s="1"/>
    </row>
    <row r="129" spans="1:12" ht="27.75" x14ac:dyDescent="0.25">
      <c r="A129" s="716"/>
      <c r="B129" s="122">
        <v>1</v>
      </c>
      <c r="C129" s="707"/>
      <c r="D129" s="765"/>
      <c r="E129" s="767"/>
      <c r="F129" s="773"/>
      <c r="G129" s="771"/>
      <c r="H129" s="122"/>
      <c r="I129" s="122"/>
      <c r="J129" s="135" t="str">
        <f xml:space="preserve"> IF(OR(C125="X",C127="X",C129="x",D127="x",D129="x" ),"x","")</f>
        <v/>
      </c>
      <c r="K129" s="125" t="s">
        <v>132</v>
      </c>
      <c r="L129" s="1"/>
    </row>
    <row r="130" spans="1:12" x14ac:dyDescent="0.25">
      <c r="A130" s="716"/>
      <c r="B130" s="122" t="s">
        <v>133</v>
      </c>
      <c r="C130" s="764"/>
      <c r="D130" s="766"/>
      <c r="E130" s="768"/>
      <c r="F130" s="774"/>
      <c r="G130" s="772"/>
      <c r="H130" s="122"/>
      <c r="I130" s="122"/>
      <c r="J130" s="122"/>
      <c r="K130" s="123"/>
      <c r="L130" s="1"/>
    </row>
    <row r="131" spans="1:12" x14ac:dyDescent="0.25">
      <c r="A131" s="143"/>
      <c r="B131" s="122"/>
      <c r="C131" s="122">
        <v>1</v>
      </c>
      <c r="D131" s="122">
        <v>2</v>
      </c>
      <c r="E131" s="122">
        <v>3</v>
      </c>
      <c r="F131" s="122">
        <v>4</v>
      </c>
      <c r="G131" s="122">
        <v>5</v>
      </c>
      <c r="H131" s="122"/>
      <c r="I131" s="122"/>
      <c r="J131" s="122"/>
      <c r="K131" s="123"/>
      <c r="L131" s="1"/>
    </row>
    <row r="132" spans="1:12" x14ac:dyDescent="0.25">
      <c r="A132" s="143"/>
      <c r="B132" s="122"/>
      <c r="C132" s="122" t="s">
        <v>134</v>
      </c>
      <c r="D132" s="122" t="s">
        <v>135</v>
      </c>
      <c r="E132" s="122" t="s">
        <v>136</v>
      </c>
      <c r="F132" s="122" t="s">
        <v>137</v>
      </c>
      <c r="G132" s="122" t="s">
        <v>138</v>
      </c>
      <c r="H132" s="122"/>
      <c r="I132" s="122"/>
      <c r="J132" s="122"/>
      <c r="K132" s="123"/>
      <c r="L132" s="1"/>
    </row>
    <row r="133" spans="1:12" ht="15" customHeight="1" x14ac:dyDescent="0.25">
      <c r="A133" s="143"/>
      <c r="B133" s="122"/>
      <c r="C133" s="715" t="s">
        <v>139</v>
      </c>
      <c r="D133" s="715"/>
      <c r="E133" s="715"/>
      <c r="F133" s="715"/>
      <c r="G133" s="715"/>
      <c r="H133" s="122"/>
      <c r="I133" s="122"/>
      <c r="J133" s="122"/>
      <c r="K133" s="123"/>
      <c r="L133" s="1"/>
    </row>
    <row r="134" spans="1:12" ht="15" customHeight="1" x14ac:dyDescent="0.25">
      <c r="A134" s="143"/>
      <c r="B134" s="122"/>
      <c r="C134" s="715"/>
      <c r="D134" s="715"/>
      <c r="E134" s="715"/>
      <c r="F134" s="715"/>
      <c r="G134" s="715"/>
      <c r="H134" s="122"/>
      <c r="I134" s="122"/>
      <c r="J134" s="122"/>
      <c r="K134" s="123"/>
      <c r="L134" s="1"/>
    </row>
    <row r="135" spans="1:12" ht="15.75" thickBot="1" x14ac:dyDescent="0.3">
      <c r="A135" s="145"/>
      <c r="B135" s="146"/>
      <c r="C135" s="146"/>
      <c r="D135" s="146"/>
      <c r="E135" s="146"/>
      <c r="F135" s="146"/>
      <c r="G135" s="146"/>
      <c r="H135" s="146"/>
      <c r="I135" s="146"/>
      <c r="J135" s="146"/>
      <c r="K135" s="147"/>
      <c r="L135" s="1"/>
    </row>
    <row r="136" spans="1:12" x14ac:dyDescent="0.25">
      <c r="A136" s="1"/>
      <c r="B136" s="1"/>
      <c r="C136" s="1"/>
      <c r="D136" s="1"/>
      <c r="E136" s="1"/>
      <c r="F136" s="1"/>
      <c r="G136" s="1"/>
      <c r="H136" s="1"/>
      <c r="I136" s="1"/>
      <c r="J136" s="1"/>
      <c r="K136" s="1"/>
      <c r="L136" s="1"/>
    </row>
    <row r="137" spans="1:12" ht="15.75" thickBot="1" x14ac:dyDescent="0.3">
      <c r="A137" s="1"/>
      <c r="B137" s="1"/>
      <c r="C137" s="1"/>
      <c r="D137" s="1"/>
      <c r="E137" s="1"/>
      <c r="F137" s="1"/>
      <c r="G137" s="1"/>
      <c r="H137" s="1"/>
      <c r="I137" s="1"/>
      <c r="J137" s="1"/>
      <c r="K137" s="1"/>
      <c r="L137" s="1"/>
    </row>
    <row r="138" spans="1:12" ht="15.75" customHeight="1" thickBot="1" x14ac:dyDescent="0.3">
      <c r="A138" s="900" t="s">
        <v>123</v>
      </c>
      <c r="B138" s="905" t="str">
        <f>DESCRIPCION!A28</f>
        <v>i</v>
      </c>
      <c r="C138" s="905"/>
      <c r="D138" s="905"/>
      <c r="E138" s="905"/>
      <c r="F138" s="905"/>
      <c r="G138" s="905"/>
      <c r="H138" s="906"/>
      <c r="I138" s="903" t="s">
        <v>348</v>
      </c>
      <c r="J138" s="904"/>
      <c r="K138" s="113" t="str">
        <f>IF(J145="x","EXTREMA",IF(J147="x","ALTA",IF(J149="x","MODERADA",IF(J151="x","BAJA",""))))</f>
        <v/>
      </c>
      <c r="L138" s="1"/>
    </row>
    <row r="139" spans="1:12" ht="16.5" thickBot="1" x14ac:dyDescent="0.3">
      <c r="A139" s="901"/>
      <c r="B139" s="907"/>
      <c r="C139" s="907"/>
      <c r="D139" s="907"/>
      <c r="E139" s="907"/>
      <c r="F139" s="907"/>
      <c r="G139" s="907"/>
      <c r="H139" s="908"/>
      <c r="I139" s="909" t="s">
        <v>349</v>
      </c>
      <c r="J139" s="910"/>
      <c r="K139" s="159" t="str">
        <f>'VALORACION RIESGOS INHERENTES'!K132</f>
        <v/>
      </c>
      <c r="L139" s="1"/>
    </row>
    <row r="140" spans="1:12" ht="16.5" thickBot="1" x14ac:dyDescent="0.3">
      <c r="A140" s="902"/>
      <c r="B140" s="700" t="s">
        <v>299</v>
      </c>
      <c r="C140" s="701"/>
      <c r="D140" s="701"/>
      <c r="E140" s="701"/>
      <c r="F140" s="701"/>
      <c r="G140" s="701"/>
      <c r="H140" s="701"/>
      <c r="I140" s="701"/>
      <c r="J140" s="704"/>
      <c r="K140" s="158" t="e">
        <f>'EVALUACIÓN SOLIDEZ CONTROLES'!H35</f>
        <v>#DIV/0!</v>
      </c>
      <c r="L140" s="1"/>
    </row>
    <row r="141" spans="1:12" ht="16.5" thickBot="1" x14ac:dyDescent="0.3">
      <c r="A141" s="161" t="s">
        <v>125</v>
      </c>
      <c r="B141" s="162"/>
      <c r="C141" s="162"/>
      <c r="D141" s="217"/>
      <c r="E141" s="922"/>
      <c r="F141" s="923"/>
      <c r="G141" s="924"/>
      <c r="H141" s="700" t="s">
        <v>351</v>
      </c>
      <c r="I141" s="704"/>
      <c r="J141" s="705"/>
      <c r="K141" s="706"/>
      <c r="L141" s="1"/>
    </row>
    <row r="142" spans="1:12" ht="37.5" customHeight="1" x14ac:dyDescent="0.25">
      <c r="A142" s="143"/>
      <c r="B142" s="122"/>
      <c r="C142" s="144"/>
      <c r="D142" s="122"/>
      <c r="E142" s="122"/>
      <c r="F142" s="122"/>
      <c r="G142" s="122"/>
      <c r="H142" s="122"/>
      <c r="I142" s="122"/>
      <c r="J142" s="139"/>
      <c r="K142" s="140"/>
      <c r="L142" s="1"/>
    </row>
    <row r="143" spans="1:12" ht="40.5" customHeight="1" x14ac:dyDescent="0.25">
      <c r="A143" s="716" t="s">
        <v>125</v>
      </c>
      <c r="B143" s="122">
        <v>5</v>
      </c>
      <c r="C143" s="717"/>
      <c r="D143" s="713"/>
      <c r="E143" s="714"/>
      <c r="F143" s="714"/>
      <c r="G143" s="714"/>
      <c r="H143" s="122"/>
      <c r="I143" s="122"/>
      <c r="J143" s="723" t="s">
        <v>124</v>
      </c>
      <c r="K143" s="724"/>
      <c r="L143" s="1"/>
    </row>
    <row r="144" spans="1:12" x14ac:dyDescent="0.25">
      <c r="A144" s="716"/>
      <c r="B144" s="122" t="s">
        <v>127</v>
      </c>
      <c r="C144" s="718"/>
      <c r="D144" s="713"/>
      <c r="E144" s="714"/>
      <c r="F144" s="714"/>
      <c r="G144" s="714"/>
      <c r="H144" s="122"/>
      <c r="I144" s="122"/>
      <c r="J144" s="124"/>
      <c r="K144" s="125"/>
      <c r="L144" s="1"/>
    </row>
    <row r="145" spans="1:12" ht="27.75" x14ac:dyDescent="0.25">
      <c r="A145" s="716"/>
      <c r="B145" s="122">
        <v>4</v>
      </c>
      <c r="C145" s="761"/>
      <c r="D145" s="713"/>
      <c r="E145" s="713"/>
      <c r="F145" s="763"/>
      <c r="G145" s="714"/>
      <c r="H145" s="122"/>
      <c r="I145" s="122"/>
      <c r="J145" s="130" t="str">
        <f xml:space="preserve"> IF(OR(E143="X",F143="X",G143="x",F145="x",G145="X",F147="X",G147="X",G149="X" ),"x","")</f>
        <v/>
      </c>
      <c r="K145" s="125" t="s">
        <v>126</v>
      </c>
      <c r="L145" s="1"/>
    </row>
    <row r="146" spans="1:12" ht="27.75" x14ac:dyDescent="0.25">
      <c r="A146" s="716"/>
      <c r="B146" s="122" t="s">
        <v>129</v>
      </c>
      <c r="C146" s="762"/>
      <c r="D146" s="713"/>
      <c r="E146" s="713"/>
      <c r="F146" s="763"/>
      <c r="G146" s="714"/>
      <c r="H146" s="122"/>
      <c r="I146" s="122"/>
      <c r="J146" s="131"/>
      <c r="K146" s="125"/>
      <c r="L146" s="1"/>
    </row>
    <row r="147" spans="1:12" ht="27.75" x14ac:dyDescent="0.25">
      <c r="A147" s="716"/>
      <c r="B147" s="122">
        <v>3</v>
      </c>
      <c r="C147" s="707"/>
      <c r="D147" s="711"/>
      <c r="E147" s="712"/>
      <c r="F147" s="763"/>
      <c r="G147" s="714"/>
      <c r="H147" s="122"/>
      <c r="I147" s="122"/>
      <c r="J147" s="132" t="str">
        <f xml:space="preserve"> IF(OR(C143="X",D143="X",D145="x",E145="x",E147="X",F149="X",F151="X",G151="X" ),"x","")</f>
        <v/>
      </c>
      <c r="K147" s="125" t="s">
        <v>128</v>
      </c>
      <c r="L147" s="1"/>
    </row>
    <row r="148" spans="1:12" ht="27.75" x14ac:dyDescent="0.25">
      <c r="A148" s="716"/>
      <c r="B148" s="122" t="s">
        <v>131</v>
      </c>
      <c r="C148" s="708"/>
      <c r="D148" s="711"/>
      <c r="E148" s="713"/>
      <c r="F148" s="763"/>
      <c r="G148" s="714"/>
      <c r="H148" s="122"/>
      <c r="I148" s="122"/>
      <c r="J148" s="133"/>
      <c r="K148" s="125"/>
      <c r="L148" s="1"/>
    </row>
    <row r="149" spans="1:12" ht="27.75" x14ac:dyDescent="0.25">
      <c r="A149" s="716"/>
      <c r="B149" s="122">
        <v>2</v>
      </c>
      <c r="C149" s="707"/>
      <c r="D149" s="709"/>
      <c r="E149" s="710"/>
      <c r="F149" s="712"/>
      <c r="G149" s="714"/>
      <c r="H149" s="122"/>
      <c r="I149" s="122"/>
      <c r="J149" s="134" t="str">
        <f xml:space="preserve"> IF(OR(E149="X",D147="X",C145="x",E151="x" ),"x","")</f>
        <v/>
      </c>
      <c r="K149" s="125" t="s">
        <v>130</v>
      </c>
      <c r="L149" s="1"/>
    </row>
    <row r="150" spans="1:12" ht="27.75" x14ac:dyDescent="0.25">
      <c r="A150" s="716"/>
      <c r="B150" s="122" t="s">
        <v>253</v>
      </c>
      <c r="C150" s="708"/>
      <c r="D150" s="709"/>
      <c r="E150" s="711"/>
      <c r="F150" s="713"/>
      <c r="G150" s="714"/>
      <c r="H150" s="122"/>
      <c r="I150" s="122"/>
      <c r="J150" s="133"/>
      <c r="K150" s="125"/>
      <c r="L150" s="1"/>
    </row>
    <row r="151" spans="1:12" ht="27.75" x14ac:dyDescent="0.25">
      <c r="A151" s="716"/>
      <c r="B151" s="122">
        <v>1</v>
      </c>
      <c r="C151" s="707"/>
      <c r="D151" s="765"/>
      <c r="E151" s="767"/>
      <c r="F151" s="773"/>
      <c r="G151" s="771"/>
      <c r="H151" s="122"/>
      <c r="I151" s="122"/>
      <c r="J151" s="135" t="str">
        <f xml:space="preserve"> IF(OR(C147="X",C149="X",D149="x",D151="x",C151="x" ),"x","")</f>
        <v/>
      </c>
      <c r="K151" s="125" t="s">
        <v>132</v>
      </c>
      <c r="L151" s="1"/>
    </row>
    <row r="152" spans="1:12" x14ac:dyDescent="0.25">
      <c r="A152" s="716"/>
      <c r="B152" s="122" t="s">
        <v>133</v>
      </c>
      <c r="C152" s="764"/>
      <c r="D152" s="766"/>
      <c r="E152" s="768"/>
      <c r="F152" s="774"/>
      <c r="G152" s="772"/>
      <c r="H152" s="122"/>
      <c r="I152" s="122"/>
      <c r="J152" s="122"/>
      <c r="K152" s="123"/>
      <c r="L152" s="1"/>
    </row>
    <row r="153" spans="1:12" x14ac:dyDescent="0.25">
      <c r="A153" s="143"/>
      <c r="B153" s="122"/>
      <c r="C153" s="122">
        <v>1</v>
      </c>
      <c r="D153" s="122">
        <v>2</v>
      </c>
      <c r="E153" s="122">
        <v>3</v>
      </c>
      <c r="F153" s="122">
        <v>4</v>
      </c>
      <c r="G153" s="122">
        <v>5</v>
      </c>
      <c r="H153" s="122"/>
      <c r="I153" s="122"/>
      <c r="J153" s="122"/>
      <c r="K153" s="123"/>
      <c r="L153" s="1"/>
    </row>
    <row r="154" spans="1:12" ht="15" customHeight="1" x14ac:dyDescent="0.25">
      <c r="A154" s="143"/>
      <c r="B154" s="122"/>
      <c r="C154" s="122" t="s">
        <v>134</v>
      </c>
      <c r="D154" s="122" t="s">
        <v>135</v>
      </c>
      <c r="E154" s="122" t="s">
        <v>136</v>
      </c>
      <c r="F154" s="122" t="s">
        <v>137</v>
      </c>
      <c r="G154" s="122" t="s">
        <v>138</v>
      </c>
      <c r="H154" s="122"/>
      <c r="I154" s="122"/>
      <c r="J154" s="122"/>
      <c r="K154" s="123"/>
      <c r="L154" s="1"/>
    </row>
    <row r="155" spans="1:12" ht="15" customHeight="1" x14ac:dyDescent="0.25">
      <c r="A155" s="143"/>
      <c r="B155" s="122"/>
      <c r="C155" s="715" t="s">
        <v>139</v>
      </c>
      <c r="D155" s="715"/>
      <c r="E155" s="715"/>
      <c r="F155" s="715"/>
      <c r="G155" s="715"/>
      <c r="H155" s="122"/>
      <c r="I155" s="122"/>
      <c r="J155" s="122"/>
      <c r="K155" s="123"/>
      <c r="L155" s="1"/>
    </row>
    <row r="156" spans="1:12" x14ac:dyDescent="0.25">
      <c r="A156" s="143"/>
      <c r="B156" s="122"/>
      <c r="C156" s="715"/>
      <c r="D156" s="715"/>
      <c r="E156" s="715"/>
      <c r="F156" s="715"/>
      <c r="G156" s="715"/>
      <c r="H156" s="122"/>
      <c r="I156" s="122"/>
      <c r="J156" s="122"/>
      <c r="K156" s="123"/>
      <c r="L156" s="1"/>
    </row>
    <row r="157" spans="1:12" ht="15.75" thickBot="1" x14ac:dyDescent="0.3">
      <c r="A157" s="70"/>
      <c r="B157" s="71"/>
      <c r="C157" s="71"/>
      <c r="D157" s="71"/>
      <c r="E157" s="71"/>
      <c r="F157" s="71"/>
      <c r="G157" s="71"/>
      <c r="H157" s="71"/>
      <c r="I157" s="71"/>
      <c r="J157" s="71"/>
      <c r="K157" s="72"/>
      <c r="L157" s="1"/>
    </row>
    <row r="158" spans="1:12" ht="15.75" thickBot="1" x14ac:dyDescent="0.3">
      <c r="A158" s="1"/>
      <c r="B158" s="1"/>
      <c r="C158" s="1"/>
      <c r="D158" s="1"/>
      <c r="E158" s="1"/>
      <c r="F158" s="1"/>
      <c r="G158" s="1"/>
      <c r="H158" s="1"/>
      <c r="I158" s="1"/>
      <c r="J158" s="1"/>
      <c r="K158" s="1"/>
      <c r="L158" s="1"/>
    </row>
    <row r="159" spans="1:12" ht="16.5" customHeight="1" thickBot="1" x14ac:dyDescent="0.3">
      <c r="A159" s="900" t="s">
        <v>123</v>
      </c>
      <c r="B159" s="905" t="str">
        <f>DESCRIPCION!A31</f>
        <v>j</v>
      </c>
      <c r="C159" s="905"/>
      <c r="D159" s="905"/>
      <c r="E159" s="905"/>
      <c r="F159" s="905"/>
      <c r="G159" s="905"/>
      <c r="H159" s="906"/>
      <c r="I159" s="903" t="s">
        <v>348</v>
      </c>
      <c r="J159" s="904"/>
      <c r="K159" s="113" t="str">
        <f>IF(J166="x","EXTREMA",IF(J168="x","ALTA",IF(J170="x","MODERADA",IF(J172="x","BAJA",""))))</f>
        <v/>
      </c>
      <c r="L159" s="1"/>
    </row>
    <row r="160" spans="1:12" ht="16.5" thickBot="1" x14ac:dyDescent="0.3">
      <c r="A160" s="901"/>
      <c r="B160" s="907"/>
      <c r="C160" s="907"/>
      <c r="D160" s="907"/>
      <c r="E160" s="907"/>
      <c r="F160" s="907"/>
      <c r="G160" s="907"/>
      <c r="H160" s="908"/>
      <c r="I160" s="909" t="s">
        <v>349</v>
      </c>
      <c r="J160" s="910"/>
      <c r="K160" s="158" t="str">
        <f>'VALORACION RIESGOS INHERENTES'!K152</f>
        <v/>
      </c>
      <c r="L160" s="1"/>
    </row>
    <row r="161" spans="1:12" ht="16.5" thickBot="1" x14ac:dyDescent="0.3">
      <c r="A161" s="902"/>
      <c r="B161" s="161" t="s">
        <v>299</v>
      </c>
      <c r="C161" s="162"/>
      <c r="D161" s="162"/>
      <c r="E161" s="162"/>
      <c r="F161" s="162"/>
      <c r="G161" s="162"/>
      <c r="H161" s="162"/>
      <c r="I161" s="162"/>
      <c r="J161" s="163"/>
      <c r="K161" s="158" t="e">
        <f>'EVALUACIÓN SOLIDEZ CONTROLES'!H39</f>
        <v>#DIV/0!</v>
      </c>
      <c r="L161" s="1"/>
    </row>
    <row r="162" spans="1:12" ht="16.5" thickBot="1" x14ac:dyDescent="0.3">
      <c r="A162" s="161" t="s">
        <v>125</v>
      </c>
      <c r="B162" s="162"/>
      <c r="C162" s="162"/>
      <c r="D162" s="217"/>
      <c r="E162" s="922"/>
      <c r="F162" s="923"/>
      <c r="G162" s="924"/>
      <c r="H162" s="700" t="s">
        <v>351</v>
      </c>
      <c r="I162" s="704"/>
      <c r="J162" s="705"/>
      <c r="K162" s="706"/>
      <c r="L162" s="1"/>
    </row>
    <row r="163" spans="1:12" ht="38.25" customHeight="1" x14ac:dyDescent="0.25">
      <c r="A163" s="143"/>
      <c r="B163" s="122"/>
      <c r="C163" s="144"/>
      <c r="D163" s="122"/>
      <c r="E163" s="122"/>
      <c r="F163" s="122"/>
      <c r="G163" s="122"/>
      <c r="H163" s="122"/>
      <c r="I163" s="122"/>
      <c r="J163" s="139"/>
      <c r="K163" s="140"/>
      <c r="L163" s="1"/>
    </row>
    <row r="164" spans="1:12" ht="45" customHeight="1" x14ac:dyDescent="0.25">
      <c r="A164" s="716" t="s">
        <v>125</v>
      </c>
      <c r="B164" s="122">
        <v>5</v>
      </c>
      <c r="C164" s="717"/>
      <c r="D164" s="713"/>
      <c r="E164" s="714"/>
      <c r="F164" s="714"/>
      <c r="G164" s="714"/>
      <c r="H164" s="122"/>
      <c r="I164" s="122"/>
      <c r="J164" s="723" t="s">
        <v>124</v>
      </c>
      <c r="K164" s="724"/>
      <c r="L164" s="1"/>
    </row>
    <row r="165" spans="1:12" x14ac:dyDescent="0.25">
      <c r="A165" s="716"/>
      <c r="B165" s="122" t="s">
        <v>127</v>
      </c>
      <c r="C165" s="718"/>
      <c r="D165" s="713"/>
      <c r="E165" s="714"/>
      <c r="F165" s="714"/>
      <c r="G165" s="714"/>
      <c r="H165" s="122"/>
      <c r="I165" s="122"/>
      <c r="J165" s="124"/>
      <c r="K165" s="125"/>
      <c r="L165" s="1"/>
    </row>
    <row r="166" spans="1:12" ht="27.75" x14ac:dyDescent="0.25">
      <c r="A166" s="716"/>
      <c r="B166" s="122">
        <v>4</v>
      </c>
      <c r="C166" s="761"/>
      <c r="D166" s="713"/>
      <c r="E166" s="713"/>
      <c r="F166" s="763"/>
      <c r="G166" s="714"/>
      <c r="H166" s="122"/>
      <c r="I166" s="122"/>
      <c r="J166" s="130" t="str">
        <f xml:space="preserve"> IF(OR(E164="X",F164="X",G164="x",F166="x",G166="X",F168="X",G168="X",G170="X" ),"x","")</f>
        <v/>
      </c>
      <c r="K166" s="125" t="s">
        <v>126</v>
      </c>
      <c r="L166" s="1"/>
    </row>
    <row r="167" spans="1:12" ht="27.75" x14ac:dyDescent="0.25">
      <c r="A167" s="716"/>
      <c r="B167" s="122" t="s">
        <v>129</v>
      </c>
      <c r="C167" s="762"/>
      <c r="D167" s="713"/>
      <c r="E167" s="713"/>
      <c r="F167" s="763"/>
      <c r="G167" s="714"/>
      <c r="H167" s="122"/>
      <c r="I167" s="122"/>
      <c r="J167" s="131"/>
      <c r="K167" s="125"/>
      <c r="L167" s="1"/>
    </row>
    <row r="168" spans="1:12" ht="27.75" x14ac:dyDescent="0.25">
      <c r="A168" s="716"/>
      <c r="B168" s="122">
        <v>3</v>
      </c>
      <c r="C168" s="707"/>
      <c r="D168" s="711"/>
      <c r="E168" s="712"/>
      <c r="F168" s="763"/>
      <c r="G168" s="714"/>
      <c r="H168" s="122"/>
      <c r="I168" s="122"/>
      <c r="J168" s="132" t="str">
        <f xml:space="preserve"> IF(OR(C164="X",D164="X",D166="x",E166="x",E168="X",F170="X",F172="X",G172="X" ),"x","")</f>
        <v/>
      </c>
      <c r="K168" s="125" t="s">
        <v>128</v>
      </c>
      <c r="L168" s="1"/>
    </row>
    <row r="169" spans="1:12" ht="27.75" x14ac:dyDescent="0.25">
      <c r="A169" s="716"/>
      <c r="B169" s="122" t="s">
        <v>131</v>
      </c>
      <c r="C169" s="708"/>
      <c r="D169" s="711"/>
      <c r="E169" s="713"/>
      <c r="F169" s="763"/>
      <c r="G169" s="714"/>
      <c r="H169" s="122"/>
      <c r="I169" s="122"/>
      <c r="J169" s="133"/>
      <c r="K169" s="125"/>
      <c r="L169" s="1"/>
    </row>
    <row r="170" spans="1:12" ht="27.75" x14ac:dyDescent="0.25">
      <c r="A170" s="716"/>
      <c r="B170" s="122">
        <v>2</v>
      </c>
      <c r="C170" s="707"/>
      <c r="D170" s="709"/>
      <c r="E170" s="710"/>
      <c r="F170" s="712"/>
      <c r="G170" s="714"/>
      <c r="H170" s="122"/>
      <c r="I170" s="122"/>
      <c r="J170" s="134" t="str">
        <f xml:space="preserve"> IF(OR(C166="X",D168="X",E170="x",E172="x" ),"x","")</f>
        <v/>
      </c>
      <c r="K170" s="125" t="s">
        <v>130</v>
      </c>
      <c r="L170" s="1"/>
    </row>
    <row r="171" spans="1:12" ht="27.75" x14ac:dyDescent="0.25">
      <c r="A171" s="716"/>
      <c r="B171" s="122" t="s">
        <v>253</v>
      </c>
      <c r="C171" s="708"/>
      <c r="D171" s="709"/>
      <c r="E171" s="711"/>
      <c r="F171" s="713"/>
      <c r="G171" s="714"/>
      <c r="H171" s="122"/>
      <c r="I171" s="122"/>
      <c r="J171" s="133"/>
      <c r="K171" s="125"/>
      <c r="L171" s="1"/>
    </row>
    <row r="172" spans="1:12" ht="27.75" x14ac:dyDescent="0.25">
      <c r="A172" s="716"/>
      <c r="B172" s="122">
        <v>1</v>
      </c>
      <c r="C172" s="707"/>
      <c r="D172" s="765"/>
      <c r="E172" s="767"/>
      <c r="F172" s="773"/>
      <c r="G172" s="771"/>
      <c r="H172" s="122"/>
      <c r="I172" s="122"/>
      <c r="J172" s="135" t="str">
        <f xml:space="preserve"> IF(OR(C168="X",C170="X",D170="x",D172="x",C172="x" ),"x","")</f>
        <v/>
      </c>
      <c r="K172" s="125" t="s">
        <v>132</v>
      </c>
      <c r="L172" s="1"/>
    </row>
    <row r="173" spans="1:12" x14ac:dyDescent="0.25">
      <c r="A173" s="716"/>
      <c r="B173" s="122" t="s">
        <v>133</v>
      </c>
      <c r="C173" s="764"/>
      <c r="D173" s="766"/>
      <c r="E173" s="768"/>
      <c r="F173" s="774"/>
      <c r="G173" s="772"/>
      <c r="H173" s="122"/>
      <c r="I173" s="122"/>
      <c r="J173" s="122"/>
      <c r="K173" s="123"/>
      <c r="L173" s="1"/>
    </row>
    <row r="174" spans="1:12" x14ac:dyDescent="0.25">
      <c r="A174" s="143"/>
      <c r="B174" s="122"/>
      <c r="C174" s="122">
        <v>1</v>
      </c>
      <c r="D174" s="122">
        <v>2</v>
      </c>
      <c r="E174" s="122">
        <v>3</v>
      </c>
      <c r="F174" s="122">
        <v>4</v>
      </c>
      <c r="G174" s="122">
        <v>5</v>
      </c>
      <c r="H174" s="122"/>
      <c r="I174" s="122"/>
      <c r="J174" s="122"/>
      <c r="K174" s="123"/>
      <c r="L174" s="1"/>
    </row>
    <row r="175" spans="1:12" ht="15" customHeight="1" x14ac:dyDescent="0.25">
      <c r="A175" s="143"/>
      <c r="B175" s="122"/>
      <c r="C175" s="122" t="s">
        <v>134</v>
      </c>
      <c r="D175" s="122" t="s">
        <v>135</v>
      </c>
      <c r="E175" s="122" t="s">
        <v>136</v>
      </c>
      <c r="F175" s="122" t="s">
        <v>137</v>
      </c>
      <c r="G175" s="122" t="s">
        <v>138</v>
      </c>
      <c r="H175" s="122"/>
      <c r="I175" s="122"/>
      <c r="J175" s="122"/>
      <c r="K175" s="123"/>
      <c r="L175" s="1"/>
    </row>
    <row r="176" spans="1:12" ht="15" customHeight="1" x14ac:dyDescent="0.25">
      <c r="A176" s="143"/>
      <c r="B176" s="122"/>
      <c r="C176" s="715" t="s">
        <v>139</v>
      </c>
      <c r="D176" s="715"/>
      <c r="E176" s="715"/>
      <c r="F176" s="715"/>
      <c r="G176" s="715"/>
      <c r="H176" s="122"/>
      <c r="I176" s="122"/>
      <c r="J176" s="122"/>
      <c r="K176" s="123"/>
      <c r="L176" s="1"/>
    </row>
    <row r="177" spans="1:12" x14ac:dyDescent="0.25">
      <c r="A177" s="143"/>
      <c r="B177" s="122"/>
      <c r="C177" s="715"/>
      <c r="D177" s="715"/>
      <c r="E177" s="715"/>
      <c r="F177" s="715"/>
      <c r="G177" s="715"/>
      <c r="H177" s="122"/>
      <c r="I177" s="122"/>
      <c r="J177" s="122"/>
      <c r="K177" s="123"/>
      <c r="L177" s="1"/>
    </row>
    <row r="178" spans="1:12" ht="15.75" thickBot="1" x14ac:dyDescent="0.3">
      <c r="A178" s="70"/>
      <c r="B178" s="71"/>
      <c r="C178" s="71"/>
      <c r="D178" s="71"/>
      <c r="E178" s="71"/>
      <c r="F178" s="71"/>
      <c r="G178" s="71"/>
      <c r="H178" s="71"/>
      <c r="I178" s="71"/>
      <c r="J178" s="71"/>
      <c r="K178" s="72"/>
      <c r="L178" s="1"/>
    </row>
    <row r="179" spans="1:12" ht="15.75" x14ac:dyDescent="0.25">
      <c r="A179" s="2"/>
      <c r="B179" s="921"/>
      <c r="C179" s="921"/>
      <c r="D179" s="921"/>
      <c r="E179" s="921"/>
      <c r="F179" s="921"/>
      <c r="G179" s="921"/>
      <c r="H179" s="921"/>
      <c r="I179" s="921"/>
      <c r="J179" s="2"/>
      <c r="K179" s="119"/>
      <c r="L179" s="1"/>
    </row>
    <row r="180" spans="1:12" x14ac:dyDescent="0.25">
      <c r="A180" s="1"/>
      <c r="B180" s="1"/>
      <c r="C180" s="1"/>
      <c r="D180" s="1"/>
      <c r="E180" s="1"/>
      <c r="F180" s="1"/>
      <c r="G180" s="1"/>
      <c r="H180" s="1"/>
      <c r="I180" s="1"/>
      <c r="J180" s="1"/>
      <c r="K180" s="1"/>
      <c r="L180" s="1"/>
    </row>
    <row r="181" spans="1:12" x14ac:dyDescent="0.25">
      <c r="A181" s="1"/>
      <c r="B181" s="1"/>
      <c r="C181" s="1"/>
      <c r="D181" s="1"/>
      <c r="E181" s="1"/>
      <c r="F181" s="1"/>
      <c r="G181" s="1"/>
      <c r="H181" s="1"/>
      <c r="I181" s="1"/>
      <c r="J181" s="1"/>
      <c r="K181" s="1"/>
      <c r="L181" s="1"/>
    </row>
    <row r="182" spans="1:12" x14ac:dyDescent="0.25">
      <c r="A182" s="1"/>
      <c r="B182" s="1"/>
      <c r="C182" s="1"/>
      <c r="D182" s="1"/>
      <c r="E182" s="1"/>
      <c r="F182" s="1"/>
      <c r="G182" s="1"/>
      <c r="H182" s="1"/>
      <c r="I182" s="1"/>
      <c r="J182" s="1"/>
      <c r="K182" s="1"/>
      <c r="L182" s="1"/>
    </row>
    <row r="183" spans="1:12" x14ac:dyDescent="0.25">
      <c r="A183" s="917"/>
      <c r="B183" s="29"/>
      <c r="C183" s="317"/>
      <c r="D183" s="317"/>
      <c r="E183" s="317"/>
      <c r="F183" s="317"/>
      <c r="G183" s="317"/>
      <c r="H183" s="1"/>
      <c r="I183" s="1"/>
      <c r="J183" s="920"/>
      <c r="K183" s="920"/>
      <c r="L183" s="1"/>
    </row>
    <row r="184" spans="1:12" x14ac:dyDescent="0.25">
      <c r="A184" s="917"/>
      <c r="B184" s="117"/>
      <c r="C184" s="317"/>
      <c r="D184" s="317"/>
      <c r="E184" s="317"/>
      <c r="F184" s="317"/>
      <c r="G184" s="317"/>
      <c r="H184" s="1"/>
      <c r="I184" s="1"/>
      <c r="J184" s="118"/>
      <c r="K184" s="118"/>
      <c r="L184" s="1"/>
    </row>
    <row r="185" spans="1:12" x14ac:dyDescent="0.25">
      <c r="A185" s="917"/>
      <c r="B185" s="29"/>
      <c r="C185" s="317"/>
      <c r="D185" s="317"/>
      <c r="E185" s="317"/>
      <c r="F185" s="913"/>
      <c r="G185" s="317"/>
      <c r="H185" s="1"/>
      <c r="I185" s="1"/>
      <c r="J185" s="118"/>
      <c r="K185" s="120"/>
      <c r="L185" s="1"/>
    </row>
    <row r="186" spans="1:12" x14ac:dyDescent="0.25">
      <c r="A186" s="917"/>
      <c r="B186" s="117"/>
      <c r="C186" s="317"/>
      <c r="D186" s="317"/>
      <c r="E186" s="317"/>
      <c r="F186" s="913"/>
      <c r="G186" s="317"/>
      <c r="H186" s="1"/>
      <c r="I186" s="1"/>
      <c r="J186" s="118"/>
      <c r="K186" s="120"/>
      <c r="L186" s="1"/>
    </row>
    <row r="187" spans="1:12" x14ac:dyDescent="0.25">
      <c r="A187" s="917"/>
      <c r="B187" s="29"/>
      <c r="C187" s="317"/>
      <c r="D187" s="317"/>
      <c r="E187" s="913"/>
      <c r="F187" s="913"/>
      <c r="G187" s="317"/>
      <c r="H187" s="1"/>
      <c r="I187" s="1"/>
      <c r="J187" s="118"/>
      <c r="K187" s="120"/>
      <c r="L187" s="1"/>
    </row>
    <row r="188" spans="1:12" x14ac:dyDescent="0.25">
      <c r="A188" s="917"/>
      <c r="B188" s="117"/>
      <c r="C188" s="317"/>
      <c r="D188" s="317"/>
      <c r="E188" s="914"/>
      <c r="F188" s="913"/>
      <c r="G188" s="317"/>
      <c r="H188" s="1"/>
      <c r="I188" s="1"/>
      <c r="J188" s="118"/>
      <c r="K188" s="120"/>
      <c r="L188" s="1"/>
    </row>
    <row r="189" spans="1:12" x14ac:dyDescent="0.25">
      <c r="A189" s="917"/>
      <c r="B189" s="29"/>
      <c r="C189" s="317"/>
      <c r="D189" s="317"/>
      <c r="E189" s="913"/>
      <c r="F189" s="913"/>
      <c r="G189" s="317"/>
      <c r="H189" s="1"/>
      <c r="I189" s="1"/>
      <c r="J189" s="118"/>
      <c r="K189" s="120"/>
      <c r="L189" s="1"/>
    </row>
    <row r="190" spans="1:12" x14ac:dyDescent="0.25">
      <c r="A190" s="917"/>
      <c r="B190" s="117"/>
      <c r="C190" s="317"/>
      <c r="D190" s="317"/>
      <c r="E190" s="914"/>
      <c r="F190" s="914"/>
      <c r="G190" s="317"/>
      <c r="H190" s="1"/>
      <c r="I190" s="1"/>
      <c r="J190" s="118"/>
      <c r="K190" s="120"/>
      <c r="L190" s="1"/>
    </row>
    <row r="191" spans="1:12" x14ac:dyDescent="0.25">
      <c r="A191" s="917"/>
      <c r="B191" s="29"/>
      <c r="C191" s="317"/>
      <c r="D191" s="317"/>
      <c r="E191" s="918"/>
      <c r="F191" s="919"/>
      <c r="G191" s="317"/>
      <c r="H191" s="1"/>
      <c r="I191" s="1"/>
      <c r="J191" s="118"/>
      <c r="K191" s="120"/>
      <c r="L191" s="1"/>
    </row>
    <row r="192" spans="1:12" x14ac:dyDescent="0.25">
      <c r="A192" s="917"/>
      <c r="B192" s="117"/>
      <c r="C192" s="317"/>
      <c r="D192" s="317"/>
      <c r="E192" s="317"/>
      <c r="F192" s="919"/>
      <c r="G192" s="317"/>
      <c r="H192" s="1"/>
      <c r="I192" s="1"/>
      <c r="J192" s="1"/>
      <c r="K192" s="1"/>
      <c r="L192" s="1"/>
    </row>
    <row r="193" spans="1:12" x14ac:dyDescent="0.25">
      <c r="A193" s="1"/>
      <c r="B193" s="1"/>
      <c r="C193" s="29"/>
      <c r="D193" s="29"/>
      <c r="E193" s="29"/>
      <c r="F193" s="29"/>
      <c r="G193" s="29"/>
      <c r="H193" s="1"/>
      <c r="I193" s="1"/>
      <c r="J193" s="1"/>
      <c r="K193" s="1"/>
      <c r="L193" s="1"/>
    </row>
    <row r="194" spans="1:12" x14ac:dyDescent="0.25">
      <c r="A194" s="1"/>
      <c r="B194" s="1"/>
      <c r="C194" s="29"/>
      <c r="D194" s="29"/>
      <c r="E194" s="29"/>
      <c r="F194" s="29"/>
      <c r="G194" s="29"/>
      <c r="H194" s="1"/>
      <c r="I194" s="1"/>
      <c r="J194" s="1"/>
      <c r="K194" s="1"/>
      <c r="L194" s="1"/>
    </row>
    <row r="195" spans="1:12" x14ac:dyDescent="0.25">
      <c r="A195" s="1"/>
      <c r="B195" s="1"/>
      <c r="C195" s="912"/>
      <c r="D195" s="912"/>
      <c r="E195" s="912"/>
      <c r="F195" s="912"/>
      <c r="G195" s="912"/>
      <c r="H195" s="1"/>
      <c r="I195" s="1"/>
      <c r="J195" s="1"/>
      <c r="K195" s="1"/>
      <c r="L195" s="1"/>
    </row>
    <row r="196" spans="1:12" x14ac:dyDescent="0.25">
      <c r="A196" s="1"/>
      <c r="B196" s="1"/>
      <c r="C196" s="912"/>
      <c r="D196" s="912"/>
      <c r="E196" s="912"/>
      <c r="F196" s="912"/>
      <c r="G196" s="912"/>
      <c r="H196" s="1"/>
      <c r="I196" s="1"/>
      <c r="J196" s="1"/>
      <c r="K196" s="1"/>
      <c r="L196" s="1"/>
    </row>
    <row r="197" spans="1:12" x14ac:dyDescent="0.25">
      <c r="A197" s="1"/>
      <c r="B197" s="1"/>
      <c r="C197" s="1"/>
      <c r="D197" s="1"/>
      <c r="E197" s="1"/>
      <c r="F197" s="1"/>
      <c r="G197" s="1"/>
      <c r="H197" s="1"/>
      <c r="I197" s="1"/>
      <c r="J197" s="1"/>
      <c r="K197" s="1"/>
      <c r="L197" s="1"/>
    </row>
    <row r="198" spans="1:12" x14ac:dyDescent="0.25">
      <c r="A198" s="1"/>
      <c r="B198" s="1"/>
      <c r="C198" s="1"/>
      <c r="D198" s="1"/>
      <c r="E198" s="1"/>
      <c r="F198" s="1"/>
      <c r="G198" s="1"/>
      <c r="H198" s="1"/>
      <c r="I198" s="1"/>
      <c r="J198" s="1"/>
      <c r="K198" s="1"/>
      <c r="L198" s="1"/>
    </row>
    <row r="199" spans="1:12" x14ac:dyDescent="0.25">
      <c r="A199" s="1"/>
      <c r="B199" s="1"/>
      <c r="C199" s="1"/>
      <c r="D199" s="1"/>
      <c r="E199" s="1"/>
      <c r="F199" s="1"/>
      <c r="G199" s="1"/>
      <c r="H199" s="1"/>
      <c r="I199" s="1"/>
      <c r="J199" s="1"/>
      <c r="K199" s="1"/>
      <c r="L199" s="1"/>
    </row>
    <row r="200" spans="1:12" x14ac:dyDescent="0.25">
      <c r="A200" s="1"/>
      <c r="B200" s="1"/>
      <c r="C200" s="1"/>
      <c r="D200" s="1"/>
      <c r="E200" s="1"/>
      <c r="F200" s="1"/>
      <c r="G200" s="1"/>
      <c r="H200" s="1"/>
      <c r="I200" s="1"/>
      <c r="J200" s="1"/>
      <c r="K200" s="1"/>
      <c r="L200" s="1"/>
    </row>
    <row r="201" spans="1:12" x14ac:dyDescent="0.25">
      <c r="A201" s="1"/>
      <c r="B201" s="1"/>
      <c r="C201" s="1"/>
      <c r="D201" s="1"/>
      <c r="E201" s="1"/>
      <c r="F201" s="1"/>
      <c r="G201" s="1"/>
      <c r="H201" s="1"/>
      <c r="I201" s="1"/>
      <c r="J201" s="1"/>
      <c r="K201" s="1"/>
      <c r="L201" s="1"/>
    </row>
  </sheetData>
  <sheetProtection selectLockedCells="1"/>
  <mergeCells count="330">
    <mergeCell ref="G87:G88"/>
    <mergeCell ref="C102:C103"/>
    <mergeCell ref="F166:F167"/>
    <mergeCell ref="G166:G167"/>
    <mergeCell ref="J16:K16"/>
    <mergeCell ref="C18:C19"/>
    <mergeCell ref="D18:D19"/>
    <mergeCell ref="E18:E19"/>
    <mergeCell ref="F18:F19"/>
    <mergeCell ref="G18:G19"/>
    <mergeCell ref="C28:G29"/>
    <mergeCell ref="E35:G35"/>
    <mergeCell ref="H35:I35"/>
    <mergeCell ref="J35:K35"/>
    <mergeCell ref="E56:G56"/>
    <mergeCell ref="H56:I56"/>
    <mergeCell ref="J56:K56"/>
    <mergeCell ref="J37:K37"/>
    <mergeCell ref="I160:J160"/>
    <mergeCell ref="J143:K143"/>
    <mergeCell ref="J119:K119"/>
    <mergeCell ref="J79:K79"/>
    <mergeCell ref="J100:K100"/>
    <mergeCell ref="J164:K164"/>
    <mergeCell ref="I32:J32"/>
    <mergeCell ref="I33:J33"/>
    <mergeCell ref="B32:H33"/>
    <mergeCell ref="E141:G141"/>
    <mergeCell ref="H141:I141"/>
    <mergeCell ref="J141:K141"/>
    <mergeCell ref="E162:G162"/>
    <mergeCell ref="H162:I162"/>
    <mergeCell ref="J162:K162"/>
    <mergeCell ref="E77:G77"/>
    <mergeCell ref="H77:I77"/>
    <mergeCell ref="J77:K77"/>
    <mergeCell ref="E98:G98"/>
    <mergeCell ref="H98:I98"/>
    <mergeCell ref="J98:K98"/>
    <mergeCell ref="J58:K58"/>
    <mergeCell ref="C60:C61"/>
    <mergeCell ref="C87:C88"/>
    <mergeCell ref="D87:D88"/>
    <mergeCell ref="I159:J159"/>
    <mergeCell ref="B159:H160"/>
    <mergeCell ref="C85:C86"/>
    <mergeCell ref="F87:F88"/>
    <mergeCell ref="D121:D122"/>
    <mergeCell ref="E121:E122"/>
    <mergeCell ref="A164:A173"/>
    <mergeCell ref="C164:C165"/>
    <mergeCell ref="D164:D165"/>
    <mergeCell ref="E164:E165"/>
    <mergeCell ref="F164:F165"/>
    <mergeCell ref="G164:G165"/>
    <mergeCell ref="C170:C171"/>
    <mergeCell ref="D170:D171"/>
    <mergeCell ref="E170:E171"/>
    <mergeCell ref="F170:F171"/>
    <mergeCell ref="G170:G171"/>
    <mergeCell ref="C172:C173"/>
    <mergeCell ref="D172:D173"/>
    <mergeCell ref="E172:E173"/>
    <mergeCell ref="F172:F173"/>
    <mergeCell ref="G172:G173"/>
    <mergeCell ref="C168:C169"/>
    <mergeCell ref="D168:D169"/>
    <mergeCell ref="E123:E124"/>
    <mergeCell ref="C125:C126"/>
    <mergeCell ref="D125:D126"/>
    <mergeCell ref="E125:E126"/>
    <mergeCell ref="C129:C130"/>
    <mergeCell ref="A11:A13"/>
    <mergeCell ref="B13:J13"/>
    <mergeCell ref="E119:G119"/>
    <mergeCell ref="A79:A88"/>
    <mergeCell ref="C79:C80"/>
    <mergeCell ref="D79:D80"/>
    <mergeCell ref="E87:E88"/>
    <mergeCell ref="E168:E169"/>
    <mergeCell ref="F168:F169"/>
    <mergeCell ref="G168:G169"/>
    <mergeCell ref="C166:C167"/>
    <mergeCell ref="D166:D167"/>
    <mergeCell ref="E166:E167"/>
    <mergeCell ref="A159:A161"/>
    <mergeCell ref="E85:E86"/>
    <mergeCell ref="F85:F86"/>
    <mergeCell ref="G85:G86"/>
    <mergeCell ref="C83:C84"/>
    <mergeCell ref="D83:D84"/>
    <mergeCell ref="E83:E84"/>
    <mergeCell ref="F83:F84"/>
    <mergeCell ref="G83:G84"/>
    <mergeCell ref="A121:A130"/>
    <mergeCell ref="C121:C122"/>
    <mergeCell ref="G1:I1"/>
    <mergeCell ref="C16:C17"/>
    <mergeCell ref="D16:D17"/>
    <mergeCell ref="E16:E17"/>
    <mergeCell ref="F16:F17"/>
    <mergeCell ref="G16:G17"/>
    <mergeCell ref="C20:C21"/>
    <mergeCell ref="D20:D21"/>
    <mergeCell ref="E20:E21"/>
    <mergeCell ref="E24:E25"/>
    <mergeCell ref="F24:F25"/>
    <mergeCell ref="G24:G25"/>
    <mergeCell ref="F20:F21"/>
    <mergeCell ref="C155:G156"/>
    <mergeCell ref="J1:K4"/>
    <mergeCell ref="G2:I2"/>
    <mergeCell ref="C3:F4"/>
    <mergeCell ref="G3:I3"/>
    <mergeCell ref="G4:I4"/>
    <mergeCell ref="E151:E152"/>
    <mergeCell ref="F151:F152"/>
    <mergeCell ref="G151:G152"/>
    <mergeCell ref="A5:K5"/>
    <mergeCell ref="A6:K7"/>
    <mergeCell ref="A8:K8"/>
    <mergeCell ref="A9:K9"/>
    <mergeCell ref="A10:K10"/>
    <mergeCell ref="E14:G14"/>
    <mergeCell ref="H14:I14"/>
    <mergeCell ref="J14:K14"/>
    <mergeCell ref="D85:D86"/>
    <mergeCell ref="A1:B4"/>
    <mergeCell ref="C1:F2"/>
    <mergeCell ref="H119:I119"/>
    <mergeCell ref="A16:A25"/>
    <mergeCell ref="C22:C23"/>
    <mergeCell ref="D22:D23"/>
    <mergeCell ref="E22:E23"/>
    <mergeCell ref="F22:F23"/>
    <mergeCell ref="G22:G23"/>
    <mergeCell ref="D45:D46"/>
    <mergeCell ref="E45:E46"/>
    <mergeCell ref="F45:F46"/>
    <mergeCell ref="G45:G46"/>
    <mergeCell ref="G41:G42"/>
    <mergeCell ref="C43:C44"/>
    <mergeCell ref="D43:D44"/>
    <mergeCell ref="E43:E44"/>
    <mergeCell ref="F43:F44"/>
    <mergeCell ref="G43:G44"/>
    <mergeCell ref="G20:G21"/>
    <mergeCell ref="C64:C65"/>
    <mergeCell ref="D64:D65"/>
    <mergeCell ref="E64:E65"/>
    <mergeCell ref="F64:F65"/>
    <mergeCell ref="C24:C25"/>
    <mergeCell ref="D24:D25"/>
    <mergeCell ref="D60:D61"/>
    <mergeCell ref="E60:E61"/>
    <mergeCell ref="F60:F61"/>
    <mergeCell ref="G60:G61"/>
    <mergeCell ref="D58:D59"/>
    <mergeCell ref="E58:E59"/>
    <mergeCell ref="F58:F59"/>
    <mergeCell ref="G58:G59"/>
    <mergeCell ref="F39:F40"/>
    <mergeCell ref="G39:G40"/>
    <mergeCell ref="C49:G50"/>
    <mergeCell ref="F41:F42"/>
    <mergeCell ref="C62:C63"/>
    <mergeCell ref="D62:D63"/>
    <mergeCell ref="E62:E63"/>
    <mergeCell ref="F62:F63"/>
    <mergeCell ref="G62:G63"/>
    <mergeCell ref="E79:E80"/>
    <mergeCell ref="F79:F80"/>
    <mergeCell ref="G79:G80"/>
    <mergeCell ref="C81:C82"/>
    <mergeCell ref="D81:D82"/>
    <mergeCell ref="C66:C67"/>
    <mergeCell ref="D66:D67"/>
    <mergeCell ref="E66:E67"/>
    <mergeCell ref="F66:F67"/>
    <mergeCell ref="G66:G67"/>
    <mergeCell ref="C70:G71"/>
    <mergeCell ref="E81:E82"/>
    <mergeCell ref="F81:F82"/>
    <mergeCell ref="G81:G82"/>
    <mergeCell ref="G64:G65"/>
    <mergeCell ref="A58:A67"/>
    <mergeCell ref="C58:C59"/>
    <mergeCell ref="D102:D103"/>
    <mergeCell ref="E102:E103"/>
    <mergeCell ref="F102:F103"/>
    <mergeCell ref="G102:G103"/>
    <mergeCell ref="C91:G92"/>
    <mergeCell ref="A100:A109"/>
    <mergeCell ref="C100:C101"/>
    <mergeCell ref="D100:D101"/>
    <mergeCell ref="E100:E101"/>
    <mergeCell ref="F100:F101"/>
    <mergeCell ref="G100:G101"/>
    <mergeCell ref="C104:C105"/>
    <mergeCell ref="D104:D105"/>
    <mergeCell ref="C108:C109"/>
    <mergeCell ref="D108:D109"/>
    <mergeCell ref="E108:E109"/>
    <mergeCell ref="F108:F109"/>
    <mergeCell ref="G108:G109"/>
    <mergeCell ref="E104:E105"/>
    <mergeCell ref="F104:F105"/>
    <mergeCell ref="G104:G105"/>
    <mergeCell ref="C106:C107"/>
    <mergeCell ref="F129:F130"/>
    <mergeCell ref="G129:G130"/>
    <mergeCell ref="F123:F124"/>
    <mergeCell ref="G123:G124"/>
    <mergeCell ref="J183:K183"/>
    <mergeCell ref="C185:C186"/>
    <mergeCell ref="D185:D186"/>
    <mergeCell ref="E185:E186"/>
    <mergeCell ref="F185:F186"/>
    <mergeCell ref="G185:G186"/>
    <mergeCell ref="B179:I179"/>
    <mergeCell ref="C176:G177"/>
    <mergeCell ref="A183:A192"/>
    <mergeCell ref="C183:C184"/>
    <mergeCell ref="D183:D184"/>
    <mergeCell ref="E183:E184"/>
    <mergeCell ref="F183:F184"/>
    <mergeCell ref="G183:G184"/>
    <mergeCell ref="C187:C188"/>
    <mergeCell ref="D187:D188"/>
    <mergeCell ref="E187:E188"/>
    <mergeCell ref="C191:C192"/>
    <mergeCell ref="D191:D192"/>
    <mergeCell ref="E191:E192"/>
    <mergeCell ref="F191:F192"/>
    <mergeCell ref="G191:G192"/>
    <mergeCell ref="C195:G196"/>
    <mergeCell ref="F187:F188"/>
    <mergeCell ref="G187:G188"/>
    <mergeCell ref="C189:C190"/>
    <mergeCell ref="D189:D190"/>
    <mergeCell ref="E189:E190"/>
    <mergeCell ref="F189:F190"/>
    <mergeCell ref="G189:G190"/>
    <mergeCell ref="A74:A76"/>
    <mergeCell ref="B76:J76"/>
    <mergeCell ref="A95:A97"/>
    <mergeCell ref="B97:J97"/>
    <mergeCell ref="A116:A118"/>
    <mergeCell ref="I74:J74"/>
    <mergeCell ref="I75:J75"/>
    <mergeCell ref="B74:H75"/>
    <mergeCell ref="I95:J95"/>
    <mergeCell ref="B95:H96"/>
    <mergeCell ref="I96:J96"/>
    <mergeCell ref="I116:J116"/>
    <mergeCell ref="B116:H117"/>
    <mergeCell ref="I117:J117"/>
    <mergeCell ref="B118:J118"/>
    <mergeCell ref="C112:G113"/>
    <mergeCell ref="A32:A34"/>
    <mergeCell ref="B34:J34"/>
    <mergeCell ref="A53:A55"/>
    <mergeCell ref="B55:J55"/>
    <mergeCell ref="I53:J53"/>
    <mergeCell ref="B53:H54"/>
    <mergeCell ref="I54:J54"/>
    <mergeCell ref="I11:J11"/>
    <mergeCell ref="I48:K48"/>
    <mergeCell ref="C39:C40"/>
    <mergeCell ref="D39:D40"/>
    <mergeCell ref="E39:E40"/>
    <mergeCell ref="A37:A46"/>
    <mergeCell ref="C37:C38"/>
    <mergeCell ref="D37:D38"/>
    <mergeCell ref="E37:E38"/>
    <mergeCell ref="F37:F38"/>
    <mergeCell ref="G37:G38"/>
    <mergeCell ref="C41:C42"/>
    <mergeCell ref="D41:D42"/>
    <mergeCell ref="E41:E42"/>
    <mergeCell ref="C45:C46"/>
    <mergeCell ref="B11:H12"/>
    <mergeCell ref="I12:J12"/>
    <mergeCell ref="A143:A152"/>
    <mergeCell ref="C143:C144"/>
    <mergeCell ref="D143:D144"/>
    <mergeCell ref="E143:E144"/>
    <mergeCell ref="C149:C150"/>
    <mergeCell ref="D149:D150"/>
    <mergeCell ref="E149:E150"/>
    <mergeCell ref="F149:F150"/>
    <mergeCell ref="G149:G150"/>
    <mergeCell ref="C151:C152"/>
    <mergeCell ref="F143:F144"/>
    <mergeCell ref="G143:G144"/>
    <mergeCell ref="C145:C146"/>
    <mergeCell ref="D145:D146"/>
    <mergeCell ref="E145:E146"/>
    <mergeCell ref="D151:D152"/>
    <mergeCell ref="F145:F146"/>
    <mergeCell ref="G145:G146"/>
    <mergeCell ref="C147:C148"/>
    <mergeCell ref="D147:D148"/>
    <mergeCell ref="E147:E148"/>
    <mergeCell ref="F147:F148"/>
    <mergeCell ref="G147:G148"/>
    <mergeCell ref="A138:A140"/>
    <mergeCell ref="B140:J140"/>
    <mergeCell ref="D106:D107"/>
    <mergeCell ref="E106:E107"/>
    <mergeCell ref="F106:F107"/>
    <mergeCell ref="G106:G107"/>
    <mergeCell ref="C133:G134"/>
    <mergeCell ref="F125:F126"/>
    <mergeCell ref="G125:G126"/>
    <mergeCell ref="C127:C128"/>
    <mergeCell ref="D127:D128"/>
    <mergeCell ref="E127:E128"/>
    <mergeCell ref="F127:F128"/>
    <mergeCell ref="G127:G128"/>
    <mergeCell ref="J121:K121"/>
    <mergeCell ref="C123:C124"/>
    <mergeCell ref="I138:J138"/>
    <mergeCell ref="B138:H139"/>
    <mergeCell ref="I139:J139"/>
    <mergeCell ref="D123:D124"/>
    <mergeCell ref="F121:F122"/>
    <mergeCell ref="G121:G122"/>
    <mergeCell ref="D129:D130"/>
    <mergeCell ref="E129:E130"/>
  </mergeCells>
  <pageMargins left="0.70866141732283472" right="0.70866141732283472" top="0.74803149606299213" bottom="0.74803149606299213" header="0.31496062992125984" footer="0.31496062992125984"/>
  <pageSetup scale="34"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E141:G141 E162:G162</xm:sqref>
        </x14:dataValidation>
        <x14:dataValidation type="list" allowBlank="1" showInputMessage="1" showErrorMessage="1">
          <x14:formula1>
            <xm:f>Hoja2!$C$1:$C$5</xm:f>
          </x14:formula1>
          <xm:sqref>J14:K14 J35:K35 J56:K56 J77:K77 J98:K98 J119:K119 J141:K141 J162:K162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1:M41"/>
  <sheetViews>
    <sheetView zoomScale="80" zoomScaleNormal="80" workbookViewId="0">
      <selection activeCell="A10" sqref="A10:A16"/>
    </sheetView>
  </sheetViews>
  <sheetFormatPr baseColWidth="10" defaultColWidth="11.42578125" defaultRowHeight="12.75" x14ac:dyDescent="0.2"/>
  <cols>
    <col min="1" max="1" width="22.7109375" style="21" customWidth="1"/>
    <col min="2" max="2" width="18.7109375" style="21" customWidth="1"/>
    <col min="3" max="3" width="15.28515625" style="21" customWidth="1"/>
    <col min="4" max="4" width="26.85546875" style="23" customWidth="1"/>
    <col min="5" max="7" width="9.7109375" style="21" customWidth="1"/>
    <col min="8" max="8" width="13.42578125" style="21" customWidth="1"/>
    <col min="9" max="9" width="31.5703125" style="21" customWidth="1"/>
    <col min="10" max="10" width="13.42578125" style="21" customWidth="1"/>
    <col min="11" max="11" width="14.140625" style="21" customWidth="1"/>
    <col min="12" max="12" width="18.42578125" style="21" customWidth="1"/>
    <col min="13" max="13" width="31.42578125" style="21" customWidth="1"/>
    <col min="14" max="16384" width="11.42578125" style="21"/>
  </cols>
  <sheetData>
    <row r="1" spans="1:13" ht="15.75" customHeight="1" x14ac:dyDescent="0.2">
      <c r="A1" s="971"/>
      <c r="B1" s="977" t="str">
        <f>CONTEXTO!B1</f>
        <v>PROCESO: GESTIÓN DE RECURSOS FÍSICOS</v>
      </c>
      <c r="C1" s="977"/>
      <c r="D1" s="977"/>
      <c r="E1" s="977"/>
      <c r="F1" s="977"/>
      <c r="G1" s="977"/>
      <c r="H1" s="977"/>
      <c r="I1" s="977"/>
      <c r="J1" s="973" t="s">
        <v>487</v>
      </c>
      <c r="K1" s="973"/>
      <c r="L1" s="973"/>
      <c r="M1" s="936"/>
    </row>
    <row r="2" spans="1:13" ht="15.75" customHeight="1" x14ac:dyDescent="0.2">
      <c r="A2" s="972"/>
      <c r="B2" s="464"/>
      <c r="C2" s="464"/>
      <c r="D2" s="464"/>
      <c r="E2" s="464"/>
      <c r="F2" s="464"/>
      <c r="G2" s="464"/>
      <c r="H2" s="464"/>
      <c r="I2" s="464"/>
      <c r="J2" s="974" t="s">
        <v>488</v>
      </c>
      <c r="K2" s="974"/>
      <c r="L2" s="974"/>
      <c r="M2" s="937"/>
    </row>
    <row r="3" spans="1:13" ht="15.75" customHeight="1" x14ac:dyDescent="0.2">
      <c r="A3" s="972"/>
      <c r="B3" s="464" t="s">
        <v>239</v>
      </c>
      <c r="C3" s="464"/>
      <c r="D3" s="464"/>
      <c r="E3" s="464"/>
      <c r="F3" s="464"/>
      <c r="G3" s="464"/>
      <c r="H3" s="464"/>
      <c r="I3" s="464"/>
      <c r="J3" s="974" t="s">
        <v>489</v>
      </c>
      <c r="K3" s="974"/>
      <c r="L3" s="974"/>
      <c r="M3" s="937"/>
    </row>
    <row r="4" spans="1:13" ht="15.75" customHeight="1" x14ac:dyDescent="0.2">
      <c r="A4" s="972"/>
      <c r="B4" s="464"/>
      <c r="C4" s="464"/>
      <c r="D4" s="464"/>
      <c r="E4" s="464"/>
      <c r="F4" s="464"/>
      <c r="G4" s="464"/>
      <c r="H4" s="464"/>
      <c r="I4" s="464"/>
      <c r="J4" s="974" t="s">
        <v>490</v>
      </c>
      <c r="K4" s="974"/>
      <c r="L4" s="974"/>
      <c r="M4" s="937"/>
    </row>
    <row r="5" spans="1:13" ht="15" customHeight="1" x14ac:dyDescent="0.2">
      <c r="A5" s="962"/>
      <c r="B5" s="963"/>
      <c r="C5" s="963"/>
      <c r="D5" s="963"/>
      <c r="E5" s="963"/>
      <c r="F5" s="963"/>
      <c r="G5" s="963"/>
      <c r="H5" s="963"/>
      <c r="I5" s="963"/>
      <c r="J5" s="963"/>
      <c r="K5" s="963"/>
      <c r="L5" s="963"/>
      <c r="M5" s="964"/>
    </row>
    <row r="6" spans="1:13" s="22" customFormat="1" ht="15.75" customHeight="1" x14ac:dyDescent="0.2">
      <c r="A6" s="75" t="s">
        <v>240</v>
      </c>
      <c r="B6" s="965" t="s">
        <v>256</v>
      </c>
      <c r="C6" s="965"/>
      <c r="D6" s="965"/>
      <c r="E6" s="965"/>
      <c r="F6" s="965"/>
      <c r="G6" s="965"/>
      <c r="H6" s="965"/>
      <c r="I6" s="965"/>
      <c r="J6" s="965"/>
      <c r="K6" s="965"/>
      <c r="L6" s="965"/>
      <c r="M6" s="966"/>
    </row>
    <row r="7" spans="1:13" s="22" customFormat="1" ht="42.75" customHeight="1" x14ac:dyDescent="0.2">
      <c r="A7" s="75" t="s">
        <v>241</v>
      </c>
      <c r="B7" s="697" t="s">
        <v>257</v>
      </c>
      <c r="C7" s="697"/>
      <c r="D7" s="697"/>
      <c r="E7" s="697"/>
      <c r="F7" s="697"/>
      <c r="G7" s="697"/>
      <c r="H7" s="697"/>
      <c r="I7" s="697"/>
      <c r="J7" s="697"/>
      <c r="K7" s="697"/>
      <c r="L7" s="697"/>
      <c r="M7" s="967"/>
    </row>
    <row r="8" spans="1:13" s="22" customFormat="1" ht="15" customHeight="1" thickBot="1" x14ac:dyDescent="0.25">
      <c r="A8" s="933"/>
      <c r="B8" s="934"/>
      <c r="C8" s="934"/>
      <c r="D8" s="934"/>
      <c r="E8" s="934"/>
      <c r="F8" s="934"/>
      <c r="G8" s="934"/>
      <c r="H8" s="934"/>
      <c r="I8" s="934"/>
      <c r="J8" s="934"/>
      <c r="K8" s="934"/>
      <c r="L8" s="934"/>
      <c r="M8" s="935"/>
    </row>
    <row r="9" spans="1:13" s="74" customFormat="1" ht="56.25" customHeight="1" thickBot="1" x14ac:dyDescent="0.25">
      <c r="A9" s="280" t="s">
        <v>242</v>
      </c>
      <c r="B9" s="281" t="s">
        <v>243</v>
      </c>
      <c r="C9" s="281" t="s">
        <v>74</v>
      </c>
      <c r="D9" s="281" t="s">
        <v>8</v>
      </c>
      <c r="E9" s="282" t="s">
        <v>244</v>
      </c>
      <c r="F9" s="282" t="s">
        <v>245</v>
      </c>
      <c r="G9" s="282" t="s">
        <v>246</v>
      </c>
      <c r="H9" s="282" t="s">
        <v>247</v>
      </c>
      <c r="I9" s="282" t="s">
        <v>248</v>
      </c>
      <c r="J9" s="282" t="s">
        <v>249</v>
      </c>
      <c r="K9" s="282" t="s">
        <v>250</v>
      </c>
      <c r="L9" s="281" t="s">
        <v>251</v>
      </c>
      <c r="M9" s="283" t="s">
        <v>252</v>
      </c>
    </row>
    <row r="10" spans="1:13" s="64" customFormat="1" ht="15" customHeight="1" x14ac:dyDescent="0.2">
      <c r="A10" s="950" t="str">
        <f>(CONTEXTO!A8&amp;" "&amp;CONTEXTO!A9)</f>
        <v>PROCESO: GESTIÓN DE RECURSOS FÍSICOS OBJETIVO:GESTIONAR OPORTUNAMENTE EL FUNCIONAMIENTO DE LA ADMINISTRACION CENTRAL MEDIANTE LA ADQUISICIÓN Y MANTENIMIENTO DE BIENES Y SERVICIOS, EJECUTANDO EL 80% DEL PRESUPUESTO ASIGNADO CONTRIBUYENDO A LA GESTIÓN DE LOS PROCESOS Y AL LOGRO DE LOS OBJETIVOS INSTITUCIONALES.</v>
      </c>
      <c r="B10" s="938" t="str">
        <f>DESCRIPCION!A10</f>
        <v>Posibilidad del Uso inadecuado de los bienes de la Entidad, para beneficio propio o de un tercero</v>
      </c>
      <c r="C10" s="942" t="str">
        <f>'IDENTIFICACION DE RIESGOS'!J10</f>
        <v>CORRUPCION</v>
      </c>
      <c r="D10" s="978" t="str">
        <f>DESCRIPCION!D10</f>
        <v>Desconcimiento sobre la utilizacion adecuada de los elementos y bienes (devolutivos y de consumo) a cargo de los funcionarios</v>
      </c>
      <c r="E10" s="946" t="str">
        <f>'VALORACIÓN RIESGOS RESIDUAL'!E14:G14</f>
        <v>Rara vez</v>
      </c>
      <c r="F10" s="953" t="str">
        <f>'VALORACIÓN RIESGOS RESIDUAL'!J14</f>
        <v>Mayor</v>
      </c>
      <c r="G10" s="942" t="str">
        <f>'VALORACIÓN RIESGOS RESIDUAL'!K11</f>
        <v>ALTA</v>
      </c>
      <c r="H10" s="953"/>
      <c r="I10" s="980" t="str">
        <f>+DOFA!G44</f>
        <v>F6 A11  Socializar la Politica para el uso adecuado de los bienes (devolutivos y de consumo)
Politica de obligatorio cumplimiento, se socializara a travez de los medios de comunicación de la Administración Municipal</v>
      </c>
      <c r="J10" s="959" t="s">
        <v>503</v>
      </c>
      <c r="K10" s="930" t="s">
        <v>466</v>
      </c>
      <c r="L10" s="926" t="s">
        <v>504</v>
      </c>
      <c r="M10" s="928" t="s">
        <v>506</v>
      </c>
    </row>
    <row r="11" spans="1:13" s="64" customFormat="1" ht="114" customHeight="1" x14ac:dyDescent="0.2">
      <c r="A11" s="951"/>
      <c r="B11" s="939"/>
      <c r="C11" s="943"/>
      <c r="D11" s="979"/>
      <c r="E11" s="947"/>
      <c r="F11" s="954"/>
      <c r="G11" s="943"/>
      <c r="H11" s="954"/>
      <c r="I11" s="981"/>
      <c r="J11" s="960"/>
      <c r="K11" s="931"/>
      <c r="L11" s="969"/>
      <c r="M11" s="970"/>
    </row>
    <row r="12" spans="1:13" s="64" customFormat="1" ht="152.25" customHeight="1" x14ac:dyDescent="0.2">
      <c r="A12" s="951"/>
      <c r="B12" s="940"/>
      <c r="C12" s="944"/>
      <c r="D12" s="285" t="str">
        <f>DESCRIPCION!D11</f>
        <v>Presiones externas o de un superior jerárquico, omisión de las políticas para el uso adecuado de los bienes.</v>
      </c>
      <c r="E12" s="948"/>
      <c r="F12" s="968"/>
      <c r="G12" s="944"/>
      <c r="H12" s="293"/>
      <c r="I12" s="982"/>
      <c r="J12" s="961"/>
      <c r="K12" s="931"/>
      <c r="L12" s="927"/>
      <c r="M12" s="929"/>
    </row>
    <row r="13" spans="1:13" s="33" customFormat="1" ht="132" customHeight="1" thickBot="1" x14ac:dyDescent="0.3">
      <c r="A13" s="951"/>
      <c r="B13" s="941"/>
      <c r="C13" s="945"/>
      <c r="D13" s="289"/>
      <c r="E13" s="949"/>
      <c r="F13" s="955"/>
      <c r="G13" s="945"/>
      <c r="H13" s="286" t="s">
        <v>255</v>
      </c>
      <c r="I13" s="290" t="str">
        <f>+DOFA!E42</f>
        <v xml:space="preserve">D4 A11 Iniciar las acciones pertinentes para la recuperación de los bienes de la administración. Y En caso de pérdida del bien denunciar a  Control Interno Disciplinario o Fiscalía según el caso  </v>
      </c>
      <c r="J13" s="287" t="s">
        <v>471</v>
      </c>
      <c r="K13" s="932"/>
      <c r="L13" s="294" t="s">
        <v>470</v>
      </c>
      <c r="M13" s="288"/>
    </row>
    <row r="14" spans="1:13" s="33" customFormat="1" ht="121.5" customHeight="1" x14ac:dyDescent="0.25">
      <c r="A14" s="951"/>
      <c r="B14" s="938" t="str">
        <f>DESCRIPCION!A13</f>
        <v>Posibilidad de Solicitar y/o recibir dadivas para omitir y/o manipular Informacion real de un predio publico en favorecimiento de un tercero.</v>
      </c>
      <c r="C14" s="942" t="str">
        <f>'IDENTIFICACION DE RIESGOS'!J13</f>
        <v>CORRUPCION</v>
      </c>
      <c r="D14" s="284" t="str">
        <f>DESCRIPCION!D13</f>
        <v>Inadecuado manejo de la informacion en la base de datos asociada al proceso de Identificacion de los Bienes Fiscales y de uso Publico</v>
      </c>
      <c r="E14" s="942" t="str">
        <f>'VALORACIÓN RIESGOS RESIDUAL'!E35:G35</f>
        <v>Rara vez</v>
      </c>
      <c r="F14" s="953" t="str">
        <f>'VALORACIÓN RIESGOS RESIDUAL'!J35</f>
        <v>Mayor</v>
      </c>
      <c r="G14" s="942" t="str">
        <f>'VALORACIÓN RIESGOS RESIDUAL'!K32</f>
        <v>ALTA</v>
      </c>
      <c r="H14" s="953"/>
      <c r="I14" s="980" t="str">
        <f>+DOFA!G41</f>
        <v>F5 A4 Realizar mesas de Trabajo con el personal del grupo de Bienes Fiscales para hacer seguimiento a la informacion reportada en la base de datos asociada al proceso de identificacion de los Predios (bienes fiscales y de uso publico del municipio)</v>
      </c>
      <c r="J14" s="930" t="s">
        <v>495</v>
      </c>
      <c r="K14" s="956" t="s">
        <v>468</v>
      </c>
      <c r="L14" s="926" t="s">
        <v>504</v>
      </c>
      <c r="M14" s="928" t="s">
        <v>507</v>
      </c>
    </row>
    <row r="15" spans="1:13" s="33" customFormat="1" ht="201.75" customHeight="1" thickBot="1" x14ac:dyDescent="0.3">
      <c r="A15" s="951"/>
      <c r="B15" s="939"/>
      <c r="C15" s="943"/>
      <c r="D15" s="285" t="str">
        <f>DESCRIPCION!D14</f>
        <v xml:space="preserve">Presiones externas o de un superior jerárquico, para manipular los Avaluos comerciales de los bienes inmuebles que pretende comprar la Adminstracion Municipal </v>
      </c>
      <c r="E15" s="943"/>
      <c r="F15" s="954"/>
      <c r="G15" s="943"/>
      <c r="H15" s="954"/>
      <c r="I15" s="982"/>
      <c r="J15" s="932"/>
      <c r="K15" s="957"/>
      <c r="L15" s="927"/>
      <c r="M15" s="929"/>
    </row>
    <row r="16" spans="1:13" s="33" customFormat="1" ht="168.75" customHeight="1" thickBot="1" x14ac:dyDescent="0.3">
      <c r="A16" s="952"/>
      <c r="B16" s="941"/>
      <c r="C16" s="945"/>
      <c r="D16" s="289"/>
      <c r="E16" s="945"/>
      <c r="F16" s="955"/>
      <c r="G16" s="945"/>
      <c r="H16" s="286" t="s">
        <v>255</v>
      </c>
      <c r="I16" s="290" t="str">
        <f>+DOFA!E43</f>
        <v>D12 A4 Aplicar el plan de Contingencia en caso de detectar fraude en manipulacion de informacion en la base de datos asociada al proceso de Identificacion de los Predios, Se realiza la respectiva denunciando a control disciplinario o fiscalía según el caso</v>
      </c>
      <c r="J16" s="291" t="s">
        <v>471</v>
      </c>
      <c r="K16" s="958"/>
      <c r="L16" s="294" t="s">
        <v>470</v>
      </c>
      <c r="M16" s="292"/>
    </row>
    <row r="17" spans="1:13" ht="114" hidden="1" customHeight="1" thickBot="1" x14ac:dyDescent="0.25">
      <c r="A17" s="249"/>
      <c r="B17" s="992" t="str">
        <f>DESCRIPCION!A16</f>
        <v>e</v>
      </c>
      <c r="C17" s="615" t="str">
        <f>'IDENTIFICACION DE RIESGOS'!J16</f>
        <v xml:space="preserve"> </v>
      </c>
      <c r="D17" s="251">
        <f>DESCRIPCION!D16</f>
        <v>0</v>
      </c>
      <c r="E17" s="615">
        <f>'VALORACIÓN RIESGOS RESIDUAL'!E56:G56</f>
        <v>0</v>
      </c>
      <c r="F17" s="587">
        <f>'VALORACIÓN RIESGOS RESIDUAL'!J56</f>
        <v>0</v>
      </c>
      <c r="G17" s="615" t="str">
        <f>'VALORACIÓN RIESGOS RESIDUAL'!K53</f>
        <v/>
      </c>
      <c r="H17" s="1001"/>
      <c r="I17" s="257"/>
      <c r="J17" s="996"/>
      <c r="K17" s="996"/>
      <c r="L17" s="998"/>
      <c r="M17" s="993"/>
    </row>
    <row r="18" spans="1:13" ht="114" hidden="1" customHeight="1" x14ac:dyDescent="0.2">
      <c r="A18" s="249"/>
      <c r="B18" s="974"/>
      <c r="C18" s="609"/>
      <c r="D18" s="93">
        <f>DESCRIPCION!D17</f>
        <v>0</v>
      </c>
      <c r="E18" s="609"/>
      <c r="F18" s="983"/>
      <c r="G18" s="609"/>
      <c r="H18" s="1000"/>
      <c r="I18" s="258"/>
      <c r="J18" s="997"/>
      <c r="K18" s="997"/>
      <c r="L18" s="999"/>
      <c r="M18" s="994"/>
    </row>
    <row r="19" spans="1:13" ht="114" hidden="1" customHeight="1" x14ac:dyDescent="0.2">
      <c r="A19" s="249"/>
      <c r="B19" s="974"/>
      <c r="C19" s="609"/>
      <c r="D19" s="93">
        <f>DESCRIPCION!D18</f>
        <v>0</v>
      </c>
      <c r="E19" s="609"/>
      <c r="F19" s="983"/>
      <c r="G19" s="609"/>
      <c r="H19" s="1000"/>
      <c r="I19" s="258"/>
      <c r="J19" s="997"/>
      <c r="K19" s="997"/>
      <c r="L19" s="999"/>
      <c r="M19" s="994"/>
    </row>
    <row r="20" spans="1:13" ht="114" hidden="1" customHeight="1" thickBot="1" x14ac:dyDescent="0.25">
      <c r="A20" s="249"/>
      <c r="B20" s="975"/>
      <c r="C20" s="976"/>
      <c r="D20" s="191"/>
      <c r="E20" s="976"/>
      <c r="F20" s="984"/>
      <c r="G20" s="976"/>
      <c r="H20" s="255" t="s">
        <v>255</v>
      </c>
      <c r="I20" s="259"/>
      <c r="J20" s="256"/>
      <c r="K20" s="256"/>
      <c r="L20" s="295"/>
      <c r="M20" s="995"/>
    </row>
    <row r="21" spans="1:13" ht="114" hidden="1" customHeight="1" x14ac:dyDescent="0.2">
      <c r="A21" s="249"/>
      <c r="B21" s="974" t="str">
        <f>DESCRIPCION!A19</f>
        <v>f</v>
      </c>
      <c r="C21" s="609" t="str">
        <f>'IDENTIFICACION DE RIESGOS'!J19</f>
        <v xml:space="preserve"> </v>
      </c>
      <c r="D21" s="93">
        <f>DESCRIPCION!D19</f>
        <v>0</v>
      </c>
      <c r="E21" s="609">
        <f>'VALORACIÓN RIESGOS RESIDUAL'!E77:G77</f>
        <v>0</v>
      </c>
      <c r="F21" s="983">
        <f>'VALORACIÓN RIESGOS RESIDUAL'!J77</f>
        <v>0</v>
      </c>
      <c r="G21" s="609" t="str">
        <f>'VALORACIÓN RIESGOS RESIDUAL'!K74</f>
        <v/>
      </c>
      <c r="H21" s="1000"/>
      <c r="I21" s="258"/>
      <c r="J21" s="997"/>
      <c r="K21" s="997"/>
      <c r="L21" s="997"/>
      <c r="M21" s="989"/>
    </row>
    <row r="22" spans="1:13" ht="114" hidden="1" customHeight="1" x14ac:dyDescent="0.2">
      <c r="A22" s="249"/>
      <c r="B22" s="974"/>
      <c r="C22" s="609"/>
      <c r="D22" s="93">
        <f>DESCRIPCION!D20</f>
        <v>0</v>
      </c>
      <c r="E22" s="609"/>
      <c r="F22" s="983"/>
      <c r="G22" s="609"/>
      <c r="H22" s="1000"/>
      <c r="I22" s="258"/>
      <c r="J22" s="997"/>
      <c r="K22" s="997"/>
      <c r="L22" s="997"/>
      <c r="M22" s="990"/>
    </row>
    <row r="23" spans="1:13" ht="114" hidden="1" customHeight="1" x14ac:dyDescent="0.2">
      <c r="A23" s="249"/>
      <c r="B23" s="974"/>
      <c r="C23" s="609"/>
      <c r="D23" s="93">
        <f>DESCRIPCION!D21</f>
        <v>0</v>
      </c>
      <c r="E23" s="609"/>
      <c r="F23" s="983"/>
      <c r="G23" s="609"/>
      <c r="H23" s="1000"/>
      <c r="I23" s="258"/>
      <c r="J23" s="997"/>
      <c r="K23" s="997"/>
      <c r="L23" s="997"/>
      <c r="M23" s="990"/>
    </row>
    <row r="24" spans="1:13" ht="114" hidden="1" customHeight="1" thickBot="1" x14ac:dyDescent="0.25">
      <c r="A24" s="249"/>
      <c r="B24" s="975"/>
      <c r="C24" s="976"/>
      <c r="D24" s="191"/>
      <c r="E24" s="976"/>
      <c r="F24" s="984"/>
      <c r="G24" s="976"/>
      <c r="H24" s="255" t="s">
        <v>255</v>
      </c>
      <c r="I24" s="260"/>
      <c r="J24" s="261"/>
      <c r="K24" s="261"/>
      <c r="L24" s="261"/>
      <c r="M24" s="991"/>
    </row>
    <row r="25" spans="1:13" ht="114" hidden="1" customHeight="1" x14ac:dyDescent="0.2">
      <c r="A25" s="249"/>
      <c r="B25" s="974" t="str">
        <f>DESCRIPCION!A22</f>
        <v>g</v>
      </c>
      <c r="C25" s="609" t="str">
        <f>'IDENTIFICACION DE RIESGOS'!J22</f>
        <v xml:space="preserve"> </v>
      </c>
      <c r="D25" s="93">
        <f>DESCRIPCION!D22</f>
        <v>0</v>
      </c>
      <c r="E25" s="609">
        <f>'VALORACIÓN RIESGOS RESIDUAL'!E98:G98</f>
        <v>0</v>
      </c>
      <c r="F25" s="983">
        <f>'VALORACIÓN RIESGOS RESIDUAL'!J98</f>
        <v>0</v>
      </c>
      <c r="G25" s="609" t="str">
        <f>'VALORACIÓN RIESGOS RESIDUAL'!K95</f>
        <v/>
      </c>
      <c r="H25" s="983"/>
      <c r="I25" s="252"/>
      <c r="J25" s="582"/>
      <c r="K25" s="581"/>
      <c r="L25" s="582"/>
      <c r="M25" s="986"/>
    </row>
    <row r="26" spans="1:13" ht="114" hidden="1" customHeight="1" x14ac:dyDescent="0.2">
      <c r="A26" s="249"/>
      <c r="B26" s="974"/>
      <c r="C26" s="609"/>
      <c r="D26" s="93">
        <f>DESCRIPCION!D23</f>
        <v>0</v>
      </c>
      <c r="E26" s="609"/>
      <c r="F26" s="983"/>
      <c r="G26" s="609"/>
      <c r="H26" s="983"/>
      <c r="I26" s="253"/>
      <c r="J26" s="985"/>
      <c r="K26" s="581"/>
      <c r="L26" s="985"/>
      <c r="M26" s="987"/>
    </row>
    <row r="27" spans="1:13" ht="114" hidden="1" customHeight="1" x14ac:dyDescent="0.2">
      <c r="A27" s="249"/>
      <c r="B27" s="974"/>
      <c r="C27" s="609"/>
      <c r="D27" s="93">
        <f>DESCRIPCION!D24</f>
        <v>0</v>
      </c>
      <c r="E27" s="609"/>
      <c r="F27" s="983"/>
      <c r="G27" s="609"/>
      <c r="H27" s="983"/>
      <c r="I27" s="253"/>
      <c r="J27" s="985"/>
      <c r="K27" s="582"/>
      <c r="L27" s="985"/>
      <c r="M27" s="987"/>
    </row>
    <row r="28" spans="1:13" ht="114" hidden="1" customHeight="1" thickBot="1" x14ac:dyDescent="0.25">
      <c r="A28" s="249"/>
      <c r="B28" s="975"/>
      <c r="C28" s="976"/>
      <c r="D28" s="191"/>
      <c r="E28" s="976"/>
      <c r="F28" s="984"/>
      <c r="G28" s="976"/>
      <c r="H28" s="182" t="s">
        <v>255</v>
      </c>
      <c r="I28" s="254"/>
      <c r="J28" s="192"/>
      <c r="K28" s="192"/>
      <c r="L28" s="192"/>
      <c r="M28" s="988"/>
    </row>
    <row r="29" spans="1:13" ht="114" hidden="1" customHeight="1" x14ac:dyDescent="0.2">
      <c r="A29" s="249"/>
      <c r="B29" s="974" t="str">
        <f>DESCRIPCION!A25</f>
        <v>h</v>
      </c>
      <c r="C29" s="609" t="str">
        <f>'IDENTIFICACION DE RIESGOS'!J25</f>
        <v xml:space="preserve"> </v>
      </c>
      <c r="D29" s="93">
        <f>DESCRIPCION!D25</f>
        <v>0</v>
      </c>
      <c r="E29" s="609">
        <f>'VALORACIÓN RIESGOS RESIDUAL'!E119:G119</f>
        <v>0</v>
      </c>
      <c r="F29" s="983">
        <f>'VALORACIÓN RIESGOS RESIDUAL'!J119</f>
        <v>0</v>
      </c>
      <c r="G29" s="609" t="str">
        <f>'VALORACIÓN RIESGOS RESIDUAL'!K116</f>
        <v/>
      </c>
      <c r="H29" s="983"/>
      <c r="I29" s="253"/>
      <c r="J29" s="985"/>
      <c r="K29" s="580"/>
      <c r="L29" s="985"/>
      <c r="M29" s="987"/>
    </row>
    <row r="30" spans="1:13" ht="114" hidden="1" customHeight="1" x14ac:dyDescent="0.2">
      <c r="A30" s="249"/>
      <c r="B30" s="974"/>
      <c r="C30" s="609"/>
      <c r="D30" s="93">
        <f>DESCRIPCION!D26</f>
        <v>0</v>
      </c>
      <c r="E30" s="609"/>
      <c r="F30" s="983"/>
      <c r="G30" s="609"/>
      <c r="H30" s="983"/>
      <c r="I30" s="253"/>
      <c r="J30" s="985"/>
      <c r="K30" s="581"/>
      <c r="L30" s="985"/>
      <c r="M30" s="987"/>
    </row>
    <row r="31" spans="1:13" ht="87.75" hidden="1" customHeight="1" x14ac:dyDescent="0.2">
      <c r="A31" s="249"/>
      <c r="B31" s="974"/>
      <c r="C31" s="609"/>
      <c r="D31" s="93">
        <f>DESCRIPCION!D27</f>
        <v>0</v>
      </c>
      <c r="E31" s="609"/>
      <c r="F31" s="983"/>
      <c r="G31" s="609"/>
      <c r="H31" s="983"/>
      <c r="I31" s="253"/>
      <c r="J31" s="985"/>
      <c r="K31" s="582"/>
      <c r="L31" s="985"/>
      <c r="M31" s="987"/>
    </row>
    <row r="32" spans="1:13" ht="96" hidden="1" customHeight="1" thickBot="1" x14ac:dyDescent="0.25">
      <c r="A32" s="249"/>
      <c r="B32" s="975"/>
      <c r="C32" s="976"/>
      <c r="D32" s="191"/>
      <c r="E32" s="976"/>
      <c r="F32" s="984"/>
      <c r="G32" s="976"/>
      <c r="H32" s="182" t="s">
        <v>255</v>
      </c>
      <c r="I32" s="254"/>
      <c r="J32" s="192"/>
      <c r="K32" s="192"/>
      <c r="L32" s="192"/>
      <c r="M32" s="988"/>
    </row>
    <row r="33" spans="1:13" ht="97.5" hidden="1" customHeight="1" x14ac:dyDescent="0.2">
      <c r="A33" s="249"/>
      <c r="B33" s="974" t="str">
        <f>DESCRIPCION!A28</f>
        <v>i</v>
      </c>
      <c r="C33" s="609" t="str">
        <f>'IDENTIFICACION DE RIESGOS'!J28</f>
        <v xml:space="preserve"> </v>
      </c>
      <c r="D33" s="93">
        <f>DESCRIPCION!D28</f>
        <v>0</v>
      </c>
      <c r="E33" s="609">
        <f>'VALORACIÓN RIESGOS RESIDUAL'!E141:G141</f>
        <v>0</v>
      </c>
      <c r="F33" s="983">
        <f>'VALORACIÓN RIESGOS RESIDUAL'!J141</f>
        <v>0</v>
      </c>
      <c r="G33" s="609">
        <f>'VALORACIÓN RIESGOS RESIDUAL'!K137</f>
        <v>0</v>
      </c>
      <c r="H33" s="983"/>
      <c r="I33" s="253"/>
      <c r="J33" s="985"/>
      <c r="K33" s="580"/>
      <c r="L33" s="985"/>
      <c r="M33" s="987"/>
    </row>
    <row r="34" spans="1:13" ht="91.5" hidden="1" customHeight="1" x14ac:dyDescent="0.2">
      <c r="A34" s="249"/>
      <c r="B34" s="974"/>
      <c r="C34" s="609"/>
      <c r="D34" s="93">
        <f>DESCRIPCION!D29</f>
        <v>0</v>
      </c>
      <c r="E34" s="609"/>
      <c r="F34" s="983"/>
      <c r="G34" s="609"/>
      <c r="H34" s="983"/>
      <c r="I34" s="253"/>
      <c r="J34" s="985"/>
      <c r="K34" s="581"/>
      <c r="L34" s="985"/>
      <c r="M34" s="987"/>
    </row>
    <row r="35" spans="1:13" ht="77.25" hidden="1" customHeight="1" x14ac:dyDescent="0.2">
      <c r="A35" s="249"/>
      <c r="B35" s="974"/>
      <c r="C35" s="609"/>
      <c r="D35" s="93">
        <f>DESCRIPCION!D30</f>
        <v>0</v>
      </c>
      <c r="E35" s="609"/>
      <c r="F35" s="983"/>
      <c r="G35" s="609"/>
      <c r="H35" s="983"/>
      <c r="I35" s="253"/>
      <c r="J35" s="985"/>
      <c r="K35" s="582"/>
      <c r="L35" s="985"/>
      <c r="M35" s="987"/>
    </row>
    <row r="36" spans="1:13" ht="75" hidden="1" customHeight="1" thickBot="1" x14ac:dyDescent="0.25">
      <c r="A36" s="249"/>
      <c r="B36" s="975"/>
      <c r="C36" s="976"/>
      <c r="D36" s="191"/>
      <c r="E36" s="976"/>
      <c r="F36" s="984"/>
      <c r="G36" s="976"/>
      <c r="H36" s="182" t="s">
        <v>255</v>
      </c>
      <c r="I36" s="254"/>
      <c r="J36" s="192"/>
      <c r="K36" s="192"/>
      <c r="L36" s="192"/>
      <c r="M36" s="988"/>
    </row>
    <row r="37" spans="1:13" ht="93.75" hidden="1" customHeight="1" x14ac:dyDescent="0.2">
      <c r="A37" s="249"/>
      <c r="B37" s="974" t="str">
        <f>DESCRIPCION!A31</f>
        <v>j</v>
      </c>
      <c r="C37" s="609" t="str">
        <f>'IDENTIFICACION DE RIESGOS'!J31</f>
        <v xml:space="preserve"> </v>
      </c>
      <c r="D37" s="93">
        <f>DESCRIPCION!D31</f>
        <v>0</v>
      </c>
      <c r="E37" s="609">
        <f>'VALORACIÓN RIESGOS RESIDUAL'!E162:G162</f>
        <v>0</v>
      </c>
      <c r="F37" s="983">
        <f>'VALORACIÓN RIESGOS RESIDUAL'!J162</f>
        <v>0</v>
      </c>
      <c r="G37" s="609">
        <f>'VALORACIÓN RIESGOS RESIDUAL'!K158</f>
        <v>0</v>
      </c>
      <c r="H37" s="983"/>
      <c r="I37" s="253"/>
      <c r="J37" s="985"/>
      <c r="K37" s="580"/>
      <c r="L37" s="985"/>
      <c r="M37" s="987"/>
    </row>
    <row r="38" spans="1:13" ht="93.75" hidden="1" customHeight="1" x14ac:dyDescent="0.2">
      <c r="A38" s="249"/>
      <c r="B38" s="974"/>
      <c r="C38" s="609"/>
      <c r="D38" s="93">
        <f>DESCRIPCION!D32</f>
        <v>0</v>
      </c>
      <c r="E38" s="609"/>
      <c r="F38" s="983"/>
      <c r="G38" s="609"/>
      <c r="H38" s="983"/>
      <c r="I38" s="253"/>
      <c r="J38" s="985"/>
      <c r="K38" s="581"/>
      <c r="L38" s="985"/>
      <c r="M38" s="987"/>
    </row>
    <row r="39" spans="1:13" ht="101.25" hidden="1" customHeight="1" x14ac:dyDescent="0.2">
      <c r="A39" s="249"/>
      <c r="B39" s="974"/>
      <c r="C39" s="609"/>
      <c r="D39" s="93">
        <f>DESCRIPCION!D33</f>
        <v>0</v>
      </c>
      <c r="E39" s="609"/>
      <c r="F39" s="983"/>
      <c r="G39" s="609"/>
      <c r="H39" s="983"/>
      <c r="I39" s="253"/>
      <c r="J39" s="985"/>
      <c r="K39" s="582"/>
      <c r="L39" s="985"/>
      <c r="M39" s="987"/>
    </row>
    <row r="40" spans="1:13" ht="100.5" hidden="1" customHeight="1" thickBot="1" x14ac:dyDescent="0.25">
      <c r="A40" s="250"/>
      <c r="B40" s="975"/>
      <c r="C40" s="976"/>
      <c r="D40" s="191"/>
      <c r="E40" s="976"/>
      <c r="F40" s="984"/>
      <c r="G40" s="976"/>
      <c r="H40" s="182" t="s">
        <v>255</v>
      </c>
      <c r="I40" s="254"/>
      <c r="J40" s="192"/>
      <c r="K40" s="192"/>
      <c r="L40" s="192"/>
      <c r="M40" s="988"/>
    </row>
    <row r="41" spans="1:13" ht="15" x14ac:dyDescent="0.25">
      <c r="I41"/>
    </row>
  </sheetData>
  <sheetProtection selectLockedCells="1"/>
  <mergeCells count="96">
    <mergeCell ref="J14:J15"/>
    <mergeCell ref="F17:F20"/>
    <mergeCell ref="G17:G20"/>
    <mergeCell ref="H17:H19"/>
    <mergeCell ref="J17:J19"/>
    <mergeCell ref="M21:M24"/>
    <mergeCell ref="B17:B20"/>
    <mergeCell ref="C17:C20"/>
    <mergeCell ref="E17:E20"/>
    <mergeCell ref="M17:M20"/>
    <mergeCell ref="K17:K19"/>
    <mergeCell ref="L17:L19"/>
    <mergeCell ref="J21:J23"/>
    <mergeCell ref="K21:K23"/>
    <mergeCell ref="L21:L23"/>
    <mergeCell ref="G21:G24"/>
    <mergeCell ref="F21:F24"/>
    <mergeCell ref="B21:B24"/>
    <mergeCell ref="C21:C24"/>
    <mergeCell ref="E21:E24"/>
    <mergeCell ref="H21:H23"/>
    <mergeCell ref="M37:M40"/>
    <mergeCell ref="H37:H39"/>
    <mergeCell ref="J37:J39"/>
    <mergeCell ref="K37:K39"/>
    <mergeCell ref="L37:L39"/>
    <mergeCell ref="B37:B40"/>
    <mergeCell ref="C37:C40"/>
    <mergeCell ref="E37:E40"/>
    <mergeCell ref="F37:F40"/>
    <mergeCell ref="G37:G40"/>
    <mergeCell ref="L33:L35"/>
    <mergeCell ref="F29:F32"/>
    <mergeCell ref="H29:H31"/>
    <mergeCell ref="M25:M28"/>
    <mergeCell ref="K25:K27"/>
    <mergeCell ref="L25:L27"/>
    <mergeCell ref="J25:J27"/>
    <mergeCell ref="M29:M32"/>
    <mergeCell ref="H33:H35"/>
    <mergeCell ref="J33:J35"/>
    <mergeCell ref="K33:K35"/>
    <mergeCell ref="M33:M36"/>
    <mergeCell ref="J29:J31"/>
    <mergeCell ref="K29:K31"/>
    <mergeCell ref="L29:L31"/>
    <mergeCell ref="H25:H27"/>
    <mergeCell ref="B33:B36"/>
    <mergeCell ref="C33:C36"/>
    <mergeCell ref="E33:E36"/>
    <mergeCell ref="F33:F36"/>
    <mergeCell ref="G33:G36"/>
    <mergeCell ref="B29:B32"/>
    <mergeCell ref="C29:C32"/>
    <mergeCell ref="G29:G32"/>
    <mergeCell ref="B1:I2"/>
    <mergeCell ref="B3:I4"/>
    <mergeCell ref="D10:D11"/>
    <mergeCell ref="I10:I12"/>
    <mergeCell ref="E29:E32"/>
    <mergeCell ref="B25:B28"/>
    <mergeCell ref="C25:C28"/>
    <mergeCell ref="E25:E28"/>
    <mergeCell ref="F25:F28"/>
    <mergeCell ref="G25:G28"/>
    <mergeCell ref="I14:I15"/>
    <mergeCell ref="A1:A4"/>
    <mergeCell ref="J1:L1"/>
    <mergeCell ref="J2:L2"/>
    <mergeCell ref="J3:L3"/>
    <mergeCell ref="J4:L4"/>
    <mergeCell ref="J10:J12"/>
    <mergeCell ref="A5:M5"/>
    <mergeCell ref="B6:M6"/>
    <mergeCell ref="B7:M7"/>
    <mergeCell ref="F10:F13"/>
    <mergeCell ref="G10:G13"/>
    <mergeCell ref="H10:H11"/>
    <mergeCell ref="L10:L12"/>
    <mergeCell ref="M10:M12"/>
    <mergeCell ref="L14:L15"/>
    <mergeCell ref="M14:M15"/>
    <mergeCell ref="K10:K13"/>
    <mergeCell ref="A8:M8"/>
    <mergeCell ref="M1:M4"/>
    <mergeCell ref="B10:B13"/>
    <mergeCell ref="C10:C13"/>
    <mergeCell ref="E10:E13"/>
    <mergeCell ref="A10:A16"/>
    <mergeCell ref="B14:B16"/>
    <mergeCell ref="C14:C16"/>
    <mergeCell ref="E14:E16"/>
    <mergeCell ref="F14:F16"/>
    <mergeCell ref="G14:G16"/>
    <mergeCell ref="K14:K16"/>
    <mergeCell ref="H14:H15"/>
  </mergeCells>
  <printOptions horizontalCentered="1" verticalCentered="1"/>
  <pageMargins left="0.39370078740157483" right="0.39370078740157483" top="0" bottom="0" header="0" footer="0"/>
  <pageSetup paperSize="119" scale="4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H37:H39 H10:H12 H14:H15 H17:H19 H21:H23 H25:H27 H29:H31 H33:H35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5" sqref="G15"/>
    </sheetView>
  </sheetViews>
  <sheetFormatPr baseColWidth="10" defaultColWidth="10.7109375"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ColWidth="10.7109375" defaultRowHeight="15" x14ac:dyDescent="0.25"/>
  <cols>
    <col min="1" max="1" width="19.140625" customWidth="1"/>
  </cols>
  <sheetData>
    <row r="1" spans="1:1" x14ac:dyDescent="0.25">
      <c r="A1" s="1" t="s">
        <v>309</v>
      </c>
    </row>
    <row r="2" spans="1:1" x14ac:dyDescent="0.25">
      <c r="A2" s="1" t="s">
        <v>161</v>
      </c>
    </row>
    <row r="3" spans="1:1" x14ac:dyDescent="0.25">
      <c r="A3" s="1" t="s">
        <v>164</v>
      </c>
    </row>
    <row r="4" spans="1:1" x14ac:dyDescent="0.25">
      <c r="A4" s="1" t="s">
        <v>167</v>
      </c>
    </row>
    <row r="5" spans="1:1" x14ac:dyDescent="0.25">
      <c r="A5" s="1" t="s">
        <v>170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ColWidth="10.7109375" defaultRowHeight="15" x14ac:dyDescent="0.25"/>
  <cols>
    <col min="1" max="1" width="23.140625" customWidth="1"/>
  </cols>
  <sheetData>
    <row r="1" spans="1:1" x14ac:dyDescent="0.25">
      <c r="A1" s="166" t="s">
        <v>305</v>
      </c>
    </row>
    <row r="2" spans="1:1" x14ac:dyDescent="0.25">
      <c r="A2" s="166" t="s">
        <v>302</v>
      </c>
    </row>
    <row r="3" spans="1:1" x14ac:dyDescent="0.25">
      <c r="A3" s="166" t="s">
        <v>303</v>
      </c>
    </row>
    <row r="4" spans="1:1" x14ac:dyDescent="0.25">
      <c r="A4" s="166" t="s">
        <v>304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ColWidth="10.7109375" defaultRowHeight="15" x14ac:dyDescent="0.25"/>
  <sheetData>
    <row r="1" spans="1:1" x14ac:dyDescent="0.25">
      <c r="A1" t="s">
        <v>126</v>
      </c>
    </row>
    <row r="2" spans="1:1" x14ac:dyDescent="0.25">
      <c r="A2" t="s">
        <v>128</v>
      </c>
    </row>
    <row r="3" spans="1:1" x14ac:dyDescent="0.25">
      <c r="A3" t="s">
        <v>130</v>
      </c>
    </row>
    <row r="4" spans="1:1" x14ac:dyDescent="0.25">
      <c r="A4" t="s">
        <v>132</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ColWidth="10.7109375" defaultRowHeight="15" x14ac:dyDescent="0.25"/>
  <cols>
    <col min="1" max="1" width="27.28515625" customWidth="1"/>
    <col min="2" max="2" width="25.7109375" customWidth="1"/>
    <col min="3" max="3" width="41.42578125" customWidth="1"/>
  </cols>
  <sheetData>
    <row r="1" spans="1:3" x14ac:dyDescent="0.25">
      <c r="A1" t="s">
        <v>280</v>
      </c>
      <c r="B1" t="s">
        <v>286</v>
      </c>
      <c r="C1" t="s">
        <v>290</v>
      </c>
    </row>
    <row r="2" spans="1:3" x14ac:dyDescent="0.25">
      <c r="A2" t="s">
        <v>281</v>
      </c>
      <c r="B2" t="s">
        <v>298</v>
      </c>
      <c r="C2" t="s">
        <v>291</v>
      </c>
    </row>
    <row r="3" spans="1:3" x14ac:dyDescent="0.25">
      <c r="A3" t="s">
        <v>282</v>
      </c>
      <c r="B3" t="s">
        <v>287</v>
      </c>
      <c r="C3" t="s">
        <v>292</v>
      </c>
    </row>
    <row r="4" spans="1:3" x14ac:dyDescent="0.25">
      <c r="A4" t="s">
        <v>283</v>
      </c>
      <c r="B4" t="s">
        <v>297</v>
      </c>
      <c r="C4" t="s">
        <v>293</v>
      </c>
    </row>
    <row r="5" spans="1:3" x14ac:dyDescent="0.25">
      <c r="A5" t="s">
        <v>284</v>
      </c>
      <c r="B5" t="s">
        <v>288</v>
      </c>
      <c r="C5" t="s">
        <v>258</v>
      </c>
    </row>
    <row r="6" spans="1:3" x14ac:dyDescent="0.25">
      <c r="A6" t="s">
        <v>310</v>
      </c>
      <c r="B6" t="s">
        <v>310</v>
      </c>
      <c r="C6" t="s">
        <v>310</v>
      </c>
    </row>
    <row r="7" spans="1:3" x14ac:dyDescent="0.25">
      <c r="A7" t="s">
        <v>285</v>
      </c>
      <c r="B7" t="s">
        <v>289</v>
      </c>
      <c r="C7" t="s">
        <v>294</v>
      </c>
    </row>
    <row r="8" spans="1:3" x14ac:dyDescent="0.25">
      <c r="B8" t="s">
        <v>14</v>
      </c>
      <c r="C8" t="s">
        <v>295</v>
      </c>
    </row>
    <row r="9" spans="1:3" x14ac:dyDescent="0.25">
      <c r="C9" t="s">
        <v>259</v>
      </c>
    </row>
    <row r="10" spans="1:3" x14ac:dyDescent="0.25">
      <c r="C10" t="s">
        <v>296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Y42"/>
  <sheetViews>
    <sheetView zoomScaleNormal="100" workbookViewId="0">
      <selection activeCell="A7" sqref="A7:T7"/>
    </sheetView>
  </sheetViews>
  <sheetFormatPr baseColWidth="10" defaultColWidth="11.42578125" defaultRowHeight="15" x14ac:dyDescent="0.25"/>
  <cols>
    <col min="1" max="1" width="5.140625" style="59" customWidth="1"/>
    <col min="2" max="2" width="53.42578125" style="38" customWidth="1"/>
    <col min="3" max="10" width="6.42578125" style="38" customWidth="1"/>
    <col min="11" max="17" width="6.42578125" style="38" hidden="1" customWidth="1"/>
    <col min="18" max="18" width="8.28515625" style="38" customWidth="1"/>
    <col min="19" max="19" width="13" style="39" customWidth="1"/>
    <col min="20" max="20" width="19.7109375" customWidth="1"/>
    <col min="21" max="23" width="11.42578125" hidden="1" customWidth="1"/>
    <col min="24" max="24" width="16.5703125" style="240" customWidth="1"/>
    <col min="25" max="25" width="20.85546875" customWidth="1"/>
  </cols>
  <sheetData>
    <row r="1" spans="1:24" ht="15" customHeight="1" x14ac:dyDescent="0.25">
      <c r="A1" s="412"/>
      <c r="B1" s="361" t="str">
        <f>CONTEXTO!B1</f>
        <v>PROCESO: GESTIÓN DE RECURSOS FÍSICOS</v>
      </c>
      <c r="C1" s="361"/>
      <c r="D1" s="361"/>
      <c r="E1" s="361"/>
      <c r="F1" s="361"/>
      <c r="G1" s="361"/>
      <c r="H1" s="361"/>
      <c r="I1" s="361"/>
      <c r="J1" s="361"/>
      <c r="K1" s="361"/>
      <c r="L1" s="361"/>
      <c r="M1" s="361"/>
      <c r="N1" s="361"/>
      <c r="O1" s="361"/>
      <c r="P1" s="361"/>
      <c r="Q1" s="361"/>
      <c r="R1" s="361"/>
      <c r="S1" s="362"/>
      <c r="T1" s="369" t="s">
        <v>16</v>
      </c>
      <c r="U1" s="369"/>
      <c r="V1" s="369"/>
      <c r="W1" s="370"/>
    </row>
    <row r="2" spans="1:24" ht="15" customHeight="1" x14ac:dyDescent="0.25">
      <c r="A2" s="413"/>
      <c r="B2" s="364"/>
      <c r="C2" s="364"/>
      <c r="D2" s="364"/>
      <c r="E2" s="364"/>
      <c r="F2" s="364"/>
      <c r="G2" s="364"/>
      <c r="H2" s="364"/>
      <c r="I2" s="364"/>
      <c r="J2" s="364"/>
      <c r="K2" s="364"/>
      <c r="L2" s="364"/>
      <c r="M2" s="364"/>
      <c r="N2" s="364"/>
      <c r="O2" s="364"/>
      <c r="P2" s="364"/>
      <c r="Q2" s="364"/>
      <c r="R2" s="364"/>
      <c r="S2" s="365"/>
      <c r="T2" s="407" t="s">
        <v>2</v>
      </c>
      <c r="U2" s="407"/>
      <c r="V2" s="407"/>
      <c r="W2" s="408"/>
    </row>
    <row r="3" spans="1:24" ht="15" customHeight="1" x14ac:dyDescent="0.25">
      <c r="A3" s="413"/>
      <c r="B3" s="364" t="s">
        <v>41</v>
      </c>
      <c r="C3" s="364"/>
      <c r="D3" s="364"/>
      <c r="E3" s="364"/>
      <c r="F3" s="364"/>
      <c r="G3" s="364"/>
      <c r="H3" s="364"/>
      <c r="I3" s="364"/>
      <c r="J3" s="364"/>
      <c r="K3" s="364"/>
      <c r="L3" s="364"/>
      <c r="M3" s="364"/>
      <c r="N3" s="364"/>
      <c r="O3" s="364"/>
      <c r="P3" s="364"/>
      <c r="Q3" s="364"/>
      <c r="R3" s="364"/>
      <c r="S3" s="365"/>
      <c r="T3" s="407" t="s">
        <v>4</v>
      </c>
      <c r="U3" s="407"/>
      <c r="V3" s="407"/>
      <c r="W3" s="408"/>
    </row>
    <row r="4" spans="1:24" ht="15.75" customHeight="1" x14ac:dyDescent="0.25">
      <c r="A4" s="414"/>
      <c r="B4" s="420"/>
      <c r="C4" s="420"/>
      <c r="D4" s="420"/>
      <c r="E4" s="420"/>
      <c r="F4" s="420"/>
      <c r="G4" s="420"/>
      <c r="H4" s="420"/>
      <c r="I4" s="420"/>
      <c r="J4" s="420"/>
      <c r="K4" s="420"/>
      <c r="L4" s="420"/>
      <c r="M4" s="420"/>
      <c r="N4" s="420"/>
      <c r="O4" s="420"/>
      <c r="P4" s="420"/>
      <c r="Q4" s="420"/>
      <c r="R4" s="420"/>
      <c r="S4" s="421"/>
      <c r="T4" s="407" t="s">
        <v>5</v>
      </c>
      <c r="U4" s="407"/>
      <c r="V4" s="407"/>
      <c r="W4" s="408"/>
    </row>
    <row r="5" spans="1:24" ht="15.75" customHeight="1" x14ac:dyDescent="0.25">
      <c r="A5" s="414"/>
      <c r="B5" s="414"/>
      <c r="C5" s="414"/>
      <c r="D5" s="414"/>
      <c r="E5" s="414"/>
      <c r="F5" s="414"/>
      <c r="G5" s="414"/>
      <c r="H5" s="414"/>
      <c r="I5" s="414"/>
      <c r="J5" s="414"/>
      <c r="K5" s="414"/>
      <c r="L5" s="414"/>
      <c r="M5" s="414"/>
      <c r="N5" s="414"/>
      <c r="O5" s="414"/>
      <c r="P5" s="414"/>
      <c r="Q5" s="414"/>
      <c r="R5" s="414"/>
      <c r="S5" s="414"/>
      <c r="T5" s="422"/>
      <c r="U5" s="112"/>
      <c r="V5" s="112"/>
      <c r="W5" s="205"/>
    </row>
    <row r="6" spans="1:24" s="1" customFormat="1" ht="15" customHeight="1" x14ac:dyDescent="0.2">
      <c r="A6" s="418" t="s">
        <v>403</v>
      </c>
      <c r="B6" s="419"/>
      <c r="C6" s="419"/>
      <c r="D6" s="419"/>
      <c r="E6" s="419"/>
      <c r="F6" s="419"/>
      <c r="G6" s="419"/>
      <c r="H6" s="419"/>
      <c r="I6" s="419"/>
      <c r="J6" s="419"/>
      <c r="K6" s="419"/>
      <c r="L6" s="419"/>
      <c r="M6" s="419"/>
      <c r="N6" s="419"/>
      <c r="O6" s="419"/>
      <c r="P6" s="419"/>
      <c r="Q6" s="419"/>
      <c r="R6" s="419"/>
      <c r="S6" s="419"/>
      <c r="T6" s="419"/>
      <c r="W6" s="63"/>
      <c r="X6" s="139"/>
    </row>
    <row r="7" spans="1:24" s="1" customFormat="1" ht="48.75" customHeight="1" thickBot="1" x14ac:dyDescent="0.25">
      <c r="A7" s="415" t="str">
        <f>+CONTEXTO!A9</f>
        <v>OBJETIVO:GESTIONAR OPORTUNAMENTE EL FUNCIONAMIENTO DE LA ADMINISTRACION CENTRAL MEDIANTE LA ADQUISICIÓN Y MANTENIMIENTO DE BIENES Y SERVICIOS, EJECUTANDO EL 80% DEL PRESUPUESTO ASIGNADO CONTRIBUYENDO A LA GESTIÓN DE LOS PROCESOS Y AL LOGRO DE LOS OBJETIVOS INSTITUCIONALES.</v>
      </c>
      <c r="B7" s="416"/>
      <c r="C7" s="416"/>
      <c r="D7" s="416"/>
      <c r="E7" s="416"/>
      <c r="F7" s="416"/>
      <c r="G7" s="416"/>
      <c r="H7" s="416"/>
      <c r="I7" s="416"/>
      <c r="J7" s="416"/>
      <c r="K7" s="416"/>
      <c r="L7" s="416"/>
      <c r="M7" s="416"/>
      <c r="N7" s="416"/>
      <c r="O7" s="416"/>
      <c r="P7" s="416"/>
      <c r="Q7" s="416"/>
      <c r="R7" s="416"/>
      <c r="S7" s="416"/>
      <c r="T7" s="417"/>
      <c r="U7" s="55"/>
      <c r="V7" s="55"/>
      <c r="W7" s="206"/>
      <c r="X7" s="139"/>
    </row>
    <row r="8" spans="1:24" s="1" customFormat="1" ht="26.25" customHeight="1" thickBot="1" x14ac:dyDescent="0.25">
      <c r="A8" s="207"/>
      <c r="B8" s="207"/>
      <c r="C8" s="207"/>
      <c r="D8" s="207"/>
      <c r="E8" s="207"/>
      <c r="F8" s="207"/>
      <c r="G8" s="207"/>
      <c r="H8" s="207"/>
      <c r="I8" s="207"/>
      <c r="J8" s="207"/>
      <c r="K8" s="207"/>
      <c r="L8" s="207"/>
      <c r="M8" s="207"/>
      <c r="N8" s="207"/>
      <c r="O8" s="207"/>
      <c r="P8" s="207"/>
      <c r="Q8" s="207"/>
      <c r="R8" s="207"/>
      <c r="S8" s="207"/>
      <c r="T8" s="208"/>
      <c r="X8" s="241"/>
    </row>
    <row r="9" spans="1:24" s="1" customFormat="1" ht="39.75" customHeight="1" thickBot="1" x14ac:dyDescent="0.25">
      <c r="A9" s="405"/>
      <c r="B9" s="405"/>
      <c r="C9" s="405" t="b">
        <v>0</v>
      </c>
      <c r="D9" s="405"/>
      <c r="E9" s="405"/>
      <c r="F9" s="405"/>
      <c r="G9" s="405"/>
      <c r="H9" s="405"/>
      <c r="I9" s="405"/>
      <c r="J9" s="405"/>
      <c r="K9" s="405"/>
      <c r="L9" s="405"/>
      <c r="M9" s="405"/>
      <c r="N9" s="405"/>
      <c r="O9" s="405"/>
      <c r="P9" s="405"/>
      <c r="Q9" s="405"/>
      <c r="R9" s="405"/>
      <c r="S9" s="405"/>
      <c r="T9" s="406"/>
      <c r="X9" s="139"/>
    </row>
    <row r="10" spans="1:24" s="37" customFormat="1" ht="32.25" customHeight="1" thickBot="1" x14ac:dyDescent="0.3">
      <c r="A10" s="202" t="s">
        <v>42</v>
      </c>
      <c r="B10" s="203" t="s">
        <v>264</v>
      </c>
      <c r="C10" s="203" t="s">
        <v>43</v>
      </c>
      <c r="D10" s="203" t="s">
        <v>44</v>
      </c>
      <c r="E10" s="203" t="s">
        <v>45</v>
      </c>
      <c r="F10" s="203" t="s">
        <v>46</v>
      </c>
      <c r="G10" s="203" t="s">
        <v>47</v>
      </c>
      <c r="H10" s="203" t="s">
        <v>48</v>
      </c>
      <c r="I10" s="203" t="s">
        <v>49</v>
      </c>
      <c r="J10" s="203" t="s">
        <v>50</v>
      </c>
      <c r="K10" s="203" t="s">
        <v>51</v>
      </c>
      <c r="L10" s="203" t="s">
        <v>52</v>
      </c>
      <c r="M10" s="203" t="s">
        <v>53</v>
      </c>
      <c r="N10" s="203" t="s">
        <v>54</v>
      </c>
      <c r="O10" s="203" t="s">
        <v>55</v>
      </c>
      <c r="P10" s="203" t="s">
        <v>56</v>
      </c>
      <c r="Q10" s="203" t="s">
        <v>57</v>
      </c>
      <c r="R10" s="204" t="s">
        <v>58</v>
      </c>
      <c r="S10" s="209" t="s">
        <v>59</v>
      </c>
      <c r="T10" s="215" t="s">
        <v>314</v>
      </c>
    </row>
    <row r="11" spans="1:24" ht="39.75" customHeight="1" x14ac:dyDescent="0.25">
      <c r="A11" s="57">
        <v>1</v>
      </c>
      <c r="B11" s="232" t="s">
        <v>381</v>
      </c>
      <c r="C11" s="58">
        <v>5</v>
      </c>
      <c r="D11" s="58">
        <v>4</v>
      </c>
      <c r="E11" s="58">
        <v>4</v>
      </c>
      <c r="F11" s="58">
        <v>5</v>
      </c>
      <c r="G11" s="58"/>
      <c r="H11" s="58"/>
      <c r="I11" s="58"/>
      <c r="J11" s="58"/>
      <c r="K11" s="58"/>
      <c r="L11" s="58"/>
      <c r="M11" s="58"/>
      <c r="N11" s="58"/>
      <c r="O11" s="58"/>
      <c r="P11" s="58"/>
      <c r="Q11" s="58"/>
      <c r="R11" s="57">
        <f>SUM(C11:Q11)</f>
        <v>18</v>
      </c>
      <c r="S11" s="210">
        <f>IF(ISERROR(AVERAGE(C11:Q11)),0,AVERAGE(C11:Q11))</f>
        <v>4.5</v>
      </c>
      <c r="T11" s="216"/>
    </row>
    <row r="12" spans="1:24" ht="28.5" x14ac:dyDescent="0.25">
      <c r="A12" s="57">
        <v>2</v>
      </c>
      <c r="B12" s="91" t="s">
        <v>382</v>
      </c>
      <c r="C12" s="58">
        <v>4</v>
      </c>
      <c r="D12" s="58">
        <v>4</v>
      </c>
      <c r="E12" s="58">
        <v>5</v>
      </c>
      <c r="F12" s="58">
        <v>4</v>
      </c>
      <c r="G12" s="58"/>
      <c r="H12" s="58"/>
      <c r="I12" s="58"/>
      <c r="J12" s="58"/>
      <c r="K12" s="58"/>
      <c r="L12" s="58"/>
      <c r="M12" s="58"/>
      <c r="N12" s="58"/>
      <c r="O12" s="58"/>
      <c r="P12" s="58"/>
      <c r="Q12" s="58"/>
      <c r="R12" s="57">
        <f>SUM(C12:Q12)</f>
        <v>17</v>
      </c>
      <c r="S12" s="210">
        <f t="shared" ref="S12:S39" si="0">IF(ISERROR(AVERAGE(C12:Q12)),0,AVERAGE(C12:Q12))</f>
        <v>4.25</v>
      </c>
      <c r="T12" s="212"/>
    </row>
    <row r="13" spans="1:24" ht="39.75" customHeight="1" x14ac:dyDescent="0.25">
      <c r="A13" s="57">
        <v>3</v>
      </c>
      <c r="B13" s="231" t="s">
        <v>405</v>
      </c>
      <c r="C13" s="58">
        <v>5</v>
      </c>
      <c r="D13" s="58">
        <v>4</v>
      </c>
      <c r="E13" s="58">
        <v>4</v>
      </c>
      <c r="F13" s="58">
        <v>4</v>
      </c>
      <c r="G13" s="58"/>
      <c r="H13" s="58"/>
      <c r="I13" s="58"/>
      <c r="J13" s="58"/>
      <c r="K13" s="58"/>
      <c r="L13" s="58"/>
      <c r="M13" s="58"/>
      <c r="N13" s="58"/>
      <c r="O13" s="58"/>
      <c r="P13" s="58"/>
      <c r="Q13" s="58"/>
      <c r="R13" s="57">
        <f t="shared" ref="R13:R39" si="1">SUM(C13:Q13)</f>
        <v>17</v>
      </c>
      <c r="S13" s="210">
        <f t="shared" si="0"/>
        <v>4.25</v>
      </c>
      <c r="T13" s="213"/>
    </row>
    <row r="14" spans="1:24" ht="39.75" customHeight="1" x14ac:dyDescent="0.25">
      <c r="A14" s="57">
        <v>4</v>
      </c>
      <c r="B14" s="299" t="s">
        <v>499</v>
      </c>
      <c r="C14" s="58">
        <v>4</v>
      </c>
      <c r="D14" s="58">
        <v>5</v>
      </c>
      <c r="E14" s="58">
        <v>5</v>
      </c>
      <c r="F14" s="58">
        <v>5</v>
      </c>
      <c r="G14" s="58"/>
      <c r="H14" s="58"/>
      <c r="I14" s="58"/>
      <c r="J14" s="58"/>
      <c r="K14" s="58"/>
      <c r="L14" s="58"/>
      <c r="M14" s="58"/>
      <c r="N14" s="58"/>
      <c r="O14" s="58"/>
      <c r="P14" s="58"/>
      <c r="Q14" s="58"/>
      <c r="R14" s="57">
        <f t="shared" si="1"/>
        <v>19</v>
      </c>
      <c r="S14" s="210">
        <f t="shared" si="0"/>
        <v>4.75</v>
      </c>
      <c r="T14" s="213"/>
    </row>
    <row r="15" spans="1:24" ht="39.75" customHeight="1" x14ac:dyDescent="0.25">
      <c r="A15" s="57">
        <v>5</v>
      </c>
      <c r="B15" s="233" t="s">
        <v>384</v>
      </c>
      <c r="C15" s="58">
        <v>3</v>
      </c>
      <c r="D15" s="58">
        <v>4</v>
      </c>
      <c r="E15" s="58">
        <v>3</v>
      </c>
      <c r="F15" s="58">
        <v>3</v>
      </c>
      <c r="G15" s="58"/>
      <c r="H15" s="58"/>
      <c r="I15" s="58"/>
      <c r="J15" s="58"/>
      <c r="K15" s="58"/>
      <c r="L15" s="58"/>
      <c r="M15" s="58"/>
      <c r="N15" s="58"/>
      <c r="O15" s="58"/>
      <c r="P15" s="58"/>
      <c r="Q15" s="58"/>
      <c r="R15" s="57">
        <f t="shared" si="1"/>
        <v>13</v>
      </c>
      <c r="S15" s="210">
        <f t="shared" si="0"/>
        <v>3.25</v>
      </c>
      <c r="T15" s="213"/>
    </row>
    <row r="16" spans="1:24" ht="39.75" customHeight="1" x14ac:dyDescent="0.25">
      <c r="A16" s="57">
        <v>6</v>
      </c>
      <c r="B16" s="233" t="s">
        <v>385</v>
      </c>
      <c r="C16" s="58">
        <v>4</v>
      </c>
      <c r="D16" s="58">
        <v>4</v>
      </c>
      <c r="E16" s="58">
        <v>4</v>
      </c>
      <c r="F16" s="58">
        <v>3</v>
      </c>
      <c r="G16" s="58"/>
      <c r="H16" s="58"/>
      <c r="I16" s="58"/>
      <c r="J16" s="58"/>
      <c r="K16" s="58"/>
      <c r="L16" s="58"/>
      <c r="M16" s="58"/>
      <c r="N16" s="58"/>
      <c r="O16" s="58"/>
      <c r="P16" s="58"/>
      <c r="Q16" s="58"/>
      <c r="R16" s="57">
        <f t="shared" si="1"/>
        <v>15</v>
      </c>
      <c r="S16" s="210">
        <f t="shared" si="0"/>
        <v>3.75</v>
      </c>
      <c r="T16" s="213"/>
    </row>
    <row r="17" spans="1:25" ht="39.75" customHeight="1" thickBot="1" x14ac:dyDescent="0.3">
      <c r="A17" s="57">
        <v>7</v>
      </c>
      <c r="B17" s="231" t="s">
        <v>394</v>
      </c>
      <c r="C17" s="58">
        <v>4</v>
      </c>
      <c r="D17" s="58">
        <v>4</v>
      </c>
      <c r="E17" s="58">
        <v>5</v>
      </c>
      <c r="F17" s="58">
        <v>4</v>
      </c>
      <c r="G17" s="58"/>
      <c r="H17" s="58"/>
      <c r="I17" s="58"/>
      <c r="J17" s="58"/>
      <c r="K17" s="58"/>
      <c r="L17" s="58"/>
      <c r="M17" s="58"/>
      <c r="N17" s="58"/>
      <c r="O17" s="58"/>
      <c r="P17" s="58"/>
      <c r="Q17" s="58"/>
      <c r="R17" s="57">
        <f t="shared" si="1"/>
        <v>17</v>
      </c>
      <c r="S17" s="210">
        <f t="shared" si="0"/>
        <v>4.25</v>
      </c>
      <c r="T17" s="213"/>
    </row>
    <row r="18" spans="1:25" ht="46.5" customHeight="1" x14ac:dyDescent="0.25">
      <c r="A18" s="57">
        <v>8</v>
      </c>
      <c r="B18" s="232" t="s">
        <v>386</v>
      </c>
      <c r="C18" s="58">
        <v>5</v>
      </c>
      <c r="D18" s="58">
        <v>4</v>
      </c>
      <c r="E18" s="58">
        <v>4</v>
      </c>
      <c r="F18" s="58">
        <v>5</v>
      </c>
      <c r="G18" s="58"/>
      <c r="H18" s="58"/>
      <c r="I18" s="58"/>
      <c r="J18" s="58"/>
      <c r="K18" s="58"/>
      <c r="L18" s="58"/>
      <c r="M18" s="58"/>
      <c r="N18" s="58"/>
      <c r="O18" s="58"/>
      <c r="P18" s="58"/>
      <c r="Q18" s="58"/>
      <c r="R18" s="57">
        <f t="shared" si="1"/>
        <v>18</v>
      </c>
      <c r="S18" s="210">
        <f t="shared" si="0"/>
        <v>4.5</v>
      </c>
      <c r="T18" s="213"/>
    </row>
    <row r="19" spans="1:25" ht="47.25" customHeight="1" x14ac:dyDescent="0.25">
      <c r="A19" s="57">
        <v>9</v>
      </c>
      <c r="B19" s="231" t="s">
        <v>387</v>
      </c>
      <c r="C19" s="58">
        <v>4</v>
      </c>
      <c r="D19" s="58">
        <v>4</v>
      </c>
      <c r="E19" s="58">
        <v>5</v>
      </c>
      <c r="F19" s="58">
        <v>4</v>
      </c>
      <c r="G19" s="58"/>
      <c r="H19" s="58"/>
      <c r="I19" s="58"/>
      <c r="J19" s="58"/>
      <c r="K19" s="58"/>
      <c r="L19" s="58"/>
      <c r="M19" s="58"/>
      <c r="N19" s="58"/>
      <c r="O19" s="58"/>
      <c r="P19" s="58"/>
      <c r="Q19" s="58"/>
      <c r="R19" s="57">
        <f t="shared" si="1"/>
        <v>17</v>
      </c>
      <c r="S19" s="210">
        <f t="shared" si="0"/>
        <v>4.25</v>
      </c>
      <c r="T19" s="213"/>
    </row>
    <row r="20" spans="1:25" ht="39.75" customHeight="1" x14ac:dyDescent="0.25">
      <c r="A20" s="57">
        <v>10</v>
      </c>
      <c r="B20" s="91" t="s">
        <v>388</v>
      </c>
      <c r="C20" s="58">
        <v>4</v>
      </c>
      <c r="D20" s="58">
        <v>5</v>
      </c>
      <c r="E20" s="58">
        <v>4</v>
      </c>
      <c r="F20" s="58">
        <v>4</v>
      </c>
      <c r="G20" s="58"/>
      <c r="H20" s="58"/>
      <c r="I20" s="58"/>
      <c r="J20" s="58"/>
      <c r="K20" s="58"/>
      <c r="L20" s="58"/>
      <c r="M20" s="58"/>
      <c r="N20" s="58"/>
      <c r="O20" s="58"/>
      <c r="P20" s="58"/>
      <c r="Q20" s="58"/>
      <c r="R20" s="57">
        <f t="shared" si="1"/>
        <v>17</v>
      </c>
      <c r="S20" s="210">
        <f t="shared" si="0"/>
        <v>4.25</v>
      </c>
      <c r="T20" s="213"/>
    </row>
    <row r="21" spans="1:25" ht="39.75" customHeight="1" x14ac:dyDescent="0.25">
      <c r="A21" s="57">
        <v>11</v>
      </c>
      <c r="B21" s="299" t="s">
        <v>491</v>
      </c>
      <c r="C21" s="58">
        <v>5</v>
      </c>
      <c r="D21" s="58">
        <v>5</v>
      </c>
      <c r="E21" s="58">
        <v>4</v>
      </c>
      <c r="F21" s="58">
        <v>5</v>
      </c>
      <c r="G21" s="58"/>
      <c r="H21" s="58"/>
      <c r="I21" s="58"/>
      <c r="J21" s="58"/>
      <c r="K21" s="58"/>
      <c r="L21" s="58"/>
      <c r="M21" s="58"/>
      <c r="N21" s="58"/>
      <c r="O21" s="58"/>
      <c r="P21" s="58"/>
      <c r="Q21" s="58"/>
      <c r="R21" s="57">
        <f t="shared" si="1"/>
        <v>19</v>
      </c>
      <c r="S21" s="210">
        <f t="shared" si="0"/>
        <v>4.75</v>
      </c>
      <c r="T21" s="213"/>
    </row>
    <row r="22" spans="1:25" ht="45.75" customHeight="1" x14ac:dyDescent="0.25">
      <c r="A22" s="57">
        <v>12</v>
      </c>
      <c r="B22" s="231" t="s">
        <v>393</v>
      </c>
      <c r="C22" s="58">
        <v>4</v>
      </c>
      <c r="D22" s="58">
        <v>4</v>
      </c>
      <c r="E22" s="58">
        <v>4</v>
      </c>
      <c r="F22" s="58">
        <v>5</v>
      </c>
      <c r="G22" s="58"/>
      <c r="H22" s="58"/>
      <c r="I22" s="58"/>
      <c r="J22" s="58"/>
      <c r="K22" s="58"/>
      <c r="L22" s="58"/>
      <c r="M22" s="58"/>
      <c r="N22" s="58"/>
      <c r="O22" s="58"/>
      <c r="P22" s="58"/>
      <c r="Q22" s="58"/>
      <c r="R22" s="57">
        <f t="shared" si="1"/>
        <v>17</v>
      </c>
      <c r="S22" s="210">
        <f t="shared" si="0"/>
        <v>4.25</v>
      </c>
      <c r="T22" s="213"/>
      <c r="X22" s="240" t="s">
        <v>347</v>
      </c>
    </row>
    <row r="23" spans="1:25" ht="49.5" customHeight="1" x14ac:dyDescent="0.25">
      <c r="A23" s="57">
        <v>13</v>
      </c>
      <c r="B23" s="231" t="s">
        <v>389</v>
      </c>
      <c r="C23" s="58">
        <v>5</v>
      </c>
      <c r="D23" s="58">
        <v>4</v>
      </c>
      <c r="E23" s="58">
        <v>4</v>
      </c>
      <c r="F23" s="58">
        <v>5</v>
      </c>
      <c r="G23" s="58"/>
      <c r="H23" s="58"/>
      <c r="I23" s="58"/>
      <c r="J23" s="58"/>
      <c r="K23" s="58"/>
      <c r="L23" s="58"/>
      <c r="M23" s="58"/>
      <c r="N23" s="58"/>
      <c r="O23" s="58"/>
      <c r="P23" s="58"/>
      <c r="Q23" s="58"/>
      <c r="R23" s="57">
        <f t="shared" si="1"/>
        <v>18</v>
      </c>
      <c r="S23" s="210">
        <f t="shared" si="0"/>
        <v>4.5</v>
      </c>
      <c r="T23" s="213"/>
    </row>
    <row r="24" spans="1:25" ht="39.75" customHeight="1" x14ac:dyDescent="0.25">
      <c r="A24" s="57">
        <v>14</v>
      </c>
      <c r="B24" s="231" t="s">
        <v>390</v>
      </c>
      <c r="C24" s="58">
        <v>5</v>
      </c>
      <c r="D24" s="58">
        <v>4</v>
      </c>
      <c r="E24" s="58">
        <v>5</v>
      </c>
      <c r="F24" s="58">
        <v>4</v>
      </c>
      <c r="G24" s="58"/>
      <c r="H24" s="58"/>
      <c r="I24" s="58"/>
      <c r="J24" s="58"/>
      <c r="K24" s="58"/>
      <c r="L24" s="58"/>
      <c r="M24" s="58"/>
      <c r="N24" s="58"/>
      <c r="O24" s="58"/>
      <c r="P24" s="58"/>
      <c r="Q24" s="58"/>
      <c r="R24" s="57">
        <f t="shared" si="1"/>
        <v>18</v>
      </c>
      <c r="S24" s="210">
        <f t="shared" si="0"/>
        <v>4.5</v>
      </c>
      <c r="T24" s="213"/>
    </row>
    <row r="25" spans="1:25" ht="39.75" customHeight="1" x14ac:dyDescent="0.25">
      <c r="A25" s="57">
        <v>15</v>
      </c>
      <c r="B25" s="91" t="s">
        <v>391</v>
      </c>
      <c r="C25" s="58">
        <v>3</v>
      </c>
      <c r="D25" s="58">
        <v>4</v>
      </c>
      <c r="E25" s="58">
        <v>3</v>
      </c>
      <c r="F25" s="58">
        <v>3</v>
      </c>
      <c r="G25" s="58"/>
      <c r="H25" s="58"/>
      <c r="I25" s="58"/>
      <c r="J25" s="58"/>
      <c r="K25" s="58"/>
      <c r="L25" s="58"/>
      <c r="M25" s="58"/>
      <c r="N25" s="58"/>
      <c r="O25" s="58"/>
      <c r="P25" s="58"/>
      <c r="Q25" s="58"/>
      <c r="R25" s="57">
        <f t="shared" si="1"/>
        <v>13</v>
      </c>
      <c r="S25" s="210">
        <f t="shared" si="0"/>
        <v>3.25</v>
      </c>
      <c r="T25" s="213"/>
    </row>
    <row r="26" spans="1:25" ht="48.75" customHeight="1" x14ac:dyDescent="0.25">
      <c r="A26" s="57">
        <v>16</v>
      </c>
      <c r="B26" s="91" t="s">
        <v>392</v>
      </c>
      <c r="C26" s="58">
        <v>5</v>
      </c>
      <c r="D26" s="58">
        <v>4</v>
      </c>
      <c r="E26" s="58">
        <v>4</v>
      </c>
      <c r="F26" s="58">
        <v>4</v>
      </c>
      <c r="G26" s="58"/>
      <c r="H26" s="58"/>
      <c r="I26" s="58"/>
      <c r="J26" s="58"/>
      <c r="K26" s="58"/>
      <c r="L26" s="58"/>
      <c r="M26" s="58"/>
      <c r="N26" s="58"/>
      <c r="O26" s="58"/>
      <c r="P26" s="58"/>
      <c r="Q26" s="58"/>
      <c r="R26" s="57">
        <f t="shared" si="1"/>
        <v>17</v>
      </c>
      <c r="S26" s="210">
        <f t="shared" si="0"/>
        <v>4.25</v>
      </c>
      <c r="T26" s="213"/>
    </row>
    <row r="27" spans="1:25" ht="39.75" customHeight="1" x14ac:dyDescent="0.25">
      <c r="A27" s="57">
        <v>17</v>
      </c>
      <c r="B27" s="173" t="s">
        <v>395</v>
      </c>
      <c r="C27" s="58">
        <v>4</v>
      </c>
      <c r="D27" s="58">
        <v>4</v>
      </c>
      <c r="E27" s="58">
        <v>4</v>
      </c>
      <c r="F27" s="58">
        <v>4</v>
      </c>
      <c r="G27" s="58"/>
      <c r="H27" s="58"/>
      <c r="I27" s="58"/>
      <c r="J27" s="58"/>
      <c r="K27" s="58"/>
      <c r="L27" s="58"/>
      <c r="M27" s="58"/>
      <c r="N27" s="58"/>
      <c r="O27" s="58"/>
      <c r="P27" s="58"/>
      <c r="Q27" s="58"/>
      <c r="R27" s="57">
        <f t="shared" si="1"/>
        <v>16</v>
      </c>
      <c r="S27" s="210">
        <f t="shared" si="0"/>
        <v>4</v>
      </c>
      <c r="T27" s="213"/>
    </row>
    <row r="28" spans="1:25" ht="39.75" customHeight="1" thickBot="1" x14ac:dyDescent="0.3">
      <c r="A28" s="57">
        <v>18</v>
      </c>
      <c r="B28" s="234" t="s">
        <v>407</v>
      </c>
      <c r="C28" s="58">
        <v>5</v>
      </c>
      <c r="D28" s="58">
        <v>4</v>
      </c>
      <c r="E28" s="58">
        <v>4</v>
      </c>
      <c r="F28" s="58">
        <v>5</v>
      </c>
      <c r="G28" s="58"/>
      <c r="H28" s="58"/>
      <c r="I28" s="58"/>
      <c r="J28" s="58"/>
      <c r="K28" s="58"/>
      <c r="L28" s="58"/>
      <c r="M28" s="58"/>
      <c r="N28" s="58"/>
      <c r="O28" s="58"/>
      <c r="P28" s="58"/>
      <c r="Q28" s="58"/>
      <c r="R28" s="57">
        <f t="shared" si="1"/>
        <v>18</v>
      </c>
      <c r="S28" s="210">
        <f t="shared" si="0"/>
        <v>4.5</v>
      </c>
      <c r="T28" s="213"/>
    </row>
    <row r="29" spans="1:25" ht="47.25" customHeight="1" thickBot="1" x14ac:dyDescent="0.3">
      <c r="A29" s="57">
        <v>19</v>
      </c>
      <c r="B29" s="236" t="s">
        <v>408</v>
      </c>
      <c r="C29" s="58">
        <v>4</v>
      </c>
      <c r="D29" s="58">
        <v>5</v>
      </c>
      <c r="E29" s="58">
        <v>4</v>
      </c>
      <c r="F29" s="58">
        <v>5</v>
      </c>
      <c r="G29" s="58"/>
      <c r="H29" s="58"/>
      <c r="I29" s="58"/>
      <c r="J29" s="58"/>
      <c r="K29" s="58"/>
      <c r="L29" s="58"/>
      <c r="M29" s="58"/>
      <c r="N29" s="58"/>
      <c r="O29" s="58"/>
      <c r="P29" s="58"/>
      <c r="Q29" s="58"/>
      <c r="R29" s="57">
        <f t="shared" si="1"/>
        <v>18</v>
      </c>
      <c r="S29" s="210">
        <f t="shared" si="0"/>
        <v>4.5</v>
      </c>
      <c r="T29" s="213"/>
      <c r="Y29" s="242" t="s">
        <v>396</v>
      </c>
    </row>
    <row r="30" spans="1:25" ht="46.5" customHeight="1" x14ac:dyDescent="0.25">
      <c r="A30" s="57">
        <v>20</v>
      </c>
      <c r="B30" s="236" t="s">
        <v>397</v>
      </c>
      <c r="C30" s="58">
        <v>5</v>
      </c>
      <c r="D30" s="58">
        <v>4</v>
      </c>
      <c r="E30" s="58">
        <v>4</v>
      </c>
      <c r="F30" s="58">
        <v>4</v>
      </c>
      <c r="G30" s="58"/>
      <c r="H30" s="58"/>
      <c r="I30" s="58"/>
      <c r="J30" s="58"/>
      <c r="K30" s="58"/>
      <c r="L30" s="58"/>
      <c r="M30" s="58"/>
      <c r="N30" s="58"/>
      <c r="O30" s="58"/>
      <c r="P30" s="58"/>
      <c r="Q30" s="58"/>
      <c r="R30" s="57">
        <f t="shared" si="1"/>
        <v>17</v>
      </c>
      <c r="S30" s="210">
        <f t="shared" si="0"/>
        <v>4.25</v>
      </c>
      <c r="T30" s="213"/>
    </row>
    <row r="31" spans="1:25" ht="49.5" customHeight="1" x14ac:dyDescent="0.25">
      <c r="A31" s="57">
        <v>21</v>
      </c>
      <c r="B31" s="237" t="s">
        <v>398</v>
      </c>
      <c r="C31" s="58">
        <v>4</v>
      </c>
      <c r="D31" s="58">
        <v>4</v>
      </c>
      <c r="E31" s="58">
        <v>4</v>
      </c>
      <c r="F31" s="58">
        <v>5</v>
      </c>
      <c r="G31" s="58"/>
      <c r="H31" s="58"/>
      <c r="I31" s="58"/>
      <c r="J31" s="58"/>
      <c r="K31" s="58"/>
      <c r="L31" s="58"/>
      <c r="M31" s="58"/>
      <c r="N31" s="58"/>
      <c r="O31" s="58"/>
      <c r="P31" s="58"/>
      <c r="Q31" s="58"/>
      <c r="R31" s="57">
        <f t="shared" si="1"/>
        <v>17</v>
      </c>
      <c r="S31" s="210">
        <f t="shared" si="0"/>
        <v>4.25</v>
      </c>
      <c r="T31" s="213"/>
      <c r="X31" s="240" t="s">
        <v>347</v>
      </c>
    </row>
    <row r="32" spans="1:25" ht="42" customHeight="1" x14ac:dyDescent="0.25">
      <c r="A32" s="57">
        <v>22</v>
      </c>
      <c r="B32" s="237" t="s">
        <v>410</v>
      </c>
      <c r="C32" s="58">
        <v>4</v>
      </c>
      <c r="D32" s="58">
        <v>4</v>
      </c>
      <c r="E32" s="58">
        <v>4</v>
      </c>
      <c r="F32" s="58">
        <v>4</v>
      </c>
      <c r="G32" s="58"/>
      <c r="H32" s="58"/>
      <c r="I32" s="58"/>
      <c r="J32" s="58"/>
      <c r="K32" s="58"/>
      <c r="L32" s="58"/>
      <c r="M32" s="58"/>
      <c r="N32" s="58"/>
      <c r="O32" s="58"/>
      <c r="P32" s="58"/>
      <c r="Q32" s="58"/>
      <c r="R32" s="57">
        <f t="shared" si="1"/>
        <v>16</v>
      </c>
      <c r="S32" s="211">
        <f t="shared" si="0"/>
        <v>4</v>
      </c>
      <c r="T32" s="213"/>
    </row>
    <row r="33" spans="1:20" ht="48" customHeight="1" x14ac:dyDescent="0.25">
      <c r="A33" s="57">
        <v>23</v>
      </c>
      <c r="B33" s="237" t="s">
        <v>399</v>
      </c>
      <c r="C33" s="58">
        <v>4</v>
      </c>
      <c r="D33" s="58">
        <v>4</v>
      </c>
      <c r="E33" s="58">
        <v>4</v>
      </c>
      <c r="F33" s="58">
        <v>4</v>
      </c>
      <c r="G33" s="58"/>
      <c r="H33" s="58"/>
      <c r="I33" s="58"/>
      <c r="J33" s="58"/>
      <c r="K33" s="58"/>
      <c r="L33" s="58"/>
      <c r="M33" s="58"/>
      <c r="N33" s="58"/>
      <c r="O33" s="58"/>
      <c r="P33" s="58"/>
      <c r="Q33" s="58"/>
      <c r="R33" s="57">
        <f t="shared" si="1"/>
        <v>16</v>
      </c>
      <c r="S33" s="211">
        <f t="shared" si="0"/>
        <v>4</v>
      </c>
      <c r="T33" s="213"/>
    </row>
    <row r="34" spans="1:20" ht="46.5" customHeight="1" x14ac:dyDescent="0.25">
      <c r="A34" s="57">
        <v>24</v>
      </c>
      <c r="B34" s="237" t="s">
        <v>400</v>
      </c>
      <c r="C34" s="58">
        <v>4</v>
      </c>
      <c r="D34" s="58">
        <v>4</v>
      </c>
      <c r="E34" s="58">
        <v>4</v>
      </c>
      <c r="F34" s="58">
        <v>4</v>
      </c>
      <c r="G34" s="58"/>
      <c r="H34" s="58"/>
      <c r="I34" s="58"/>
      <c r="J34" s="58"/>
      <c r="K34" s="58"/>
      <c r="L34" s="58"/>
      <c r="M34" s="58"/>
      <c r="N34" s="58"/>
      <c r="O34" s="58"/>
      <c r="P34" s="58"/>
      <c r="Q34" s="58"/>
      <c r="R34" s="57">
        <f t="shared" si="1"/>
        <v>16</v>
      </c>
      <c r="S34" s="211">
        <f t="shared" si="0"/>
        <v>4</v>
      </c>
      <c r="T34" s="213"/>
    </row>
    <row r="35" spans="1:20" ht="44.25" customHeight="1" x14ac:dyDescent="0.25">
      <c r="A35" s="57">
        <v>25</v>
      </c>
      <c r="B35" s="297" t="s">
        <v>401</v>
      </c>
      <c r="C35" s="58">
        <v>4</v>
      </c>
      <c r="D35" s="58">
        <v>5</v>
      </c>
      <c r="E35" s="58">
        <v>5</v>
      </c>
      <c r="F35" s="58">
        <v>5</v>
      </c>
      <c r="G35" s="58"/>
      <c r="H35" s="58"/>
      <c r="I35" s="58"/>
      <c r="J35" s="58"/>
      <c r="K35" s="58"/>
      <c r="L35" s="58"/>
      <c r="M35" s="58"/>
      <c r="N35" s="58"/>
      <c r="O35" s="58"/>
      <c r="P35" s="58"/>
      <c r="Q35" s="58"/>
      <c r="R35" s="57">
        <f t="shared" si="1"/>
        <v>19</v>
      </c>
      <c r="S35" s="211">
        <f t="shared" si="0"/>
        <v>4.75</v>
      </c>
      <c r="T35" s="213"/>
    </row>
    <row r="36" spans="1:20" ht="42.75" customHeight="1" x14ac:dyDescent="0.25">
      <c r="A36" s="57">
        <v>26</v>
      </c>
      <c r="B36" s="301" t="s">
        <v>492</v>
      </c>
      <c r="C36" s="58">
        <v>4</v>
      </c>
      <c r="D36" s="58">
        <v>5</v>
      </c>
      <c r="E36" s="58">
        <v>5</v>
      </c>
      <c r="F36" s="58">
        <v>5</v>
      </c>
      <c r="G36" s="58"/>
      <c r="H36" s="58"/>
      <c r="I36" s="58"/>
      <c r="J36" s="58"/>
      <c r="K36" s="58"/>
      <c r="L36" s="58"/>
      <c r="M36" s="58"/>
      <c r="N36" s="58"/>
      <c r="O36" s="58"/>
      <c r="P36" s="58"/>
      <c r="Q36" s="58"/>
      <c r="R36" s="57">
        <f t="shared" si="1"/>
        <v>19</v>
      </c>
      <c r="S36" s="211">
        <f t="shared" si="0"/>
        <v>4.75</v>
      </c>
      <c r="T36" s="213"/>
    </row>
    <row r="37" spans="1:20" ht="42" customHeight="1" x14ac:dyDescent="0.25">
      <c r="A37" s="57">
        <v>27</v>
      </c>
      <c r="B37" s="91"/>
      <c r="C37" s="58"/>
      <c r="D37" s="58"/>
      <c r="E37" s="58"/>
      <c r="F37" s="58"/>
      <c r="G37" s="58"/>
      <c r="H37" s="58"/>
      <c r="I37" s="58"/>
      <c r="J37" s="58"/>
      <c r="K37" s="58"/>
      <c r="L37" s="58"/>
      <c r="M37" s="58"/>
      <c r="N37" s="58"/>
      <c r="O37" s="58"/>
      <c r="P37" s="58"/>
      <c r="Q37" s="58"/>
      <c r="R37" s="57">
        <f t="shared" si="1"/>
        <v>0</v>
      </c>
      <c r="S37" s="211">
        <f t="shared" si="0"/>
        <v>0</v>
      </c>
      <c r="T37" s="213"/>
    </row>
    <row r="38" spans="1:20" ht="42.75" customHeight="1" x14ac:dyDescent="0.25">
      <c r="A38" s="57">
        <v>28</v>
      </c>
      <c r="B38" s="91"/>
      <c r="C38" s="58"/>
      <c r="D38" s="58"/>
      <c r="E38" s="58"/>
      <c r="F38" s="58"/>
      <c r="G38" s="58"/>
      <c r="H38" s="58"/>
      <c r="I38" s="58"/>
      <c r="J38" s="58"/>
      <c r="K38" s="58"/>
      <c r="L38" s="58"/>
      <c r="M38" s="58"/>
      <c r="N38" s="58"/>
      <c r="O38" s="58"/>
      <c r="P38" s="58"/>
      <c r="Q38" s="58"/>
      <c r="R38" s="57">
        <f t="shared" si="1"/>
        <v>0</v>
      </c>
      <c r="S38" s="211">
        <f t="shared" si="0"/>
        <v>0</v>
      </c>
      <c r="T38" s="213"/>
    </row>
    <row r="39" spans="1:20" ht="47.25" customHeight="1" x14ac:dyDescent="0.25">
      <c r="A39" s="57">
        <v>29</v>
      </c>
      <c r="B39" s="91"/>
      <c r="C39" s="58"/>
      <c r="D39" s="58"/>
      <c r="E39" s="58"/>
      <c r="F39" s="58"/>
      <c r="G39" s="58"/>
      <c r="H39" s="58"/>
      <c r="I39" s="58"/>
      <c r="J39" s="58"/>
      <c r="K39" s="58"/>
      <c r="L39" s="58"/>
      <c r="M39" s="58"/>
      <c r="N39" s="58"/>
      <c r="O39" s="58"/>
      <c r="P39" s="58"/>
      <c r="Q39" s="58"/>
      <c r="R39" s="57">
        <f t="shared" si="1"/>
        <v>0</v>
      </c>
      <c r="S39" s="211">
        <f t="shared" si="0"/>
        <v>0</v>
      </c>
      <c r="T39" s="213"/>
    </row>
    <row r="40" spans="1:20" ht="50.25" customHeight="1" thickBot="1" x14ac:dyDescent="0.3">
      <c r="A40" s="225">
        <v>30</v>
      </c>
      <c r="B40" s="226"/>
      <c r="C40" s="227"/>
      <c r="D40" s="227"/>
      <c r="E40" s="227"/>
      <c r="F40" s="227"/>
      <c r="G40" s="227"/>
      <c r="H40" s="227"/>
      <c r="I40" s="227"/>
      <c r="J40" s="227"/>
      <c r="K40" s="227"/>
      <c r="L40" s="227"/>
      <c r="M40" s="227"/>
      <c r="N40" s="227"/>
      <c r="O40" s="227"/>
      <c r="P40" s="227"/>
      <c r="Q40" s="227"/>
      <c r="R40" s="225">
        <f>SUM(C40:Q40)</f>
        <v>0</v>
      </c>
      <c r="S40" s="228">
        <f>IF(ISERROR(AVERAGE(C40:Q40)),0,AVERAGE(C40:Q40))</f>
        <v>0</v>
      </c>
      <c r="T40" s="214"/>
    </row>
    <row r="41" spans="1:20" ht="24" customHeight="1" x14ac:dyDescent="0.25">
      <c r="A41" s="409" t="s">
        <v>375</v>
      </c>
      <c r="B41" s="410"/>
      <c r="C41" s="410"/>
      <c r="D41" s="410"/>
      <c r="E41" s="410"/>
      <c r="F41" s="410"/>
      <c r="G41" s="410"/>
      <c r="H41" s="410"/>
      <c r="I41" s="410"/>
      <c r="J41" s="410"/>
      <c r="K41" s="410"/>
      <c r="L41" s="410"/>
      <c r="M41" s="410"/>
      <c r="N41" s="410"/>
      <c r="O41" s="410"/>
      <c r="P41" s="410"/>
      <c r="Q41" s="410"/>
      <c r="R41" s="411"/>
      <c r="S41" s="229">
        <f>SUM(S11:S40)</f>
        <v>110.5</v>
      </c>
    </row>
    <row r="42" spans="1:20" ht="28.5" customHeight="1" thickBot="1" x14ac:dyDescent="0.3">
      <c r="A42" s="403" t="s">
        <v>59</v>
      </c>
      <c r="B42" s="404"/>
      <c r="C42" s="404"/>
      <c r="D42" s="404"/>
      <c r="E42" s="404"/>
      <c r="F42" s="404"/>
      <c r="G42" s="404"/>
      <c r="H42" s="404"/>
      <c r="I42" s="404"/>
      <c r="J42" s="404"/>
      <c r="K42" s="404"/>
      <c r="L42" s="404"/>
      <c r="M42" s="404"/>
      <c r="N42" s="404"/>
      <c r="O42" s="404"/>
      <c r="P42" s="404"/>
      <c r="Q42" s="404"/>
      <c r="R42" s="404"/>
      <c r="S42" s="230">
        <f>S41/A40</f>
        <v>3.6833333333333331</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0866141732283472" right="0.70866141732283472" top="0.74803149606299213" bottom="0.74803149606299213" header="0.31496062992125984" footer="0.31496062992125984"/>
  <pageSetup scale="45"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12</xdr:row>
                <xdr:rowOff>57150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11">
            <anchor moveWithCells="1">
              <from>
                <xdr:col>19</xdr:col>
                <xdr:colOff>619125</xdr:colOff>
                <xdr:row>16</xdr:row>
                <xdr:rowOff>0</xdr:rowOff>
              </from>
              <to>
                <xdr:col>19</xdr:col>
                <xdr:colOff>904875</xdr:colOff>
                <xdr:row>16</xdr:row>
                <xdr:rowOff>257175</xdr:rowOff>
              </to>
            </anchor>
          </controlPr>
        </control>
      </mc:Choice>
      <mc:Fallback>
        <control shapeId="3077" r:id="rId10" name="CheckBox5"/>
      </mc:Fallback>
    </mc:AlternateContent>
    <mc:AlternateContent xmlns:mc="http://schemas.openxmlformats.org/markup-compatibility/2006">
      <mc:Choice Requires="x14">
        <control shapeId="3078" r:id="rId12" name="CheckBox6">
          <controlPr defaultSize="0" autoLine="0" r:id="rId11">
            <anchor moveWithCells="1">
              <from>
                <xdr:col>19</xdr:col>
                <xdr:colOff>619125</xdr:colOff>
                <xdr:row>16</xdr:row>
                <xdr:rowOff>0</xdr:rowOff>
              </from>
              <to>
                <xdr:col>19</xdr:col>
                <xdr:colOff>904875</xdr:colOff>
                <xdr:row>16</xdr:row>
                <xdr:rowOff>257175</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7">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7">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1">
            <anchor moveWithCells="1">
              <from>
                <xdr:col>19</xdr:col>
                <xdr:colOff>619125</xdr:colOff>
                <xdr:row>22</xdr:row>
                <xdr:rowOff>0</xdr:rowOff>
              </from>
              <to>
                <xdr:col>19</xdr:col>
                <xdr:colOff>904875</xdr:colOff>
                <xdr:row>22</xdr:row>
                <xdr:rowOff>257175</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1">
            <anchor moveWithCells="1">
              <from>
                <xdr:col>19</xdr:col>
                <xdr:colOff>619125</xdr:colOff>
                <xdr:row>25</xdr:row>
                <xdr:rowOff>0</xdr:rowOff>
              </from>
              <to>
                <xdr:col>19</xdr:col>
                <xdr:colOff>904875</xdr:colOff>
                <xdr:row>25</xdr:row>
                <xdr:rowOff>257175</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11">
            <anchor moveWithCells="1">
              <from>
                <xdr:col>19</xdr:col>
                <xdr:colOff>619125</xdr:colOff>
                <xdr:row>27</xdr:row>
                <xdr:rowOff>0</xdr:rowOff>
              </from>
              <to>
                <xdr:col>19</xdr:col>
                <xdr:colOff>904875</xdr:colOff>
                <xdr:row>27</xdr:row>
                <xdr:rowOff>257175</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1">
            <anchor moveWithCells="1">
              <from>
                <xdr:col>19</xdr:col>
                <xdr:colOff>619125</xdr:colOff>
                <xdr:row>29</xdr:row>
                <xdr:rowOff>0</xdr:rowOff>
              </from>
              <to>
                <xdr:col>19</xdr:col>
                <xdr:colOff>904875</xdr:colOff>
                <xdr:row>29</xdr:row>
                <xdr:rowOff>257175</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1">
            <anchor moveWithCells="1">
              <from>
                <xdr:col>19</xdr:col>
                <xdr:colOff>619125</xdr:colOff>
                <xdr:row>34</xdr:row>
                <xdr:rowOff>0</xdr:rowOff>
              </from>
              <to>
                <xdr:col>19</xdr:col>
                <xdr:colOff>904875</xdr:colOff>
                <xdr:row>34</xdr:row>
                <xdr:rowOff>257175</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11">
            <anchor moveWithCells="1">
              <from>
                <xdr:col>19</xdr:col>
                <xdr:colOff>619125</xdr:colOff>
                <xdr:row>34</xdr:row>
                <xdr:rowOff>0</xdr:rowOff>
              </from>
              <to>
                <xdr:col>19</xdr:col>
                <xdr:colOff>904875</xdr:colOff>
                <xdr:row>34</xdr:row>
                <xdr:rowOff>257175</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11">
            <anchor moveWithCells="1">
              <from>
                <xdr:col>19</xdr:col>
                <xdr:colOff>619125</xdr:colOff>
                <xdr:row>34</xdr:row>
                <xdr:rowOff>0</xdr:rowOff>
              </from>
              <to>
                <xdr:col>19</xdr:col>
                <xdr:colOff>904875</xdr:colOff>
                <xdr:row>34</xdr:row>
                <xdr:rowOff>257175</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11">
            <anchor moveWithCells="1">
              <from>
                <xdr:col>19</xdr:col>
                <xdr:colOff>619125</xdr:colOff>
                <xdr:row>42</xdr:row>
                <xdr:rowOff>0</xdr:rowOff>
              </from>
              <to>
                <xdr:col>19</xdr:col>
                <xdr:colOff>904875</xdr:colOff>
                <xdr:row>43</xdr:row>
                <xdr:rowOff>66675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619125</xdr:colOff>
                <xdr:row>42</xdr:row>
                <xdr:rowOff>0</xdr:rowOff>
              </from>
              <to>
                <xdr:col>19</xdr:col>
                <xdr:colOff>904875</xdr:colOff>
                <xdr:row>43</xdr:row>
                <xdr:rowOff>66675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0.85546875" customWidth="1"/>
    <col min="2" max="2" width="24.140625" customWidth="1"/>
    <col min="3" max="3" width="22.85546875" customWidth="1"/>
    <col min="4" max="4" width="26.7109375" customWidth="1"/>
    <col min="5" max="5" width="21.28515625" customWidth="1"/>
  </cols>
  <sheetData>
    <row r="1" spans="1:5" ht="15" customHeight="1" x14ac:dyDescent="0.25">
      <c r="A1" s="427"/>
      <c r="B1" s="423" t="s">
        <v>15</v>
      </c>
      <c r="C1" s="424"/>
      <c r="D1" s="3" t="s">
        <v>16</v>
      </c>
      <c r="E1" s="428"/>
    </row>
    <row r="2" spans="1:5" ht="15" customHeight="1" x14ac:dyDescent="0.25">
      <c r="A2" s="427"/>
      <c r="B2" s="425"/>
      <c r="C2" s="426"/>
      <c r="D2" s="3" t="s">
        <v>2</v>
      </c>
      <c r="E2" s="428"/>
    </row>
    <row r="3" spans="1:5" ht="30" customHeight="1" x14ac:dyDescent="0.25">
      <c r="A3" s="427"/>
      <c r="B3" s="423" t="s">
        <v>17</v>
      </c>
      <c r="C3" s="424"/>
      <c r="D3" s="3" t="s">
        <v>18</v>
      </c>
      <c r="E3" s="428"/>
    </row>
    <row r="4" spans="1:5" ht="15" customHeight="1" x14ac:dyDescent="0.25">
      <c r="A4" s="427"/>
      <c r="B4" s="425"/>
      <c r="C4" s="426"/>
      <c r="D4" s="3" t="s">
        <v>5</v>
      </c>
      <c r="E4" s="428"/>
    </row>
    <row r="5" spans="1:5" ht="15.75" thickBot="1" x14ac:dyDescent="0.3"/>
    <row r="6" spans="1:5" x14ac:dyDescent="0.25">
      <c r="A6" s="330" t="s">
        <v>19</v>
      </c>
      <c r="B6" s="331"/>
      <c r="C6" s="331"/>
      <c r="D6" s="331"/>
      <c r="E6" s="331"/>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0.85546875" customWidth="1"/>
    <col min="2" max="2" width="27.28515625" customWidth="1"/>
    <col min="3" max="3" width="24.7109375" customWidth="1"/>
    <col min="4" max="5" width="27.28515625" customWidth="1"/>
    <col min="6" max="6" width="32.7109375" customWidth="1"/>
    <col min="7" max="7" width="26.28515625" customWidth="1"/>
  </cols>
  <sheetData>
    <row r="1" spans="1:7" x14ac:dyDescent="0.25">
      <c r="A1" s="432"/>
      <c r="B1" s="360" t="s">
        <v>0</v>
      </c>
      <c r="C1" s="361"/>
      <c r="D1" s="361"/>
      <c r="E1" s="361"/>
      <c r="F1" s="25" t="s">
        <v>1</v>
      </c>
      <c r="G1" s="436"/>
    </row>
    <row r="2" spans="1:7" x14ac:dyDescent="0.25">
      <c r="A2" s="433"/>
      <c r="B2" s="435"/>
      <c r="C2" s="420"/>
      <c r="D2" s="420"/>
      <c r="E2" s="420"/>
      <c r="F2" s="24" t="s">
        <v>31</v>
      </c>
      <c r="G2" s="437"/>
    </row>
    <row r="3" spans="1:7" x14ac:dyDescent="0.25">
      <c r="A3" s="433"/>
      <c r="B3" s="439" t="s">
        <v>32</v>
      </c>
      <c r="C3" s="440"/>
      <c r="D3" s="440"/>
      <c r="E3" s="440"/>
      <c r="F3" s="24" t="s">
        <v>4</v>
      </c>
      <c r="G3" s="437"/>
    </row>
    <row r="4" spans="1:7" ht="15.75" thickBot="1" x14ac:dyDescent="0.3">
      <c r="A4" s="434"/>
      <c r="B4" s="366"/>
      <c r="C4" s="367"/>
      <c r="D4" s="367"/>
      <c r="E4" s="367"/>
      <c r="F4" s="26" t="s">
        <v>5</v>
      </c>
      <c r="G4" s="438"/>
    </row>
    <row r="5" spans="1:7" ht="15.75" thickBot="1" x14ac:dyDescent="0.3"/>
    <row r="6" spans="1:7" s="33" customFormat="1" ht="15.75" x14ac:dyDescent="0.25">
      <c r="A6" s="441" t="s">
        <v>33</v>
      </c>
      <c r="B6" s="442"/>
      <c r="C6" s="442"/>
      <c r="D6" s="442"/>
      <c r="E6" s="442"/>
      <c r="F6" s="442"/>
      <c r="G6" s="443"/>
    </row>
    <row r="7" spans="1:7" ht="31.5" customHeight="1" x14ac:dyDescent="0.25">
      <c r="A7" s="19" t="s">
        <v>34</v>
      </c>
      <c r="B7" s="16" t="s">
        <v>35</v>
      </c>
      <c r="C7" s="30" t="s">
        <v>36</v>
      </c>
      <c r="D7" s="20" t="s">
        <v>37</v>
      </c>
      <c r="E7" s="16" t="s">
        <v>38</v>
      </c>
      <c r="F7" s="17" t="s">
        <v>39</v>
      </c>
      <c r="G7" s="17" t="s">
        <v>40</v>
      </c>
    </row>
    <row r="8" spans="1:7" ht="33" customHeight="1" x14ac:dyDescent="0.25">
      <c r="A8" s="429"/>
      <c r="B8" s="8"/>
      <c r="C8" s="8"/>
      <c r="D8" s="8"/>
      <c r="E8" s="8"/>
      <c r="F8" s="8"/>
      <c r="G8" s="9"/>
    </row>
    <row r="9" spans="1:7" ht="33" customHeight="1" x14ac:dyDescent="0.25">
      <c r="A9" s="430"/>
      <c r="B9" s="8"/>
      <c r="C9" s="8"/>
      <c r="D9" s="8"/>
      <c r="E9" s="8"/>
      <c r="F9" s="8"/>
      <c r="G9" s="9"/>
    </row>
    <row r="10" spans="1:7" ht="33" customHeight="1" x14ac:dyDescent="0.25">
      <c r="A10" s="430"/>
      <c r="B10" s="8"/>
      <c r="C10" s="8"/>
      <c r="D10" s="8"/>
      <c r="E10" s="8"/>
      <c r="F10" s="8"/>
      <c r="G10" s="9"/>
    </row>
    <row r="11" spans="1:7" ht="33" customHeight="1" x14ac:dyDescent="0.25">
      <c r="A11" s="430"/>
      <c r="B11" s="8"/>
      <c r="C11" s="8"/>
      <c r="D11" s="8"/>
      <c r="E11" s="8"/>
      <c r="F11" s="8"/>
      <c r="G11" s="9"/>
    </row>
    <row r="12" spans="1:7" ht="33" customHeight="1" x14ac:dyDescent="0.25">
      <c r="A12" s="430"/>
      <c r="B12" s="8"/>
      <c r="C12" s="8"/>
      <c r="D12" s="8"/>
      <c r="E12" s="8"/>
      <c r="F12" s="8"/>
      <c r="G12" s="9"/>
    </row>
    <row r="13" spans="1:7" ht="33" customHeight="1" x14ac:dyDescent="0.25">
      <c r="A13" s="430"/>
      <c r="B13" s="8"/>
      <c r="C13" s="8"/>
      <c r="D13" s="8"/>
      <c r="E13" s="8"/>
      <c r="F13" s="8"/>
      <c r="G13" s="9"/>
    </row>
    <row r="14" spans="1:7" ht="33" customHeight="1" x14ac:dyDescent="0.25">
      <c r="A14" s="430"/>
      <c r="B14" s="8"/>
      <c r="C14" s="8"/>
      <c r="D14" s="8"/>
      <c r="E14" s="8"/>
      <c r="F14" s="8"/>
      <c r="G14" s="9"/>
    </row>
    <row r="15" spans="1:7" ht="33" customHeight="1" x14ac:dyDescent="0.25">
      <c r="A15" s="430"/>
      <c r="B15" s="8"/>
      <c r="C15" s="8"/>
      <c r="D15" s="8"/>
      <c r="E15" s="8"/>
      <c r="F15" s="8"/>
      <c r="G15" s="9"/>
    </row>
    <row r="16" spans="1:7" ht="33" customHeight="1" x14ac:dyDescent="0.25">
      <c r="A16" s="430"/>
      <c r="B16" s="8"/>
      <c r="C16" s="8"/>
      <c r="D16" s="8"/>
      <c r="E16" s="8"/>
      <c r="F16" s="8"/>
      <c r="G16" s="9"/>
    </row>
    <row r="17" spans="1:7" ht="33" customHeight="1" x14ac:dyDescent="0.25">
      <c r="A17" s="430"/>
      <c r="B17" s="8"/>
      <c r="C17" s="8"/>
      <c r="D17" s="8"/>
      <c r="E17" s="8"/>
      <c r="F17" s="8"/>
      <c r="G17" s="9"/>
    </row>
    <row r="18" spans="1:7" ht="33" customHeight="1" thickBot="1" x14ac:dyDescent="0.3">
      <c r="A18" s="431"/>
      <c r="B18" s="31"/>
      <c r="C18" s="31"/>
      <c r="D18" s="31"/>
      <c r="E18" s="31"/>
      <c r="F18" s="31"/>
      <c r="G18" s="32"/>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workbookViewId="0">
      <selection sqref="A1:A4"/>
    </sheetView>
  </sheetViews>
  <sheetFormatPr baseColWidth="10" defaultColWidth="10.7109375" defaultRowHeight="15" x14ac:dyDescent="0.25"/>
  <cols>
    <col min="1" max="1" width="30.42578125" customWidth="1"/>
    <col min="2" max="2" width="78.7109375" customWidth="1"/>
    <col min="3" max="3" width="10" customWidth="1"/>
    <col min="4" max="4" width="16.42578125" style="224" customWidth="1"/>
    <col min="5" max="5" width="15.85546875" customWidth="1"/>
  </cols>
  <sheetData>
    <row r="1" spans="1:5" x14ac:dyDescent="0.25">
      <c r="A1" s="461"/>
      <c r="B1" s="386" t="str">
        <f>CONTEXTO!B1</f>
        <v>PROCESO: GESTIÓN DE RECURSOS FÍSICOS</v>
      </c>
      <c r="C1" s="27" t="s">
        <v>85</v>
      </c>
      <c r="D1" s="218"/>
      <c r="E1" s="458"/>
    </row>
    <row r="2" spans="1:5" x14ac:dyDescent="0.25">
      <c r="A2" s="462"/>
      <c r="B2" s="387"/>
      <c r="C2" s="28" t="s">
        <v>2</v>
      </c>
      <c r="D2" s="95"/>
      <c r="E2" s="459"/>
    </row>
    <row r="3" spans="1:5" x14ac:dyDescent="0.25">
      <c r="A3" s="462"/>
      <c r="B3" s="464" t="s">
        <v>378</v>
      </c>
      <c r="C3" s="28" t="s">
        <v>87</v>
      </c>
      <c r="D3" s="95"/>
      <c r="E3" s="459"/>
    </row>
    <row r="4" spans="1:5" ht="15.75" thickBot="1" x14ac:dyDescent="0.3">
      <c r="A4" s="463"/>
      <c r="B4" s="465"/>
      <c r="C4" s="222" t="s">
        <v>5</v>
      </c>
      <c r="D4" s="96"/>
      <c r="E4" s="460"/>
    </row>
    <row r="5" spans="1:5" ht="15.75" thickBot="1" x14ac:dyDescent="0.3">
      <c r="A5" s="466"/>
      <c r="B5" s="317"/>
      <c r="C5" s="317"/>
      <c r="D5" s="317"/>
      <c r="E5" s="317"/>
    </row>
    <row r="6" spans="1:5" x14ac:dyDescent="0.25">
      <c r="A6" s="467" t="str">
        <f>+CONTEXTO!A8</f>
        <v>PROCESO: GESTIÓN DE RECURSOS FÍSICOS</v>
      </c>
      <c r="B6" s="468"/>
      <c r="C6" s="468"/>
      <c r="D6" s="468"/>
      <c r="E6" s="469"/>
    </row>
    <row r="7" spans="1:5" x14ac:dyDescent="0.25">
      <c r="A7" s="470"/>
      <c r="B7" s="471"/>
      <c r="C7" s="471"/>
      <c r="D7" s="471"/>
      <c r="E7" s="472"/>
    </row>
    <row r="8" spans="1:5" x14ac:dyDescent="0.25">
      <c r="A8" s="473" t="str">
        <f>+CONTEXTO!A9</f>
        <v>OBJETIVO:GESTIONAR OPORTUNAMENTE EL FUNCIONAMIENTO DE LA ADMINISTRACION CENTRAL MEDIANTE LA ADQUISICIÓN Y MANTENIMIENTO DE BIENES Y SERVICIOS, EJECUTANDO EL 80% DEL PRESUPUESTO ASIGNADO CONTRIBUYENDO A LA GESTIÓN DE LOS PROCESOS Y AL LOGRO DE LOS OBJETIVOS INSTITUCIONALES.</v>
      </c>
      <c r="B8" s="474"/>
      <c r="C8" s="474"/>
      <c r="D8" s="474"/>
      <c r="E8" s="475"/>
    </row>
    <row r="9" spans="1:5" ht="27" customHeight="1" thickBot="1" x14ac:dyDescent="0.3">
      <c r="A9" s="476"/>
      <c r="B9" s="477"/>
      <c r="C9" s="477"/>
      <c r="D9" s="477"/>
      <c r="E9" s="478"/>
    </row>
    <row r="10" spans="1:5" ht="15.75" thickBot="1" x14ac:dyDescent="0.3">
      <c r="A10" s="479"/>
      <c r="B10" s="479"/>
      <c r="C10" s="479"/>
      <c r="D10" s="479"/>
      <c r="E10" s="479"/>
    </row>
    <row r="11" spans="1:5" ht="27.75" customHeight="1" x14ac:dyDescent="0.25">
      <c r="A11" s="446" t="s">
        <v>370</v>
      </c>
      <c r="B11" s="448" t="s">
        <v>369</v>
      </c>
      <c r="C11" s="448"/>
      <c r="D11" s="450" t="s">
        <v>371</v>
      </c>
      <c r="E11" s="451"/>
    </row>
    <row r="12" spans="1:5" x14ac:dyDescent="0.25">
      <c r="A12" s="447"/>
      <c r="B12" s="449"/>
      <c r="C12" s="449"/>
      <c r="D12" s="90" t="s">
        <v>99</v>
      </c>
      <c r="E12" s="219" t="s">
        <v>100</v>
      </c>
    </row>
    <row r="13" spans="1:5" ht="33" customHeight="1" x14ac:dyDescent="0.25">
      <c r="A13" s="452"/>
      <c r="B13" s="456" t="s">
        <v>316</v>
      </c>
      <c r="C13" s="457"/>
      <c r="D13" s="183"/>
      <c r="E13" s="223"/>
    </row>
    <row r="14" spans="1:5" ht="33" customHeight="1" x14ac:dyDescent="0.25">
      <c r="A14" s="452"/>
      <c r="B14" s="456" t="s">
        <v>320</v>
      </c>
      <c r="C14" s="457"/>
      <c r="D14" s="183"/>
      <c r="E14" s="223"/>
    </row>
    <row r="15" spans="1:5" ht="33" customHeight="1" x14ac:dyDescent="0.25">
      <c r="A15" s="452"/>
      <c r="B15" s="456" t="s">
        <v>317</v>
      </c>
      <c r="C15" s="457"/>
      <c r="D15" s="183"/>
      <c r="E15" s="223"/>
    </row>
    <row r="16" spans="1:5" ht="33" customHeight="1" x14ac:dyDescent="0.25">
      <c r="A16" s="452"/>
      <c r="B16" s="456" t="s">
        <v>318</v>
      </c>
      <c r="C16" s="457"/>
      <c r="D16" s="183"/>
      <c r="E16" s="223"/>
    </row>
    <row r="17" spans="1:5" ht="33" customHeight="1" x14ac:dyDescent="0.25">
      <c r="A17" s="452"/>
      <c r="B17" s="456" t="s">
        <v>319</v>
      </c>
      <c r="C17" s="457"/>
      <c r="D17" s="183"/>
      <c r="E17" s="223"/>
    </row>
    <row r="18" spans="1:5" ht="33" customHeight="1" x14ac:dyDescent="0.25">
      <c r="A18" s="452"/>
      <c r="B18" s="456" t="s">
        <v>321</v>
      </c>
      <c r="C18" s="457"/>
      <c r="D18" s="183"/>
      <c r="E18" s="223"/>
    </row>
    <row r="19" spans="1:5" ht="33" customHeight="1" x14ac:dyDescent="0.25">
      <c r="A19" s="452"/>
      <c r="B19" s="456" t="s">
        <v>322</v>
      </c>
      <c r="C19" s="457"/>
      <c r="D19" s="183"/>
      <c r="E19" s="223"/>
    </row>
    <row r="20" spans="1:5" ht="33" customHeight="1" x14ac:dyDescent="0.25">
      <c r="A20" s="452"/>
      <c r="B20" s="456" t="s">
        <v>323</v>
      </c>
      <c r="C20" s="457"/>
      <c r="D20" s="183"/>
      <c r="E20" s="223"/>
    </row>
    <row r="21" spans="1:5" ht="33" customHeight="1" x14ac:dyDescent="0.25">
      <c r="A21" s="452"/>
      <c r="B21" s="456" t="s">
        <v>324</v>
      </c>
      <c r="C21" s="457"/>
      <c r="D21" s="183"/>
      <c r="E21" s="223"/>
    </row>
    <row r="22" spans="1:5" ht="33" customHeight="1" x14ac:dyDescent="0.25">
      <c r="A22" s="452"/>
      <c r="B22" s="456" t="s">
        <v>325</v>
      </c>
      <c r="C22" s="457"/>
      <c r="D22" s="183"/>
      <c r="E22" s="223"/>
    </row>
    <row r="23" spans="1:5" ht="33" customHeight="1" x14ac:dyDescent="0.25">
      <c r="A23" s="452"/>
      <c r="B23" s="456" t="s">
        <v>326</v>
      </c>
      <c r="C23" s="457"/>
      <c r="D23" s="183"/>
      <c r="E23" s="223"/>
    </row>
    <row r="24" spans="1:5" ht="33" customHeight="1" x14ac:dyDescent="0.25">
      <c r="A24" s="452"/>
      <c r="B24" s="456" t="s">
        <v>327</v>
      </c>
      <c r="C24" s="457"/>
      <c r="D24" s="183"/>
      <c r="E24" s="223"/>
    </row>
    <row r="25" spans="1:5" ht="33" customHeight="1" x14ac:dyDescent="0.25">
      <c r="A25" s="452"/>
      <c r="B25" s="456" t="s">
        <v>328</v>
      </c>
      <c r="C25" s="457"/>
      <c r="D25" s="183"/>
      <c r="E25" s="223"/>
    </row>
    <row r="26" spans="1:5" ht="33" customHeight="1" x14ac:dyDescent="0.25">
      <c r="A26" s="452"/>
      <c r="B26" s="456" t="s">
        <v>329</v>
      </c>
      <c r="C26" s="457"/>
      <c r="D26" s="183"/>
      <c r="E26" s="223"/>
    </row>
    <row r="27" spans="1:5" ht="33" customHeight="1" x14ac:dyDescent="0.25">
      <c r="A27" s="452"/>
      <c r="B27" s="456" t="s">
        <v>330</v>
      </c>
      <c r="C27" s="457"/>
      <c r="D27" s="183"/>
      <c r="E27" s="223"/>
    </row>
    <row r="28" spans="1:5" ht="33" customHeight="1" x14ac:dyDescent="0.25">
      <c r="A28" s="452"/>
      <c r="B28" s="456" t="s">
        <v>331</v>
      </c>
      <c r="C28" s="457"/>
      <c r="D28" s="183"/>
      <c r="E28" s="223"/>
    </row>
    <row r="29" spans="1:5" ht="33" customHeight="1" x14ac:dyDescent="0.25">
      <c r="A29" s="452"/>
      <c r="B29" s="456" t="s">
        <v>332</v>
      </c>
      <c r="C29" s="457"/>
      <c r="D29" s="183"/>
      <c r="E29" s="223"/>
    </row>
    <row r="30" spans="1:5" ht="33" customHeight="1" x14ac:dyDescent="0.25">
      <c r="A30" s="452"/>
      <c r="B30" s="456" t="s">
        <v>333</v>
      </c>
      <c r="C30" s="457"/>
      <c r="D30" s="183"/>
      <c r="E30" s="223"/>
    </row>
    <row r="31" spans="1:5" ht="33" customHeight="1" x14ac:dyDescent="0.25">
      <c r="A31" s="452"/>
      <c r="B31" s="444" t="s">
        <v>334</v>
      </c>
      <c r="C31" s="444"/>
      <c r="D31" s="183"/>
      <c r="E31" s="223"/>
    </row>
    <row r="32" spans="1:5" ht="33" customHeight="1" x14ac:dyDescent="0.25">
      <c r="A32" s="452"/>
      <c r="B32" s="456" t="s">
        <v>335</v>
      </c>
      <c r="C32" s="457"/>
      <c r="D32" s="183"/>
      <c r="E32" s="223"/>
    </row>
    <row r="33" spans="1:5" ht="22.5" customHeight="1" x14ac:dyDescent="0.25">
      <c r="A33" s="452"/>
      <c r="B33" s="454" t="s">
        <v>368</v>
      </c>
      <c r="C33" s="454"/>
      <c r="D33" s="454"/>
      <c r="E33" s="455"/>
    </row>
    <row r="34" spans="1:5" ht="33" customHeight="1" x14ac:dyDescent="0.25">
      <c r="A34" s="452"/>
      <c r="B34" s="444" t="s">
        <v>357</v>
      </c>
      <c r="C34" s="444"/>
      <c r="D34" s="183"/>
      <c r="E34" s="220"/>
    </row>
    <row r="35" spans="1:5" ht="33" customHeight="1" x14ac:dyDescent="0.25">
      <c r="A35" s="452"/>
      <c r="B35" s="444" t="s">
        <v>354</v>
      </c>
      <c r="C35" s="444"/>
      <c r="D35" s="183"/>
      <c r="E35" s="220"/>
    </row>
    <row r="36" spans="1:5" ht="33" customHeight="1" x14ac:dyDescent="0.25">
      <c r="A36" s="452"/>
      <c r="B36" s="444" t="s">
        <v>355</v>
      </c>
      <c r="C36" s="444"/>
      <c r="D36" s="183"/>
      <c r="E36" s="220"/>
    </row>
    <row r="37" spans="1:5" ht="33" customHeight="1" x14ac:dyDescent="0.25">
      <c r="A37" s="452"/>
      <c r="B37" s="444" t="s">
        <v>356</v>
      </c>
      <c r="C37" s="444"/>
      <c r="D37" s="183"/>
      <c r="E37" s="220"/>
    </row>
    <row r="38" spans="1:5" ht="33" customHeight="1" x14ac:dyDescent="0.25">
      <c r="A38" s="452"/>
      <c r="B38" s="444" t="s">
        <v>358</v>
      </c>
      <c r="C38" s="444"/>
      <c r="D38" s="183"/>
      <c r="E38" s="220"/>
    </row>
    <row r="39" spans="1:5" ht="33" customHeight="1" x14ac:dyDescent="0.25">
      <c r="A39" s="452"/>
      <c r="B39" s="444" t="s">
        <v>359</v>
      </c>
      <c r="C39" s="444"/>
      <c r="D39" s="183"/>
      <c r="E39" s="220"/>
    </row>
    <row r="40" spans="1:5" ht="33" customHeight="1" x14ac:dyDescent="0.25">
      <c r="A40" s="452"/>
      <c r="B40" s="444" t="s">
        <v>360</v>
      </c>
      <c r="C40" s="444"/>
      <c r="D40" s="183"/>
      <c r="E40" s="220"/>
    </row>
    <row r="41" spans="1:5" ht="33" customHeight="1" x14ac:dyDescent="0.25">
      <c r="A41" s="452"/>
      <c r="B41" s="444" t="s">
        <v>361</v>
      </c>
      <c r="C41" s="444"/>
      <c r="D41" s="183"/>
      <c r="E41" s="220"/>
    </row>
    <row r="42" spans="1:5" ht="33" customHeight="1" x14ac:dyDescent="0.25">
      <c r="A42" s="452"/>
      <c r="B42" s="444" t="s">
        <v>362</v>
      </c>
      <c r="C42" s="444"/>
      <c r="D42" s="183"/>
      <c r="E42" s="220"/>
    </row>
    <row r="43" spans="1:5" ht="33" customHeight="1" x14ac:dyDescent="0.25">
      <c r="A43" s="452"/>
      <c r="B43" s="444" t="s">
        <v>363</v>
      </c>
      <c r="C43" s="444"/>
      <c r="D43" s="183"/>
      <c r="E43" s="220"/>
    </row>
    <row r="44" spans="1:5" ht="33" customHeight="1" x14ac:dyDescent="0.25">
      <c r="A44" s="452"/>
      <c r="B44" s="444" t="s">
        <v>364</v>
      </c>
      <c r="C44" s="444"/>
      <c r="D44" s="183"/>
      <c r="E44" s="220"/>
    </row>
    <row r="45" spans="1:5" ht="33" customHeight="1" x14ac:dyDescent="0.25">
      <c r="A45" s="452"/>
      <c r="B45" s="444" t="s">
        <v>365</v>
      </c>
      <c r="C45" s="444"/>
      <c r="D45" s="183"/>
      <c r="E45" s="220"/>
    </row>
    <row r="46" spans="1:5" ht="33" customHeight="1" x14ac:dyDescent="0.25">
      <c r="A46" s="452"/>
      <c r="B46" s="444" t="s">
        <v>366</v>
      </c>
      <c r="C46" s="444"/>
      <c r="D46" s="183"/>
      <c r="E46" s="220"/>
    </row>
    <row r="47" spans="1:5" ht="33" customHeight="1" thickBot="1" x14ac:dyDescent="0.3">
      <c r="A47" s="453"/>
      <c r="B47" s="445" t="s">
        <v>367</v>
      </c>
      <c r="C47" s="445"/>
      <c r="D47" s="188" t="s">
        <v>141</v>
      </c>
      <c r="E47" s="221"/>
    </row>
    <row r="49" spans="1:5" ht="15.75" thickBot="1" x14ac:dyDescent="0.3"/>
    <row r="50" spans="1:5" ht="30.75" customHeight="1" x14ac:dyDescent="0.25">
      <c r="A50" s="446" t="s">
        <v>370</v>
      </c>
      <c r="B50" s="448" t="s">
        <v>369</v>
      </c>
      <c r="C50" s="448"/>
      <c r="D50" s="450" t="s">
        <v>371</v>
      </c>
      <c r="E50" s="451"/>
    </row>
    <row r="51" spans="1:5" x14ac:dyDescent="0.25">
      <c r="A51" s="447"/>
      <c r="B51" s="449"/>
      <c r="C51" s="449"/>
      <c r="D51" s="90" t="s">
        <v>99</v>
      </c>
      <c r="E51" s="219" t="s">
        <v>100</v>
      </c>
    </row>
    <row r="52" spans="1:5" ht="33" customHeight="1" x14ac:dyDescent="0.25">
      <c r="A52" s="452"/>
      <c r="B52" s="444" t="s">
        <v>316</v>
      </c>
      <c r="C52" s="407"/>
      <c r="D52" s="183"/>
      <c r="E52" s="220"/>
    </row>
    <row r="53" spans="1:5" ht="33" customHeight="1" x14ac:dyDescent="0.25">
      <c r="A53" s="452"/>
      <c r="B53" s="444" t="s">
        <v>320</v>
      </c>
      <c r="C53" s="407"/>
      <c r="D53" s="183"/>
      <c r="E53" s="220"/>
    </row>
    <row r="54" spans="1:5" ht="33" customHeight="1" x14ac:dyDescent="0.25">
      <c r="A54" s="452"/>
      <c r="B54" s="444" t="s">
        <v>317</v>
      </c>
      <c r="C54" s="407"/>
      <c r="D54" s="183"/>
      <c r="E54" s="220"/>
    </row>
    <row r="55" spans="1:5" ht="33" customHeight="1" x14ac:dyDescent="0.25">
      <c r="A55" s="452"/>
      <c r="B55" s="444" t="s">
        <v>318</v>
      </c>
      <c r="C55" s="407"/>
      <c r="D55" s="183"/>
      <c r="E55" s="220"/>
    </row>
    <row r="56" spans="1:5" ht="33" customHeight="1" x14ac:dyDescent="0.25">
      <c r="A56" s="452"/>
      <c r="B56" s="444" t="s">
        <v>319</v>
      </c>
      <c r="C56" s="407"/>
      <c r="D56" s="183"/>
      <c r="E56" s="220"/>
    </row>
    <row r="57" spans="1:5" ht="33" customHeight="1" x14ac:dyDescent="0.25">
      <c r="A57" s="452"/>
      <c r="B57" s="444" t="s">
        <v>321</v>
      </c>
      <c r="C57" s="407"/>
      <c r="D57" s="183"/>
      <c r="E57" s="220"/>
    </row>
    <row r="58" spans="1:5" ht="33" customHeight="1" x14ac:dyDescent="0.25">
      <c r="A58" s="452"/>
      <c r="B58" s="444" t="s">
        <v>322</v>
      </c>
      <c r="C58" s="407"/>
      <c r="D58" s="183"/>
      <c r="E58" s="220"/>
    </row>
    <row r="59" spans="1:5" ht="33" customHeight="1" x14ac:dyDescent="0.25">
      <c r="A59" s="452"/>
      <c r="B59" s="444" t="s">
        <v>323</v>
      </c>
      <c r="C59" s="407"/>
      <c r="D59" s="183"/>
      <c r="E59" s="220"/>
    </row>
    <row r="60" spans="1:5" ht="33" customHeight="1" x14ac:dyDescent="0.25">
      <c r="A60" s="452"/>
      <c r="B60" s="444" t="s">
        <v>324</v>
      </c>
      <c r="C60" s="407"/>
      <c r="D60" s="183"/>
      <c r="E60" s="220"/>
    </row>
    <row r="61" spans="1:5" ht="33" customHeight="1" x14ac:dyDescent="0.25">
      <c r="A61" s="452"/>
      <c r="B61" s="444" t="s">
        <v>325</v>
      </c>
      <c r="C61" s="407"/>
      <c r="D61" s="183"/>
      <c r="E61" s="220"/>
    </row>
    <row r="62" spans="1:5" ht="33" customHeight="1" x14ac:dyDescent="0.25">
      <c r="A62" s="452"/>
      <c r="B62" s="444" t="s">
        <v>326</v>
      </c>
      <c r="C62" s="407"/>
      <c r="D62" s="183"/>
      <c r="E62" s="220"/>
    </row>
    <row r="63" spans="1:5" ht="33" customHeight="1" x14ac:dyDescent="0.25">
      <c r="A63" s="452"/>
      <c r="B63" s="444" t="s">
        <v>327</v>
      </c>
      <c r="C63" s="407"/>
      <c r="D63" s="183"/>
      <c r="E63" s="220"/>
    </row>
    <row r="64" spans="1:5" ht="33" customHeight="1" x14ac:dyDescent="0.25">
      <c r="A64" s="452"/>
      <c r="B64" s="444" t="s">
        <v>328</v>
      </c>
      <c r="C64" s="407"/>
      <c r="D64" s="183"/>
      <c r="E64" s="220"/>
    </row>
    <row r="65" spans="1:5" ht="33" customHeight="1" x14ac:dyDescent="0.25">
      <c r="A65" s="452"/>
      <c r="B65" s="444" t="s">
        <v>329</v>
      </c>
      <c r="C65" s="407"/>
      <c r="D65" s="183"/>
      <c r="E65" s="220"/>
    </row>
    <row r="66" spans="1:5" ht="33" customHeight="1" x14ac:dyDescent="0.25">
      <c r="A66" s="452"/>
      <c r="B66" s="444" t="s">
        <v>330</v>
      </c>
      <c r="C66" s="407"/>
      <c r="D66" s="183"/>
      <c r="E66" s="220"/>
    </row>
    <row r="67" spans="1:5" ht="33" customHeight="1" x14ac:dyDescent="0.25">
      <c r="A67" s="452"/>
      <c r="B67" s="444" t="s">
        <v>331</v>
      </c>
      <c r="C67" s="407"/>
      <c r="D67" s="183"/>
      <c r="E67" s="220"/>
    </row>
    <row r="68" spans="1:5" ht="33" customHeight="1" x14ac:dyDescent="0.25">
      <c r="A68" s="452"/>
      <c r="B68" s="444" t="s">
        <v>332</v>
      </c>
      <c r="C68" s="407"/>
      <c r="D68" s="183"/>
      <c r="E68" s="220"/>
    </row>
    <row r="69" spans="1:5" ht="33" customHeight="1" x14ac:dyDescent="0.25">
      <c r="A69" s="452"/>
      <c r="B69" s="444" t="s">
        <v>333</v>
      </c>
      <c r="C69" s="407"/>
      <c r="D69" s="183"/>
      <c r="E69" s="220"/>
    </row>
    <row r="70" spans="1:5" ht="33" customHeight="1" x14ac:dyDescent="0.25">
      <c r="A70" s="452"/>
      <c r="B70" s="444" t="s">
        <v>334</v>
      </c>
      <c r="C70" s="444"/>
      <c r="D70" s="183"/>
      <c r="E70" s="220"/>
    </row>
    <row r="71" spans="1:5" ht="33" customHeight="1" x14ac:dyDescent="0.25">
      <c r="A71" s="452"/>
      <c r="B71" s="444" t="s">
        <v>335</v>
      </c>
      <c r="C71" s="407"/>
      <c r="D71" s="183"/>
      <c r="E71" s="220"/>
    </row>
    <row r="72" spans="1:5" ht="33" customHeight="1" x14ac:dyDescent="0.25">
      <c r="A72" s="452"/>
      <c r="B72" s="454" t="s">
        <v>368</v>
      </c>
      <c r="C72" s="454"/>
      <c r="D72" s="454"/>
      <c r="E72" s="455"/>
    </row>
    <row r="73" spans="1:5" ht="33" customHeight="1" x14ac:dyDescent="0.25">
      <c r="A73" s="452"/>
      <c r="B73" s="444" t="s">
        <v>357</v>
      </c>
      <c r="C73" s="444"/>
      <c r="D73" s="183"/>
      <c r="E73" s="220"/>
    </row>
    <row r="74" spans="1:5" ht="33" customHeight="1" x14ac:dyDescent="0.25">
      <c r="A74" s="452"/>
      <c r="B74" s="444" t="s">
        <v>354</v>
      </c>
      <c r="C74" s="444"/>
      <c r="D74" s="183"/>
      <c r="E74" s="220"/>
    </row>
    <row r="75" spans="1:5" ht="33" customHeight="1" x14ac:dyDescent="0.25">
      <c r="A75" s="452"/>
      <c r="B75" s="444" t="s">
        <v>355</v>
      </c>
      <c r="C75" s="444"/>
      <c r="D75" s="183"/>
      <c r="E75" s="220"/>
    </row>
    <row r="76" spans="1:5" ht="33" customHeight="1" x14ac:dyDescent="0.25">
      <c r="A76" s="452"/>
      <c r="B76" s="444" t="s">
        <v>356</v>
      </c>
      <c r="C76" s="444"/>
      <c r="D76" s="183"/>
      <c r="E76" s="220"/>
    </row>
    <row r="77" spans="1:5" ht="33" customHeight="1" x14ac:dyDescent="0.25">
      <c r="A77" s="452"/>
      <c r="B77" s="444" t="s">
        <v>358</v>
      </c>
      <c r="C77" s="444"/>
      <c r="D77" s="183"/>
      <c r="E77" s="220"/>
    </row>
    <row r="78" spans="1:5" ht="33" customHeight="1" x14ac:dyDescent="0.25">
      <c r="A78" s="452"/>
      <c r="B78" s="444" t="s">
        <v>359</v>
      </c>
      <c r="C78" s="444"/>
      <c r="D78" s="183"/>
      <c r="E78" s="220"/>
    </row>
    <row r="79" spans="1:5" ht="33" customHeight="1" x14ac:dyDescent="0.25">
      <c r="A79" s="452"/>
      <c r="B79" s="444" t="s">
        <v>360</v>
      </c>
      <c r="C79" s="444"/>
      <c r="D79" s="183"/>
      <c r="E79" s="220"/>
    </row>
    <row r="80" spans="1:5" ht="33" customHeight="1" x14ac:dyDescent="0.25">
      <c r="A80" s="452"/>
      <c r="B80" s="444" t="s">
        <v>361</v>
      </c>
      <c r="C80" s="444"/>
      <c r="D80" s="183"/>
      <c r="E80" s="220"/>
    </row>
    <row r="81" spans="1:5" ht="33" customHeight="1" x14ac:dyDescent="0.25">
      <c r="A81" s="452"/>
      <c r="B81" s="444" t="s">
        <v>362</v>
      </c>
      <c r="C81" s="444"/>
      <c r="D81" s="183"/>
      <c r="E81" s="220"/>
    </row>
    <row r="82" spans="1:5" ht="33" customHeight="1" x14ac:dyDescent="0.25">
      <c r="A82" s="452"/>
      <c r="B82" s="444" t="s">
        <v>363</v>
      </c>
      <c r="C82" s="444"/>
      <c r="D82" s="183"/>
      <c r="E82" s="220"/>
    </row>
    <row r="83" spans="1:5" ht="33" customHeight="1" x14ac:dyDescent="0.25">
      <c r="A83" s="452"/>
      <c r="B83" s="444" t="s">
        <v>364</v>
      </c>
      <c r="C83" s="444"/>
      <c r="D83" s="183"/>
      <c r="E83" s="220"/>
    </row>
    <row r="84" spans="1:5" ht="33" customHeight="1" x14ac:dyDescent="0.25">
      <c r="A84" s="452"/>
      <c r="B84" s="444" t="s">
        <v>365</v>
      </c>
      <c r="C84" s="444"/>
      <c r="D84" s="183"/>
      <c r="E84" s="220"/>
    </row>
    <row r="85" spans="1:5" ht="33" customHeight="1" x14ac:dyDescent="0.25">
      <c r="A85" s="452"/>
      <c r="B85" s="444" t="s">
        <v>366</v>
      </c>
      <c r="C85" s="444"/>
      <c r="D85" s="183"/>
      <c r="E85" s="220"/>
    </row>
    <row r="86" spans="1:5" ht="33" customHeight="1" thickBot="1" x14ac:dyDescent="0.3">
      <c r="A86" s="453"/>
      <c r="B86" s="445" t="s">
        <v>367</v>
      </c>
      <c r="C86" s="445"/>
      <c r="D86" s="188"/>
      <c r="E86" s="221"/>
    </row>
    <row r="88" spans="1:5" ht="15.75" thickBot="1" x14ac:dyDescent="0.3"/>
    <row r="89" spans="1:5" ht="28.5" customHeight="1" x14ac:dyDescent="0.25">
      <c r="A89" s="446" t="s">
        <v>370</v>
      </c>
      <c r="B89" s="448" t="s">
        <v>369</v>
      </c>
      <c r="C89" s="448"/>
      <c r="D89" s="450" t="s">
        <v>371</v>
      </c>
      <c r="E89" s="451"/>
    </row>
    <row r="90" spans="1:5" x14ac:dyDescent="0.25">
      <c r="A90" s="447"/>
      <c r="B90" s="449"/>
      <c r="C90" s="449"/>
      <c r="D90" s="90" t="s">
        <v>99</v>
      </c>
      <c r="E90" s="219" t="s">
        <v>100</v>
      </c>
    </row>
    <row r="91" spans="1:5" ht="33" customHeight="1" x14ac:dyDescent="0.25">
      <c r="A91" s="452"/>
      <c r="B91" s="456" t="s">
        <v>316</v>
      </c>
      <c r="C91" s="457"/>
      <c r="D91" s="183"/>
      <c r="E91" s="223"/>
    </row>
    <row r="92" spans="1:5" ht="33" customHeight="1" x14ac:dyDescent="0.25">
      <c r="A92" s="452"/>
      <c r="B92" s="456" t="s">
        <v>320</v>
      </c>
      <c r="C92" s="457"/>
      <c r="D92" s="183"/>
      <c r="E92" s="223"/>
    </row>
    <row r="93" spans="1:5" ht="33" customHeight="1" x14ac:dyDescent="0.25">
      <c r="A93" s="452"/>
      <c r="B93" s="456" t="s">
        <v>317</v>
      </c>
      <c r="C93" s="457"/>
      <c r="D93" s="183"/>
      <c r="E93" s="223"/>
    </row>
    <row r="94" spans="1:5" ht="33" customHeight="1" x14ac:dyDescent="0.25">
      <c r="A94" s="452"/>
      <c r="B94" s="456" t="s">
        <v>318</v>
      </c>
      <c r="C94" s="457"/>
      <c r="D94" s="183"/>
      <c r="E94" s="223"/>
    </row>
    <row r="95" spans="1:5" ht="33" customHeight="1" x14ac:dyDescent="0.25">
      <c r="A95" s="452"/>
      <c r="B95" s="456" t="s">
        <v>319</v>
      </c>
      <c r="C95" s="457"/>
      <c r="D95" s="183"/>
      <c r="E95" s="223"/>
    </row>
    <row r="96" spans="1:5" ht="33" customHeight="1" x14ac:dyDescent="0.25">
      <c r="A96" s="452"/>
      <c r="B96" s="456" t="s">
        <v>321</v>
      </c>
      <c r="C96" s="457"/>
      <c r="D96" s="183"/>
      <c r="E96" s="223"/>
    </row>
    <row r="97" spans="1:5" ht="33" customHeight="1" x14ac:dyDescent="0.25">
      <c r="A97" s="452"/>
      <c r="B97" s="456" t="s">
        <v>322</v>
      </c>
      <c r="C97" s="457"/>
      <c r="D97" s="183"/>
      <c r="E97" s="223"/>
    </row>
    <row r="98" spans="1:5" ht="33" customHeight="1" x14ac:dyDescent="0.25">
      <c r="A98" s="452"/>
      <c r="B98" s="456" t="s">
        <v>323</v>
      </c>
      <c r="C98" s="457"/>
      <c r="D98" s="183"/>
      <c r="E98" s="223"/>
    </row>
    <row r="99" spans="1:5" ht="33" customHeight="1" x14ac:dyDescent="0.25">
      <c r="A99" s="452"/>
      <c r="B99" s="456" t="s">
        <v>324</v>
      </c>
      <c r="C99" s="457"/>
      <c r="D99" s="183"/>
      <c r="E99" s="223"/>
    </row>
    <row r="100" spans="1:5" ht="33" customHeight="1" x14ac:dyDescent="0.25">
      <c r="A100" s="452"/>
      <c r="B100" s="456" t="s">
        <v>325</v>
      </c>
      <c r="C100" s="457"/>
      <c r="D100" s="183"/>
      <c r="E100" s="223"/>
    </row>
    <row r="101" spans="1:5" ht="33" customHeight="1" x14ac:dyDescent="0.25">
      <c r="A101" s="452"/>
      <c r="B101" s="456" t="s">
        <v>326</v>
      </c>
      <c r="C101" s="457"/>
      <c r="D101" s="183"/>
      <c r="E101" s="223"/>
    </row>
    <row r="102" spans="1:5" ht="33" customHeight="1" x14ac:dyDescent="0.25">
      <c r="A102" s="452"/>
      <c r="B102" s="456" t="s">
        <v>327</v>
      </c>
      <c r="C102" s="457"/>
      <c r="D102" s="183"/>
      <c r="E102" s="223"/>
    </row>
    <row r="103" spans="1:5" ht="33" customHeight="1" x14ac:dyDescent="0.25">
      <c r="A103" s="452"/>
      <c r="B103" s="456" t="s">
        <v>328</v>
      </c>
      <c r="C103" s="457"/>
      <c r="D103" s="183"/>
      <c r="E103" s="223"/>
    </row>
    <row r="104" spans="1:5" ht="33" customHeight="1" x14ac:dyDescent="0.25">
      <c r="A104" s="452"/>
      <c r="B104" s="456" t="s">
        <v>329</v>
      </c>
      <c r="C104" s="457"/>
      <c r="D104" s="183"/>
      <c r="E104" s="223"/>
    </row>
    <row r="105" spans="1:5" ht="33" customHeight="1" x14ac:dyDescent="0.25">
      <c r="A105" s="452"/>
      <c r="B105" s="456" t="s">
        <v>330</v>
      </c>
      <c r="C105" s="457"/>
      <c r="D105" s="183"/>
      <c r="E105" s="223"/>
    </row>
    <row r="106" spans="1:5" ht="33" customHeight="1" x14ac:dyDescent="0.25">
      <c r="A106" s="452"/>
      <c r="B106" s="456" t="s">
        <v>331</v>
      </c>
      <c r="C106" s="457"/>
      <c r="D106" s="183"/>
      <c r="E106" s="223"/>
    </row>
    <row r="107" spans="1:5" ht="33" customHeight="1" x14ac:dyDescent="0.25">
      <c r="A107" s="452"/>
      <c r="B107" s="456" t="s">
        <v>332</v>
      </c>
      <c r="C107" s="457"/>
      <c r="D107" s="183"/>
      <c r="E107" s="223"/>
    </row>
    <row r="108" spans="1:5" ht="33" customHeight="1" x14ac:dyDescent="0.25">
      <c r="A108" s="452"/>
      <c r="B108" s="456" t="s">
        <v>333</v>
      </c>
      <c r="C108" s="457"/>
      <c r="D108" s="183"/>
      <c r="E108" s="223"/>
    </row>
    <row r="109" spans="1:5" ht="33" customHeight="1" x14ac:dyDescent="0.25">
      <c r="A109" s="452"/>
      <c r="B109" s="444" t="s">
        <v>334</v>
      </c>
      <c r="C109" s="444"/>
      <c r="D109" s="183"/>
      <c r="E109" s="223"/>
    </row>
    <row r="110" spans="1:5" ht="33" customHeight="1" x14ac:dyDescent="0.25">
      <c r="A110" s="452"/>
      <c r="B110" s="456" t="s">
        <v>335</v>
      </c>
      <c r="C110" s="457"/>
      <c r="D110" s="183"/>
      <c r="E110" s="223"/>
    </row>
    <row r="111" spans="1:5" ht="33" customHeight="1" x14ac:dyDescent="0.25">
      <c r="A111" s="452"/>
      <c r="B111" s="454" t="s">
        <v>368</v>
      </c>
      <c r="C111" s="454"/>
      <c r="D111" s="454"/>
      <c r="E111" s="455"/>
    </row>
    <row r="112" spans="1:5" ht="33" customHeight="1" x14ac:dyDescent="0.25">
      <c r="A112" s="452"/>
      <c r="B112" s="444" t="s">
        <v>357</v>
      </c>
      <c r="C112" s="444"/>
      <c r="D112" s="183"/>
      <c r="E112" s="220"/>
    </row>
    <row r="113" spans="1:5" ht="33" customHeight="1" x14ac:dyDescent="0.25">
      <c r="A113" s="452"/>
      <c r="B113" s="444" t="s">
        <v>354</v>
      </c>
      <c r="C113" s="444"/>
      <c r="D113" s="183"/>
      <c r="E113" s="220"/>
    </row>
    <row r="114" spans="1:5" ht="33" customHeight="1" x14ac:dyDescent="0.25">
      <c r="A114" s="452"/>
      <c r="B114" s="444" t="s">
        <v>355</v>
      </c>
      <c r="C114" s="444"/>
      <c r="D114" s="183"/>
      <c r="E114" s="220"/>
    </row>
    <row r="115" spans="1:5" ht="33" customHeight="1" x14ac:dyDescent="0.25">
      <c r="A115" s="452"/>
      <c r="B115" s="444" t="s">
        <v>356</v>
      </c>
      <c r="C115" s="444"/>
      <c r="D115" s="183"/>
      <c r="E115" s="220"/>
    </row>
    <row r="116" spans="1:5" ht="33" customHeight="1" x14ac:dyDescent="0.25">
      <c r="A116" s="452"/>
      <c r="B116" s="444" t="s">
        <v>358</v>
      </c>
      <c r="C116" s="444"/>
      <c r="D116" s="183"/>
      <c r="E116" s="220"/>
    </row>
    <row r="117" spans="1:5" ht="33" customHeight="1" x14ac:dyDescent="0.25">
      <c r="A117" s="452"/>
      <c r="B117" s="444" t="s">
        <v>359</v>
      </c>
      <c r="C117" s="444"/>
      <c r="D117" s="183"/>
      <c r="E117" s="220"/>
    </row>
    <row r="118" spans="1:5" ht="33" customHeight="1" x14ac:dyDescent="0.25">
      <c r="A118" s="452"/>
      <c r="B118" s="444" t="s">
        <v>360</v>
      </c>
      <c r="C118" s="444"/>
      <c r="D118" s="183"/>
      <c r="E118" s="220"/>
    </row>
    <row r="119" spans="1:5" ht="33" customHeight="1" x14ac:dyDescent="0.25">
      <c r="A119" s="452"/>
      <c r="B119" s="444" t="s">
        <v>361</v>
      </c>
      <c r="C119" s="444"/>
      <c r="D119" s="183"/>
      <c r="E119" s="220"/>
    </row>
    <row r="120" spans="1:5" ht="33" customHeight="1" x14ac:dyDescent="0.25">
      <c r="A120" s="452"/>
      <c r="B120" s="444" t="s">
        <v>362</v>
      </c>
      <c r="C120" s="444"/>
      <c r="D120" s="183"/>
      <c r="E120" s="220"/>
    </row>
    <row r="121" spans="1:5" ht="33" customHeight="1" x14ac:dyDescent="0.25">
      <c r="A121" s="452"/>
      <c r="B121" s="444" t="s">
        <v>363</v>
      </c>
      <c r="C121" s="444"/>
      <c r="D121" s="183"/>
      <c r="E121" s="220"/>
    </row>
    <row r="122" spans="1:5" ht="33" customHeight="1" x14ac:dyDescent="0.25">
      <c r="A122" s="452"/>
      <c r="B122" s="444" t="s">
        <v>364</v>
      </c>
      <c r="C122" s="444"/>
      <c r="D122" s="183"/>
      <c r="E122" s="220"/>
    </row>
    <row r="123" spans="1:5" ht="33" customHeight="1" x14ac:dyDescent="0.25">
      <c r="A123" s="452"/>
      <c r="B123" s="444" t="s">
        <v>365</v>
      </c>
      <c r="C123" s="444"/>
      <c r="D123" s="183"/>
      <c r="E123" s="220"/>
    </row>
    <row r="124" spans="1:5" ht="33" customHeight="1" x14ac:dyDescent="0.25">
      <c r="A124" s="452"/>
      <c r="B124" s="444" t="s">
        <v>366</v>
      </c>
      <c r="C124" s="444"/>
      <c r="D124" s="183"/>
      <c r="E124" s="220"/>
    </row>
    <row r="125" spans="1:5" ht="33" customHeight="1" thickBot="1" x14ac:dyDescent="0.3">
      <c r="A125" s="453"/>
      <c r="B125" s="445" t="s">
        <v>367</v>
      </c>
      <c r="C125" s="445"/>
      <c r="D125" s="188"/>
      <c r="E125" s="221"/>
    </row>
    <row r="127" spans="1:5" ht="15.75" thickBot="1" x14ac:dyDescent="0.3"/>
    <row r="128" spans="1:5" ht="30" customHeight="1" x14ac:dyDescent="0.25">
      <c r="A128" s="446" t="s">
        <v>370</v>
      </c>
      <c r="B128" s="448" t="s">
        <v>369</v>
      </c>
      <c r="C128" s="448"/>
      <c r="D128" s="450" t="s">
        <v>371</v>
      </c>
      <c r="E128" s="451"/>
    </row>
    <row r="129" spans="1:5" x14ac:dyDescent="0.25">
      <c r="A129" s="447"/>
      <c r="B129" s="449"/>
      <c r="C129" s="449"/>
      <c r="D129" s="90" t="s">
        <v>99</v>
      </c>
      <c r="E129" s="219" t="s">
        <v>100</v>
      </c>
    </row>
    <row r="130" spans="1:5" ht="33" customHeight="1" x14ac:dyDescent="0.25">
      <c r="A130" s="452"/>
      <c r="B130" s="444" t="s">
        <v>316</v>
      </c>
      <c r="C130" s="407"/>
      <c r="D130" s="183"/>
      <c r="E130" s="220"/>
    </row>
    <row r="131" spans="1:5" ht="33" customHeight="1" x14ac:dyDescent="0.25">
      <c r="A131" s="452"/>
      <c r="B131" s="444" t="s">
        <v>320</v>
      </c>
      <c r="C131" s="407"/>
      <c r="D131" s="183"/>
      <c r="E131" s="220"/>
    </row>
    <row r="132" spans="1:5" ht="33" customHeight="1" x14ac:dyDescent="0.25">
      <c r="A132" s="452"/>
      <c r="B132" s="444" t="s">
        <v>317</v>
      </c>
      <c r="C132" s="407"/>
      <c r="D132" s="183"/>
      <c r="E132" s="220"/>
    </row>
    <row r="133" spans="1:5" ht="33" customHeight="1" x14ac:dyDescent="0.25">
      <c r="A133" s="452"/>
      <c r="B133" s="444" t="s">
        <v>318</v>
      </c>
      <c r="C133" s="407"/>
      <c r="D133" s="183"/>
      <c r="E133" s="220"/>
    </row>
    <row r="134" spans="1:5" ht="33" customHeight="1" x14ac:dyDescent="0.25">
      <c r="A134" s="452"/>
      <c r="B134" s="444" t="s">
        <v>319</v>
      </c>
      <c r="C134" s="407"/>
      <c r="D134" s="183"/>
      <c r="E134" s="220"/>
    </row>
    <row r="135" spans="1:5" ht="33" customHeight="1" x14ac:dyDescent="0.25">
      <c r="A135" s="452"/>
      <c r="B135" s="444" t="s">
        <v>321</v>
      </c>
      <c r="C135" s="407"/>
      <c r="D135" s="183"/>
      <c r="E135" s="220"/>
    </row>
    <row r="136" spans="1:5" ht="33" customHeight="1" x14ac:dyDescent="0.25">
      <c r="A136" s="452"/>
      <c r="B136" s="444" t="s">
        <v>322</v>
      </c>
      <c r="C136" s="407"/>
      <c r="D136" s="183"/>
      <c r="E136" s="220"/>
    </row>
    <row r="137" spans="1:5" ht="33" customHeight="1" x14ac:dyDescent="0.25">
      <c r="A137" s="452"/>
      <c r="B137" s="444" t="s">
        <v>323</v>
      </c>
      <c r="C137" s="407"/>
      <c r="D137" s="183"/>
      <c r="E137" s="220"/>
    </row>
    <row r="138" spans="1:5" ht="33" customHeight="1" x14ac:dyDescent="0.25">
      <c r="A138" s="452"/>
      <c r="B138" s="444" t="s">
        <v>324</v>
      </c>
      <c r="C138" s="407"/>
      <c r="D138" s="183"/>
      <c r="E138" s="220"/>
    </row>
    <row r="139" spans="1:5" ht="33" customHeight="1" x14ac:dyDescent="0.25">
      <c r="A139" s="452"/>
      <c r="B139" s="444" t="s">
        <v>325</v>
      </c>
      <c r="C139" s="407"/>
      <c r="D139" s="183"/>
      <c r="E139" s="220"/>
    </row>
    <row r="140" spans="1:5" ht="33" customHeight="1" x14ac:dyDescent="0.25">
      <c r="A140" s="452"/>
      <c r="B140" s="444" t="s">
        <v>326</v>
      </c>
      <c r="C140" s="407"/>
      <c r="D140" s="183"/>
      <c r="E140" s="220"/>
    </row>
    <row r="141" spans="1:5" ht="33" customHeight="1" x14ac:dyDescent="0.25">
      <c r="A141" s="452"/>
      <c r="B141" s="444" t="s">
        <v>327</v>
      </c>
      <c r="C141" s="407"/>
      <c r="D141" s="183"/>
      <c r="E141" s="220"/>
    </row>
    <row r="142" spans="1:5" ht="33" customHeight="1" x14ac:dyDescent="0.25">
      <c r="A142" s="452"/>
      <c r="B142" s="444" t="s">
        <v>328</v>
      </c>
      <c r="C142" s="407"/>
      <c r="D142" s="183"/>
      <c r="E142" s="220"/>
    </row>
    <row r="143" spans="1:5" ht="33" customHeight="1" x14ac:dyDescent="0.25">
      <c r="A143" s="452"/>
      <c r="B143" s="444" t="s">
        <v>329</v>
      </c>
      <c r="C143" s="407"/>
      <c r="D143" s="183"/>
      <c r="E143" s="220"/>
    </row>
    <row r="144" spans="1:5" ht="33" customHeight="1" x14ac:dyDescent="0.25">
      <c r="A144" s="452"/>
      <c r="B144" s="444" t="s">
        <v>330</v>
      </c>
      <c r="C144" s="407"/>
      <c r="D144" s="183"/>
      <c r="E144" s="220"/>
    </row>
    <row r="145" spans="1:5" ht="33" customHeight="1" x14ac:dyDescent="0.25">
      <c r="A145" s="452"/>
      <c r="B145" s="444" t="s">
        <v>331</v>
      </c>
      <c r="C145" s="407"/>
      <c r="D145" s="183"/>
      <c r="E145" s="220"/>
    </row>
    <row r="146" spans="1:5" ht="33" customHeight="1" x14ac:dyDescent="0.25">
      <c r="A146" s="452"/>
      <c r="B146" s="444" t="s">
        <v>332</v>
      </c>
      <c r="C146" s="407"/>
      <c r="D146" s="183"/>
      <c r="E146" s="220"/>
    </row>
    <row r="147" spans="1:5" ht="33" customHeight="1" x14ac:dyDescent="0.25">
      <c r="A147" s="452"/>
      <c r="B147" s="444" t="s">
        <v>333</v>
      </c>
      <c r="C147" s="407"/>
      <c r="D147" s="183"/>
      <c r="E147" s="220"/>
    </row>
    <row r="148" spans="1:5" ht="33" customHeight="1" x14ac:dyDescent="0.25">
      <c r="A148" s="452"/>
      <c r="B148" s="444" t="s">
        <v>334</v>
      </c>
      <c r="C148" s="444"/>
      <c r="D148" s="183"/>
      <c r="E148" s="220"/>
    </row>
    <row r="149" spans="1:5" ht="33" customHeight="1" x14ac:dyDescent="0.25">
      <c r="A149" s="452"/>
      <c r="B149" s="444" t="s">
        <v>335</v>
      </c>
      <c r="C149" s="407"/>
      <c r="D149" s="183"/>
      <c r="E149" s="220"/>
    </row>
    <row r="150" spans="1:5" ht="33" customHeight="1" x14ac:dyDescent="0.25">
      <c r="A150" s="452"/>
      <c r="B150" s="454" t="s">
        <v>368</v>
      </c>
      <c r="C150" s="454"/>
      <c r="D150" s="454"/>
      <c r="E150" s="455"/>
    </row>
    <row r="151" spans="1:5" ht="33" customHeight="1" x14ac:dyDescent="0.25">
      <c r="A151" s="452"/>
      <c r="B151" s="444" t="s">
        <v>357</v>
      </c>
      <c r="C151" s="444"/>
      <c r="D151" s="183"/>
      <c r="E151" s="220"/>
    </row>
    <row r="152" spans="1:5" ht="33" customHeight="1" x14ac:dyDescent="0.25">
      <c r="A152" s="452"/>
      <c r="B152" s="444" t="s">
        <v>354</v>
      </c>
      <c r="C152" s="444"/>
      <c r="D152" s="183"/>
      <c r="E152" s="220"/>
    </row>
    <row r="153" spans="1:5" ht="33" customHeight="1" x14ac:dyDescent="0.25">
      <c r="A153" s="452"/>
      <c r="B153" s="444" t="s">
        <v>355</v>
      </c>
      <c r="C153" s="444"/>
      <c r="D153" s="183"/>
      <c r="E153" s="220"/>
    </row>
    <row r="154" spans="1:5" ht="33" customHeight="1" x14ac:dyDescent="0.25">
      <c r="A154" s="452"/>
      <c r="B154" s="444" t="s">
        <v>356</v>
      </c>
      <c r="C154" s="444"/>
      <c r="D154" s="183"/>
      <c r="E154" s="220"/>
    </row>
    <row r="155" spans="1:5" ht="33" customHeight="1" x14ac:dyDescent="0.25">
      <c r="A155" s="452"/>
      <c r="B155" s="444" t="s">
        <v>358</v>
      </c>
      <c r="C155" s="444"/>
      <c r="D155" s="183"/>
      <c r="E155" s="220"/>
    </row>
    <row r="156" spans="1:5" ht="33" customHeight="1" x14ac:dyDescent="0.25">
      <c r="A156" s="452"/>
      <c r="B156" s="444" t="s">
        <v>359</v>
      </c>
      <c r="C156" s="444"/>
      <c r="D156" s="183"/>
      <c r="E156" s="220"/>
    </row>
    <row r="157" spans="1:5" ht="33" customHeight="1" x14ac:dyDescent="0.25">
      <c r="A157" s="452"/>
      <c r="B157" s="444" t="s">
        <v>360</v>
      </c>
      <c r="C157" s="444"/>
      <c r="D157" s="183"/>
      <c r="E157" s="220"/>
    </row>
    <row r="158" spans="1:5" ht="33" customHeight="1" x14ac:dyDescent="0.25">
      <c r="A158" s="452"/>
      <c r="B158" s="444" t="s">
        <v>361</v>
      </c>
      <c r="C158" s="444"/>
      <c r="D158" s="183"/>
      <c r="E158" s="220"/>
    </row>
    <row r="159" spans="1:5" ht="33" customHeight="1" x14ac:dyDescent="0.25">
      <c r="A159" s="452"/>
      <c r="B159" s="444" t="s">
        <v>362</v>
      </c>
      <c r="C159" s="444"/>
      <c r="D159" s="183"/>
      <c r="E159" s="220"/>
    </row>
    <row r="160" spans="1:5" ht="33" customHeight="1" x14ac:dyDescent="0.25">
      <c r="A160" s="452"/>
      <c r="B160" s="444" t="s">
        <v>363</v>
      </c>
      <c r="C160" s="444"/>
      <c r="D160" s="183"/>
      <c r="E160" s="220"/>
    </row>
    <row r="161" spans="1:5" ht="33" customHeight="1" x14ac:dyDescent="0.25">
      <c r="A161" s="452"/>
      <c r="B161" s="444" t="s">
        <v>364</v>
      </c>
      <c r="C161" s="444"/>
      <c r="D161" s="183"/>
      <c r="E161" s="220"/>
    </row>
    <row r="162" spans="1:5" ht="33" customHeight="1" x14ac:dyDescent="0.25">
      <c r="A162" s="452"/>
      <c r="B162" s="444" t="s">
        <v>365</v>
      </c>
      <c r="C162" s="444"/>
      <c r="D162" s="183"/>
      <c r="E162" s="220"/>
    </row>
    <row r="163" spans="1:5" ht="33" customHeight="1" x14ac:dyDescent="0.25">
      <c r="A163" s="452"/>
      <c r="B163" s="444" t="s">
        <v>366</v>
      </c>
      <c r="C163" s="444"/>
      <c r="D163" s="183"/>
      <c r="E163" s="220"/>
    </row>
    <row r="164" spans="1:5" ht="33" customHeight="1" thickBot="1" x14ac:dyDescent="0.3">
      <c r="A164" s="453"/>
      <c r="B164" s="445" t="s">
        <v>367</v>
      </c>
      <c r="C164" s="445"/>
      <c r="D164" s="188"/>
      <c r="E164" s="221"/>
    </row>
    <row r="166" spans="1:5" ht="15.75" thickBot="1" x14ac:dyDescent="0.3"/>
    <row r="167" spans="1:5" ht="30" customHeight="1" x14ac:dyDescent="0.25">
      <c r="A167" s="446" t="s">
        <v>370</v>
      </c>
      <c r="B167" s="448" t="s">
        <v>369</v>
      </c>
      <c r="C167" s="448"/>
      <c r="D167" s="450" t="s">
        <v>371</v>
      </c>
      <c r="E167" s="451"/>
    </row>
    <row r="168" spans="1:5" x14ac:dyDescent="0.25">
      <c r="A168" s="447"/>
      <c r="B168" s="449"/>
      <c r="C168" s="449"/>
      <c r="D168" s="90" t="s">
        <v>99</v>
      </c>
      <c r="E168" s="219" t="s">
        <v>100</v>
      </c>
    </row>
    <row r="169" spans="1:5" ht="33" customHeight="1" x14ac:dyDescent="0.25">
      <c r="A169" s="452"/>
      <c r="B169" s="444" t="s">
        <v>316</v>
      </c>
      <c r="C169" s="407"/>
      <c r="D169" s="183"/>
      <c r="E169" s="220"/>
    </row>
    <row r="170" spans="1:5" ht="33" customHeight="1" x14ac:dyDescent="0.25">
      <c r="A170" s="452"/>
      <c r="B170" s="444" t="s">
        <v>320</v>
      </c>
      <c r="C170" s="407"/>
      <c r="D170" s="183"/>
      <c r="E170" s="220"/>
    </row>
    <row r="171" spans="1:5" ht="33" customHeight="1" x14ac:dyDescent="0.25">
      <c r="A171" s="452"/>
      <c r="B171" s="444" t="s">
        <v>317</v>
      </c>
      <c r="C171" s="407"/>
      <c r="D171" s="183"/>
      <c r="E171" s="220"/>
    </row>
    <row r="172" spans="1:5" ht="33" customHeight="1" x14ac:dyDescent="0.25">
      <c r="A172" s="452"/>
      <c r="B172" s="444" t="s">
        <v>318</v>
      </c>
      <c r="C172" s="407"/>
      <c r="D172" s="183"/>
      <c r="E172" s="220"/>
    </row>
    <row r="173" spans="1:5" ht="33" customHeight="1" x14ac:dyDescent="0.25">
      <c r="A173" s="452"/>
      <c r="B173" s="444" t="s">
        <v>319</v>
      </c>
      <c r="C173" s="407"/>
      <c r="D173" s="183"/>
      <c r="E173" s="220"/>
    </row>
    <row r="174" spans="1:5" ht="33" customHeight="1" x14ac:dyDescent="0.25">
      <c r="A174" s="452"/>
      <c r="B174" s="444" t="s">
        <v>321</v>
      </c>
      <c r="C174" s="407"/>
      <c r="D174" s="183"/>
      <c r="E174" s="220"/>
    </row>
    <row r="175" spans="1:5" ht="33" customHeight="1" x14ac:dyDescent="0.25">
      <c r="A175" s="452"/>
      <c r="B175" s="444" t="s">
        <v>322</v>
      </c>
      <c r="C175" s="407"/>
      <c r="D175" s="183"/>
      <c r="E175" s="220"/>
    </row>
    <row r="176" spans="1:5" ht="33" customHeight="1" x14ac:dyDescent="0.25">
      <c r="A176" s="452"/>
      <c r="B176" s="444" t="s">
        <v>323</v>
      </c>
      <c r="C176" s="407"/>
      <c r="D176" s="183"/>
      <c r="E176" s="220"/>
    </row>
    <row r="177" spans="1:5" ht="33" customHeight="1" x14ac:dyDescent="0.25">
      <c r="A177" s="452"/>
      <c r="B177" s="444" t="s">
        <v>324</v>
      </c>
      <c r="C177" s="407"/>
      <c r="D177" s="183"/>
      <c r="E177" s="220"/>
    </row>
    <row r="178" spans="1:5" ht="33" customHeight="1" x14ac:dyDescent="0.25">
      <c r="A178" s="452"/>
      <c r="B178" s="444" t="s">
        <v>325</v>
      </c>
      <c r="C178" s="407"/>
      <c r="D178" s="183"/>
      <c r="E178" s="220"/>
    </row>
    <row r="179" spans="1:5" ht="33" customHeight="1" x14ac:dyDescent="0.25">
      <c r="A179" s="452"/>
      <c r="B179" s="444" t="s">
        <v>326</v>
      </c>
      <c r="C179" s="407"/>
      <c r="D179" s="183"/>
      <c r="E179" s="220"/>
    </row>
    <row r="180" spans="1:5" ht="33" customHeight="1" x14ac:dyDescent="0.25">
      <c r="A180" s="452"/>
      <c r="B180" s="444" t="s">
        <v>327</v>
      </c>
      <c r="C180" s="407"/>
      <c r="D180" s="183"/>
      <c r="E180" s="220"/>
    </row>
    <row r="181" spans="1:5" ht="33" customHeight="1" x14ac:dyDescent="0.25">
      <c r="A181" s="452"/>
      <c r="B181" s="444" t="s">
        <v>328</v>
      </c>
      <c r="C181" s="407"/>
      <c r="D181" s="183"/>
      <c r="E181" s="220"/>
    </row>
    <row r="182" spans="1:5" ht="33" customHeight="1" x14ac:dyDescent="0.25">
      <c r="A182" s="452"/>
      <c r="B182" s="444" t="s">
        <v>329</v>
      </c>
      <c r="C182" s="407"/>
      <c r="D182" s="183"/>
      <c r="E182" s="220"/>
    </row>
    <row r="183" spans="1:5" ht="33" customHeight="1" x14ac:dyDescent="0.25">
      <c r="A183" s="452"/>
      <c r="B183" s="444" t="s">
        <v>330</v>
      </c>
      <c r="C183" s="407"/>
      <c r="D183" s="183"/>
      <c r="E183" s="220"/>
    </row>
    <row r="184" spans="1:5" ht="33" customHeight="1" x14ac:dyDescent="0.25">
      <c r="A184" s="452"/>
      <c r="B184" s="444" t="s">
        <v>331</v>
      </c>
      <c r="C184" s="407"/>
      <c r="D184" s="183"/>
      <c r="E184" s="220"/>
    </row>
    <row r="185" spans="1:5" ht="33" customHeight="1" x14ac:dyDescent="0.25">
      <c r="A185" s="452"/>
      <c r="B185" s="444" t="s">
        <v>332</v>
      </c>
      <c r="C185" s="407"/>
      <c r="D185" s="183"/>
      <c r="E185" s="220"/>
    </row>
    <row r="186" spans="1:5" ht="33" customHeight="1" x14ac:dyDescent="0.25">
      <c r="A186" s="452"/>
      <c r="B186" s="444" t="s">
        <v>333</v>
      </c>
      <c r="C186" s="407"/>
      <c r="D186" s="183"/>
      <c r="E186" s="220"/>
    </row>
    <row r="187" spans="1:5" ht="33" customHeight="1" x14ac:dyDescent="0.25">
      <c r="A187" s="452"/>
      <c r="B187" s="444" t="s">
        <v>334</v>
      </c>
      <c r="C187" s="444"/>
      <c r="D187" s="183"/>
      <c r="E187" s="220"/>
    </row>
    <row r="188" spans="1:5" ht="33" customHeight="1" x14ac:dyDescent="0.25">
      <c r="A188" s="452"/>
      <c r="B188" s="444" t="s">
        <v>335</v>
      </c>
      <c r="C188" s="407"/>
      <c r="D188" s="183"/>
      <c r="E188" s="220"/>
    </row>
    <row r="189" spans="1:5" ht="33" customHeight="1" x14ac:dyDescent="0.25">
      <c r="A189" s="452"/>
      <c r="B189" s="454" t="s">
        <v>368</v>
      </c>
      <c r="C189" s="454"/>
      <c r="D189" s="454"/>
      <c r="E189" s="455"/>
    </row>
    <row r="190" spans="1:5" ht="33" customHeight="1" x14ac:dyDescent="0.25">
      <c r="A190" s="452"/>
      <c r="B190" s="444" t="s">
        <v>357</v>
      </c>
      <c r="C190" s="444"/>
      <c r="D190" s="183"/>
      <c r="E190" s="220"/>
    </row>
    <row r="191" spans="1:5" ht="33" customHeight="1" x14ac:dyDescent="0.25">
      <c r="A191" s="452"/>
      <c r="B191" s="444" t="s">
        <v>354</v>
      </c>
      <c r="C191" s="444"/>
      <c r="D191" s="183"/>
      <c r="E191" s="220"/>
    </row>
    <row r="192" spans="1:5" ht="33" customHeight="1" x14ac:dyDescent="0.25">
      <c r="A192" s="452"/>
      <c r="B192" s="444" t="s">
        <v>355</v>
      </c>
      <c r="C192" s="444"/>
      <c r="D192" s="183"/>
      <c r="E192" s="220"/>
    </row>
    <row r="193" spans="1:5" ht="33" customHeight="1" x14ac:dyDescent="0.25">
      <c r="A193" s="452"/>
      <c r="B193" s="444" t="s">
        <v>356</v>
      </c>
      <c r="C193" s="444"/>
      <c r="D193" s="183"/>
      <c r="E193" s="220"/>
    </row>
    <row r="194" spans="1:5" ht="33" customHeight="1" x14ac:dyDescent="0.25">
      <c r="A194" s="452"/>
      <c r="B194" s="444" t="s">
        <v>358</v>
      </c>
      <c r="C194" s="444"/>
      <c r="D194" s="183"/>
      <c r="E194" s="220"/>
    </row>
    <row r="195" spans="1:5" ht="33" customHeight="1" x14ac:dyDescent="0.25">
      <c r="A195" s="452"/>
      <c r="B195" s="444" t="s">
        <v>359</v>
      </c>
      <c r="C195" s="444"/>
      <c r="D195" s="183"/>
      <c r="E195" s="220"/>
    </row>
    <row r="196" spans="1:5" ht="33" customHeight="1" x14ac:dyDescent="0.25">
      <c r="A196" s="452"/>
      <c r="B196" s="444" t="s">
        <v>360</v>
      </c>
      <c r="C196" s="444"/>
      <c r="D196" s="183"/>
      <c r="E196" s="220"/>
    </row>
    <row r="197" spans="1:5" ht="33" customHeight="1" x14ac:dyDescent="0.25">
      <c r="A197" s="452"/>
      <c r="B197" s="444" t="s">
        <v>361</v>
      </c>
      <c r="C197" s="444"/>
      <c r="D197" s="183"/>
      <c r="E197" s="220"/>
    </row>
    <row r="198" spans="1:5" ht="33" customHeight="1" x14ac:dyDescent="0.25">
      <c r="A198" s="452"/>
      <c r="B198" s="444" t="s">
        <v>362</v>
      </c>
      <c r="C198" s="444"/>
      <c r="D198" s="183"/>
      <c r="E198" s="220"/>
    </row>
    <row r="199" spans="1:5" ht="33" customHeight="1" x14ac:dyDescent="0.25">
      <c r="A199" s="452"/>
      <c r="B199" s="444" t="s">
        <v>363</v>
      </c>
      <c r="C199" s="444"/>
      <c r="D199" s="183"/>
      <c r="E199" s="220"/>
    </row>
    <row r="200" spans="1:5" ht="33" customHeight="1" x14ac:dyDescent="0.25">
      <c r="A200" s="452"/>
      <c r="B200" s="444" t="s">
        <v>364</v>
      </c>
      <c r="C200" s="444"/>
      <c r="D200" s="183"/>
      <c r="E200" s="220"/>
    </row>
    <row r="201" spans="1:5" ht="33" customHeight="1" x14ac:dyDescent="0.25">
      <c r="A201" s="452"/>
      <c r="B201" s="444" t="s">
        <v>365</v>
      </c>
      <c r="C201" s="444"/>
      <c r="D201" s="183"/>
      <c r="E201" s="220"/>
    </row>
    <row r="202" spans="1:5" ht="33" customHeight="1" x14ac:dyDescent="0.25">
      <c r="A202" s="452"/>
      <c r="B202" s="444" t="s">
        <v>366</v>
      </c>
      <c r="C202" s="444"/>
      <c r="D202" s="183"/>
      <c r="E202" s="220"/>
    </row>
    <row r="203" spans="1:5" ht="33" customHeight="1" thickBot="1" x14ac:dyDescent="0.3">
      <c r="A203" s="453"/>
      <c r="B203" s="445" t="s">
        <v>367</v>
      </c>
      <c r="C203" s="445"/>
      <c r="D203" s="188"/>
      <c r="E203" s="221"/>
    </row>
    <row r="205" spans="1:5" ht="15.75" thickBot="1" x14ac:dyDescent="0.3"/>
    <row r="206" spans="1:5" ht="29.25" customHeight="1" x14ac:dyDescent="0.25">
      <c r="A206" s="446" t="s">
        <v>370</v>
      </c>
      <c r="B206" s="448" t="s">
        <v>369</v>
      </c>
      <c r="C206" s="448"/>
      <c r="D206" s="450" t="s">
        <v>371</v>
      </c>
      <c r="E206" s="451"/>
    </row>
    <row r="207" spans="1:5" x14ac:dyDescent="0.25">
      <c r="A207" s="447"/>
      <c r="B207" s="449"/>
      <c r="C207" s="449"/>
      <c r="D207" s="90" t="s">
        <v>99</v>
      </c>
      <c r="E207" s="219" t="s">
        <v>100</v>
      </c>
    </row>
    <row r="208" spans="1:5" ht="33" customHeight="1" x14ac:dyDescent="0.25">
      <c r="A208" s="452"/>
      <c r="B208" s="444" t="s">
        <v>316</v>
      </c>
      <c r="C208" s="407"/>
      <c r="D208" s="183"/>
      <c r="E208" s="220"/>
    </row>
    <row r="209" spans="1:5" ht="33" customHeight="1" x14ac:dyDescent="0.25">
      <c r="A209" s="452"/>
      <c r="B209" s="444" t="s">
        <v>320</v>
      </c>
      <c r="C209" s="407"/>
      <c r="D209" s="183"/>
      <c r="E209" s="220"/>
    </row>
    <row r="210" spans="1:5" ht="33" customHeight="1" x14ac:dyDescent="0.25">
      <c r="A210" s="452"/>
      <c r="B210" s="444" t="s">
        <v>317</v>
      </c>
      <c r="C210" s="407"/>
      <c r="D210" s="183"/>
      <c r="E210" s="220"/>
    </row>
    <row r="211" spans="1:5" ht="33" customHeight="1" x14ac:dyDescent="0.25">
      <c r="A211" s="452"/>
      <c r="B211" s="444" t="s">
        <v>318</v>
      </c>
      <c r="C211" s="407"/>
      <c r="D211" s="183"/>
      <c r="E211" s="220"/>
    </row>
    <row r="212" spans="1:5" ht="33" customHeight="1" x14ac:dyDescent="0.25">
      <c r="A212" s="452"/>
      <c r="B212" s="444" t="s">
        <v>319</v>
      </c>
      <c r="C212" s="407"/>
      <c r="D212" s="183"/>
      <c r="E212" s="220"/>
    </row>
    <row r="213" spans="1:5" ht="33" customHeight="1" x14ac:dyDescent="0.25">
      <c r="A213" s="452"/>
      <c r="B213" s="444" t="s">
        <v>321</v>
      </c>
      <c r="C213" s="407"/>
      <c r="D213" s="183"/>
      <c r="E213" s="220"/>
    </row>
    <row r="214" spans="1:5" ht="33" customHeight="1" x14ac:dyDescent="0.25">
      <c r="A214" s="452"/>
      <c r="B214" s="444" t="s">
        <v>322</v>
      </c>
      <c r="C214" s="407"/>
      <c r="D214" s="183"/>
      <c r="E214" s="220"/>
    </row>
    <row r="215" spans="1:5" ht="33" customHeight="1" x14ac:dyDescent="0.25">
      <c r="A215" s="452"/>
      <c r="B215" s="444" t="s">
        <v>323</v>
      </c>
      <c r="C215" s="407"/>
      <c r="D215" s="183"/>
      <c r="E215" s="220"/>
    </row>
    <row r="216" spans="1:5" ht="33" customHeight="1" x14ac:dyDescent="0.25">
      <c r="A216" s="452"/>
      <c r="B216" s="444" t="s">
        <v>324</v>
      </c>
      <c r="C216" s="407"/>
      <c r="D216" s="183"/>
      <c r="E216" s="220"/>
    </row>
    <row r="217" spans="1:5" ht="33" customHeight="1" x14ac:dyDescent="0.25">
      <c r="A217" s="452"/>
      <c r="B217" s="444" t="s">
        <v>325</v>
      </c>
      <c r="C217" s="407"/>
      <c r="D217" s="183"/>
      <c r="E217" s="220"/>
    </row>
    <row r="218" spans="1:5" ht="33" customHeight="1" x14ac:dyDescent="0.25">
      <c r="A218" s="452"/>
      <c r="B218" s="444" t="s">
        <v>326</v>
      </c>
      <c r="C218" s="407"/>
      <c r="D218" s="183"/>
      <c r="E218" s="220"/>
    </row>
    <row r="219" spans="1:5" ht="33" customHeight="1" x14ac:dyDescent="0.25">
      <c r="A219" s="452"/>
      <c r="B219" s="444" t="s">
        <v>327</v>
      </c>
      <c r="C219" s="407"/>
      <c r="D219" s="183"/>
      <c r="E219" s="220"/>
    </row>
    <row r="220" spans="1:5" ht="33" customHeight="1" x14ac:dyDescent="0.25">
      <c r="A220" s="452"/>
      <c r="B220" s="444" t="s">
        <v>328</v>
      </c>
      <c r="C220" s="407"/>
      <c r="D220" s="183"/>
      <c r="E220" s="220"/>
    </row>
    <row r="221" spans="1:5" ht="33" customHeight="1" x14ac:dyDescent="0.25">
      <c r="A221" s="452"/>
      <c r="B221" s="444" t="s">
        <v>329</v>
      </c>
      <c r="C221" s="407"/>
      <c r="D221" s="183"/>
      <c r="E221" s="220"/>
    </row>
    <row r="222" spans="1:5" ht="33" customHeight="1" x14ac:dyDescent="0.25">
      <c r="A222" s="452"/>
      <c r="B222" s="444" t="s">
        <v>330</v>
      </c>
      <c r="C222" s="407"/>
      <c r="D222" s="183"/>
      <c r="E222" s="220"/>
    </row>
    <row r="223" spans="1:5" ht="33" customHeight="1" x14ac:dyDescent="0.25">
      <c r="A223" s="452"/>
      <c r="B223" s="444" t="s">
        <v>331</v>
      </c>
      <c r="C223" s="407"/>
      <c r="D223" s="183"/>
      <c r="E223" s="220"/>
    </row>
    <row r="224" spans="1:5" ht="33" customHeight="1" x14ac:dyDescent="0.25">
      <c r="A224" s="452"/>
      <c r="B224" s="444" t="s">
        <v>332</v>
      </c>
      <c r="C224" s="407"/>
      <c r="D224" s="183"/>
      <c r="E224" s="220"/>
    </row>
    <row r="225" spans="1:5" ht="33" customHeight="1" x14ac:dyDescent="0.25">
      <c r="A225" s="452"/>
      <c r="B225" s="444" t="s">
        <v>333</v>
      </c>
      <c r="C225" s="407"/>
      <c r="D225" s="183"/>
      <c r="E225" s="220"/>
    </row>
    <row r="226" spans="1:5" ht="33" customHeight="1" x14ac:dyDescent="0.25">
      <c r="A226" s="452"/>
      <c r="B226" s="444" t="s">
        <v>334</v>
      </c>
      <c r="C226" s="444"/>
      <c r="D226" s="183"/>
      <c r="E226" s="220"/>
    </row>
    <row r="227" spans="1:5" ht="33" customHeight="1" x14ac:dyDescent="0.25">
      <c r="A227" s="452"/>
      <c r="B227" s="444" t="s">
        <v>335</v>
      </c>
      <c r="C227" s="407"/>
      <c r="D227" s="183"/>
      <c r="E227" s="220"/>
    </row>
    <row r="228" spans="1:5" ht="33" customHeight="1" x14ac:dyDescent="0.25">
      <c r="A228" s="452"/>
      <c r="B228" s="454" t="s">
        <v>368</v>
      </c>
      <c r="C228" s="454"/>
      <c r="D228" s="454"/>
      <c r="E228" s="455"/>
    </row>
    <row r="229" spans="1:5" ht="33" customHeight="1" x14ac:dyDescent="0.25">
      <c r="A229" s="452"/>
      <c r="B229" s="444" t="s">
        <v>357</v>
      </c>
      <c r="C229" s="444"/>
      <c r="D229" s="183"/>
      <c r="E229" s="220"/>
    </row>
    <row r="230" spans="1:5" ht="33" customHeight="1" x14ac:dyDescent="0.25">
      <c r="A230" s="452"/>
      <c r="B230" s="444" t="s">
        <v>354</v>
      </c>
      <c r="C230" s="444"/>
      <c r="D230" s="183"/>
      <c r="E230" s="220"/>
    </row>
    <row r="231" spans="1:5" ht="33" customHeight="1" x14ac:dyDescent="0.25">
      <c r="A231" s="452"/>
      <c r="B231" s="444" t="s">
        <v>355</v>
      </c>
      <c r="C231" s="444"/>
      <c r="D231" s="183"/>
      <c r="E231" s="220"/>
    </row>
    <row r="232" spans="1:5" ht="33" customHeight="1" x14ac:dyDescent="0.25">
      <c r="A232" s="452"/>
      <c r="B232" s="444" t="s">
        <v>356</v>
      </c>
      <c r="C232" s="444"/>
      <c r="D232" s="183"/>
      <c r="E232" s="220"/>
    </row>
    <row r="233" spans="1:5" ht="33" customHeight="1" x14ac:dyDescent="0.25">
      <c r="A233" s="452"/>
      <c r="B233" s="444" t="s">
        <v>358</v>
      </c>
      <c r="C233" s="444"/>
      <c r="D233" s="183"/>
      <c r="E233" s="220"/>
    </row>
    <row r="234" spans="1:5" ht="33" customHeight="1" x14ac:dyDescent="0.25">
      <c r="A234" s="452"/>
      <c r="B234" s="444" t="s">
        <v>359</v>
      </c>
      <c r="C234" s="444"/>
      <c r="D234" s="183"/>
      <c r="E234" s="220"/>
    </row>
    <row r="235" spans="1:5" ht="33" customHeight="1" x14ac:dyDescent="0.25">
      <c r="A235" s="452"/>
      <c r="B235" s="444" t="s">
        <v>360</v>
      </c>
      <c r="C235" s="444"/>
      <c r="D235" s="183"/>
      <c r="E235" s="220"/>
    </row>
    <row r="236" spans="1:5" ht="33" customHeight="1" x14ac:dyDescent="0.25">
      <c r="A236" s="452"/>
      <c r="B236" s="444" t="s">
        <v>361</v>
      </c>
      <c r="C236" s="444"/>
      <c r="D236" s="183"/>
      <c r="E236" s="220"/>
    </row>
    <row r="237" spans="1:5" ht="33" customHeight="1" x14ac:dyDescent="0.25">
      <c r="A237" s="452"/>
      <c r="B237" s="444" t="s">
        <v>362</v>
      </c>
      <c r="C237" s="444"/>
      <c r="D237" s="183"/>
      <c r="E237" s="220"/>
    </row>
    <row r="238" spans="1:5" ht="33" customHeight="1" x14ac:dyDescent="0.25">
      <c r="A238" s="452"/>
      <c r="B238" s="444" t="s">
        <v>363</v>
      </c>
      <c r="C238" s="444"/>
      <c r="D238" s="183"/>
      <c r="E238" s="220"/>
    </row>
    <row r="239" spans="1:5" ht="33" customHeight="1" x14ac:dyDescent="0.25">
      <c r="A239" s="452"/>
      <c r="B239" s="444" t="s">
        <v>364</v>
      </c>
      <c r="C239" s="444"/>
      <c r="D239" s="183"/>
      <c r="E239" s="220"/>
    </row>
    <row r="240" spans="1:5" ht="33" customHeight="1" x14ac:dyDescent="0.25">
      <c r="A240" s="452"/>
      <c r="B240" s="444" t="s">
        <v>365</v>
      </c>
      <c r="C240" s="444"/>
      <c r="D240" s="183"/>
      <c r="E240" s="220"/>
    </row>
    <row r="241" spans="1:5" ht="33" customHeight="1" x14ac:dyDescent="0.25">
      <c r="A241" s="452"/>
      <c r="B241" s="444" t="s">
        <v>366</v>
      </c>
      <c r="C241" s="444"/>
      <c r="D241" s="183"/>
      <c r="E241" s="220"/>
    </row>
    <row r="242" spans="1:5" ht="33" customHeight="1" thickBot="1" x14ac:dyDescent="0.3">
      <c r="A242" s="453"/>
      <c r="B242" s="445" t="s">
        <v>367</v>
      </c>
      <c r="C242" s="445"/>
      <c r="D242" s="188"/>
      <c r="E242" s="221"/>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pageSetUpPr fitToPage="1"/>
  </sheetPr>
  <dimension ref="A1:N132"/>
  <sheetViews>
    <sheetView topLeftCell="A39" zoomScale="70" zoomScaleNormal="70" workbookViewId="0">
      <selection activeCell="G45" sqref="G45:J45"/>
    </sheetView>
  </sheetViews>
  <sheetFormatPr baseColWidth="10" defaultColWidth="11.42578125" defaultRowHeight="14.25" x14ac:dyDescent="0.2"/>
  <cols>
    <col min="1" max="2" width="6.5703125" style="1" customWidth="1"/>
    <col min="3" max="3" width="21.140625" style="1" customWidth="1"/>
    <col min="4" max="4" width="36.85546875" style="1" customWidth="1"/>
    <col min="5" max="5" width="43" style="1" customWidth="1"/>
    <col min="6" max="6" width="37.85546875" style="1" customWidth="1"/>
    <col min="7" max="7" width="25.28515625" style="1" customWidth="1"/>
    <col min="8" max="8" width="18.7109375" style="1" customWidth="1"/>
    <col min="9" max="9" width="15.28515625" style="1" customWidth="1"/>
    <col min="10" max="10" width="26.140625" style="1" customWidth="1"/>
    <col min="11" max="16384" width="11.42578125" style="1"/>
  </cols>
  <sheetData>
    <row r="1" spans="1:14" ht="15" customHeight="1" x14ac:dyDescent="0.2">
      <c r="A1" s="530" t="str">
        <f>CONTEXTO!B1</f>
        <v>PROCESO: GESTIÓN DE RECURSOS FÍSICOS</v>
      </c>
      <c r="B1" s="361"/>
      <c r="C1" s="361"/>
      <c r="D1" s="361"/>
      <c r="E1" s="361"/>
      <c r="F1" s="361"/>
      <c r="G1" s="362"/>
      <c r="H1" s="369" t="s">
        <v>16</v>
      </c>
      <c r="I1" s="369"/>
      <c r="J1" s="542"/>
      <c r="K1" s="2"/>
      <c r="N1" s="385"/>
    </row>
    <row r="2" spans="1:14" ht="15" customHeight="1" x14ac:dyDescent="0.2">
      <c r="A2" s="531"/>
      <c r="B2" s="364"/>
      <c r="C2" s="364"/>
      <c r="D2" s="364"/>
      <c r="E2" s="364"/>
      <c r="F2" s="364"/>
      <c r="G2" s="365"/>
      <c r="H2" s="407" t="s">
        <v>2</v>
      </c>
      <c r="I2" s="407"/>
      <c r="J2" s="543"/>
      <c r="K2" s="2"/>
      <c r="N2" s="385"/>
    </row>
    <row r="3" spans="1:14" ht="15" customHeight="1" x14ac:dyDescent="0.2">
      <c r="A3" s="531" t="s">
        <v>60</v>
      </c>
      <c r="B3" s="364"/>
      <c r="C3" s="364"/>
      <c r="D3" s="364"/>
      <c r="E3" s="364"/>
      <c r="F3" s="364"/>
      <c r="G3" s="365"/>
      <c r="H3" s="407" t="s">
        <v>4</v>
      </c>
      <c r="I3" s="407"/>
      <c r="J3" s="543"/>
      <c r="K3" s="2"/>
      <c r="N3" s="385"/>
    </row>
    <row r="4" spans="1:14" ht="15.75" customHeight="1" x14ac:dyDescent="0.2">
      <c r="A4" s="532"/>
      <c r="B4" s="420"/>
      <c r="C4" s="420"/>
      <c r="D4" s="420"/>
      <c r="E4" s="420"/>
      <c r="F4" s="420"/>
      <c r="G4" s="421"/>
      <c r="H4" s="407" t="s">
        <v>5</v>
      </c>
      <c r="I4" s="407"/>
      <c r="J4" s="544"/>
      <c r="K4" s="2"/>
      <c r="N4" s="385"/>
    </row>
    <row r="5" spans="1:14" ht="15.75" customHeight="1" x14ac:dyDescent="0.2">
      <c r="A5" s="539"/>
      <c r="B5" s="540"/>
      <c r="C5" s="540"/>
      <c r="D5" s="540"/>
      <c r="E5" s="540"/>
      <c r="F5" s="540"/>
      <c r="G5" s="540"/>
      <c r="H5" s="540"/>
      <c r="I5" s="540"/>
      <c r="J5" s="541"/>
      <c r="K5" s="2"/>
      <c r="N5" s="56"/>
    </row>
    <row r="6" spans="1:14" ht="15" customHeight="1" x14ac:dyDescent="0.2">
      <c r="A6" s="533" t="str">
        <f>CONTEXTO!A8</f>
        <v>PROCESO: GESTIÓN DE RECURSOS FÍSICOS</v>
      </c>
      <c r="B6" s="534"/>
      <c r="C6" s="534"/>
      <c r="D6" s="534"/>
      <c r="E6" s="534"/>
      <c r="F6" s="534"/>
      <c r="G6" s="534"/>
      <c r="H6" s="534"/>
      <c r="I6" s="534"/>
      <c r="J6" s="535"/>
    </row>
    <row r="7" spans="1:14" ht="32.25" customHeight="1" thickBot="1" x14ac:dyDescent="0.25">
      <c r="A7" s="536"/>
      <c r="B7" s="537"/>
      <c r="C7" s="537"/>
      <c r="D7" s="537"/>
      <c r="E7" s="537"/>
      <c r="F7" s="537"/>
      <c r="G7" s="537"/>
      <c r="H7" s="537"/>
      <c r="I7" s="537"/>
      <c r="J7" s="538"/>
    </row>
    <row r="8" spans="1:14" ht="23.25" customHeight="1" x14ac:dyDescent="0.2">
      <c r="A8" s="548" t="s">
        <v>61</v>
      </c>
      <c r="B8" s="548"/>
      <c r="C8" s="548"/>
      <c r="D8" s="548"/>
      <c r="E8" s="545" t="s">
        <v>9</v>
      </c>
      <c r="F8" s="546"/>
      <c r="G8" s="546"/>
      <c r="H8" s="546"/>
      <c r="I8" s="546"/>
      <c r="J8" s="547"/>
    </row>
    <row r="9" spans="1:14" ht="23.25" customHeight="1" x14ac:dyDescent="0.2">
      <c r="A9" s="548"/>
      <c r="B9" s="548"/>
      <c r="C9" s="548"/>
      <c r="D9" s="548"/>
      <c r="E9" s="526" t="s">
        <v>62</v>
      </c>
      <c r="F9" s="526"/>
      <c r="G9" s="526" t="s">
        <v>63</v>
      </c>
      <c r="H9" s="526"/>
      <c r="I9" s="526"/>
      <c r="J9" s="526"/>
    </row>
    <row r="10" spans="1:14" ht="23.25" customHeight="1" x14ac:dyDescent="0.25">
      <c r="A10" s="548"/>
      <c r="B10" s="548"/>
      <c r="C10" s="548"/>
      <c r="D10" s="548"/>
      <c r="E10" s="488" t="s">
        <v>64</v>
      </c>
      <c r="F10" s="488"/>
      <c r="G10" s="527" t="s">
        <v>65</v>
      </c>
      <c r="H10" s="528"/>
      <c r="I10" s="528"/>
      <c r="J10" s="529"/>
    </row>
    <row r="11" spans="1:14" ht="33.75" customHeight="1" x14ac:dyDescent="0.2">
      <c r="A11" s="548"/>
      <c r="B11" s="548"/>
      <c r="C11" s="548"/>
      <c r="D11" s="548"/>
      <c r="E11" s="490" t="s">
        <v>427</v>
      </c>
      <c r="F11" s="491"/>
      <c r="G11" s="480" t="s">
        <v>444</v>
      </c>
      <c r="H11" s="480"/>
      <c r="I11" s="480"/>
      <c r="J11" s="480"/>
    </row>
    <row r="12" spans="1:14" ht="24.75" customHeight="1" x14ac:dyDescent="0.2">
      <c r="A12" s="548"/>
      <c r="B12" s="548"/>
      <c r="C12" s="548"/>
      <c r="D12" s="548"/>
      <c r="E12" s="490" t="s">
        <v>428</v>
      </c>
      <c r="F12" s="491"/>
      <c r="G12" s="480" t="s">
        <v>445</v>
      </c>
      <c r="H12" s="480"/>
      <c r="I12" s="480"/>
      <c r="J12" s="480"/>
    </row>
    <row r="13" spans="1:14" ht="43.5" customHeight="1" x14ac:dyDescent="0.2">
      <c r="A13" s="548"/>
      <c r="B13" s="548"/>
      <c r="C13" s="548"/>
      <c r="D13" s="548"/>
      <c r="E13" s="490" t="s">
        <v>429</v>
      </c>
      <c r="F13" s="491"/>
      <c r="G13" s="480" t="s">
        <v>464</v>
      </c>
      <c r="H13" s="480"/>
      <c r="I13" s="480"/>
      <c r="J13" s="480"/>
    </row>
    <row r="14" spans="1:14" ht="43.5" customHeight="1" x14ac:dyDescent="0.2">
      <c r="A14" s="548"/>
      <c r="B14" s="548"/>
      <c r="C14" s="548"/>
      <c r="D14" s="548"/>
      <c r="G14" s="480" t="s">
        <v>465</v>
      </c>
      <c r="H14" s="480"/>
      <c r="I14" s="480"/>
      <c r="J14" s="480"/>
    </row>
    <row r="15" spans="1:14" ht="49.5" customHeight="1" x14ac:dyDescent="0.2">
      <c r="A15" s="548"/>
      <c r="B15" s="548"/>
      <c r="C15" s="548"/>
      <c r="D15" s="548"/>
      <c r="E15" s="490" t="s">
        <v>431</v>
      </c>
      <c r="F15" s="491"/>
      <c r="G15" s="552" t="s">
        <v>446</v>
      </c>
      <c r="H15" s="552"/>
      <c r="I15" s="552"/>
      <c r="J15" s="552"/>
    </row>
    <row r="16" spans="1:14" ht="49.5" customHeight="1" x14ac:dyDescent="0.2">
      <c r="A16" s="548"/>
      <c r="B16" s="548"/>
      <c r="C16" s="548"/>
      <c r="D16" s="548"/>
      <c r="E16" s="490" t="s">
        <v>432</v>
      </c>
      <c r="F16" s="491"/>
      <c r="G16" s="553" t="s">
        <v>494</v>
      </c>
      <c r="H16" s="553"/>
      <c r="I16" s="553"/>
      <c r="J16" s="553"/>
    </row>
    <row r="17" spans="1:10" ht="36.75" customHeight="1" x14ac:dyDescent="0.2">
      <c r="A17" s="548"/>
      <c r="B17" s="548"/>
      <c r="C17" s="548"/>
      <c r="D17" s="548"/>
      <c r="E17" s="490" t="s">
        <v>433</v>
      </c>
      <c r="F17" s="491"/>
      <c r="G17" s="481" t="s">
        <v>448</v>
      </c>
      <c r="H17" s="481"/>
      <c r="I17" s="481"/>
      <c r="J17" s="481"/>
    </row>
    <row r="18" spans="1:10" ht="30.75" customHeight="1" x14ac:dyDescent="0.2">
      <c r="A18" s="548"/>
      <c r="B18" s="548"/>
      <c r="C18" s="548"/>
      <c r="D18" s="548"/>
      <c r="E18" s="490" t="s">
        <v>434</v>
      </c>
      <c r="F18" s="491"/>
      <c r="G18" s="549" t="s">
        <v>447</v>
      </c>
      <c r="H18" s="549"/>
      <c r="I18" s="549"/>
      <c r="J18" s="549"/>
    </row>
    <row r="19" spans="1:10" ht="40.5" customHeight="1" x14ac:dyDescent="0.2">
      <c r="A19" s="548"/>
      <c r="B19" s="548"/>
      <c r="C19" s="548"/>
      <c r="D19" s="548"/>
      <c r="E19" s="490" t="s">
        <v>435</v>
      </c>
      <c r="F19" s="491"/>
      <c r="G19" s="514"/>
      <c r="H19" s="514"/>
      <c r="I19" s="514"/>
      <c r="J19" s="514"/>
    </row>
    <row r="20" spans="1:10" ht="29.25" customHeight="1" x14ac:dyDescent="0.2">
      <c r="A20" s="548"/>
      <c r="B20" s="548"/>
      <c r="C20" s="548"/>
      <c r="D20" s="548"/>
      <c r="E20" s="490" t="s">
        <v>436</v>
      </c>
      <c r="F20" s="491"/>
      <c r="G20" s="514"/>
      <c r="H20" s="514"/>
      <c r="I20" s="514"/>
      <c r="J20" s="514"/>
    </row>
    <row r="21" spans="1:10" ht="20.25" customHeight="1" x14ac:dyDescent="0.2">
      <c r="A21" s="548"/>
      <c r="B21" s="548"/>
      <c r="C21" s="548"/>
      <c r="D21" s="548"/>
      <c r="E21" s="490" t="s">
        <v>437</v>
      </c>
      <c r="F21" s="491"/>
      <c r="G21" s="522"/>
      <c r="H21" s="524"/>
      <c r="I21" s="524"/>
      <c r="J21" s="523"/>
    </row>
    <row r="22" spans="1:10" ht="37.5" customHeight="1" x14ac:dyDescent="0.2">
      <c r="A22" s="548"/>
      <c r="B22" s="548"/>
      <c r="C22" s="548"/>
      <c r="D22" s="548"/>
      <c r="E22" s="490" t="s">
        <v>438</v>
      </c>
      <c r="F22" s="491"/>
      <c r="G22" s="493"/>
      <c r="H22" s="505"/>
      <c r="I22" s="505"/>
      <c r="J22" s="492"/>
    </row>
    <row r="23" spans="1:10" ht="36" customHeight="1" x14ac:dyDescent="0.2">
      <c r="A23" s="548"/>
      <c r="B23" s="548"/>
      <c r="C23" s="548"/>
      <c r="D23" s="548"/>
      <c r="E23" s="490" t="s">
        <v>439</v>
      </c>
      <c r="F23" s="491"/>
      <c r="G23" s="493"/>
      <c r="H23" s="505"/>
      <c r="I23" s="505"/>
      <c r="J23" s="492"/>
    </row>
    <row r="24" spans="1:10" ht="34.5" customHeight="1" x14ac:dyDescent="0.2">
      <c r="A24" s="548"/>
      <c r="B24" s="548"/>
      <c r="C24" s="548"/>
      <c r="D24" s="548"/>
      <c r="E24" s="490" t="s">
        <v>440</v>
      </c>
      <c r="F24" s="491"/>
      <c r="G24" s="493"/>
      <c r="H24" s="505"/>
      <c r="I24" s="505"/>
      <c r="J24" s="492"/>
    </row>
    <row r="25" spans="1:10" ht="49.5" hidden="1" customHeight="1" x14ac:dyDescent="0.2">
      <c r="A25" s="548"/>
      <c r="B25" s="548"/>
      <c r="C25" s="548"/>
      <c r="D25" s="548"/>
      <c r="E25" s="495"/>
      <c r="F25" s="496"/>
      <c r="G25" s="560"/>
      <c r="H25" s="561"/>
      <c r="I25" s="561"/>
      <c r="J25" s="562"/>
    </row>
    <row r="26" spans="1:10" ht="51.75" customHeight="1" x14ac:dyDescent="0.2">
      <c r="A26" s="482" t="s">
        <v>7</v>
      </c>
      <c r="B26" s="482" t="s">
        <v>63</v>
      </c>
      <c r="C26" s="488" t="s">
        <v>66</v>
      </c>
      <c r="D26" s="488"/>
      <c r="E26" s="555" t="s">
        <v>260</v>
      </c>
      <c r="F26" s="556"/>
      <c r="G26" s="557" t="s">
        <v>261</v>
      </c>
      <c r="H26" s="558"/>
      <c r="I26" s="558"/>
      <c r="J26" s="559"/>
    </row>
    <row r="27" spans="1:10" ht="48.75" customHeight="1" x14ac:dyDescent="0.2">
      <c r="A27" s="482"/>
      <c r="B27" s="482"/>
      <c r="C27" s="480" t="s">
        <v>441</v>
      </c>
      <c r="D27" s="480"/>
      <c r="E27" s="511" t="s">
        <v>479</v>
      </c>
      <c r="F27" s="511"/>
      <c r="G27" s="507" t="s">
        <v>480</v>
      </c>
      <c r="H27" s="507"/>
      <c r="I27" s="507"/>
      <c r="J27" s="507"/>
    </row>
    <row r="28" spans="1:10" ht="51" customHeight="1" x14ac:dyDescent="0.2">
      <c r="A28" s="482"/>
      <c r="B28" s="482"/>
      <c r="C28" s="480" t="s">
        <v>442</v>
      </c>
      <c r="D28" s="481"/>
      <c r="E28" s="511" t="s">
        <v>481</v>
      </c>
      <c r="F28" s="511"/>
      <c r="G28" s="507" t="s">
        <v>482</v>
      </c>
      <c r="H28" s="507"/>
      <c r="I28" s="507"/>
      <c r="J28" s="507"/>
    </row>
    <row r="29" spans="1:10" ht="68.25" customHeight="1" x14ac:dyDescent="0.2">
      <c r="A29" s="482"/>
      <c r="B29" s="482"/>
      <c r="C29" s="480" t="s">
        <v>443</v>
      </c>
      <c r="D29" s="481"/>
      <c r="E29" s="480" t="s">
        <v>486</v>
      </c>
      <c r="F29" s="517"/>
      <c r="G29" s="507" t="s">
        <v>483</v>
      </c>
      <c r="H29" s="507"/>
      <c r="I29" s="507"/>
      <c r="J29" s="507"/>
    </row>
    <row r="30" spans="1:10" ht="49.5" customHeight="1" x14ac:dyDescent="0.2">
      <c r="A30" s="482"/>
      <c r="B30" s="482"/>
      <c r="C30" s="480" t="s">
        <v>462</v>
      </c>
      <c r="D30" s="481"/>
      <c r="E30" s="480" t="s">
        <v>484</v>
      </c>
      <c r="F30" s="480"/>
      <c r="G30" s="490"/>
      <c r="H30" s="554"/>
      <c r="I30" s="554"/>
      <c r="J30" s="491"/>
    </row>
    <row r="31" spans="1:10" ht="61.5" customHeight="1" x14ac:dyDescent="0.2">
      <c r="A31" s="482"/>
      <c r="B31" s="482"/>
      <c r="C31" s="480" t="s">
        <v>463</v>
      </c>
      <c r="D31" s="481"/>
      <c r="E31" s="490" t="s">
        <v>485</v>
      </c>
      <c r="F31" s="491"/>
      <c r="G31" s="514"/>
      <c r="H31" s="505"/>
      <c r="I31" s="505"/>
      <c r="J31" s="492"/>
    </row>
    <row r="32" spans="1:10" ht="35.25" customHeight="1" x14ac:dyDescent="0.2">
      <c r="A32" s="482"/>
      <c r="B32" s="482"/>
      <c r="C32" s="480" t="s">
        <v>460</v>
      </c>
      <c r="D32" s="481"/>
      <c r="E32" s="490"/>
      <c r="F32" s="491"/>
      <c r="G32" s="514"/>
      <c r="H32" s="514"/>
      <c r="I32" s="514"/>
      <c r="J32" s="514"/>
    </row>
    <row r="33" spans="1:10" ht="47.25" customHeight="1" x14ac:dyDescent="0.2">
      <c r="A33" s="482"/>
      <c r="B33" s="482"/>
      <c r="C33" s="480" t="s">
        <v>461</v>
      </c>
      <c r="D33" s="481"/>
      <c r="E33" s="518"/>
      <c r="F33" s="519"/>
      <c r="G33" s="493"/>
      <c r="H33" s="505"/>
      <c r="I33" s="505"/>
      <c r="J33" s="492"/>
    </row>
    <row r="34" spans="1:10" ht="37.5" customHeight="1" x14ac:dyDescent="0.2">
      <c r="A34" s="482"/>
      <c r="B34" s="482"/>
      <c r="C34" s="480" t="s">
        <v>469</v>
      </c>
      <c r="D34" s="481"/>
      <c r="E34" s="511"/>
      <c r="F34" s="511"/>
      <c r="G34" s="514"/>
      <c r="H34" s="514"/>
      <c r="I34" s="514"/>
      <c r="J34" s="514"/>
    </row>
    <row r="35" spans="1:10" ht="51" hidden="1" customHeight="1" x14ac:dyDescent="0.2">
      <c r="A35" s="482"/>
      <c r="B35" s="482"/>
      <c r="C35" s="494"/>
      <c r="D35" s="494"/>
      <c r="E35" s="520"/>
      <c r="F35" s="520"/>
      <c r="G35" s="520"/>
      <c r="H35" s="520"/>
      <c r="I35" s="520"/>
      <c r="J35" s="520"/>
    </row>
    <row r="36" spans="1:10" ht="51" hidden="1" customHeight="1" x14ac:dyDescent="0.2">
      <c r="A36" s="482"/>
      <c r="B36" s="482"/>
      <c r="C36" s="495"/>
      <c r="D36" s="496"/>
      <c r="E36" s="501"/>
      <c r="F36" s="502"/>
      <c r="G36" s="501"/>
      <c r="H36" s="525"/>
      <c r="I36" s="525"/>
      <c r="J36" s="502"/>
    </row>
    <row r="37" spans="1:10" ht="45.75" hidden="1" customHeight="1" x14ac:dyDescent="0.2">
      <c r="A37" s="482"/>
      <c r="B37" s="482"/>
      <c r="C37" s="497"/>
      <c r="D37" s="498"/>
      <c r="E37" s="501"/>
      <c r="F37" s="502"/>
      <c r="G37" s="501"/>
      <c r="H37" s="525"/>
      <c r="I37" s="525"/>
      <c r="J37" s="502"/>
    </row>
    <row r="38" spans="1:10" ht="41.25" hidden="1" customHeight="1" x14ac:dyDescent="0.2">
      <c r="A38" s="482"/>
      <c r="B38" s="482"/>
      <c r="C38" s="489"/>
      <c r="D38" s="489"/>
      <c r="E38" s="521"/>
      <c r="F38" s="521"/>
      <c r="G38" s="521"/>
      <c r="H38" s="521"/>
      <c r="I38" s="521"/>
      <c r="J38" s="521"/>
    </row>
    <row r="39" spans="1:10" ht="66" customHeight="1" x14ac:dyDescent="0.25">
      <c r="A39" s="482"/>
      <c r="B39" s="482" t="s">
        <v>62</v>
      </c>
      <c r="C39" s="488" t="s">
        <v>67</v>
      </c>
      <c r="D39" s="488"/>
      <c r="E39" s="483" t="s">
        <v>262</v>
      </c>
      <c r="F39" s="484"/>
      <c r="G39" s="485" t="s">
        <v>263</v>
      </c>
      <c r="H39" s="486"/>
      <c r="I39" s="486"/>
      <c r="J39" s="487"/>
    </row>
    <row r="40" spans="1:10" ht="64.5" customHeight="1" x14ac:dyDescent="0.2">
      <c r="A40" s="482"/>
      <c r="B40" s="482"/>
      <c r="C40" s="490" t="s">
        <v>449</v>
      </c>
      <c r="D40" s="491"/>
      <c r="E40" s="507" t="s">
        <v>472</v>
      </c>
      <c r="F40" s="507"/>
      <c r="G40" s="508" t="s">
        <v>473</v>
      </c>
      <c r="H40" s="509"/>
      <c r="I40" s="509"/>
      <c r="J40" s="509"/>
    </row>
    <row r="41" spans="1:10" ht="73.5" customHeight="1" x14ac:dyDescent="0.2">
      <c r="A41" s="482"/>
      <c r="B41" s="482"/>
      <c r="C41" s="490" t="s">
        <v>450</v>
      </c>
      <c r="D41" s="491"/>
      <c r="E41" s="510" t="s">
        <v>474</v>
      </c>
      <c r="F41" s="511"/>
      <c r="G41" s="512" t="s">
        <v>496</v>
      </c>
      <c r="H41" s="508"/>
      <c r="I41" s="508"/>
      <c r="J41" s="508"/>
    </row>
    <row r="42" spans="1:10" ht="59.25" customHeight="1" x14ac:dyDescent="0.2">
      <c r="A42" s="482"/>
      <c r="B42" s="482"/>
      <c r="C42" s="490" t="s">
        <v>451</v>
      </c>
      <c r="D42" s="491"/>
      <c r="E42" s="515" t="s">
        <v>475</v>
      </c>
      <c r="F42" s="515"/>
      <c r="G42" s="516" t="s">
        <v>476</v>
      </c>
      <c r="H42" s="516"/>
      <c r="I42" s="516"/>
      <c r="J42" s="516"/>
    </row>
    <row r="43" spans="1:10" ht="60" customHeight="1" x14ac:dyDescent="0.2">
      <c r="A43" s="482"/>
      <c r="B43" s="482"/>
      <c r="C43" s="490" t="s">
        <v>452</v>
      </c>
      <c r="D43" s="492"/>
      <c r="E43" s="515" t="s">
        <v>477</v>
      </c>
      <c r="F43" s="515"/>
      <c r="G43" s="508" t="s">
        <v>478</v>
      </c>
      <c r="H43" s="508"/>
      <c r="I43" s="508"/>
      <c r="J43" s="508"/>
    </row>
    <row r="44" spans="1:10" ht="56.25" customHeight="1" x14ac:dyDescent="0.2">
      <c r="A44" s="482"/>
      <c r="B44" s="482"/>
      <c r="C44" s="493" t="s">
        <v>453</v>
      </c>
      <c r="D44" s="492"/>
      <c r="E44" s="514"/>
      <c r="F44" s="514"/>
      <c r="G44" s="511" t="s">
        <v>505</v>
      </c>
      <c r="H44" s="511"/>
      <c r="I44" s="511"/>
      <c r="J44" s="511"/>
    </row>
    <row r="45" spans="1:10" ht="56.25" customHeight="1" x14ac:dyDescent="0.2">
      <c r="A45" s="482"/>
      <c r="B45" s="482"/>
      <c r="C45" s="493" t="s">
        <v>454</v>
      </c>
      <c r="D45" s="492"/>
      <c r="E45" s="514"/>
      <c r="F45" s="514"/>
      <c r="G45" s="511"/>
      <c r="H45" s="511"/>
      <c r="I45" s="511"/>
      <c r="J45" s="511"/>
    </row>
    <row r="46" spans="1:10" ht="36.75" customHeight="1" x14ac:dyDescent="0.2">
      <c r="A46" s="482"/>
      <c r="B46" s="482"/>
      <c r="C46" s="499" t="s">
        <v>455</v>
      </c>
      <c r="D46" s="500"/>
      <c r="E46" s="493"/>
      <c r="F46" s="492"/>
      <c r="G46" s="493"/>
      <c r="H46" s="505"/>
      <c r="I46" s="505"/>
      <c r="J46" s="492"/>
    </row>
    <row r="47" spans="1:10" ht="34.5" customHeight="1" x14ac:dyDescent="0.2">
      <c r="A47" s="482"/>
      <c r="B47" s="482"/>
      <c r="C47" s="490" t="s">
        <v>456</v>
      </c>
      <c r="D47" s="492"/>
      <c r="E47" s="493"/>
      <c r="F47" s="492"/>
      <c r="G47" s="493"/>
      <c r="H47" s="505"/>
      <c r="I47" s="505"/>
      <c r="J47" s="492"/>
    </row>
    <row r="48" spans="1:10" ht="52.5" customHeight="1" x14ac:dyDescent="0.2">
      <c r="A48" s="482"/>
      <c r="B48" s="482"/>
      <c r="C48" s="490" t="s">
        <v>457</v>
      </c>
      <c r="D48" s="492"/>
      <c r="E48" s="522"/>
      <c r="F48" s="523"/>
      <c r="G48" s="522"/>
      <c r="H48" s="524"/>
      <c r="I48" s="524"/>
      <c r="J48" s="523"/>
    </row>
    <row r="49" spans="1:10" ht="36" customHeight="1" x14ac:dyDescent="0.2">
      <c r="A49" s="482"/>
      <c r="B49" s="482"/>
      <c r="C49" s="490" t="s">
        <v>458</v>
      </c>
      <c r="D49" s="492"/>
      <c r="E49" s="493"/>
      <c r="F49" s="492"/>
      <c r="G49" s="493"/>
      <c r="H49" s="505"/>
      <c r="I49" s="505"/>
      <c r="J49" s="492"/>
    </row>
    <row r="50" spans="1:10" ht="46.5" customHeight="1" x14ac:dyDescent="0.2">
      <c r="A50" s="482"/>
      <c r="B50" s="482"/>
      <c r="C50" s="490" t="s">
        <v>459</v>
      </c>
      <c r="D50" s="492"/>
      <c r="E50" s="522"/>
      <c r="F50" s="523"/>
      <c r="G50" s="522"/>
      <c r="H50" s="524"/>
      <c r="I50" s="524"/>
      <c r="J50" s="523"/>
    </row>
    <row r="51" spans="1:10" ht="48" hidden="1" customHeight="1" x14ac:dyDescent="0.2">
      <c r="A51" s="482"/>
      <c r="B51" s="482"/>
      <c r="C51" s="501"/>
      <c r="D51" s="502"/>
      <c r="E51" s="503"/>
      <c r="F51" s="504"/>
      <c r="G51" s="503"/>
      <c r="H51" s="506"/>
      <c r="I51" s="506"/>
      <c r="J51" s="504"/>
    </row>
    <row r="52" spans="1:10" ht="53.25" hidden="1" customHeight="1" x14ac:dyDescent="0.2">
      <c r="A52" s="482"/>
      <c r="B52" s="482"/>
      <c r="C52" s="501"/>
      <c r="D52" s="502"/>
      <c r="E52" s="503"/>
      <c r="F52" s="504"/>
      <c r="G52" s="503"/>
      <c r="H52" s="506"/>
      <c r="I52" s="506"/>
      <c r="J52" s="504"/>
    </row>
    <row r="53" spans="1:10" ht="43.5" hidden="1" customHeight="1" x14ac:dyDescent="0.2">
      <c r="A53" s="482"/>
      <c r="B53" s="482"/>
      <c r="C53" s="489"/>
      <c r="D53" s="489"/>
      <c r="E53" s="489"/>
      <c r="F53" s="489"/>
      <c r="G53" s="489"/>
      <c r="H53" s="489"/>
      <c r="I53" s="489"/>
      <c r="J53" s="489"/>
    </row>
    <row r="54" spans="1:10" ht="48.75" hidden="1" customHeight="1" x14ac:dyDescent="0.2">
      <c r="A54" s="482"/>
      <c r="B54" s="482"/>
      <c r="C54" s="489"/>
      <c r="D54" s="489"/>
      <c r="E54" s="489"/>
      <c r="F54" s="489"/>
      <c r="G54" s="489"/>
      <c r="H54" s="489"/>
      <c r="I54" s="489"/>
      <c r="J54" s="489"/>
    </row>
    <row r="55" spans="1:10" ht="15" customHeight="1" x14ac:dyDescent="0.2">
      <c r="C55" s="60"/>
      <c r="D55" s="60"/>
      <c r="E55" s="513"/>
      <c r="F55" s="513"/>
      <c r="G55" s="513"/>
      <c r="H55" s="513"/>
      <c r="I55" s="513"/>
      <c r="J55" s="513"/>
    </row>
    <row r="56" spans="1:10" x14ac:dyDescent="0.2">
      <c r="C56" s="60"/>
      <c r="D56" s="60"/>
      <c r="E56" s="513"/>
      <c r="F56" s="513"/>
      <c r="G56" s="513"/>
      <c r="H56" s="513"/>
      <c r="I56" s="513"/>
      <c r="J56" s="513"/>
    </row>
    <row r="57" spans="1:10" ht="48" customHeight="1" x14ac:dyDescent="0.2">
      <c r="C57" s="550" t="s">
        <v>430</v>
      </c>
      <c r="D57" s="551"/>
      <c r="E57" s="317"/>
      <c r="F57" s="317"/>
      <c r="G57" s="317"/>
      <c r="H57" s="317"/>
      <c r="I57" s="317"/>
      <c r="J57" s="317"/>
    </row>
    <row r="58" spans="1:10" x14ac:dyDescent="0.2">
      <c r="E58" s="317"/>
      <c r="F58" s="317"/>
      <c r="G58" s="317"/>
      <c r="H58" s="317"/>
      <c r="I58" s="317"/>
      <c r="J58" s="317"/>
    </row>
    <row r="59" spans="1:10" x14ac:dyDescent="0.2">
      <c r="E59" s="317"/>
      <c r="F59" s="317"/>
      <c r="G59" s="317"/>
      <c r="H59" s="317"/>
      <c r="I59" s="317"/>
      <c r="J59" s="317"/>
    </row>
    <row r="60" spans="1:10" x14ac:dyDescent="0.2">
      <c r="E60" s="317"/>
      <c r="F60" s="317"/>
      <c r="G60" s="317"/>
      <c r="H60" s="317"/>
      <c r="I60" s="317"/>
      <c r="J60" s="317"/>
    </row>
    <row r="61" spans="1:10" x14ac:dyDescent="0.2">
      <c r="E61" s="317"/>
      <c r="F61" s="317"/>
      <c r="G61" s="317"/>
      <c r="H61" s="317"/>
      <c r="I61" s="317"/>
      <c r="J61" s="317"/>
    </row>
    <row r="62" spans="1:10" x14ac:dyDescent="0.2">
      <c r="E62" s="317"/>
      <c r="F62" s="317"/>
      <c r="G62" s="317"/>
      <c r="H62" s="317"/>
      <c r="I62" s="317"/>
      <c r="J62" s="317"/>
    </row>
    <row r="63" spans="1:10" x14ac:dyDescent="0.2">
      <c r="E63" s="317"/>
      <c r="F63" s="317"/>
      <c r="G63" s="317"/>
      <c r="H63" s="317"/>
      <c r="I63" s="317"/>
      <c r="J63" s="317"/>
    </row>
    <row r="64" spans="1:10" x14ac:dyDescent="0.2">
      <c r="E64" s="317"/>
      <c r="F64" s="317"/>
      <c r="G64" s="317"/>
      <c r="H64" s="317"/>
      <c r="I64" s="317"/>
      <c r="J64" s="317"/>
    </row>
    <row r="65" spans="5:10" x14ac:dyDescent="0.2">
      <c r="E65" s="317"/>
      <c r="F65" s="317"/>
      <c r="G65" s="317"/>
      <c r="H65" s="317"/>
      <c r="I65" s="317"/>
      <c r="J65" s="317"/>
    </row>
    <row r="66" spans="5:10" x14ac:dyDescent="0.2">
      <c r="E66" s="317"/>
      <c r="F66" s="317"/>
      <c r="G66" s="317"/>
      <c r="H66" s="317"/>
      <c r="I66" s="317"/>
      <c r="J66" s="317"/>
    </row>
    <row r="67" spans="5:10" x14ac:dyDescent="0.2">
      <c r="E67" s="317"/>
      <c r="F67" s="317"/>
      <c r="G67" s="317"/>
      <c r="H67" s="317"/>
      <c r="I67" s="317"/>
      <c r="J67" s="317"/>
    </row>
    <row r="68" spans="5:10" x14ac:dyDescent="0.2">
      <c r="E68" s="317"/>
      <c r="F68" s="317"/>
      <c r="G68" s="317"/>
      <c r="H68" s="317"/>
      <c r="I68" s="317"/>
      <c r="J68" s="317"/>
    </row>
    <row r="69" spans="5:10" x14ac:dyDescent="0.2">
      <c r="E69" s="317"/>
      <c r="F69" s="317"/>
      <c r="G69" s="317"/>
      <c r="H69" s="317"/>
      <c r="I69" s="317"/>
      <c r="J69" s="317"/>
    </row>
    <row r="70" spans="5:10" x14ac:dyDescent="0.2">
      <c r="E70" s="317"/>
      <c r="F70" s="317"/>
      <c r="G70" s="317"/>
      <c r="H70" s="317"/>
      <c r="I70" s="317"/>
      <c r="J70" s="317"/>
    </row>
    <row r="71" spans="5:10" x14ac:dyDescent="0.2">
      <c r="E71" s="317"/>
      <c r="F71" s="317"/>
      <c r="G71" s="317"/>
      <c r="H71" s="317"/>
      <c r="I71" s="317"/>
      <c r="J71" s="317"/>
    </row>
    <row r="72" spans="5:10" x14ac:dyDescent="0.2">
      <c r="E72" s="317"/>
      <c r="F72" s="317"/>
      <c r="G72" s="317"/>
      <c r="H72" s="317"/>
      <c r="I72" s="317"/>
      <c r="J72" s="317"/>
    </row>
    <row r="73" spans="5:10" x14ac:dyDescent="0.2">
      <c r="E73" s="317"/>
      <c r="F73" s="317"/>
      <c r="G73" s="317"/>
      <c r="H73" s="317"/>
      <c r="I73" s="317"/>
      <c r="J73" s="317"/>
    </row>
    <row r="74" spans="5:10" x14ac:dyDescent="0.2">
      <c r="E74" s="317"/>
      <c r="F74" s="317"/>
      <c r="G74" s="317"/>
      <c r="H74" s="317"/>
      <c r="I74" s="317"/>
      <c r="J74" s="317"/>
    </row>
    <row r="75" spans="5:10" x14ac:dyDescent="0.2">
      <c r="E75" s="317"/>
      <c r="F75" s="317"/>
      <c r="G75" s="317"/>
      <c r="H75" s="317"/>
      <c r="I75" s="317"/>
      <c r="J75" s="317"/>
    </row>
    <row r="76" spans="5:10" x14ac:dyDescent="0.2">
      <c r="E76" s="317"/>
      <c r="F76" s="317"/>
      <c r="G76" s="317"/>
      <c r="H76" s="317"/>
      <c r="I76" s="317"/>
      <c r="J76" s="317"/>
    </row>
    <row r="77" spans="5:10" x14ac:dyDescent="0.2">
      <c r="E77" s="317"/>
      <c r="F77" s="317"/>
      <c r="G77" s="317"/>
      <c r="H77" s="317"/>
      <c r="I77" s="317"/>
      <c r="J77" s="317"/>
    </row>
    <row r="78" spans="5:10" x14ac:dyDescent="0.2">
      <c r="E78" s="317"/>
      <c r="F78" s="317"/>
      <c r="G78" s="317"/>
      <c r="H78" s="317"/>
      <c r="I78" s="317"/>
      <c r="J78" s="317"/>
    </row>
    <row r="79" spans="5:10" x14ac:dyDescent="0.2">
      <c r="E79" s="317"/>
      <c r="F79" s="317"/>
      <c r="G79" s="317"/>
      <c r="H79" s="317"/>
      <c r="I79" s="317"/>
      <c r="J79" s="317"/>
    </row>
    <row r="80" spans="5:10" x14ac:dyDescent="0.2">
      <c r="E80" s="317"/>
      <c r="F80" s="317"/>
      <c r="G80" s="317"/>
      <c r="H80" s="317"/>
      <c r="I80" s="317"/>
      <c r="J80" s="317"/>
    </row>
    <row r="81" spans="5:10" x14ac:dyDescent="0.2">
      <c r="E81" s="317"/>
      <c r="F81" s="317"/>
      <c r="G81" s="317"/>
      <c r="H81" s="317"/>
      <c r="I81" s="317"/>
      <c r="J81" s="317"/>
    </row>
    <row r="82" spans="5:10" x14ac:dyDescent="0.2">
      <c r="E82" s="317"/>
      <c r="F82" s="317"/>
      <c r="G82" s="317"/>
      <c r="H82" s="317"/>
      <c r="I82" s="317"/>
      <c r="J82" s="317"/>
    </row>
    <row r="83" spans="5:10" x14ac:dyDescent="0.2">
      <c r="E83" s="317"/>
      <c r="F83" s="317"/>
      <c r="G83" s="317"/>
      <c r="H83" s="317"/>
      <c r="I83" s="317"/>
      <c r="J83" s="317"/>
    </row>
    <row r="84" spans="5:10" x14ac:dyDescent="0.2">
      <c r="E84" s="317"/>
      <c r="F84" s="317"/>
      <c r="G84" s="317"/>
      <c r="H84" s="317"/>
      <c r="I84" s="317"/>
      <c r="J84" s="317"/>
    </row>
    <row r="85" spans="5:10" x14ac:dyDescent="0.2">
      <c r="E85" s="317"/>
      <c r="F85" s="317"/>
      <c r="G85" s="317"/>
      <c r="H85" s="317"/>
      <c r="I85" s="317"/>
      <c r="J85" s="317"/>
    </row>
    <row r="86" spans="5:10" x14ac:dyDescent="0.2">
      <c r="E86" s="317"/>
      <c r="F86" s="317"/>
      <c r="G86" s="317"/>
      <c r="H86" s="317"/>
      <c r="I86" s="317"/>
      <c r="J86" s="317"/>
    </row>
    <row r="87" spans="5:10" x14ac:dyDescent="0.2">
      <c r="E87" s="317"/>
      <c r="F87" s="317"/>
      <c r="G87" s="317"/>
      <c r="H87" s="317"/>
      <c r="I87" s="317"/>
      <c r="J87" s="317"/>
    </row>
    <row r="88" spans="5:10" x14ac:dyDescent="0.2">
      <c r="E88" s="317"/>
      <c r="F88" s="317"/>
      <c r="G88" s="317"/>
      <c r="H88" s="317"/>
      <c r="I88" s="317"/>
      <c r="J88" s="317"/>
    </row>
    <row r="89" spans="5:10" x14ac:dyDescent="0.2">
      <c r="E89" s="317"/>
      <c r="F89" s="317"/>
      <c r="G89" s="317"/>
      <c r="H89" s="317"/>
      <c r="I89" s="317"/>
      <c r="J89" s="317"/>
    </row>
    <row r="90" spans="5:10" x14ac:dyDescent="0.2">
      <c r="E90" s="317"/>
      <c r="F90" s="317"/>
      <c r="G90" s="317"/>
      <c r="H90" s="317"/>
      <c r="I90" s="317"/>
      <c r="J90" s="317"/>
    </row>
    <row r="91" spans="5:10" x14ac:dyDescent="0.2">
      <c r="E91" s="317"/>
      <c r="F91" s="317"/>
      <c r="G91" s="317"/>
      <c r="H91" s="317"/>
      <c r="I91" s="317"/>
      <c r="J91" s="317"/>
    </row>
    <row r="92" spans="5:10" x14ac:dyDescent="0.2">
      <c r="E92" s="317"/>
      <c r="F92" s="317"/>
      <c r="G92" s="317"/>
      <c r="H92" s="317"/>
      <c r="I92" s="317"/>
      <c r="J92" s="317"/>
    </row>
    <row r="93" spans="5:10" x14ac:dyDescent="0.2">
      <c r="E93" s="317"/>
      <c r="F93" s="317"/>
      <c r="G93" s="317"/>
      <c r="H93" s="317"/>
      <c r="I93" s="317"/>
      <c r="J93" s="317"/>
    </row>
    <row r="94" spans="5:10" x14ac:dyDescent="0.2">
      <c r="E94" s="317"/>
      <c r="F94" s="317"/>
      <c r="G94" s="317"/>
      <c r="H94" s="317"/>
      <c r="I94" s="317"/>
      <c r="J94" s="317"/>
    </row>
    <row r="95" spans="5:10" x14ac:dyDescent="0.2">
      <c r="E95" s="317"/>
      <c r="F95" s="317"/>
      <c r="G95" s="317"/>
      <c r="H95" s="317"/>
      <c r="I95" s="317"/>
      <c r="J95" s="317"/>
    </row>
    <row r="96" spans="5:10" x14ac:dyDescent="0.2">
      <c r="E96" s="317"/>
      <c r="F96" s="317"/>
      <c r="G96" s="317"/>
      <c r="H96" s="317"/>
      <c r="I96" s="317"/>
      <c r="J96" s="317"/>
    </row>
    <row r="97" spans="5:10" x14ac:dyDescent="0.2">
      <c r="E97" s="317"/>
      <c r="F97" s="317"/>
      <c r="G97" s="317"/>
      <c r="H97" s="317"/>
      <c r="I97" s="317"/>
      <c r="J97" s="317"/>
    </row>
    <row r="98" spans="5:10" x14ac:dyDescent="0.2">
      <c r="E98" s="317"/>
      <c r="F98" s="317"/>
      <c r="G98" s="317"/>
      <c r="H98" s="317"/>
      <c r="I98" s="317"/>
      <c r="J98" s="317"/>
    </row>
    <row r="99" spans="5:10" x14ac:dyDescent="0.2">
      <c r="E99" s="317"/>
      <c r="F99" s="317"/>
      <c r="G99" s="317"/>
      <c r="H99" s="317"/>
      <c r="I99" s="317"/>
      <c r="J99" s="317"/>
    </row>
    <row r="100" spans="5:10" x14ac:dyDescent="0.2">
      <c r="E100" s="317"/>
      <c r="F100" s="317"/>
      <c r="G100" s="317"/>
      <c r="H100" s="317"/>
      <c r="I100" s="317"/>
      <c r="J100" s="317"/>
    </row>
    <row r="101" spans="5:10" x14ac:dyDescent="0.2">
      <c r="E101" s="317"/>
      <c r="F101" s="317"/>
      <c r="G101" s="317"/>
      <c r="H101" s="317"/>
      <c r="I101" s="317"/>
      <c r="J101" s="317"/>
    </row>
    <row r="102" spans="5:10" x14ac:dyDescent="0.2">
      <c r="E102" s="317"/>
      <c r="F102" s="317"/>
      <c r="G102" s="317"/>
      <c r="H102" s="317"/>
      <c r="I102" s="317"/>
      <c r="J102" s="317"/>
    </row>
    <row r="103" spans="5:10" x14ac:dyDescent="0.2">
      <c r="E103" s="317"/>
      <c r="F103" s="317"/>
      <c r="G103" s="317"/>
      <c r="H103" s="317"/>
      <c r="I103" s="317"/>
      <c r="J103" s="317"/>
    </row>
    <row r="104" spans="5:10" x14ac:dyDescent="0.2">
      <c r="E104" s="317"/>
      <c r="F104" s="317"/>
      <c r="G104" s="317"/>
      <c r="H104" s="317"/>
      <c r="I104" s="317"/>
      <c r="J104" s="317"/>
    </row>
    <row r="105" spans="5:10" x14ac:dyDescent="0.2">
      <c r="E105" s="317"/>
      <c r="F105" s="317"/>
      <c r="G105" s="317"/>
      <c r="H105" s="317"/>
      <c r="I105" s="317"/>
      <c r="J105" s="317"/>
    </row>
    <row r="106" spans="5:10" x14ac:dyDescent="0.2">
      <c r="E106" s="317"/>
      <c r="F106" s="317"/>
      <c r="G106" s="317"/>
      <c r="H106" s="317"/>
      <c r="I106" s="317"/>
      <c r="J106" s="317"/>
    </row>
    <row r="107" spans="5:10" x14ac:dyDescent="0.2">
      <c r="E107" s="317"/>
      <c r="F107" s="317"/>
      <c r="G107" s="317"/>
      <c r="H107" s="317"/>
      <c r="I107" s="317"/>
      <c r="J107" s="317"/>
    </row>
    <row r="108" spans="5:10" x14ac:dyDescent="0.2">
      <c r="E108" s="317"/>
      <c r="F108" s="317"/>
      <c r="G108" s="317"/>
      <c r="H108" s="317"/>
      <c r="I108" s="317"/>
      <c r="J108" s="317"/>
    </row>
    <row r="109" spans="5:10" x14ac:dyDescent="0.2">
      <c r="E109" s="317"/>
      <c r="F109" s="317"/>
      <c r="G109" s="317"/>
      <c r="H109" s="317"/>
      <c r="I109" s="317"/>
      <c r="J109" s="317"/>
    </row>
    <row r="110" spans="5:10" x14ac:dyDescent="0.2">
      <c r="E110" s="317"/>
      <c r="F110" s="317"/>
      <c r="G110" s="317"/>
      <c r="H110" s="317"/>
      <c r="I110" s="317"/>
      <c r="J110" s="317"/>
    </row>
    <row r="111" spans="5:10" x14ac:dyDescent="0.2">
      <c r="E111" s="317"/>
      <c r="F111" s="317"/>
      <c r="G111" s="317"/>
      <c r="H111" s="317"/>
      <c r="I111" s="317"/>
      <c r="J111" s="317"/>
    </row>
    <row r="112" spans="5:10" x14ac:dyDescent="0.2">
      <c r="E112" s="317"/>
      <c r="F112" s="317"/>
      <c r="G112" s="317"/>
      <c r="H112" s="317"/>
      <c r="I112" s="317"/>
      <c r="J112" s="317"/>
    </row>
    <row r="113" spans="5:10" x14ac:dyDescent="0.2">
      <c r="E113" s="317"/>
      <c r="F113" s="317"/>
      <c r="G113" s="317"/>
      <c r="H113" s="317"/>
      <c r="I113" s="317"/>
      <c r="J113" s="317"/>
    </row>
    <row r="114" spans="5:10" x14ac:dyDescent="0.2">
      <c r="E114" s="317"/>
      <c r="F114" s="317"/>
      <c r="G114" s="317"/>
      <c r="H114" s="317"/>
      <c r="I114" s="317"/>
      <c r="J114" s="317"/>
    </row>
    <row r="115" spans="5:10" x14ac:dyDescent="0.2">
      <c r="E115" s="317"/>
      <c r="F115" s="317"/>
      <c r="G115" s="317"/>
      <c r="H115" s="317"/>
      <c r="I115" s="317"/>
      <c r="J115" s="317"/>
    </row>
    <row r="116" spans="5:10" x14ac:dyDescent="0.2">
      <c r="E116" s="317"/>
      <c r="F116" s="317"/>
      <c r="G116" s="317"/>
      <c r="H116" s="317"/>
      <c r="I116" s="317"/>
      <c r="J116" s="317"/>
    </row>
    <row r="117" spans="5:10" x14ac:dyDescent="0.2">
      <c r="E117" s="317"/>
      <c r="F117" s="317"/>
      <c r="G117" s="317"/>
      <c r="H117" s="317"/>
      <c r="I117" s="317"/>
      <c r="J117" s="317"/>
    </row>
    <row r="118" spans="5:10" x14ac:dyDescent="0.2">
      <c r="E118" s="317"/>
      <c r="F118" s="317"/>
      <c r="G118" s="317"/>
      <c r="H118" s="317"/>
      <c r="I118" s="317"/>
      <c r="J118" s="317"/>
    </row>
    <row r="119" spans="5:10" x14ac:dyDescent="0.2">
      <c r="E119" s="317"/>
      <c r="F119" s="317"/>
      <c r="G119" s="317"/>
      <c r="H119" s="317"/>
      <c r="I119" s="317"/>
      <c r="J119" s="317"/>
    </row>
    <row r="120" spans="5:10" x14ac:dyDescent="0.2">
      <c r="E120" s="317"/>
      <c r="F120" s="317"/>
      <c r="G120" s="317"/>
      <c r="H120" s="317"/>
      <c r="I120" s="317"/>
      <c r="J120" s="317"/>
    </row>
    <row r="121" spans="5:10" x14ac:dyDescent="0.2">
      <c r="E121" s="317"/>
      <c r="F121" s="317"/>
      <c r="G121" s="317"/>
      <c r="H121" s="317"/>
      <c r="I121" s="317"/>
      <c r="J121" s="317"/>
    </row>
    <row r="122" spans="5:10" x14ac:dyDescent="0.2">
      <c r="E122" s="317"/>
      <c r="F122" s="317"/>
      <c r="G122" s="317"/>
      <c r="H122" s="317"/>
      <c r="I122" s="317"/>
      <c r="J122" s="317"/>
    </row>
    <row r="123" spans="5:10" x14ac:dyDescent="0.2">
      <c r="E123" s="317"/>
      <c r="F123" s="317"/>
      <c r="G123" s="317"/>
      <c r="H123" s="317"/>
      <c r="I123" s="317"/>
      <c r="J123" s="317"/>
    </row>
    <row r="124" spans="5:10" x14ac:dyDescent="0.2">
      <c r="E124" s="317"/>
      <c r="F124" s="317"/>
      <c r="G124" s="317"/>
      <c r="H124" s="317"/>
      <c r="I124" s="317"/>
      <c r="J124" s="317"/>
    </row>
    <row r="125" spans="5:10" x14ac:dyDescent="0.2">
      <c r="E125" s="317"/>
      <c r="F125" s="317"/>
      <c r="G125" s="317"/>
      <c r="H125" s="317"/>
      <c r="I125" s="317"/>
      <c r="J125" s="317"/>
    </row>
    <row r="126" spans="5:10" x14ac:dyDescent="0.2">
      <c r="E126" s="317"/>
      <c r="F126" s="317"/>
      <c r="G126" s="317"/>
      <c r="H126" s="317"/>
      <c r="I126" s="317"/>
      <c r="J126" s="317"/>
    </row>
    <row r="127" spans="5:10" x14ac:dyDescent="0.2">
      <c r="E127" s="317"/>
      <c r="F127" s="317"/>
      <c r="G127" s="317"/>
      <c r="H127" s="317"/>
      <c r="I127" s="317"/>
      <c r="J127" s="317"/>
    </row>
    <row r="128" spans="5:10" x14ac:dyDescent="0.2">
      <c r="E128" s="317"/>
      <c r="F128" s="317"/>
      <c r="G128" s="317"/>
      <c r="H128" s="317"/>
      <c r="I128" s="317"/>
      <c r="J128" s="317"/>
    </row>
    <row r="129" spans="5:10" x14ac:dyDescent="0.2">
      <c r="E129" s="317"/>
      <c r="F129" s="317"/>
      <c r="G129" s="317"/>
      <c r="H129" s="317"/>
      <c r="I129" s="317"/>
      <c r="J129" s="317"/>
    </row>
    <row r="130" spans="5:10" x14ac:dyDescent="0.2">
      <c r="E130" s="317"/>
      <c r="F130" s="317"/>
      <c r="G130" s="317"/>
      <c r="H130" s="317"/>
      <c r="I130" s="317"/>
      <c r="J130" s="317"/>
    </row>
    <row r="131" spans="5:10" x14ac:dyDescent="0.2">
      <c r="E131" s="317"/>
      <c r="F131" s="317"/>
      <c r="G131" s="317"/>
      <c r="H131" s="317"/>
      <c r="I131" s="317"/>
      <c r="J131" s="317"/>
    </row>
    <row r="132" spans="5:10" x14ac:dyDescent="0.2">
      <c r="E132" s="317"/>
      <c r="F132" s="317"/>
      <c r="G132" s="317"/>
      <c r="H132" s="317"/>
      <c r="I132" s="317"/>
      <c r="J132" s="317"/>
    </row>
  </sheetData>
  <sheetProtection selectLockedCells="1"/>
  <mergeCells count="292">
    <mergeCell ref="E18:F18"/>
    <mergeCell ref="G18:J18"/>
    <mergeCell ref="E19:F19"/>
    <mergeCell ref="G19:J19"/>
    <mergeCell ref="C57:D57"/>
    <mergeCell ref="G13:J13"/>
    <mergeCell ref="E15:F15"/>
    <mergeCell ref="G15:J15"/>
    <mergeCell ref="E16:F16"/>
    <mergeCell ref="G16:J16"/>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4:J14"/>
    <mergeCell ref="E17:F17"/>
    <mergeCell ref="G17:J17"/>
    <mergeCell ref="E23:F23"/>
    <mergeCell ref="E24:F24"/>
    <mergeCell ref="G29:J29"/>
    <mergeCell ref="E22:F22"/>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36:J36"/>
    <mergeCell ref="G37:J37"/>
    <mergeCell ref="E46:F46"/>
    <mergeCell ref="E47:F47"/>
    <mergeCell ref="E31:F31"/>
    <mergeCell ref="G31:J31"/>
    <mergeCell ref="E32:F32"/>
    <mergeCell ref="G24:J24"/>
    <mergeCell ref="E28:F28"/>
    <mergeCell ref="G28:J28"/>
    <mergeCell ref="E29:F29"/>
    <mergeCell ref="G32:J32"/>
    <mergeCell ref="G33:J33"/>
    <mergeCell ref="E33:F33"/>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G46:J46"/>
    <mergeCell ref="G47:J47"/>
    <mergeCell ref="E49:F49"/>
    <mergeCell ref="G59:J59"/>
    <mergeCell ref="E60:F60"/>
    <mergeCell ref="G60:J60"/>
    <mergeCell ref="G65:J65"/>
    <mergeCell ref="E66:F66"/>
    <mergeCell ref="G66:J66"/>
    <mergeCell ref="G49:J49"/>
    <mergeCell ref="G51:J51"/>
    <mergeCell ref="E67:F67"/>
    <mergeCell ref="G67:J67"/>
    <mergeCell ref="E62:F62"/>
    <mergeCell ref="G62:J62"/>
    <mergeCell ref="E63:F63"/>
    <mergeCell ref="G63:J63"/>
    <mergeCell ref="E64:F64"/>
    <mergeCell ref="G64:J64"/>
    <mergeCell ref="G57:J57"/>
    <mergeCell ref="G61:J61"/>
    <mergeCell ref="E56:F56"/>
    <mergeCell ref="G56:J56"/>
    <mergeCell ref="E57:F57"/>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C31:D31"/>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5:D35"/>
    <mergeCell ref="C38:D38"/>
    <mergeCell ref="C40:D40"/>
    <mergeCell ref="C41:D41"/>
    <mergeCell ref="C29:D29"/>
    <mergeCell ref="C30:D30"/>
    <mergeCell ref="C34:D34"/>
  </mergeCells>
  <printOptions horizontalCentered="1" verticalCentered="1"/>
  <pageMargins left="0.23622047244094491" right="0.23622047244094491" top="0.74803149606299213" bottom="0.74803149606299213" header="0.31496062992125984" footer="0.31496062992125984"/>
  <pageSetup paperSize="5" scale="4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17</vt:i4>
      </vt:variant>
    </vt:vector>
  </HeadingPairs>
  <TitlesOfParts>
    <vt:vector size="42"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CORRUPCION</vt:lpstr>
      <vt:lpstr>Hoja4</vt:lpstr>
      <vt:lpstr>NOO</vt:lpstr>
      <vt:lpstr>NO</vt:lpstr>
      <vt:lpstr>' IMPACTO RIESGOS CORRUPCION'!Área_de_impresión</vt:lpstr>
      <vt:lpstr>' IMPACTO RIESGOS GESTION'!Área_de_impresión</vt:lpstr>
      <vt:lpstr>CONTEXTO!Área_de_impresión</vt:lpstr>
      <vt:lpstr>'CONTROLES Y EVALUACIÓN'!Área_de_impresión</vt:lpstr>
      <vt:lpstr>DESCRIPCION!Área_de_impresión</vt:lpstr>
      <vt:lpstr>DOFA!Área_de_impresión</vt:lpstr>
      <vt:lpstr>'EVALUACIÓN SOLIDEZ CONTROLES'!Área_de_impresión</vt:lpstr>
      <vt:lpstr>'IDENTIFICACION DE RIESGOS'!Área_de_impresión</vt:lpstr>
      <vt:lpstr>'MAPA DE RIESGO CORRUPCION'!Área_de_impresión</vt:lpstr>
      <vt:lpstr>'PRIORIZACIÓN DE CAUSA'!Área_de_impresión</vt:lpstr>
      <vt:lpstr>PROBABILIDAD!Área_de_impresión</vt:lpstr>
      <vt:lpstr>'VALORACION RIESGOS INHERENTES'!Área_de_impresión</vt:lpstr>
      <vt:lpstr>'VALORACIÓN RIESGOS RESIDUAL'!Área_de_impresión</vt:lpstr>
      <vt:lpstr>'CONTROLES Y EVALUACIÓN'!Títulos_a_imprimir</vt:lpstr>
      <vt:lpstr>DESCRIPCION!Títulos_a_imprimir</vt:lpstr>
      <vt:lpstr>'IDENTIFICACION DE RIESGOS'!Títulos_a_imprimir</vt:lpstr>
      <vt:lpstr>'MAPA DE RIESGO CORRUPCION'!Títulos_a_imprimir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2022-11-01T20:13:40Z</cp:lastPrinted>
  <dcterms:created xsi:type="dcterms:W3CDTF">2014-12-30T19:27:19Z</dcterms:created>
  <dcterms:modified xsi:type="dcterms:W3CDTF">2023-01-31T14:41:13Z</dcterms:modified>
</cp:coreProperties>
</file>