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OGOS\"/>
    </mc:Choice>
  </mc:AlternateContent>
  <bookViews>
    <workbookView xWindow="0" yWindow="0" windowWidth="20490" windowHeight="7650" tabRatio="763" firstSheet="27" activeTab="3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D12" i="22" l="1"/>
  <c r="E12" i="22"/>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3" i="26"/>
  <c r="C12" i="26"/>
  <c r="D32" i="16" l="1"/>
  <c r="J10" i="20"/>
  <c r="G10" i="1" l="1"/>
  <c r="A9" i="29"/>
  <c r="A8" i="29"/>
  <c r="C1" i="29"/>
  <c r="J28" i="20" l="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35" i="22"/>
  <c r="D34" i="22"/>
  <c r="E33" i="22"/>
  <c r="E32" i="22"/>
  <c r="E31" i="22"/>
  <c r="D33" i="22"/>
  <c r="B41" i="26" s="1"/>
  <c r="D32" i="22"/>
  <c r="B40" i="26" s="1"/>
  <c r="D31" i="22"/>
  <c r="B39" i="26" s="1"/>
  <c r="E30" i="22"/>
  <c r="E29" i="22"/>
  <c r="E28" i="22"/>
  <c r="D30" i="22"/>
  <c r="D29" i="22"/>
  <c r="D28" i="22"/>
  <c r="E27" i="22"/>
  <c r="E26" i="22"/>
  <c r="E25" i="22"/>
  <c r="D27" i="22"/>
  <c r="D26" i="22"/>
  <c r="B187" i="3" s="1"/>
  <c r="D25" i="22"/>
  <c r="B31" i="26" s="1"/>
  <c r="E24" i="22"/>
  <c r="E23" i="22"/>
  <c r="E22" i="22"/>
  <c r="D24" i="22"/>
  <c r="D23" i="22"/>
  <c r="D22" i="22"/>
  <c r="E21" i="22"/>
  <c r="E20" i="22"/>
  <c r="E19" i="22"/>
  <c r="D21" i="22"/>
  <c r="D20" i="22"/>
  <c r="B24" i="26" s="1"/>
  <c r="D19" i="22"/>
  <c r="E18" i="22"/>
  <c r="E17" i="22"/>
  <c r="E16" i="22"/>
  <c r="D18" i="22"/>
  <c r="D17" i="22"/>
  <c r="D16" i="22"/>
  <c r="E15" i="22"/>
  <c r="E14" i="22"/>
  <c r="E13" i="22"/>
  <c r="D15" i="22"/>
  <c r="D14" i="22"/>
  <c r="D13" i="22"/>
  <c r="B15" i="26" s="1"/>
  <c r="E11" i="22"/>
  <c r="E10" i="22"/>
  <c r="D11" i="22"/>
  <c r="D10" i="22"/>
  <c r="J13" i="20"/>
  <c r="C10" i="1" s="1"/>
  <c r="J16" i="20"/>
  <c r="J19" i="20"/>
  <c r="J22" i="20"/>
  <c r="J25" i="20"/>
  <c r="J31" i="20"/>
  <c r="J34" i="20"/>
  <c r="J37" i="20"/>
  <c r="C37" i="22"/>
  <c r="G128" i="3" l="1"/>
  <c r="H121" i="3" s="1"/>
  <c r="J121" i="3" s="1"/>
  <c r="G194" i="3"/>
  <c r="H187" i="3" s="1"/>
  <c r="J187" i="3" s="1"/>
  <c r="G216" i="3"/>
  <c r="H209" i="3" s="1"/>
  <c r="G260" i="3"/>
  <c r="H253" i="3" s="1"/>
  <c r="D40" i="26" s="1"/>
  <c r="G304" i="3"/>
  <c r="H297" i="3" s="1"/>
  <c r="J297" i="3" s="1"/>
  <c r="G326" i="3"/>
  <c r="H319" i="3" s="1"/>
  <c r="J319" i="3" s="1"/>
  <c r="B330" i="3"/>
  <c r="B132" i="3"/>
  <c r="B19" i="26"/>
  <c r="B35" i="26"/>
  <c r="D11" i="1"/>
  <c r="B198" i="3"/>
  <c r="B27" i="26"/>
  <c r="B43" i="26"/>
  <c r="C28"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C25" i="22"/>
  <c r="C34" i="22"/>
  <c r="C22" i="22"/>
  <c r="G73" i="3"/>
  <c r="H66" i="3" s="1"/>
  <c r="G139" i="3"/>
  <c r="H132" i="3" s="1"/>
  <c r="G161" i="3"/>
  <c r="H154" i="3" s="1"/>
  <c r="G205" i="3"/>
  <c r="H198" i="3" s="1"/>
  <c r="G227" i="3"/>
  <c r="H220" i="3" s="1"/>
  <c r="G271" i="3"/>
  <c r="H264" i="3" s="1"/>
  <c r="G315" i="3"/>
  <c r="H308" i="3" s="1"/>
  <c r="G337" i="3"/>
  <c r="H330" i="3" s="1"/>
  <c r="B13" i="26"/>
  <c r="B21" i="26"/>
  <c r="B25" i="26"/>
  <c r="B29" i="26"/>
  <c r="B37" i="26"/>
  <c r="B45" i="26"/>
  <c r="D10"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F17" i="26" s="1"/>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G17" i="26"/>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B1" i="8"/>
  <c r="A16" i="22"/>
  <c r="A13" i="22"/>
  <c r="B1" i="22"/>
  <c r="B1" i="20"/>
  <c r="A6" i="23"/>
  <c r="A6" i="3"/>
  <c r="A9" i="16"/>
  <c r="A8" i="16"/>
  <c r="A8" i="13"/>
  <c r="A6" i="13"/>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A11" i="8"/>
  <c r="B11" i="29"/>
  <c r="B11" i="16"/>
  <c r="A11" i="26"/>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B10" i="1"/>
  <c r="A16" i="8"/>
  <c r="B116" i="29"/>
  <c r="B111" i="16"/>
  <c r="A187" i="3"/>
  <c r="A31" i="26"/>
  <c r="A198" i="3"/>
  <c r="A176" i="3"/>
  <c r="A20" i="8"/>
  <c r="B201" i="29"/>
  <c r="B192" i="16"/>
  <c r="A319" i="3"/>
  <c r="A330" i="3"/>
  <c r="A308" i="3"/>
  <c r="A1" i="23"/>
  <c r="B1" i="24"/>
  <c r="E13" i="13" l="1"/>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29" i="24"/>
  <c r="S30"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D12" i="26" l="1"/>
  <c r="F12" i="26" s="1"/>
  <c r="G12" i="26" s="1"/>
  <c r="J44" i="3"/>
  <c r="J99" i="3"/>
  <c r="D21" i="26"/>
  <c r="J77" i="3"/>
  <c r="D19" i="26"/>
  <c r="D13" i="26"/>
  <c r="F13" i="26" s="1"/>
  <c r="G13" i="26" s="1"/>
  <c r="J88" i="3"/>
  <c r="D20" i="26"/>
  <c r="J110" i="3"/>
  <c r="D23" i="26"/>
  <c r="H55" i="3"/>
  <c r="D11" i="26" l="1"/>
  <c r="F11" i="26" s="1"/>
  <c r="G11" i="26" s="1"/>
  <c r="K110" i="3"/>
  <c r="F23" i="26"/>
  <c r="K88" i="3"/>
  <c r="F20" i="26"/>
  <c r="G20" i="26" s="1"/>
  <c r="K77" i="3"/>
  <c r="F19" i="26"/>
  <c r="K44" i="3"/>
  <c r="J55" i="3"/>
  <c r="K99" i="3"/>
  <c r="F21" i="26"/>
  <c r="G21" i="26" s="1"/>
  <c r="K22" i="3"/>
  <c r="G19" i="26" l="1"/>
  <c r="G22" i="26" s="1"/>
  <c r="H19" i="26" s="1"/>
  <c r="K55" i="29" s="1"/>
  <c r="G23" i="26"/>
  <c r="G26" i="26" s="1"/>
  <c r="H23" i="26" s="1"/>
  <c r="K76" i="29" s="1"/>
  <c r="G15" i="26"/>
  <c r="G14" i="26"/>
  <c r="H11" i="26" s="1"/>
  <c r="K13" i="29" s="1"/>
  <c r="K55" i="3"/>
  <c r="G16" i="26"/>
  <c r="G18" i="26" l="1"/>
  <c r="H15" i="26" s="1"/>
  <c r="K34" i="29" s="1"/>
</calcChain>
</file>

<file path=xl/sharedStrings.xml><?xml version="1.0" encoding="utf-8"?>
<sst xmlns="http://schemas.openxmlformats.org/spreadsheetml/2006/main" count="2495" uniqueCount="550">
  <si>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</si>
  <si>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</si>
  <si>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</si>
  <si>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</si>
  <si>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</si>
  <si>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</si>
  <si>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</si>
  <si>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</si>
  <si>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</si>
  <si>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</si>
  <si>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</si>
  <si>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</si>
  <si>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</si>
  <si>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</si>
  <si>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</si>
  <si>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</si>
  <si>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</si>
  <si>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</si>
  <si>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</si>
  <si>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</si>
  <si>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</si>
  <si>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</si>
  <si>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</si>
  <si>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</si>
  <si>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</si>
  <si>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</si>
  <si>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</si>
  <si>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</si>
  <si>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</si>
  <si>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</si>
  <si>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</si>
  <si>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</si>
  <si>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</si>
  <si>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</si>
  <si>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</si>
  <si>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</si>
  <si>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</si>
  <si>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</si>
  <si>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</si>
  <si>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</si>
  <si>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</si>
  <si>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</si>
  <si>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</si>
  <si>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</si>
  <si>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</si>
  <si>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</si>
  <si>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</si>
  <si>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</si>
  <si>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</si>
  <si>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</si>
  <si>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</si>
  <si>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</si>
  <si>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</si>
  <si>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</si>
  <si>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</si>
  <si>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</si>
  <si>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</si>
  <si>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</si>
  <si>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</si>
  <si>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</si>
  <si>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</si>
  <si>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</si>
  <si>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</si>
  <si>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</si>
  <si>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</si>
  <si>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</si>
  <si>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</si>
  <si>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</si>
  <si>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</si>
  <si>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</si>
  <si>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</si>
  <si>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</si>
  <si>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</si>
  <si>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</si>
  <si>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</si>
  <si>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</si>
  <si>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</si>
  <si>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</si>
  <si>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</si>
  <si>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</si>
  <si>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</si>
  <si>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</si>
  <si>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</si>
  <si>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</si>
  <si>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</si>
  <si>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</si>
  <si>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</si>
  <si>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</si>
  <si>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</si>
  <si>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</si>
  <si>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</si>
  <si>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</si>
  <si>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</si>
  <si>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</si>
  <si>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</si>
  <si>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</si>
  <si>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</si>
  <si>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</si>
  <si>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</si>
  <si>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</si>
  <si>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</si>
  <si>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</si>
  <si>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</si>
  <si>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</si>
  <si>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</si>
  <si>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</si>
  <si>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</si>
  <si>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</si>
  <si>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</si>
  <si>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</si>
  <si>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</si>
  <si>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</si>
  <si>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</si>
  <si>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</si>
  <si>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</si>
  <si>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</si>
  <si>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</si>
  <si>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</si>
  <si>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</si>
  <si>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</si>
  <si>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</si>
  <si>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</si>
  <si>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</si>
  <si>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</si>
  <si>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</si>
  <si>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</si>
  <si>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</si>
  <si>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</si>
  <si>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</si>
  <si>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</si>
  <si>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</si>
  <si>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</si>
  <si>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</si>
  <si>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</si>
  <si>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</si>
  <si>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</si>
  <si>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</si>
  <si>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</si>
  <si>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</si>
  <si>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</si>
  <si>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</si>
  <si>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</si>
  <si>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</si>
  <si>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</si>
  <si>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</si>
  <si>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</si>
  <si>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</si>
  <si>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</si>
  <si>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</si>
  <si>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</si>
  <si>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</si>
  <si>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</si>
  <si>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</si>
  <si>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</si>
  <si>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</si>
  <si>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</si>
  <si>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</si>
  <si>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</si>
  <si>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</si>
  <si>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</si>
  <si>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</si>
  <si>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</si>
  <si>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</si>
  <si>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</si>
  <si>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</si>
  <si>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</si>
  <si>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</si>
  <si>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</si>
  <si>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</si>
  <si>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</si>
  <si>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</si>
  <si>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</si>
  <si>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</si>
  <si>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</si>
  <si>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</si>
  <si>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</si>
  <si>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</si>
  <si>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</si>
  <si>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</si>
  <si>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</si>
  <si>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</si>
  <si>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</si>
  <si>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</si>
  <si>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</si>
  <si>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</si>
  <si>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</si>
  <si>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</si>
  <si>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</si>
  <si>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</si>
  <si>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</si>
  <si>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</si>
  <si>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</si>
  <si>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</si>
  <si>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</si>
  <si>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</si>
  <si>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</si>
  <si>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</si>
  <si>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</si>
  <si>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</si>
  <si>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</si>
  <si>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</si>
  <si>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</si>
  <si>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</si>
  <si>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</si>
  <si>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</si>
  <si>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</si>
  <si>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</si>
  <si>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</si>
  <si>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</si>
  <si>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</si>
  <si>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</si>
  <si>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</si>
  <si>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</si>
  <si>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</si>
  <si>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</si>
  <si>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</si>
  <si>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</si>
  <si>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</si>
  <si>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</si>
  <si>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</si>
  <si>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</si>
  <si>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</si>
  <si>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</si>
  <si>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</si>
  <si>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</si>
  <si>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</si>
  <si>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</si>
  <si>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</si>
  <si>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</si>
  <si>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</si>
  <si>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</si>
  <si>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</si>
  <si>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</si>
  <si>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</si>
  <si>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</si>
  <si>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</si>
  <si>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</si>
  <si>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</si>
  <si>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</si>
  <si>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</si>
  <si>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</si>
  <si>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</si>
  <si>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</si>
  <si>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</si>
  <si>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</si>
  <si>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</si>
  <si>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</si>
  <si>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</si>
  <si>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</si>
  <si>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</si>
  <si>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</si>
  <si>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</si>
  <si>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</si>
  <si>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</si>
  <si>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</si>
  <si>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</si>
  <si>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</si>
  <si>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</si>
  <si>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</si>
  <si>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</si>
  <si>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</si>
  <si>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</si>
  <si>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</si>
  <si>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</si>
  <si>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</si>
  <si>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</si>
  <si>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</si>
  <si>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</si>
  <si>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</si>
  <si>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</si>
  <si>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</si>
  <si>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</si>
  <si>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</si>
  <si>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</si>
  <si>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</si>
  <si>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</si>
  <si>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</si>
  <si>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</si>
  <si>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</si>
  <si>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</si>
  <si>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</si>
  <si>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</si>
  <si>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</si>
  <si>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</si>
  <si>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</si>
  <si>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</si>
  <si>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</si>
  <si>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</si>
  <si>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</si>
  <si>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</si>
  <si>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</si>
  <si>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</si>
  <si>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</si>
  <si>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</si>
  <si>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</si>
  <si>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</si>
  <si>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</si>
  <si>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</si>
  <si>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</si>
  <si>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</si>
  <si>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</si>
  <si>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</si>
  <si>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</si>
  <si>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</si>
  <si>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</si>
  <si>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</si>
  <si>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</si>
  <si>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</si>
  <si>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</si>
  <si>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</si>
  <si>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</si>
  <si>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</si>
  <si>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</si>
  <si>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</si>
  <si>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</si>
  <si>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</si>
  <si>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</si>
  <si>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</si>
  <si>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</si>
  <si>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</si>
  <si>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</si>
  <si>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</si>
  <si>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</si>
  <si>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</si>
  <si>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</si>
  <si>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</si>
  <si>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</si>
  <si>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</si>
  <si>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</si>
  <si>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</si>
  <si>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</si>
  <si>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</si>
  <si>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</si>
  <si>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</si>
  <si>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</si>
  <si>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</si>
  <si>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</si>
  <si>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</si>
  <si>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</si>
  <si>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</si>
  <si>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</si>
  <si>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</si>
  <si>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</si>
  <si>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</si>
  <si>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</si>
  <si>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</si>
  <si>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</si>
  <si>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</si>
  <si>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</si>
  <si>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</si>
  <si>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</si>
  <si>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</si>
  <si>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</si>
  <si>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</si>
  <si>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</si>
  <si>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</si>
  <si>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</si>
  <si>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</si>
  <si>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</si>
  <si>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</si>
  <si>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</si>
  <si>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</si>
  <si>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</si>
  <si>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</si>
  <si>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</si>
  <si>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</si>
  <si>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</si>
  <si>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</si>
  <si>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</si>
  <si>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</si>
  <si>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</si>
  <si>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</si>
  <si>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</si>
  <si>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</si>
  <si>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</si>
  <si>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</si>
  <si>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</si>
  <si>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</si>
  <si>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</si>
  <si>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</si>
  <si>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</si>
  <si>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</si>
  <si>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</si>
  <si>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</si>
  <si>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</si>
  <si>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</si>
  <si>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</si>
  <si>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</si>
  <si>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</si>
  <si>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</si>
  <si>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</si>
  <si>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</si>
  <si>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</si>
  <si>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</si>
  <si>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</si>
  <si>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</si>
  <si>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</si>
  <si>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</si>
  <si>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</si>
  <si>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</si>
  <si>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</si>
  <si>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</si>
  <si>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</si>
  <si>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</si>
  <si>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</si>
  <si>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</si>
  <si>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</si>
  <si>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</si>
  <si>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</si>
  <si>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DEL DESARROLLO ECONÓMICO Y LA COMPETITIVIDAD</t>
  </si>
  <si>
    <t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t>
  </si>
  <si>
    <t>Cambio de gobierno</t>
  </si>
  <si>
    <t>Falta de recursos para funcionamiento e inversión</t>
  </si>
  <si>
    <t>Falta de autoridad, responsabilidad y compromiso respecto al manual del funciones de los funcionarios del proceso</t>
  </si>
  <si>
    <t>Falta de conocimiento y resistencia al cambio del personal</t>
  </si>
  <si>
    <t>Falta de ética profesional, amiguismo, desconocimiento de los procesos del SIGAMI y resistencia al cambio</t>
  </si>
  <si>
    <t>Falta de socialización con el personal adscrito a las Secretarías involucradas en el proceso, en cuanto  a los procedimientos que deben ser implementados.</t>
  </si>
  <si>
    <t>Baja asignación de recursos de capital necesarios</t>
  </si>
  <si>
    <t>Desconocimiento del personal acerca de  la utilizacion formatos y/o documentos  del  procesos preestablecidos oficialmente</t>
  </si>
  <si>
    <t>Falta de socializaciòn de la informaciòn del proceso</t>
  </si>
  <si>
    <t>Desconocimiento del usuario sobre los requisitos técnicos para el buen desarrollo de los programas</t>
  </si>
  <si>
    <t>Difuciòn inapropiada de la oferta de servicios  de los diferentes procesos</t>
  </si>
  <si>
    <t>Deficiente efectividad en los flujos de información determinados en la interación de los procesos</t>
  </si>
  <si>
    <t>Cambio en la normatividad externa (leyes, decretos, ordenanzas y acuerdos) que conlleven a la desactualización del proceso.</t>
  </si>
  <si>
    <t>Falta de planeación en cuanto a la ejecución física y presupuestal en las metas producto</t>
  </si>
  <si>
    <t>Desconocimiento por falta de socializaciòn de los requisitos establecidos por la entidad para acceder a los beneficios de cada Secretaría</t>
  </si>
  <si>
    <t>Suceso de catastrofes naturales que con lleven a la perdida de información</t>
  </si>
  <si>
    <t>Escasa articulación entre las Secretarías que tienen acciones similares en el plan de desarrollo o comparten procesos</t>
  </si>
  <si>
    <t xml:space="preserve">Nota: se priorizaron las causas que tienen una calificaciòn promedio entre 4 y 5. </t>
  </si>
  <si>
    <t>FALTA DE RECURSOS PARA FUNCIONAMIENTO E INVERSION</t>
  </si>
  <si>
    <t>DESCONOCIMIENTO DEL PRESONAL ACERCA DE LA UTILIZACION DE FORMATOS Y/O DOCUMENTOS DEL PROCESO PREESTABLECIDOS OFICIALMENTE</t>
  </si>
  <si>
    <t>FALTA DE PLANEACIÓN EN CUANTO A LA EJECUCIÓN FÍSICA Y PRESUPUESTAL EN LAS METAS PRODUCTOS</t>
  </si>
  <si>
    <t>FALTA DE SOCIALIZACIÓN CON EL PERSONAL ADSCRITO A LAS SECRETARIAS INVOLUCRADAS EN EL PROCESO, EN CUANTO A LOS PROCEDIMIENTOS QUE DEBEN SER IMPLEMENTADOS</t>
  </si>
  <si>
    <t>DESCONOCIMIENTO DEL USUARIO SOBRE LOS REQUISITOS TÉCNCIOS PARA EL BUEN DESARROLLO DE LOS PROGRAMAS</t>
  </si>
  <si>
    <t>DESCONOCIMIENTO POR FALTA DE SOCIALIZACION DE LOS REQUISITOS ESTABLECIDOS POR LA ENTIDAD PARA ACCEDER A LOS BENEFICIOS DE CADA SECRETARIA</t>
  </si>
  <si>
    <t>RECURSOS POR ALIANZAS Y CONVENIOS CON OTRAS ENTIDADES QUE APORTAN Y CONTRIBUYEN PARA EL CUMPLIMIENTO DE LAS METAS</t>
  </si>
  <si>
    <t>FORTALECIMIENTO A LA ESTRUCTURA ORGANIZACIONAL</t>
  </si>
  <si>
    <t>FALTA DE ETICA PROFESIONAL, AMIGISMO, DESCONOCIMIENTO DE LOS PROCESOS DEL SIGAMI Y RESISTENCIA AL CAMBIO.</t>
  </si>
  <si>
    <t>CERTIFICACION EN NORMAS ISO 9001-2015, 14001-2015 Y OSHAS 18001-2007- NORMA TECNICA DE SOSTENIBILIDAD NTS TS 001-1 TURISMO SOSTENIBLE</t>
  </si>
  <si>
    <t>PROGRAMAS DE FORMACION DISPONIBLES</t>
  </si>
  <si>
    <t>DISPONIBILIDAD DE MEDIOS DE COMUNICACIÓN Y LOGISTICOS DE LA ADMINISTRACION PROPIOS PARA LA DIFUCION DE LOS DIFERENTES PROGRAMAS</t>
  </si>
  <si>
    <t>INVERSION EN MEJORAMIENTO Y TRANSFORMACION DE CENTROS POBLADOS</t>
  </si>
  <si>
    <t>1 IBAGUE SE POSICIONA COMO UN "BUEN VIVIDERO"</t>
  </si>
  <si>
    <t>2 AUMENTO DE LOS INGRESOS DEL MUNICIPIO</t>
  </si>
  <si>
    <t>3 ALTA DEMANDA NACIONAL E INTERNACIONAL DE PRODUCTOS Y/O SERVICOS QUE SE OFRECEN EN EL MUNICIPIO DE IBAGUE</t>
  </si>
  <si>
    <t>4 AVANVES TECNOLOGICOS QUE PERMITEN APROVECHAR REDES SOCIALES Y OTROS CANALES DE COMUNICACIÓN CON EL FIN DE INFORMAR A LA POBLACION OBJETIVO DE LAS SECRETARIA</t>
  </si>
  <si>
    <t>5 VENTAJAS COMPETITIVAS (CONECTIVIDAD, VARIEDAD DE PISOS TERMICOS, PARQUE NACIONAL NATURAL DE LOS NEVADOS)</t>
  </si>
  <si>
    <t>6 MEJORAMIENTO DE LA SEGURIDAD EN LA ZONA RURAL Y URBANA  DEL MUNICIPIO</t>
  </si>
  <si>
    <t>7 POTENCILIZAR EL ECOTURISMO- AVISTAMEITNO DE AVES</t>
  </si>
  <si>
    <t>8 IMPLEMENTACION DE LA NORMA TÉCNICA SECTORIAL NTS 001-1 TURISMO SOSTENIBLE EN EL CAÑON DEL COMBEIMA</t>
  </si>
  <si>
    <t xml:space="preserve">9 CONFIANZA Y ACEPTACION DE LA COMUNIDAD HACIA LA OFERTA DE SERVICIOS </t>
  </si>
  <si>
    <t>10 CONSTANTE CAPACITACION DEL PERSONAL EN ACTIVIDADES PROPIAS DEL PROCESO</t>
  </si>
  <si>
    <t>11 DISPOSICIÓN DE ENTIDADES DEL ORDEN NACIONAL E INTERNACIONAL INTERESADAS EN REALIZAR ALIANZAS, CONVENIOS O HERMANAMIENTO ENTRE OTROS</t>
  </si>
  <si>
    <t>DEFICIENCIA EN LA INFRAESTRUCTURA</t>
  </si>
  <si>
    <t>D2-O9: PROCESOS DE CONVOCATORIA PUBLICA TRANSPARENTE Y/O  POR SOLICITUD DE LAS PARTES INTERESADAS POR MEDIO DE LOS CUALES, SE LE GARANTICE A LA COMUNIDAD TOTAL EQUIDAD EN CUANTO A LA SELECCIÓN DE BENEFICIARIOS.</t>
  </si>
  <si>
    <t>D1,O3,5: GESTIONAR RECURSOS DE INVERSIÓN NACIONAL Y EXTRANJEROS, DEBIDO A LA ALTA DEMANDA DE PRODUCTOS Y/O SERVICIOS QUE SE OFRECEN EN IBAGUE Y HACIENDO USO DE LAS VENTAJAS COMPETITIVAS QUE OFRECE LA CIUDAD DE IBAGUE.</t>
  </si>
  <si>
    <t>D1, O2,9: POR MEDIO DEL AUMENTO DE LOS INGRESOS (INVERSION EXTRANJERA, ALIANZAS ESTRATEGICAS, ENTRE OTROS) Y SOLICITUD DE LA ASIGNACION DE RECURSOS PARA MEJORAR LA INVERSION Y FUNCIONAMIENTO DEL PROCESO GARANTIZANDO MAYOR COBERTURA Y GENERANDO CONFIANZA DEBIDO A QUE SE FORTALECE LA INSTITUCIONALIDAD EN LA ALCALDIA MUNICIPAL DE IBAGUE</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</si>
  <si>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</si>
  <si>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D5-O8: EL PERSONAL DE PLANTA ADSCRITO AL PROCESO Y QUIEN ESTA PREVISTO POR LLEGAR DEBE TOMAR EL LIDERAZGO Y LA RESPONSABILIDAD DE TODOS LOS PROCEDIMIENTOS QUE SE DESARROLLAN PARA GARANTIZAR LA CONTINUEDAD DE LOS MISMOS</t>
  </si>
  <si>
    <t>BUENA ACTITUD DE LA DIRECCION ANTE EL CAMBIO</t>
  </si>
  <si>
    <t>F2-O4:REALIZAR CAMPAÑAS ESTRATEGICAS DE DIFUSION A TRÁVES DE LOS MEDIOS DE COMUNICACIÓN PROPIOS DE LA ADMINISTRACION MUNICIPAL Y CONECTIVIDAD GRATUITA PARA DAR A CONOCER TODO EL PORTAFOLIO DE SERVICIOS A LA COMUNIDAD TANTO LOCAL COMO FORENEA Y DE ESTA FORMA GENERAR CONFIANZA Y ACEPTACION DE LA POBLACION.</t>
  </si>
  <si>
    <t>F1,O3,4: GESTIÓN DE RECURSOS MEDIANTE ALIANZAS Y CONVENIOS CON OTRAS ENTIDADES QUE APORTAN Y CONTRIBUYEN CON EL CUMPLIMIENTO DE LAS METAS GRACIAS A LA ALTA DEMANDA DE PRODUCTOS Y SERVICIOS QUE SE OFRECEN EN EL MUNCIPIO A NIVEL NACIONAL E INTERNACIONAL Y LAS VENTAJAS COMPETITIVAS DE IBAGUE, LOS INDICADORES DE SEGURIDAD DE LA CIUDAD</t>
  </si>
  <si>
    <t>D2,A2: DENUNCIAR ACTOS DE CORRUPCION FRENTE A LOS ENTES COMPETENTES Y TOMAR LAS MEDIDAS LEGALES CORRESPONDIENTES A LA SITUACION QUE SE EVIDENCIE.</t>
  </si>
  <si>
    <t>CAMBIO DE GOBIERNO</t>
  </si>
  <si>
    <t>D4,A2: REPROGRAMAR LAS ACTIVIDADES Y METAS PRODUCTO QUE CONTIENEN LOS PLANTES Y DILIGENCIAR LAS RESPECTIVAS OBSERVACIONES</t>
  </si>
  <si>
    <t>D5,A3: REALIZAR SEGUIMIENTO PARA VERIFICAR QUE EL PERSONAL DE PLANTA ASIGNADO SEA ACORDE A LAS NECESIDADES DEL FUNCIONAMIENTO DEL PROCESO</t>
  </si>
  <si>
    <t>F4,7-A4: MANTENER LAS DIRECTRICES ESTABLECIDAS DURANTE EL CAMBIO DE GOBIERNO EN LA ESTRUCTURA ORGANIZACIONAL CON EL FIN DE MANTENER EL BUEN FUNCIONAMIENTO DE LA ADMINISTRACION MUNCIPAL</t>
  </si>
  <si>
    <t>F3,A1,3: UTILIZACION DE PROGRAMAS DE FORMACION QUE PROMUEVAN LA ÉTICA PROFESIONAL Y SENTIDO DE PERTENENCIA EN LA ADMINISTRACIÓN MUNICIPAL PARA QUE NO SE SIGA PRESENTANDO INFLUENCIA DE FACTORES EXTERNOS QUE AFECTEN LA TOMA DE DECISIONES EN CUALQUIERA DE LAS ACTIVIDADES DEL PROCESO</t>
  </si>
  <si>
    <t>F6,A2: GENERAR ESTRATEGIAS PARA EL MEJORAMIENTO DE VIAS TERCIARIAS Y CENTROS POBLADOS CON EL FIN DE MEJORAR EL COMERCIO, TURISMO Y CALIDAD DE VIDA EN LA ZONA RURAL DE LA CIUDAD DE IBAGUE</t>
  </si>
  <si>
    <t>FALTA DE PLANEACION EN CUANTO LA EJECUCION FISICA Y PRESUPUESTAL EN LAS METAS PRODUCTO</t>
  </si>
  <si>
    <t>FALTA DE ETICA PROFESIONAL, AMIGUISMO, DESCONOCIMIENTO DE LOS PROCESOS DEL SIGAMI Y RESITENCIA AL CAMBIO</t>
  </si>
  <si>
    <t>FALTA DE SOCIALIZACION CON EL PERSONAL ADSCRITO A LAS SECRETARIA INVOLUCRADAS EN EL PROCESO, EN CUANTO A LOS PROCEDIMIENTOS QUE DEBEN SER IMPLEMENTADOS</t>
  </si>
  <si>
    <t>INSUFIENTE PROMOCION DEL DESARROLLO ECONÓMICO Y LA COMPETITIVIDAD PARA LOS EMPRENDEDORES, EMPRESARIOS Y CIUDADANOS DEL MUNICIPIO DE IBAGUE</t>
  </si>
  <si>
    <t>SELECCIÓN DE BENEFICIARIOS QUE NO CUMPLAN LOS REQUISITOS ESTABLECIDOS</t>
  </si>
  <si>
    <t>BENEFICIAR A UNIDADES PRODUCTIVAS O IDEAS DE NEGOCIOS QUE NO CUMPLEN CON LOS REQUISITOS ESTABLECIDOS</t>
  </si>
  <si>
    <t>AL MOMENTO DE REALIZAR LOS PLANES PARA LA VIGENCIA SIGUIENTE</t>
  </si>
  <si>
    <t>EN EL MOMENTO DE REALIZAR CONVOCATORIA Y SELECCIÓN DE BENEFICIARIOS DE ACUERDO A SOLICITUDES REALIZADAS (EN LA ACTIVIDAD DESARROLLAR LAS ETAPAS DEL PROGRAMA QUE APLIQUEN DE ACUERDO AL PERFIL DEL USUARIO)</t>
  </si>
  <si>
    <t>CUANDO SE BENEFICIA A UNIDADES PRODUCTIVAS O IDEAS DE NEGOCIOS QUE NO CUMPLEN CON LOS REQUISITOS ESTABLECIDOS EN LA DOCUMENTACION(TERMINOS Y CONDICIONES, PROCEDIMIENTOS E INSTRUCTIVOS)</t>
  </si>
  <si>
    <t>INCUMPLIMIENTO A METAS DEL PLAN DE DESARROLLO</t>
  </si>
  <si>
    <t>FALTA DISCIPLINARIAS Y/O SANCIONES A LAS SECRETARIAS PERTENECIENTES AL PROCESO</t>
  </si>
  <si>
    <t>SANCIONES DISCIPLINARIAS PENALES Y FISCALES</t>
  </si>
  <si>
    <t>INCUMPLIMIENTO A METAS DEL PLAN DE DESARROLLO DE FORMA INADECUADA</t>
  </si>
  <si>
    <t>POSIBILIDAD DE GENERAR BAJA COBERTURA PARA LA PROMOCION DEL DESARROLLO ECONOMICO Y LA COMPETITIVIDAD PARA LOS EMPRENDEDORES, EMPRESARIOS Y CIUDADANOS DEL MUNICIPIO DE IBAGUE</t>
  </si>
  <si>
    <t>PROBABILIDAD QUE SE GENERE TRAFICO DE INFLUENCIA PARA SELECCIÓN DE BENEFICIARIOS QUE NO CUMPLAN LOS REQUISITOS ESTABLECIDOS</t>
  </si>
  <si>
    <t>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t>
  </si>
  <si>
    <t>La combinación de factores como: la falta de recursos para funcionamiento e inversión y la falta de planeación en cuanto a la ejecución física y presupuestal; podría generar: Incumplimiento a metas del plan de desarrollo, Faltas disciplinarias y/o sanciones a las secretarias pertenecientes al proceso.</t>
  </si>
  <si>
    <t>La combinación de factores como: influencia de grupos politicos que afectan la toma de decisiones y la falta de ética profesional y amiguismo; podría generar: Sanciones disciplinarios, penales y fiscales.</t>
  </si>
  <si>
    <t>Falta de socializacion con el personal adscrito a las secretarias involucradas en el proceso, en cuanto a los procedimientos que deben ser implementados. podría generar incumplimiento a metas del plan de desarrollo de forma inacecuada</t>
  </si>
  <si>
    <t>PROBABILIDAD QUE SE GENERE TRAFICO DE INFLUENCIA PARA SELECCIÓN DE BENEFICIOS QUE NO CUMPLAN LOS REQUISITOS ESTABLECIDOS</t>
  </si>
  <si>
    <t>INFLUENCIA DE GRUPOS POLITICOS QUE AFECTAN LA TOMA DE DECISIONES</t>
  </si>
  <si>
    <t>SOLO APLICA PARA LA SECRETARIA DE DESARROLLO ECONOMICO (DOCUMENTO TÉRMINO Y CONDICONES DE LA CONVOCATORIA, REQUISITOS Y ASPECTOS A EVALUAR, CADA VEZ QUE SE PRESENTA UNA CONVOCATORIA EL CONTRATISTA DESIGNADO PARA LIDERAR EL PROCESO REALIZA EL SEGUIMIENTO AL INSTRUCTIVO PARA EL CUMPLIMIENTO DE LA META PRODUCTO DEL PROCESO Y ACTA DE BENEFICIARIOS DEL PROCESO DE SELECCION EN COMPAÑIA DE UN DELEGADO DE LA OFICINA DE CONTROL INTERNO) EN CASO DE QUE EL MICROMEPRESARIO Y/O EMPRENDEDOR NO CUMPLA TODOS LOS REQUISIRTOS SE DESCARTA SE DEJA COMO EVIDENCIA ACTA DE REUNION Y DILIGENCIAMIENTO DE LOS FORMATOS APROBADO</t>
  </si>
  <si>
    <t>EN LA SECRETARIA DE AGRICULTURA Y DESARROLLO RURAL SI SE REALIZAN CONTROLES CADA VEZ QUE SE REQUIEREN, CON EL FIN DE EVITAR LA INFLUENCIA DE ACTORES EXTENOS A LA ACTIVIDAD EN LA TOMA DE DECISIONES, POR MEDIO DE LA SOLICITUD DE LOS PROGRAMAS REGISTRADAS A TRAVES DE RECORD DE VISITAS Y CONSOLIDACION DE UNA MATRIZ DONDE SE AVALUAN LOS REQUISITOS TÉCNICOS PERO ESTOS NO RESULTAN 100% EFECTIVOS, LAS EVIDENCIAS SON LAS SOLICITUDES O CONVOCATORIA, RECORD DE VISITAS, LAS LISTAS DE ASISTENCIA ACTA DE ENTREGA Y RECORD DE ASITENCIA TECNICA</t>
  </si>
  <si>
    <t>ASIGNADO</t>
  </si>
  <si>
    <t>ADECUADO</t>
  </si>
  <si>
    <t>OPORTUNA</t>
  </si>
  <si>
    <t>PREVENIR</t>
  </si>
  <si>
    <t>CONFIABLE</t>
  </si>
  <si>
    <t>SE INVESTIGAN Y SE RESUELVEN OPORTUNAMENTE</t>
  </si>
  <si>
    <t>COMPLETA</t>
  </si>
  <si>
    <t>FUERTE</t>
  </si>
  <si>
    <t>MODERADO(ALGUNAS VECES SE EJECUTAN)</t>
  </si>
  <si>
    <t>MODERADO (ALGUNAS VECES SE EJECUTAN)</t>
  </si>
  <si>
    <t>Fuerte</t>
  </si>
  <si>
    <t>FALTA DE CONOCIMIENTO Y RESISTENCIA AL CAMBIO</t>
  </si>
  <si>
    <t xml:space="preserve">Para la Secretaría Desarrollo económico y Secretaría de agricultura y desarrollo rural cuatrimestralmente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t>
  </si>
  <si>
    <t>MODERADO(ALGUINA VECES SE EJECUTAN)</t>
  </si>
  <si>
    <t>FUETE</t>
  </si>
  <si>
    <t>PROBABLE</t>
  </si>
  <si>
    <t>REDUCIR</t>
  </si>
  <si>
    <t>Acta de reunión,  lista de asistencia, registro fotografico y/o piezas de convocatoria y/o solicitud de las partes interesadas</t>
  </si>
  <si>
    <t>Acta de reunión, circular, lista de asistencia y/o registro fotografico</t>
  </si>
  <si>
    <t>Documentos de la denuncias presentadas</t>
  </si>
  <si>
    <t>Secretario Desarrollo económico y Secretario de agricultura y desarrollo rural</t>
  </si>
  <si>
    <t xml:space="preserve">(#beneficiarios que cumplen los requisitos / #beneficiarios)X100 </t>
  </si>
  <si>
    <t xml:space="preserve">(#socializaciones cumplidas / #socializaciones programadas)X100 </t>
  </si>
  <si>
    <t>(#de procesos que generaron trafico de influencias en la selección de beneficiarios)</t>
  </si>
  <si>
    <t>FINANCIERO</t>
  </si>
  <si>
    <t xml:space="preserve">3. ¿Los servidores del área de radicación manejan dinero de los usuarios o información privilegiada que pueda afectar la dinámica del mercado? </t>
  </si>
  <si>
    <t xml:space="preserve">4 ¿Los servidores del área evidencian niveles de vida por encima del promedio del salario? </t>
  </si>
  <si>
    <t xml:space="preserve">5 ¿El sistema de turnos es asignado electrónicamente o manualmente con criterios de discrecionalidad del servidor? </t>
  </si>
  <si>
    <t xml:space="preserve">6 ¿Existe una caja menor o cuentas corrientes para recibir dineros correspondientes a trámites? </t>
  </si>
  <si>
    <t>7. ¿Existe exceso de procedimientos y participación de varios funcionarios que interviene en la relación con el ciudadano?</t>
  </si>
  <si>
    <t>8. ¿Existe registros detallados de los documentos aportados y controles para evitar su pérdida?</t>
  </si>
  <si>
    <t>9. ¿Existen mecanismos de verificación de legalidad de los requisitos acreditados por los ciudadanos?</t>
  </si>
  <si>
    <t>10. ¿Se evidencia relaciones de amistad entre los servidores y tramitadores u oficinas especializadas en la gestión de trámites?</t>
  </si>
  <si>
    <t>11. ¿Los niveles salariales de los funcionarios que atienden los trámites, se ajustan a la complejidad de su función?</t>
  </si>
  <si>
    <t>12. ¿Existen controles de la gestión de trámites a diario?</t>
  </si>
  <si>
    <t>13. ¿Existe autonomía profesional para el análisis de requisitos y no existe manipulación de decisiones por encima de la decisión técnica?</t>
  </si>
  <si>
    <t>14. ¿Existen fases de análisis de los requisitos con excesiva reserva que impida la transparencia en el proceso?</t>
  </si>
  <si>
    <t>15. ¿Existen parámetros técnicos que frenen el proceso de discrecionalidad?</t>
  </si>
  <si>
    <t>16. ¿Existen bancos de conceptos técnico-jurídicos que frenen la interpretación subjetiva de las normas o reglamentos?</t>
  </si>
  <si>
    <t>17. ¿Existen actores de presión en el tema regulado por el trámite que puedan incidir en las decisiones institucionales?</t>
  </si>
  <si>
    <t>18. ¿Existen servidores que tengan nexos con la temática que regulan?</t>
  </si>
  <si>
    <t>19. ¿La complejidad de los procedimientos del trámite desborda la capacidad de comprensión del usuario?</t>
  </si>
  <si>
    <t>20. ¿Existen espacios o puntos de encuentro entre el servidor y el usuario donde se pueda presentar?</t>
  </si>
  <si>
    <t>21. ¿Todas las fases de ejecución de un trámite están soportadas con el uso de herramientas tecnológicas que previenen las acciones presenciales?</t>
  </si>
  <si>
    <t>2 ¿Falta de conocimiento y resistencia al cambio por parte de los funcionarios.?</t>
  </si>
  <si>
    <t>Falta de conocimiento y resistencia al cambio por parte de los funcionarios.</t>
  </si>
  <si>
    <t xml:space="preserve"> FALTA DE CONOCIMIENTO Y RESISTENCIA AL CAMBIO POR PARTE DE LOS FUNCIONARIOS</t>
  </si>
  <si>
    <t>D2, D3-O9: PROCESOS DE CONVOCATORIA PUBLICA TRANSPARENTE Y/O  POR SOLICITUD DE LAS PARTES INTERESADAS POR MEDIO DE LOS CUALES, SE LE GARANTICE A LA COMUNIDAD TOTAL EQUIDAD EN CUANTO A LA SELECCIÓN DE BENEFICIARIOS.</t>
  </si>
  <si>
    <t xml:space="preserve">D2, 3-O10: EL PERSONAL ADSCRITO AL PROCESO DE GESTION DEL DESARROLLO  ECONOMICO Y LA COMPETITIVAD, CONSTANTEMENTE SE CAPACITAN  EN  IMPLEMENTACIÓN DE LOS DOCUMENTOS QUE HACEN PARTE DEL PROCESO </t>
  </si>
  <si>
    <t>D2, D3-O10: EL PERSONAL ADSCRITO AL PROCESO DE GESTION DEL DESARROLLO ECONOMICO Y LA COMPETITIVIDAD DEBE RECIBIR CAPACITACION DE SOCIALIZACION DEL CODIGO DE INTEGRIDAD Y BUEN GOBIERNO CON LA RESPECTIVA INFORMACIÓN DOCUMENTADA DEL PROCESO</t>
  </si>
  <si>
    <t>D2,D3-A2: DENUNCIAR ACTOS DE CORRUPCION FRENTE A LOS ENTES COMPETENTES Y TOMAR LAS MEDIDAS LEGALES CORRESPONDIENTES A LA SITUACION QUE SE EVIDENCIE.</t>
  </si>
  <si>
    <t>D2,D3-A1 GESTIONAR LA CONSERVACION DE LA GESTIÓN DOCUMENTADA Y ACTIVIDADES DE LOS PROCESOS CUANDO SE GENERAN CAMBIOS DE GOBIERNO</t>
  </si>
  <si>
    <t>FALTA DE CONOCIMIENTO Y RESITENCIA AL CAMBIO POR PARTE DE LOS FUNCIONARIOS</t>
  </si>
  <si>
    <t>SOLO APLICA PARA LA SECRETARIA DE DESARROLLO ECONOMICO (DOCUMENTO TÉRMINO Y CONDICONES DE LA CONVOCATORIA, REQUISITOS Y ASPECTOS A EVALUAR,  SEMESTRALMENTE PRESENTA UNA CONVOCATORIA EL CONTRATISTA DESIGNADO PARA LIDERAR EL PROCESO REALIZA EL SEGUIMIENTO AL INSTRUCTIVO PARA EL CUMPLIMIENTO DE LA META PRODUCTO DEL PROCESO Y ACTA DE BENEFICIARIOS DEL PROCESO DE SELECCION EN COMPAÑIA DE UN DELEGADO DE LA OFICINA DE CONTROL INTERNO) EN CASO DE QUE EL MICROMEPRESARIO Y/O EMPRENDEDOR NO CUMPLA TODOS LOS REQUISIRTOS SE DESCARTA SE DEJA COMO EVIDENCIA ACTA DE REUNION Y DILIGENCIAMIENTO DE LOS FORMATOS APROBADO</t>
  </si>
  <si>
    <t>EN LA SECRETARIA DE AGRICULTURA Y DESARROLLO RURAL SI SE REALIZAN CONTROLES SEMESTRALMENTE, CON EL FIN DE EVITAR LA INFLUENCIA DE ACTORES EXTENOS A LA ACTIVIDAD EN LA TOMA DE DECISIONES, POR MEDIO DE LA SOLICITUD DE LOS PROGRAMAS REGISTRADAS A TRAVES DE RECORD DE VISITAS Y CONSOLIDACION DE UNA MATRIZ DONDE SE AVALUAN LOS REQUISITOS TÉCNICOS PERO ESTOS NO RESULTAN 100% EFECTIVOS, LAS EVIDENCIAS SON LAS SOLICITUDES O CONVOCATORIA, RECORD DE VISITAS, LAS LISTAS DE ASISTENCIA ACTA DE ENTREGA Y RECORD DE ASITENCIA TECNICA</t>
  </si>
  <si>
    <t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t>
  </si>
  <si>
    <t xml:space="preserve">Semestralmente selección de beneficiarios. </t>
  </si>
  <si>
    <t>Semestralemente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</si>
</sst>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theme="0"/>
      </right>
      <top/>
      <bottom style="medium">
        <color theme="0"/>
      </bottom>
      <diagonal/>
    </border>
  </borders>
  <cellStyleXfs count="1">
    <xf numFmtId="0" fontId="0" fillId="0" borderId="0"/>
  </cellStyleXfs>
  <cellXfs count="953">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24" borderId="1" xfId="0" applyFont="1" applyFill="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7"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12" borderId="1" xfId="0" applyFill="1" applyBorder="1" applyProtection="1">
      <protection locked="0"/>
    </xf>
    <xf numFmtId="165" fontId="0" fillId="12" borderId="1" xfId="0" applyNumberFormat="1" applyFill="1" applyBorder="1"/>
    <xf numFmtId="0" fontId="9" fillId="0" borderId="1" xfId="0" applyFont="1" applyBorder="1" applyAlignment="1" applyProtection="1">
      <alignment horizontal="center" vertical="center" wrapText="1"/>
      <protection locked="0"/>
    </xf>
    <xf numFmtId="0" fontId="7" fillId="0" borderId="28"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23" fillId="3" borderId="60" xfId="0"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7" fillId="0" borderId="13" xfId="0" applyFont="1" applyBorder="1" applyAlignment="1">
      <alignment vertical="center" wrapText="1"/>
    </xf>
    <xf numFmtId="0" fontId="7" fillId="0" borderId="6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2" xfId="0" applyFont="1" applyBorder="1" applyAlignment="1">
      <alignment vertical="center" wrapText="1"/>
    </xf>
    <xf numFmtId="0" fontId="1" fillId="23" borderId="7" xfId="0" applyFont="1" applyFill="1" applyBorder="1" applyAlignment="1">
      <alignment vertical="center" wrapText="1"/>
    </xf>
    <xf numFmtId="0" fontId="1" fillId="7" borderId="1" xfId="0" applyFont="1" applyFill="1" applyBorder="1" applyAlignment="1">
      <alignment horizontal="left" vertical="center" wrapText="1"/>
    </xf>
    <xf numFmtId="0" fontId="5" fillId="0" borderId="62" xfId="0" applyFont="1" applyBorder="1"/>
    <xf numFmtId="0" fontId="1" fillId="0" borderId="60" xfId="0" applyFont="1" applyBorder="1"/>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0" fillId="0" borderId="0" xfId="0" applyAlignment="1">
      <alignment horizont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7" borderId="60" xfId="0" applyFont="1" applyFill="1" applyBorder="1" applyAlignment="1">
      <alignment horizontal="left" vertical="top" wrapText="1"/>
    </xf>
    <xf numFmtId="0" fontId="1" fillId="7" borderId="62" xfId="0" applyFont="1" applyFill="1" applyBorder="1" applyAlignment="1">
      <alignment horizontal="left" vertical="top" wrapText="1"/>
    </xf>
    <xf numFmtId="0" fontId="24" fillId="15" borderId="1" xfId="0" applyFont="1" applyFill="1" applyBorder="1" applyAlignment="1">
      <alignment horizontal="center" vertical="center" wrapText="1"/>
    </xf>
    <xf numFmtId="0" fontId="23"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3" fillId="3" borderId="60" xfId="0" applyFont="1" applyFill="1" applyBorder="1" applyAlignment="1" applyProtection="1">
      <alignment horizontal="center" vertical="center" wrapText="1"/>
      <protection locked="0"/>
    </xf>
    <xf numFmtId="0" fontId="23" fillId="3" borderId="62"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1" fillId="0" borderId="60" xfId="0" applyFont="1" applyBorder="1" applyAlignment="1">
      <alignment horizontal="left" vertical="center" wrapText="1"/>
    </xf>
    <xf numFmtId="0" fontId="1" fillId="0" borderId="62" xfId="0" applyFont="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43" fillId="0" borderId="60" xfId="0" applyFont="1" applyBorder="1" applyAlignment="1">
      <alignment horizontal="left" vertical="center" wrapText="1"/>
    </xf>
    <xf numFmtId="0" fontId="43" fillId="0" borderId="62" xfId="0" applyFont="1" applyBorder="1" applyAlignment="1">
      <alignment horizontal="left" vertical="center" wrapText="1"/>
    </xf>
    <xf numFmtId="0" fontId="18" fillId="15" borderId="1" xfId="0" applyFont="1" applyFill="1" applyBorder="1" applyAlignment="1">
      <alignment horizontal="center" vertical="center" textRotation="255"/>
    </xf>
    <xf numFmtId="0" fontId="25" fillId="3" borderId="60" xfId="0" applyFont="1" applyFill="1" applyBorder="1" applyAlignment="1" applyProtection="1">
      <alignment horizontal="center" vertical="center" wrapText="1"/>
      <protection locked="0"/>
    </xf>
    <xf numFmtId="0" fontId="25" fillId="3" borderId="56" xfId="0" applyFont="1" applyFill="1" applyBorder="1" applyAlignment="1" applyProtection="1">
      <alignment horizontal="center" vertical="center" wrapText="1"/>
      <protection locked="0"/>
    </xf>
    <xf numFmtId="0" fontId="25" fillId="3" borderId="62"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protection locked="0"/>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 fillId="0" borderId="60" xfId="0" applyFont="1" applyBorder="1" applyAlignment="1">
      <alignment horizontal="center" vertical="center" wrapText="1"/>
    </xf>
    <xf numFmtId="0" fontId="1" fillId="0" borderId="62" xfId="0" applyFont="1" applyBorder="1" applyAlignment="1">
      <alignment horizontal="center" vertical="center" wrapText="1"/>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23" fillId="3" borderId="0" xfId="0" applyFont="1" applyFill="1" applyAlignment="1">
      <alignment horizontal="left"/>
    </xf>
    <xf numFmtId="0" fontId="43" fillId="0" borderId="60" xfId="0" applyFont="1" applyBorder="1" applyAlignment="1">
      <alignment horizontal="center" vertical="center"/>
    </xf>
    <xf numFmtId="0" fontId="43" fillId="0" borderId="62" xfId="0" applyFont="1" applyBorder="1" applyAlignment="1">
      <alignment horizontal="center"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1" fillId="0" borderId="43" xfId="0" applyFont="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6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0"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7"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15" fillId="0" borderId="3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FC9FF"/>
      <color rgb="FF00BBFE"/>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28</xdr:row>
      <xdr:rowOff>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28</xdr:row>
      <xdr:rowOff>0</xdr:rowOff>
    </xdr:from>
    <xdr:to>
      <xdr:col>0</xdr:col>
      <xdr:colOff>2</xdr:colOff>
      <xdr:row>28</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895350</xdr:colOff>
          <xdr:row>28</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0</xdr:rowOff>
        </xdr:from>
        <xdr:to>
          <xdr:col>19</xdr:col>
          <xdr:colOff>904875</xdr:colOff>
          <xdr:row>28</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702468</xdr:colOff>
      <xdr:row>8</xdr:row>
      <xdr:rowOff>154784</xdr:rowOff>
    </xdr:from>
    <xdr:to>
      <xdr:col>19</xdr:col>
      <xdr:colOff>690562</xdr:colOff>
      <xdr:row>12</xdr:row>
      <xdr:rowOff>0</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7942718" y="209550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142875</xdr:colOff>
      <xdr:row>10</xdr:row>
      <xdr:rowOff>333375</xdr:rowOff>
    </xdr:from>
    <xdr:to>
      <xdr:col>13</xdr:col>
      <xdr:colOff>642938</xdr:colOff>
      <xdr:row>10</xdr:row>
      <xdr:rowOff>833437</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383125" y="8060531"/>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4" sqref="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16"/>
      <c r="B1" s="325" t="s">
        <v>273</v>
      </c>
      <c r="C1" s="326"/>
      <c r="D1" s="327"/>
      <c r="E1" s="274" t="s">
        <v>387</v>
      </c>
      <c r="F1" s="319"/>
    </row>
    <row r="2" spans="1:7" x14ac:dyDescent="0.2">
      <c r="A2" s="317"/>
      <c r="B2" s="328"/>
      <c r="C2" s="329"/>
      <c r="D2" s="330"/>
      <c r="E2" s="275" t="s">
        <v>385</v>
      </c>
      <c r="F2" s="320"/>
    </row>
    <row r="3" spans="1:7" ht="15" customHeight="1" x14ac:dyDescent="0.2">
      <c r="A3" s="317"/>
      <c r="B3" s="328"/>
      <c r="C3" s="329"/>
      <c r="D3" s="330"/>
      <c r="E3" s="275" t="s">
        <v>386</v>
      </c>
      <c r="F3" s="320"/>
    </row>
    <row r="4" spans="1:7" ht="15" thickBot="1" x14ac:dyDescent="0.25">
      <c r="A4" s="318"/>
      <c r="B4" s="331"/>
      <c r="C4" s="332"/>
      <c r="D4" s="333"/>
      <c r="E4" s="277" t="s">
        <v>394</v>
      </c>
      <c r="F4" s="321"/>
    </row>
    <row r="5" spans="1:7" ht="15" thickBot="1" x14ac:dyDescent="0.25"/>
    <row r="6" spans="1:7" ht="42.75" customHeight="1" x14ac:dyDescent="0.2">
      <c r="A6" s="162" t="s">
        <v>274</v>
      </c>
      <c r="B6" s="334" t="s">
        <v>281</v>
      </c>
      <c r="C6" s="334"/>
      <c r="D6" s="334"/>
      <c r="E6" s="334"/>
      <c r="F6" s="335"/>
    </row>
    <row r="7" spans="1:7" ht="50.25" customHeight="1" thickBot="1" x14ac:dyDescent="0.25">
      <c r="A7" s="163" t="s">
        <v>275</v>
      </c>
      <c r="B7" s="305" t="s">
        <v>276</v>
      </c>
      <c r="C7" s="305"/>
      <c r="D7" s="305"/>
      <c r="E7" s="305"/>
      <c r="F7" s="306"/>
    </row>
    <row r="8" spans="1:7" ht="17.25" customHeight="1" x14ac:dyDescent="0.2">
      <c r="A8" s="337"/>
      <c r="B8" s="337"/>
      <c r="C8" s="337"/>
      <c r="D8" s="337"/>
      <c r="E8" s="337"/>
      <c r="F8" s="337"/>
    </row>
    <row r="9" spans="1:7" ht="54.75" customHeight="1" x14ac:dyDescent="0.2">
      <c r="A9" s="336" t="s">
        <v>377</v>
      </c>
      <c r="B9" s="336"/>
      <c r="C9" s="336"/>
      <c r="D9" s="336"/>
      <c r="E9" s="336"/>
      <c r="F9" s="336"/>
    </row>
    <row r="10" spans="1:7" ht="18" customHeight="1" thickBot="1" x14ac:dyDescent="0.25">
      <c r="A10" s="314"/>
      <c r="B10" s="315"/>
      <c r="C10" s="315"/>
      <c r="D10" s="315"/>
      <c r="E10" s="315"/>
      <c r="F10" s="315"/>
      <c r="G10" s="315"/>
    </row>
    <row r="11" spans="1:7" ht="24.75" customHeight="1" x14ac:dyDescent="0.2">
      <c r="A11" s="322" t="s">
        <v>277</v>
      </c>
      <c r="B11" s="323"/>
      <c r="C11" s="323"/>
      <c r="D11" s="323"/>
      <c r="E11" s="323"/>
      <c r="F11" s="324"/>
    </row>
    <row r="12" spans="1:7" ht="229.5" customHeight="1" thickBot="1" x14ac:dyDescent="0.25">
      <c r="A12" s="313" t="s">
        <v>376</v>
      </c>
      <c r="B12" s="305"/>
      <c r="C12" s="305"/>
      <c r="D12" s="305"/>
      <c r="E12" s="305"/>
      <c r="F12" s="306"/>
    </row>
    <row r="13" spans="1:7" ht="18" customHeight="1" thickBot="1" x14ac:dyDescent="0.25">
      <c r="A13" s="356"/>
      <c r="B13" s="356"/>
      <c r="C13" s="356"/>
      <c r="D13" s="356"/>
      <c r="E13" s="356"/>
      <c r="F13" s="356"/>
    </row>
    <row r="14" spans="1:7" ht="26.25" customHeight="1" x14ac:dyDescent="0.2">
      <c r="A14" s="322" t="s">
        <v>278</v>
      </c>
      <c r="B14" s="323"/>
      <c r="C14" s="323"/>
      <c r="D14" s="323"/>
      <c r="E14" s="323"/>
      <c r="F14" s="324"/>
    </row>
    <row r="15" spans="1:7" ht="284.25" customHeight="1" thickBot="1" x14ac:dyDescent="0.25">
      <c r="A15" s="313" t="s">
        <v>379</v>
      </c>
      <c r="B15" s="305"/>
      <c r="C15" s="305"/>
      <c r="D15" s="305"/>
      <c r="E15" s="305"/>
      <c r="F15" s="306"/>
    </row>
    <row r="16" spans="1:7" ht="21.75" customHeight="1" thickBot="1" x14ac:dyDescent="0.25">
      <c r="A16" s="143"/>
      <c r="B16" s="143"/>
      <c r="C16" s="143"/>
      <c r="D16" s="143"/>
      <c r="E16" s="143"/>
      <c r="F16" s="143"/>
    </row>
    <row r="17" spans="1:6" ht="23.25" customHeight="1" thickBot="1" x14ac:dyDescent="0.25">
      <c r="A17" s="322" t="s">
        <v>382</v>
      </c>
      <c r="B17" s="323"/>
      <c r="C17" s="323"/>
      <c r="D17" s="323"/>
      <c r="E17" s="323"/>
      <c r="F17" s="324"/>
    </row>
    <row r="18" spans="1:6" ht="81.75" customHeight="1" x14ac:dyDescent="0.2">
      <c r="A18" s="344" t="s">
        <v>383</v>
      </c>
      <c r="B18" s="345"/>
      <c r="C18" s="345"/>
      <c r="D18" s="345"/>
      <c r="E18" s="345"/>
      <c r="F18" s="346"/>
    </row>
    <row r="19" spans="1:6" ht="71.25" customHeight="1" thickBot="1" x14ac:dyDescent="0.25">
      <c r="A19" s="347"/>
      <c r="B19" s="348"/>
      <c r="C19" s="348"/>
      <c r="D19" s="348"/>
      <c r="E19" s="348"/>
      <c r="F19" s="349"/>
    </row>
    <row r="20" spans="1:6" ht="15" thickBot="1" x14ac:dyDescent="0.25"/>
    <row r="21" spans="1:6" ht="27" customHeight="1" x14ac:dyDescent="0.2">
      <c r="A21" s="357" t="s">
        <v>338</v>
      </c>
      <c r="B21" s="358"/>
      <c r="C21" s="358"/>
      <c r="D21" s="358"/>
      <c r="E21" s="358"/>
      <c r="F21" s="359"/>
    </row>
    <row r="22" spans="1:6" ht="363" customHeight="1" thickBot="1" x14ac:dyDescent="0.25">
      <c r="A22" s="360" t="s">
        <v>348</v>
      </c>
      <c r="B22" s="361"/>
      <c r="C22" s="361"/>
      <c r="D22" s="361"/>
      <c r="E22" s="361"/>
      <c r="F22" s="362"/>
    </row>
    <row r="23" spans="1:6" ht="15" thickBot="1" x14ac:dyDescent="0.25"/>
    <row r="24" spans="1:6" ht="28.5" customHeight="1" thickBot="1" x14ac:dyDescent="0.25">
      <c r="A24" s="363" t="s">
        <v>339</v>
      </c>
      <c r="B24" s="364"/>
      <c r="C24" s="364"/>
      <c r="D24" s="364"/>
      <c r="E24" s="364"/>
      <c r="F24" s="365"/>
    </row>
    <row r="25" spans="1:6" ht="375" customHeight="1" x14ac:dyDescent="0.2">
      <c r="A25" s="372" t="s">
        <v>317</v>
      </c>
      <c r="B25" s="373"/>
      <c r="C25" s="373"/>
      <c r="D25" s="373"/>
      <c r="E25" s="373"/>
      <c r="F25" s="374"/>
    </row>
    <row r="26" spans="1:6" ht="27.6" customHeight="1" thickBot="1" x14ac:dyDescent="0.25">
      <c r="A26" s="375"/>
      <c r="B26" s="376"/>
      <c r="C26" s="376"/>
      <c r="D26" s="376"/>
      <c r="E26" s="376"/>
      <c r="F26" s="377"/>
    </row>
    <row r="27" spans="1:6" ht="25.5" customHeight="1" thickBot="1" x14ac:dyDescent="0.25">
      <c r="A27" s="143"/>
      <c r="B27" s="143"/>
      <c r="C27" s="143"/>
      <c r="D27" s="143"/>
      <c r="E27" s="143"/>
      <c r="F27" s="143"/>
    </row>
    <row r="28" spans="1:6" ht="27" customHeight="1" x14ac:dyDescent="0.2">
      <c r="A28" s="366" t="s">
        <v>340</v>
      </c>
      <c r="B28" s="367"/>
      <c r="C28" s="367"/>
      <c r="D28" s="367"/>
      <c r="E28" s="367"/>
      <c r="F28" s="368"/>
    </row>
    <row r="29" spans="1:6" ht="210.75" customHeight="1" thickBot="1" x14ac:dyDescent="0.25">
      <c r="A29" s="304" t="s">
        <v>314</v>
      </c>
      <c r="B29" s="305"/>
      <c r="C29" s="305"/>
      <c r="D29" s="305"/>
      <c r="E29" s="305"/>
      <c r="F29" s="306"/>
    </row>
    <row r="30" spans="1:6" ht="15" thickBot="1" x14ac:dyDescent="0.25"/>
    <row r="31" spans="1:6" ht="30.75" customHeight="1" x14ac:dyDescent="0.2">
      <c r="A31" s="369" t="s">
        <v>341</v>
      </c>
      <c r="B31" s="370"/>
      <c r="C31" s="370"/>
      <c r="D31" s="370"/>
      <c r="E31" s="370"/>
      <c r="F31" s="371"/>
    </row>
    <row r="32" spans="1:6" ht="138" customHeight="1" thickBot="1" x14ac:dyDescent="0.25">
      <c r="A32" s="298" t="s">
        <v>315</v>
      </c>
      <c r="B32" s="299"/>
      <c r="C32" s="299"/>
      <c r="D32" s="299"/>
      <c r="E32" s="299"/>
      <c r="F32" s="300"/>
    </row>
    <row r="33" spans="1:6" ht="15" thickBot="1" x14ac:dyDescent="0.25"/>
    <row r="34" spans="1:6" ht="28.5" customHeight="1" x14ac:dyDescent="0.2">
      <c r="A34" s="301" t="s">
        <v>342</v>
      </c>
      <c r="B34" s="302"/>
      <c r="C34" s="302"/>
      <c r="D34" s="302"/>
      <c r="E34" s="302"/>
      <c r="F34" s="303"/>
    </row>
    <row r="35" spans="1:6" ht="219" customHeight="1" thickBot="1" x14ac:dyDescent="0.25">
      <c r="A35" s="304" t="s">
        <v>308</v>
      </c>
      <c r="B35" s="305"/>
      <c r="C35" s="305"/>
      <c r="D35" s="305"/>
      <c r="E35" s="305"/>
      <c r="F35" s="306"/>
    </row>
    <row r="36" spans="1:6" ht="15" thickBot="1" x14ac:dyDescent="0.25"/>
    <row r="37" spans="1:6" ht="27.75" customHeight="1" x14ac:dyDescent="0.2">
      <c r="A37" s="301" t="s">
        <v>343</v>
      </c>
      <c r="B37" s="302"/>
      <c r="C37" s="302"/>
      <c r="D37" s="302"/>
      <c r="E37" s="302"/>
      <c r="F37" s="303"/>
    </row>
    <row r="38" spans="1:6" ht="170.25" customHeight="1" thickBot="1" x14ac:dyDescent="0.25">
      <c r="A38" s="304" t="s">
        <v>309</v>
      </c>
      <c r="B38" s="305"/>
      <c r="C38" s="305"/>
      <c r="D38" s="305"/>
      <c r="E38" s="305"/>
      <c r="F38" s="306"/>
    </row>
    <row r="39" spans="1:6" ht="15" thickBot="1" x14ac:dyDescent="0.25"/>
    <row r="40" spans="1:6" ht="27.75" customHeight="1" x14ac:dyDescent="0.2">
      <c r="A40" s="378" t="s">
        <v>344</v>
      </c>
      <c r="B40" s="379"/>
      <c r="C40" s="379"/>
      <c r="D40" s="379"/>
      <c r="E40" s="379"/>
      <c r="F40" s="380"/>
    </row>
    <row r="41" spans="1:6" ht="208.5" customHeight="1" thickBot="1" x14ac:dyDescent="0.25">
      <c r="A41" s="313" t="s">
        <v>375</v>
      </c>
      <c r="B41" s="305"/>
      <c r="C41" s="305"/>
      <c r="D41" s="305"/>
      <c r="E41" s="305"/>
      <c r="F41" s="306"/>
    </row>
    <row r="42" spans="1:6" ht="15" thickBot="1" x14ac:dyDescent="0.25"/>
    <row r="43" spans="1:6" ht="29.25" customHeight="1" x14ac:dyDescent="0.2">
      <c r="A43" s="338" t="s">
        <v>380</v>
      </c>
      <c r="B43" s="339"/>
      <c r="C43" s="339"/>
      <c r="D43" s="339"/>
      <c r="E43" s="339"/>
      <c r="F43" s="340"/>
    </row>
    <row r="44" spans="1:6" ht="274.5" customHeight="1" thickBot="1" x14ac:dyDescent="0.25">
      <c r="A44" s="304" t="s">
        <v>302</v>
      </c>
      <c r="B44" s="305"/>
      <c r="C44" s="305"/>
      <c r="D44" s="305"/>
      <c r="E44" s="305"/>
      <c r="F44" s="306"/>
    </row>
    <row r="45" spans="1:6" ht="15" thickBot="1" x14ac:dyDescent="0.25"/>
    <row r="46" spans="1:6" ht="29.25" customHeight="1" x14ac:dyDescent="0.2">
      <c r="A46" s="338" t="s">
        <v>345</v>
      </c>
      <c r="B46" s="339"/>
      <c r="C46" s="339"/>
      <c r="D46" s="339"/>
      <c r="E46" s="339"/>
      <c r="F46" s="340"/>
    </row>
    <row r="47" spans="1:6" s="216" customFormat="1" ht="181.5" customHeight="1" thickBot="1" x14ac:dyDescent="0.3">
      <c r="A47" s="341" t="s">
        <v>303</v>
      </c>
      <c r="B47" s="342"/>
      <c r="C47" s="342"/>
      <c r="D47" s="342"/>
      <c r="E47" s="342"/>
      <c r="F47" s="343"/>
    </row>
    <row r="48" spans="1:6" ht="15.75" customHeight="1" thickBot="1" x14ac:dyDescent="0.25">
      <c r="A48" s="143"/>
      <c r="B48" s="143"/>
      <c r="C48" s="143"/>
      <c r="D48" s="143"/>
      <c r="E48" s="143"/>
      <c r="F48" s="143"/>
    </row>
    <row r="49" spans="1:6" ht="19.5" customHeight="1" x14ac:dyDescent="0.2">
      <c r="A49" s="307" t="s">
        <v>346</v>
      </c>
      <c r="B49" s="308"/>
      <c r="C49" s="308"/>
      <c r="D49" s="308"/>
      <c r="E49" s="308"/>
      <c r="F49" s="309"/>
    </row>
    <row r="50" spans="1:6" ht="363" customHeight="1" thickBot="1" x14ac:dyDescent="0.25">
      <c r="A50" s="310" t="s">
        <v>310</v>
      </c>
      <c r="B50" s="311"/>
      <c r="C50" s="311"/>
      <c r="D50" s="311"/>
      <c r="E50" s="311"/>
      <c r="F50" s="312"/>
    </row>
    <row r="51" spans="1:6" ht="15" thickBot="1" x14ac:dyDescent="0.25"/>
    <row r="52" spans="1:6" ht="27.75" customHeight="1" x14ac:dyDescent="0.2">
      <c r="A52" s="350" t="s">
        <v>347</v>
      </c>
      <c r="B52" s="351"/>
      <c r="C52" s="351"/>
      <c r="D52" s="351"/>
      <c r="E52" s="351"/>
      <c r="F52" s="352"/>
    </row>
    <row r="53" spans="1:6" ht="409.6" customHeight="1" x14ac:dyDescent="0.2">
      <c r="A53" s="353" t="s">
        <v>313</v>
      </c>
      <c r="B53" s="354"/>
      <c r="C53" s="354"/>
      <c r="D53" s="354"/>
      <c r="E53" s="354"/>
      <c r="F53" s="355"/>
    </row>
    <row r="54" spans="1:6" ht="77.25" customHeight="1" thickBot="1" x14ac:dyDescent="0.25">
      <c r="A54" s="347"/>
      <c r="B54" s="348"/>
      <c r="C54" s="348"/>
      <c r="D54" s="348"/>
      <c r="E54" s="348"/>
      <c r="F54" s="34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A6" zoomScale="110" zoomScaleNormal="110" workbookViewId="0">
      <selection activeCell="A8" sqref="A8:F8"/>
    </sheetView>
  </sheetViews>
  <sheetFormatPr baseColWidth="10" defaultColWidth="11.42578125" defaultRowHeight="14.25" x14ac:dyDescent="0.2"/>
  <cols>
    <col min="1" max="1" width="29.42578125" style="1" customWidth="1"/>
    <col min="2" max="2" width="33.28515625" style="1" customWidth="1"/>
    <col min="3" max="3" width="30.140625" style="1" customWidth="1"/>
    <col min="4" max="4" width="28.7109375" style="1" customWidth="1"/>
    <col min="5" max="5" width="32.5703125" style="1" customWidth="1"/>
    <col min="6" max="6" width="40.5703125" style="1" customWidth="1"/>
    <col min="7" max="16384" width="11.42578125" style="1"/>
  </cols>
  <sheetData>
    <row r="1" spans="1:10" ht="15" customHeight="1" x14ac:dyDescent="0.2">
      <c r="A1" s="316"/>
      <c r="B1" s="395" t="s">
        <v>374</v>
      </c>
      <c r="C1" s="395"/>
      <c r="D1" s="395"/>
      <c r="E1" s="274" t="s">
        <v>387</v>
      </c>
      <c r="F1" s="319"/>
      <c r="G1" s="2"/>
      <c r="J1" s="394"/>
    </row>
    <row r="2" spans="1:10" ht="15" customHeight="1" x14ac:dyDescent="0.2">
      <c r="A2" s="317"/>
      <c r="B2" s="396"/>
      <c r="C2" s="396"/>
      <c r="D2" s="396"/>
      <c r="E2" s="275" t="s">
        <v>385</v>
      </c>
      <c r="F2" s="320"/>
      <c r="G2" s="2"/>
      <c r="J2" s="394"/>
    </row>
    <row r="3" spans="1:10" ht="15" customHeight="1" x14ac:dyDescent="0.2">
      <c r="A3" s="317"/>
      <c r="B3" s="396" t="s">
        <v>3</v>
      </c>
      <c r="C3" s="396"/>
      <c r="D3" s="396"/>
      <c r="E3" s="275" t="s">
        <v>386</v>
      </c>
      <c r="F3" s="320"/>
      <c r="G3" s="2"/>
      <c r="J3" s="394"/>
    </row>
    <row r="4" spans="1:10" ht="15.75" customHeight="1" x14ac:dyDescent="0.2">
      <c r="A4" s="317"/>
      <c r="B4" s="396"/>
      <c r="C4" s="396"/>
      <c r="D4" s="396"/>
      <c r="E4" s="275" t="s">
        <v>395</v>
      </c>
      <c r="F4" s="320"/>
      <c r="G4" s="2"/>
      <c r="J4" s="394"/>
    </row>
    <row r="5" spans="1:10" ht="15.75" customHeight="1" x14ac:dyDescent="0.2">
      <c r="A5" s="382"/>
      <c r="B5" s="383"/>
      <c r="C5" s="383"/>
      <c r="D5" s="383"/>
      <c r="E5" s="383"/>
      <c r="F5" s="384"/>
      <c r="G5" s="2"/>
      <c r="J5" s="65"/>
    </row>
    <row r="6" spans="1:10" ht="15" customHeight="1" x14ac:dyDescent="0.2">
      <c r="A6" s="391" t="s">
        <v>6</v>
      </c>
      <c r="B6" s="392"/>
      <c r="C6" s="392"/>
      <c r="D6" s="392"/>
      <c r="E6" s="392"/>
      <c r="F6" s="393"/>
    </row>
    <row r="7" spans="1:10" ht="15.75" customHeight="1" x14ac:dyDescent="0.2">
      <c r="A7" s="391"/>
      <c r="B7" s="392"/>
      <c r="C7" s="392"/>
      <c r="D7" s="392"/>
      <c r="E7" s="392"/>
      <c r="F7" s="393"/>
    </row>
    <row r="8" spans="1:10" ht="27" customHeight="1" x14ac:dyDescent="0.2">
      <c r="A8" s="385" t="s">
        <v>409</v>
      </c>
      <c r="B8" s="386"/>
      <c r="C8" s="386"/>
      <c r="D8" s="386"/>
      <c r="E8" s="386"/>
      <c r="F8" s="387"/>
    </row>
    <row r="9" spans="1:10" ht="60" customHeight="1" thickBot="1" x14ac:dyDescent="0.25">
      <c r="A9" s="388" t="s">
        <v>410</v>
      </c>
      <c r="B9" s="389"/>
      <c r="C9" s="389"/>
      <c r="D9" s="389"/>
      <c r="E9" s="389"/>
      <c r="F9" s="390"/>
    </row>
    <row r="10" spans="1:10" ht="18.75" customHeight="1" thickBot="1" x14ac:dyDescent="0.25">
      <c r="A10" s="381"/>
      <c r="B10" s="381"/>
      <c r="C10" s="381"/>
      <c r="D10" s="381"/>
      <c r="E10" s="381"/>
      <c r="F10" s="381"/>
    </row>
    <row r="11" spans="1:10" ht="22.5" customHeight="1" thickBot="1" x14ac:dyDescent="0.25">
      <c r="A11" s="206" t="s">
        <v>7</v>
      </c>
      <c r="B11" s="207" t="s">
        <v>8</v>
      </c>
      <c r="C11" s="207" t="s">
        <v>9</v>
      </c>
      <c r="D11" s="207" t="s">
        <v>8</v>
      </c>
      <c r="E11" s="207" t="s">
        <v>10</v>
      </c>
      <c r="F11" s="208" t="s">
        <v>8</v>
      </c>
    </row>
    <row r="12" spans="1:10" ht="75" customHeight="1" x14ac:dyDescent="0.2">
      <c r="A12" s="273" t="s">
        <v>284</v>
      </c>
      <c r="B12" s="278" t="s">
        <v>411</v>
      </c>
      <c r="C12" s="294" t="s">
        <v>516</v>
      </c>
      <c r="D12" s="278" t="s">
        <v>412</v>
      </c>
      <c r="E12" s="213" t="s">
        <v>295</v>
      </c>
      <c r="F12" s="271" t="s">
        <v>413</v>
      </c>
    </row>
    <row r="13" spans="1:10" ht="67.5" customHeight="1" x14ac:dyDescent="0.2">
      <c r="A13" s="211" t="s">
        <v>283</v>
      </c>
      <c r="B13" s="270" t="s">
        <v>414</v>
      </c>
      <c r="C13" s="214" t="s">
        <v>300</v>
      </c>
      <c r="D13" s="269" t="s">
        <v>415</v>
      </c>
      <c r="E13" s="214" t="s">
        <v>295</v>
      </c>
      <c r="F13" s="272" t="s">
        <v>416</v>
      </c>
    </row>
    <row r="14" spans="1:10" ht="82.5" customHeight="1" x14ac:dyDescent="0.2">
      <c r="A14" s="211" t="s">
        <v>286</v>
      </c>
      <c r="B14" s="270" t="s">
        <v>417</v>
      </c>
      <c r="C14" s="214" t="s">
        <v>289</v>
      </c>
      <c r="D14" s="269" t="s">
        <v>418</v>
      </c>
      <c r="E14" s="214" t="s">
        <v>295</v>
      </c>
      <c r="F14" s="116" t="s">
        <v>419</v>
      </c>
    </row>
    <row r="15" spans="1:10" ht="73.5" customHeight="1" x14ac:dyDescent="0.2">
      <c r="A15" s="211" t="s">
        <v>283</v>
      </c>
      <c r="B15" s="255" t="s">
        <v>420</v>
      </c>
      <c r="C15" s="214" t="s">
        <v>299</v>
      </c>
      <c r="D15" s="269" t="s">
        <v>421</v>
      </c>
      <c r="E15" s="214" t="s">
        <v>257</v>
      </c>
      <c r="F15" s="116" t="s">
        <v>422</v>
      </c>
    </row>
    <row r="16" spans="1:10" ht="65.25" customHeight="1" x14ac:dyDescent="0.2">
      <c r="A16" s="211" t="s">
        <v>282</v>
      </c>
      <c r="B16" s="269" t="s">
        <v>423</v>
      </c>
      <c r="C16" s="214" t="s">
        <v>291</v>
      </c>
      <c r="D16" s="269" t="s">
        <v>424</v>
      </c>
      <c r="E16" s="214" t="s">
        <v>294</v>
      </c>
      <c r="F16" s="116" t="s">
        <v>425</v>
      </c>
    </row>
    <row r="17" spans="1:6" ht="69.75" customHeight="1" x14ac:dyDescent="0.2">
      <c r="A17" s="211" t="s">
        <v>285</v>
      </c>
      <c r="B17" s="269" t="s">
        <v>426</v>
      </c>
      <c r="C17" s="214" t="s">
        <v>290</v>
      </c>
      <c r="D17" s="269" t="s">
        <v>427</v>
      </c>
      <c r="E17" s="214"/>
      <c r="F17" s="116"/>
    </row>
    <row r="18" spans="1:6" ht="66.75" customHeight="1" x14ac:dyDescent="0.2">
      <c r="A18" s="211" t="s">
        <v>312</v>
      </c>
      <c r="B18" s="269"/>
      <c r="C18" s="214"/>
      <c r="D18" s="269"/>
      <c r="E18" s="214"/>
      <c r="F18" s="116"/>
    </row>
    <row r="19" spans="1:6" ht="73.5" customHeight="1" x14ac:dyDescent="0.2">
      <c r="A19" s="211"/>
      <c r="B19" s="104"/>
      <c r="C19" s="214"/>
      <c r="D19" s="269"/>
      <c r="E19" s="214"/>
      <c r="F19" s="116"/>
    </row>
    <row r="20" spans="1:6" ht="65.25" customHeight="1" x14ac:dyDescent="0.2">
      <c r="A20" s="211"/>
      <c r="B20" s="104"/>
      <c r="C20" s="214"/>
      <c r="D20" s="209"/>
      <c r="E20" s="214"/>
      <c r="F20" s="116"/>
    </row>
    <row r="21" spans="1:6" ht="66.75" customHeight="1" x14ac:dyDescent="0.2">
      <c r="A21" s="211"/>
      <c r="B21" s="104"/>
      <c r="C21" s="214"/>
      <c r="D21" s="209"/>
      <c r="E21" s="214"/>
      <c r="F21" s="116"/>
    </row>
    <row r="22" spans="1:6" ht="69" customHeight="1" x14ac:dyDescent="0.2">
      <c r="A22" s="211"/>
      <c r="B22" s="104"/>
      <c r="C22" s="214"/>
      <c r="D22" s="209"/>
      <c r="E22" s="214"/>
      <c r="F22" s="116"/>
    </row>
    <row r="23" spans="1:6" ht="61.5" customHeight="1" x14ac:dyDescent="0.2">
      <c r="A23" s="211"/>
      <c r="B23" s="104"/>
      <c r="C23" s="214"/>
      <c r="D23" s="209"/>
      <c r="E23" s="214"/>
      <c r="F23" s="116"/>
    </row>
    <row r="24" spans="1:6" ht="57.75" customHeight="1" x14ac:dyDescent="0.2">
      <c r="A24" s="211"/>
      <c r="B24" s="104"/>
      <c r="C24" s="214"/>
      <c r="D24" s="209"/>
      <c r="E24" s="214"/>
      <c r="F24" s="116"/>
    </row>
    <row r="25" spans="1:6" ht="62.25" customHeight="1" x14ac:dyDescent="0.2">
      <c r="A25" s="211"/>
      <c r="B25" s="104"/>
      <c r="C25" s="214"/>
      <c r="D25" s="209"/>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282</v>
      </c>
      <c r="B1" t="s">
        <v>288</v>
      </c>
      <c r="C1" t="s">
        <v>292</v>
      </c>
    </row>
    <row r="2" spans="1:3" x14ac:dyDescent="0.25">
      <c r="A2" t="s">
        <v>283</v>
      </c>
      <c r="B2" t="s">
        <v>300</v>
      </c>
      <c r="C2" t="s">
        <v>293</v>
      </c>
    </row>
    <row r="3" spans="1:3" x14ac:dyDescent="0.25">
      <c r="A3" t="s">
        <v>284</v>
      </c>
      <c r="B3" t="s">
        <v>289</v>
      </c>
      <c r="C3" t="s">
        <v>294</v>
      </c>
    </row>
    <row r="4" spans="1:3" x14ac:dyDescent="0.25">
      <c r="A4" t="s">
        <v>285</v>
      </c>
      <c r="B4" t="s">
        <v>299</v>
      </c>
      <c r="C4" t="s">
        <v>295</v>
      </c>
    </row>
    <row r="5" spans="1:3" x14ac:dyDescent="0.25">
      <c r="A5" t="s">
        <v>286</v>
      </c>
      <c r="B5" t="s">
        <v>290</v>
      </c>
      <c r="C5" t="s">
        <v>257</v>
      </c>
    </row>
    <row r="6" spans="1:3" x14ac:dyDescent="0.25">
      <c r="A6" t="s">
        <v>312</v>
      </c>
      <c r="B6" t="s">
        <v>312</v>
      </c>
      <c r="C6" t="s">
        <v>312</v>
      </c>
    </row>
    <row r="7" spans="1:3" x14ac:dyDescent="0.25">
      <c r="A7" t="s">
        <v>287</v>
      </c>
      <c r="B7" t="s">
        <v>291</v>
      </c>
      <c r="C7" t="s">
        <v>296</v>
      </c>
    </row>
    <row r="8" spans="1:3" x14ac:dyDescent="0.25">
      <c r="B8" t="s">
        <v>14</v>
      </c>
      <c r="C8" t="s">
        <v>297</v>
      </c>
    </row>
    <row r="9" spans="1:3" x14ac:dyDescent="0.25">
      <c r="C9" t="s">
        <v>258</v>
      </c>
    </row>
    <row r="10" spans="1:3" x14ac:dyDescent="0.25">
      <c r="C10"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31"/>
  <sheetViews>
    <sheetView zoomScale="110" zoomScaleNormal="110" workbookViewId="0">
      <selection activeCell="C12" sqref="C12"/>
    </sheetView>
  </sheetViews>
  <sheetFormatPr baseColWidth="10" defaultColWidth="11.42578125" defaultRowHeight="15" x14ac:dyDescent="0.25"/>
  <cols>
    <col min="1" max="1" width="5.140625" style="68" customWidth="1"/>
    <col min="2" max="2" width="40.42578125" style="41" customWidth="1"/>
    <col min="3" max="6" width="6.42578125" style="41" customWidth="1"/>
    <col min="7" max="17" width="6.42578125" style="41" hidden="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08"/>
      <c r="B1" s="326" t="str">
        <f>CONTEXTO!B1</f>
        <v xml:space="preserve">PROCESO: </v>
      </c>
      <c r="C1" s="326"/>
      <c r="D1" s="326"/>
      <c r="E1" s="326"/>
      <c r="F1" s="326"/>
      <c r="G1" s="326"/>
      <c r="H1" s="326"/>
      <c r="I1" s="326"/>
      <c r="J1" s="326"/>
      <c r="K1" s="326"/>
      <c r="L1" s="326"/>
      <c r="M1" s="326"/>
      <c r="N1" s="326"/>
      <c r="O1" s="326"/>
      <c r="P1" s="326"/>
      <c r="Q1" s="326"/>
      <c r="R1" s="326"/>
      <c r="S1" s="327"/>
      <c r="T1" s="401" t="s">
        <v>387</v>
      </c>
      <c r="U1" s="334"/>
      <c r="V1" s="334"/>
      <c r="W1" s="335"/>
    </row>
    <row r="2" spans="1:24" ht="25.5" customHeight="1" x14ac:dyDescent="0.25">
      <c r="A2" s="409"/>
      <c r="B2" s="329"/>
      <c r="C2" s="329"/>
      <c r="D2" s="329"/>
      <c r="E2" s="329"/>
      <c r="F2" s="329"/>
      <c r="G2" s="329"/>
      <c r="H2" s="329"/>
      <c r="I2" s="329"/>
      <c r="J2" s="329"/>
      <c r="K2" s="329"/>
      <c r="L2" s="329"/>
      <c r="M2" s="329"/>
      <c r="N2" s="329"/>
      <c r="O2" s="329"/>
      <c r="P2" s="329"/>
      <c r="Q2" s="329"/>
      <c r="R2" s="329"/>
      <c r="S2" s="330"/>
      <c r="T2" s="402" t="s">
        <v>385</v>
      </c>
      <c r="U2" s="403"/>
      <c r="V2" s="403"/>
      <c r="W2" s="404"/>
    </row>
    <row r="3" spans="1:24" ht="15" customHeight="1" x14ac:dyDescent="0.25">
      <c r="A3" s="409"/>
      <c r="B3" s="329" t="s">
        <v>41</v>
      </c>
      <c r="C3" s="329"/>
      <c r="D3" s="329"/>
      <c r="E3" s="329"/>
      <c r="F3" s="329"/>
      <c r="G3" s="329"/>
      <c r="H3" s="329"/>
      <c r="I3" s="329"/>
      <c r="J3" s="329"/>
      <c r="K3" s="329"/>
      <c r="L3" s="329"/>
      <c r="M3" s="329"/>
      <c r="N3" s="329"/>
      <c r="O3" s="329"/>
      <c r="P3" s="329"/>
      <c r="Q3" s="329"/>
      <c r="R3" s="329"/>
      <c r="S3" s="330"/>
      <c r="T3" s="402" t="s">
        <v>386</v>
      </c>
      <c r="U3" s="403"/>
      <c r="V3" s="403"/>
      <c r="W3" s="404"/>
    </row>
    <row r="4" spans="1:24" ht="15.75" customHeight="1" x14ac:dyDescent="0.25">
      <c r="A4" s="410"/>
      <c r="B4" s="413"/>
      <c r="C4" s="413"/>
      <c r="D4" s="413"/>
      <c r="E4" s="413"/>
      <c r="F4" s="413"/>
      <c r="G4" s="413"/>
      <c r="H4" s="413"/>
      <c r="I4" s="413"/>
      <c r="J4" s="413"/>
      <c r="K4" s="413"/>
      <c r="L4" s="413"/>
      <c r="M4" s="413"/>
      <c r="N4" s="413"/>
      <c r="O4" s="413"/>
      <c r="P4" s="413"/>
      <c r="Q4" s="413"/>
      <c r="R4" s="413"/>
      <c r="S4" s="414"/>
      <c r="T4" s="402" t="s">
        <v>396</v>
      </c>
      <c r="U4" s="403"/>
      <c r="V4" s="403"/>
      <c r="W4" s="404"/>
    </row>
    <row r="5" spans="1:24" ht="15.75" customHeight="1" x14ac:dyDescent="0.25">
      <c r="A5" s="410"/>
      <c r="B5" s="410"/>
      <c r="C5" s="410"/>
      <c r="D5" s="410"/>
      <c r="E5" s="410"/>
      <c r="F5" s="410"/>
      <c r="G5" s="410"/>
      <c r="H5" s="410"/>
      <c r="I5" s="410"/>
      <c r="J5" s="410"/>
      <c r="K5" s="410"/>
      <c r="L5" s="410"/>
      <c r="M5" s="410"/>
      <c r="N5" s="410"/>
      <c r="O5" s="410"/>
      <c r="P5" s="410"/>
      <c r="Q5" s="410"/>
      <c r="R5" s="410"/>
      <c r="S5" s="410"/>
      <c r="T5" s="415"/>
      <c r="U5" s="143"/>
      <c r="V5" s="143"/>
      <c r="W5" s="245"/>
    </row>
    <row r="6" spans="1:24" s="1" customFormat="1" ht="27" customHeight="1" x14ac:dyDescent="0.2">
      <c r="A6" s="412"/>
      <c r="B6" s="412"/>
      <c r="C6" s="412"/>
      <c r="D6" s="412"/>
      <c r="E6" s="412"/>
      <c r="F6" s="412"/>
      <c r="G6" s="412"/>
      <c r="H6" s="412"/>
      <c r="I6" s="412"/>
      <c r="J6" s="412"/>
      <c r="K6" s="412"/>
      <c r="L6" s="412"/>
      <c r="M6" s="412"/>
      <c r="N6" s="412"/>
      <c r="O6" s="412"/>
      <c r="P6" s="412"/>
      <c r="Q6" s="412"/>
      <c r="R6" s="412"/>
      <c r="S6" s="412"/>
      <c r="T6" s="412"/>
      <c r="W6" s="73"/>
    </row>
    <row r="7" spans="1:24" s="1" customFormat="1" ht="81" customHeight="1" thickBot="1" x14ac:dyDescent="0.25">
      <c r="A7" s="411"/>
      <c r="B7" s="411"/>
      <c r="C7" s="411"/>
      <c r="D7" s="411"/>
      <c r="E7" s="411"/>
      <c r="F7" s="411"/>
      <c r="G7" s="411"/>
      <c r="H7" s="411"/>
      <c r="I7" s="411"/>
      <c r="J7" s="411"/>
      <c r="K7" s="411"/>
      <c r="L7" s="411"/>
      <c r="M7" s="411"/>
      <c r="N7" s="411"/>
      <c r="O7" s="411"/>
      <c r="P7" s="411"/>
      <c r="Q7" s="411"/>
      <c r="R7" s="411"/>
      <c r="S7" s="411"/>
      <c r="T7" s="411"/>
      <c r="U7" s="60"/>
      <c r="V7" s="60"/>
      <c r="W7" s="246"/>
    </row>
    <row r="8" spans="1:24" s="1" customFormat="1" ht="26.25" customHeight="1" thickBot="1" x14ac:dyDescent="0.25">
      <c r="A8" s="247"/>
      <c r="B8" s="247"/>
      <c r="C8" s="247"/>
      <c r="D8" s="247"/>
      <c r="E8" s="247"/>
      <c r="F8" s="247"/>
      <c r="G8" s="247"/>
      <c r="H8" s="247"/>
      <c r="I8" s="247"/>
      <c r="J8" s="247"/>
      <c r="K8" s="247"/>
      <c r="L8" s="247"/>
      <c r="M8" s="247"/>
      <c r="N8" s="247"/>
      <c r="O8" s="247"/>
      <c r="P8" s="247"/>
      <c r="Q8" s="247"/>
      <c r="R8" s="247"/>
      <c r="S8" s="247"/>
      <c r="T8" s="248"/>
      <c r="X8" s="102"/>
    </row>
    <row r="9" spans="1:24" s="1" customFormat="1" ht="39.75" customHeight="1" thickBot="1" x14ac:dyDescent="0.25">
      <c r="A9" s="399"/>
      <c r="B9" s="399"/>
      <c r="C9" s="399" t="b">
        <v>0</v>
      </c>
      <c r="D9" s="399"/>
      <c r="E9" s="399"/>
      <c r="F9" s="399"/>
      <c r="G9" s="399"/>
      <c r="H9" s="399"/>
      <c r="I9" s="399"/>
      <c r="J9" s="399"/>
      <c r="K9" s="399"/>
      <c r="L9" s="399"/>
      <c r="M9" s="399"/>
      <c r="N9" s="399"/>
      <c r="O9" s="399"/>
      <c r="P9" s="399"/>
      <c r="Q9" s="399"/>
      <c r="R9" s="399"/>
      <c r="S9" s="399"/>
      <c r="T9" s="400"/>
    </row>
    <row r="10" spans="1:24" s="40" customFormat="1" ht="32.25" customHeight="1" thickBot="1" x14ac:dyDescent="0.3">
      <c r="A10" s="242" t="s">
        <v>42</v>
      </c>
      <c r="B10" s="243" t="s">
        <v>263</v>
      </c>
      <c r="C10" s="243" t="s">
        <v>43</v>
      </c>
      <c r="D10" s="243" t="s">
        <v>44</v>
      </c>
      <c r="E10" s="243" t="s">
        <v>45</v>
      </c>
      <c r="F10" s="243" t="s">
        <v>46</v>
      </c>
      <c r="G10" s="243" t="s">
        <v>47</v>
      </c>
      <c r="H10" s="243" t="s">
        <v>48</v>
      </c>
      <c r="I10" s="243" t="s">
        <v>49</v>
      </c>
      <c r="J10" s="243" t="s">
        <v>50</v>
      </c>
      <c r="K10" s="243" t="s">
        <v>51</v>
      </c>
      <c r="L10" s="243" t="s">
        <v>52</v>
      </c>
      <c r="M10" s="243" t="s">
        <v>53</v>
      </c>
      <c r="N10" s="243" t="s">
        <v>54</v>
      </c>
      <c r="O10" s="243" t="s">
        <v>55</v>
      </c>
      <c r="P10" s="243" t="s">
        <v>56</v>
      </c>
      <c r="Q10" s="243" t="s">
        <v>57</v>
      </c>
      <c r="R10" s="244" t="s">
        <v>58</v>
      </c>
      <c r="S10" s="249" t="s">
        <v>59</v>
      </c>
      <c r="T10" s="253" t="s">
        <v>316</v>
      </c>
    </row>
    <row r="11" spans="1:24" ht="39.75" customHeight="1" x14ac:dyDescent="0.25">
      <c r="A11" s="66">
        <v>1</v>
      </c>
      <c r="B11" s="104" t="s">
        <v>411</v>
      </c>
      <c r="C11" s="279">
        <v>4</v>
      </c>
      <c r="D11" s="279">
        <v>4</v>
      </c>
      <c r="E11" s="279">
        <v>3</v>
      </c>
      <c r="F11" s="279">
        <v>3</v>
      </c>
      <c r="G11" s="67"/>
      <c r="H11" s="67"/>
      <c r="I11" s="67"/>
      <c r="J11" s="67"/>
      <c r="K11" s="67"/>
      <c r="L11" s="67"/>
      <c r="M11" s="67"/>
      <c r="N11" s="67"/>
      <c r="O11" s="67"/>
      <c r="P11" s="67"/>
      <c r="Q11" s="67"/>
      <c r="R11" s="280">
        <f>SUM(C11:Q11)</f>
        <v>14</v>
      </c>
      <c r="S11" s="281">
        <f>IF(ISERROR(AVERAGE(C11:Q11)),0,AVERAGE(C11:Q11))</f>
        <v>3.5</v>
      </c>
      <c r="T11" s="254"/>
    </row>
    <row r="12" spans="1:24" ht="38.25" customHeight="1" x14ac:dyDescent="0.25">
      <c r="A12" s="66">
        <v>2</v>
      </c>
      <c r="B12" s="295" t="s">
        <v>537</v>
      </c>
      <c r="C12" s="279">
        <v>5</v>
      </c>
      <c r="D12" s="279">
        <v>5</v>
      </c>
      <c r="E12" s="279">
        <v>4</v>
      </c>
      <c r="F12" s="279">
        <v>4</v>
      </c>
      <c r="G12" s="67"/>
      <c r="H12" s="67"/>
      <c r="I12" s="67"/>
      <c r="J12" s="67"/>
      <c r="K12" s="67"/>
      <c r="L12" s="67"/>
      <c r="M12" s="67"/>
      <c r="N12" s="67"/>
      <c r="O12" s="67"/>
      <c r="P12" s="67"/>
      <c r="Q12" s="67"/>
      <c r="R12" s="280">
        <f t="shared" ref="R12:R27" si="0">SUM(C12:Q12)</f>
        <v>18</v>
      </c>
      <c r="S12" s="281">
        <f t="shared" ref="S12:S27" si="1">IF(ISERROR(AVERAGE(C12:Q12)),0,AVERAGE(C12:Q12))</f>
        <v>4.5</v>
      </c>
      <c r="T12" s="251"/>
    </row>
    <row r="13" spans="1:24" ht="65.25" customHeight="1" x14ac:dyDescent="0.25">
      <c r="A13" s="66">
        <v>3</v>
      </c>
      <c r="B13" s="104" t="s">
        <v>417</v>
      </c>
      <c r="C13" s="279">
        <v>4</v>
      </c>
      <c r="D13" s="279">
        <v>4</v>
      </c>
      <c r="E13" s="279">
        <v>3</v>
      </c>
      <c r="F13" s="279">
        <v>3</v>
      </c>
      <c r="G13" s="67"/>
      <c r="H13" s="67"/>
      <c r="I13" s="67"/>
      <c r="J13" s="67"/>
      <c r="K13" s="67"/>
      <c r="L13" s="67"/>
      <c r="M13" s="67"/>
      <c r="N13" s="67"/>
      <c r="O13" s="67"/>
      <c r="P13" s="67"/>
      <c r="Q13" s="67"/>
      <c r="R13" s="280">
        <f t="shared" si="0"/>
        <v>14</v>
      </c>
      <c r="S13" s="281">
        <f t="shared" si="1"/>
        <v>3.5</v>
      </c>
      <c r="T13" s="252"/>
    </row>
    <row r="14" spans="1:24" ht="42" customHeight="1" x14ac:dyDescent="0.25">
      <c r="A14" s="66">
        <v>4</v>
      </c>
      <c r="B14" s="269" t="s">
        <v>420</v>
      </c>
      <c r="C14" s="279">
        <v>4</v>
      </c>
      <c r="D14" s="279">
        <v>4</v>
      </c>
      <c r="E14" s="279">
        <v>4</v>
      </c>
      <c r="F14" s="279">
        <v>4</v>
      </c>
      <c r="G14" s="67"/>
      <c r="H14" s="67"/>
      <c r="I14" s="67"/>
      <c r="J14" s="67"/>
      <c r="K14" s="67"/>
      <c r="L14" s="67"/>
      <c r="M14" s="67"/>
      <c r="N14" s="67"/>
      <c r="O14" s="67"/>
      <c r="P14" s="67"/>
      <c r="Q14" s="67"/>
      <c r="R14" s="280">
        <f t="shared" si="0"/>
        <v>16</v>
      </c>
      <c r="S14" s="281">
        <f t="shared" si="1"/>
        <v>4</v>
      </c>
      <c r="T14" s="252"/>
    </row>
    <row r="15" spans="1:24" ht="49.5" customHeight="1" x14ac:dyDescent="0.25">
      <c r="A15" s="66">
        <v>5</v>
      </c>
      <c r="B15" s="104" t="s">
        <v>423</v>
      </c>
      <c r="C15" s="279">
        <v>4</v>
      </c>
      <c r="D15" s="279">
        <v>3</v>
      </c>
      <c r="E15" s="279">
        <v>4</v>
      </c>
      <c r="F15" s="279">
        <v>3</v>
      </c>
      <c r="G15" s="67"/>
      <c r="H15" s="67"/>
      <c r="I15" s="67"/>
      <c r="J15" s="67"/>
      <c r="K15" s="67"/>
      <c r="L15" s="67"/>
      <c r="M15" s="67"/>
      <c r="N15" s="67"/>
      <c r="O15" s="67"/>
      <c r="P15" s="67"/>
      <c r="Q15" s="67"/>
      <c r="R15" s="280">
        <f t="shared" si="0"/>
        <v>14</v>
      </c>
      <c r="S15" s="281">
        <f t="shared" si="1"/>
        <v>3.5</v>
      </c>
      <c r="T15" s="252"/>
    </row>
    <row r="16" spans="1:24" ht="39.75" customHeight="1" x14ac:dyDescent="0.25">
      <c r="A16" s="66">
        <v>6</v>
      </c>
      <c r="B16" s="104" t="s">
        <v>426</v>
      </c>
      <c r="C16" s="279">
        <v>2</v>
      </c>
      <c r="D16" s="279">
        <v>2</v>
      </c>
      <c r="E16" s="279">
        <v>2</v>
      </c>
      <c r="F16" s="279">
        <v>2</v>
      </c>
      <c r="G16" s="67"/>
      <c r="H16" s="67"/>
      <c r="I16" s="67"/>
      <c r="J16" s="67"/>
      <c r="K16" s="67"/>
      <c r="L16" s="67"/>
      <c r="M16" s="67"/>
      <c r="N16" s="67"/>
      <c r="O16" s="67"/>
      <c r="P16" s="67"/>
      <c r="Q16" s="67"/>
      <c r="R16" s="280">
        <f t="shared" si="0"/>
        <v>8</v>
      </c>
      <c r="S16" s="281">
        <f t="shared" si="1"/>
        <v>2</v>
      </c>
      <c r="T16" s="252"/>
    </row>
    <row r="17" spans="1:24" ht="39.75" customHeight="1" x14ac:dyDescent="0.25">
      <c r="A17" s="66">
        <v>7</v>
      </c>
      <c r="B17" s="269" t="s">
        <v>412</v>
      </c>
      <c r="C17" s="279">
        <v>4</v>
      </c>
      <c r="D17" s="279">
        <v>4</v>
      </c>
      <c r="E17" s="279">
        <v>4</v>
      </c>
      <c r="F17" s="279">
        <v>5</v>
      </c>
      <c r="G17" s="67"/>
      <c r="H17" s="67"/>
      <c r="I17" s="67"/>
      <c r="J17" s="67"/>
      <c r="K17" s="67"/>
      <c r="L17" s="67"/>
      <c r="M17" s="67"/>
      <c r="N17" s="67"/>
      <c r="O17" s="67"/>
      <c r="P17" s="67"/>
      <c r="Q17" s="67"/>
      <c r="R17" s="280">
        <f t="shared" si="0"/>
        <v>17</v>
      </c>
      <c r="S17" s="281">
        <f t="shared" si="1"/>
        <v>4.25</v>
      </c>
      <c r="T17" s="252"/>
    </row>
    <row r="18" spans="1:24" ht="46.5" customHeight="1" x14ac:dyDescent="0.25">
      <c r="A18" s="66">
        <v>8</v>
      </c>
      <c r="B18" s="269" t="s">
        <v>415</v>
      </c>
      <c r="C18" s="279">
        <v>4</v>
      </c>
      <c r="D18" s="279">
        <v>4</v>
      </c>
      <c r="E18" s="279">
        <v>4</v>
      </c>
      <c r="F18" s="279">
        <v>3</v>
      </c>
      <c r="G18" s="67"/>
      <c r="H18" s="67"/>
      <c r="I18" s="67"/>
      <c r="J18" s="67"/>
      <c r="K18" s="67"/>
      <c r="L18" s="67"/>
      <c r="M18" s="67"/>
      <c r="N18" s="67"/>
      <c r="O18" s="67"/>
      <c r="P18" s="67"/>
      <c r="Q18" s="67"/>
      <c r="R18" s="280">
        <f t="shared" si="0"/>
        <v>15</v>
      </c>
      <c r="S18" s="281">
        <f t="shared" si="1"/>
        <v>3.75</v>
      </c>
      <c r="T18" s="252"/>
    </row>
    <row r="19" spans="1:24" ht="47.25" customHeight="1" x14ac:dyDescent="0.25">
      <c r="A19" s="66">
        <v>9</v>
      </c>
      <c r="B19" s="269" t="s">
        <v>418</v>
      </c>
      <c r="C19" s="279">
        <v>4</v>
      </c>
      <c r="D19" s="279">
        <v>4</v>
      </c>
      <c r="E19" s="279">
        <v>3</v>
      </c>
      <c r="F19" s="279">
        <v>4</v>
      </c>
      <c r="G19" s="67"/>
      <c r="H19" s="67"/>
      <c r="I19" s="67"/>
      <c r="J19" s="67"/>
      <c r="K19" s="67"/>
      <c r="L19" s="67"/>
      <c r="M19" s="67"/>
      <c r="N19" s="67"/>
      <c r="O19" s="67"/>
      <c r="P19" s="67"/>
      <c r="Q19" s="67"/>
      <c r="R19" s="280">
        <f t="shared" si="0"/>
        <v>15</v>
      </c>
      <c r="S19" s="281">
        <f t="shared" si="1"/>
        <v>3.75</v>
      </c>
      <c r="T19" s="252"/>
    </row>
    <row r="20" spans="1:24" ht="39.75" customHeight="1" x14ac:dyDescent="0.25">
      <c r="A20" s="66">
        <v>10</v>
      </c>
      <c r="B20" s="104" t="s">
        <v>421</v>
      </c>
      <c r="C20" s="279">
        <v>3</v>
      </c>
      <c r="D20" s="279">
        <v>3</v>
      </c>
      <c r="E20" s="279">
        <v>4</v>
      </c>
      <c r="F20" s="279">
        <v>3</v>
      </c>
      <c r="G20" s="67"/>
      <c r="H20" s="67"/>
      <c r="I20" s="67"/>
      <c r="J20" s="67"/>
      <c r="K20" s="67"/>
      <c r="L20" s="67"/>
      <c r="M20" s="67"/>
      <c r="N20" s="67"/>
      <c r="O20" s="67"/>
      <c r="P20" s="67"/>
      <c r="Q20" s="67"/>
      <c r="R20" s="280">
        <f t="shared" si="0"/>
        <v>13</v>
      </c>
      <c r="S20" s="281">
        <f t="shared" si="1"/>
        <v>3.25</v>
      </c>
      <c r="T20" s="252"/>
    </row>
    <row r="21" spans="1:24" ht="43.5" customHeight="1" x14ac:dyDescent="0.25">
      <c r="A21" s="66">
        <v>11</v>
      </c>
      <c r="B21" s="269" t="s">
        <v>424</v>
      </c>
      <c r="C21" s="279">
        <v>4</v>
      </c>
      <c r="D21" s="279">
        <v>4</v>
      </c>
      <c r="E21" s="279">
        <v>5</v>
      </c>
      <c r="F21" s="279">
        <v>4</v>
      </c>
      <c r="G21" s="67"/>
      <c r="H21" s="67"/>
      <c r="I21" s="67"/>
      <c r="J21" s="67"/>
      <c r="K21" s="67"/>
      <c r="L21" s="67"/>
      <c r="M21" s="67"/>
      <c r="N21" s="67"/>
      <c r="O21" s="67"/>
      <c r="P21" s="67"/>
      <c r="Q21" s="67"/>
      <c r="R21" s="280">
        <f t="shared" si="0"/>
        <v>17</v>
      </c>
      <c r="S21" s="281">
        <f t="shared" si="1"/>
        <v>4.25</v>
      </c>
      <c r="T21" s="252"/>
    </row>
    <row r="22" spans="1:24" ht="45.75" customHeight="1" x14ac:dyDescent="0.25">
      <c r="A22" s="66">
        <v>12</v>
      </c>
      <c r="B22" s="104" t="s">
        <v>427</v>
      </c>
      <c r="C22" s="279">
        <v>3</v>
      </c>
      <c r="D22" s="279">
        <v>3</v>
      </c>
      <c r="E22" s="279">
        <v>3</v>
      </c>
      <c r="F22" s="279">
        <v>3</v>
      </c>
      <c r="G22" s="67"/>
      <c r="H22" s="67"/>
      <c r="I22" s="67"/>
      <c r="J22" s="67"/>
      <c r="K22" s="67"/>
      <c r="L22" s="67"/>
      <c r="M22" s="67"/>
      <c r="N22" s="67"/>
      <c r="O22" s="67"/>
      <c r="P22" s="67"/>
      <c r="Q22" s="67"/>
      <c r="R22" s="280">
        <f t="shared" si="0"/>
        <v>12</v>
      </c>
      <c r="S22" s="281">
        <f t="shared" si="1"/>
        <v>3</v>
      </c>
      <c r="T22" s="252"/>
    </row>
    <row r="23" spans="1:24" ht="49.5" customHeight="1" x14ac:dyDescent="0.25">
      <c r="A23" s="66">
        <v>13</v>
      </c>
      <c r="B23" s="104" t="s">
        <v>413</v>
      </c>
      <c r="C23" s="279">
        <v>3</v>
      </c>
      <c r="D23" s="279">
        <v>3</v>
      </c>
      <c r="E23" s="279">
        <v>3</v>
      </c>
      <c r="F23" s="279">
        <v>3</v>
      </c>
      <c r="G23" s="67"/>
      <c r="H23" s="67"/>
      <c r="I23" s="67"/>
      <c r="J23" s="67"/>
      <c r="K23" s="67"/>
      <c r="L23" s="67"/>
      <c r="M23" s="67"/>
      <c r="N23" s="67"/>
      <c r="O23" s="67"/>
      <c r="P23" s="67"/>
      <c r="Q23" s="67"/>
      <c r="R23" s="280">
        <f t="shared" si="0"/>
        <v>12</v>
      </c>
      <c r="S23" s="281">
        <f t="shared" si="1"/>
        <v>3</v>
      </c>
      <c r="T23" s="252"/>
    </row>
    <row r="24" spans="1:24" ht="58.5" customHeight="1" x14ac:dyDescent="0.25">
      <c r="A24" s="66">
        <v>14</v>
      </c>
      <c r="B24" s="269" t="s">
        <v>416</v>
      </c>
      <c r="C24" s="279">
        <v>4</v>
      </c>
      <c r="D24" s="279">
        <v>4</v>
      </c>
      <c r="E24" s="279">
        <v>4</v>
      </c>
      <c r="F24" s="279">
        <v>4</v>
      </c>
      <c r="G24" s="67"/>
      <c r="H24" s="67"/>
      <c r="I24" s="67"/>
      <c r="J24" s="67"/>
      <c r="K24" s="67"/>
      <c r="L24" s="67"/>
      <c r="M24" s="67"/>
      <c r="N24" s="67"/>
      <c r="O24" s="67"/>
      <c r="P24" s="67"/>
      <c r="Q24" s="67"/>
      <c r="R24" s="280">
        <f t="shared" si="0"/>
        <v>16</v>
      </c>
      <c r="S24" s="281">
        <f t="shared" si="1"/>
        <v>4</v>
      </c>
      <c r="T24" s="252"/>
    </row>
    <row r="25" spans="1:24" ht="39.75" customHeight="1" x14ac:dyDescent="0.25">
      <c r="A25" s="66">
        <v>15</v>
      </c>
      <c r="B25" s="104" t="s">
        <v>419</v>
      </c>
      <c r="C25" s="279">
        <v>4</v>
      </c>
      <c r="D25" s="279">
        <v>4</v>
      </c>
      <c r="E25" s="279">
        <v>3</v>
      </c>
      <c r="F25" s="279">
        <v>3</v>
      </c>
      <c r="G25" s="67"/>
      <c r="H25" s="67"/>
      <c r="I25" s="67"/>
      <c r="J25" s="67"/>
      <c r="K25" s="67"/>
      <c r="L25" s="67"/>
      <c r="M25" s="67"/>
      <c r="N25" s="67"/>
      <c r="O25" s="67"/>
      <c r="P25" s="67"/>
      <c r="Q25" s="67"/>
      <c r="R25" s="280">
        <f t="shared" si="0"/>
        <v>14</v>
      </c>
      <c r="S25" s="281">
        <f t="shared" si="1"/>
        <v>3.5</v>
      </c>
      <c r="T25" s="252"/>
    </row>
    <row r="26" spans="1:24" ht="48.75" customHeight="1" x14ac:dyDescent="0.25">
      <c r="A26" s="66">
        <v>16</v>
      </c>
      <c r="B26" s="104" t="s">
        <v>422</v>
      </c>
      <c r="C26" s="279">
        <v>4</v>
      </c>
      <c r="D26" s="279">
        <v>3</v>
      </c>
      <c r="E26" s="279">
        <v>3</v>
      </c>
      <c r="F26" s="279">
        <v>3</v>
      </c>
      <c r="G26" s="67"/>
      <c r="H26" s="67"/>
      <c r="I26" s="67"/>
      <c r="J26" s="67"/>
      <c r="K26" s="67"/>
      <c r="L26" s="67"/>
      <c r="M26" s="67"/>
      <c r="N26" s="67"/>
      <c r="O26" s="67"/>
      <c r="P26" s="67"/>
      <c r="Q26" s="67"/>
      <c r="R26" s="280">
        <f t="shared" si="0"/>
        <v>13</v>
      </c>
      <c r="S26" s="281">
        <f t="shared" si="1"/>
        <v>3.25</v>
      </c>
      <c r="T26" s="252"/>
    </row>
    <row r="27" spans="1:24" ht="54" customHeight="1" x14ac:dyDescent="0.25">
      <c r="A27" s="66">
        <v>17</v>
      </c>
      <c r="B27" s="269" t="s">
        <v>425</v>
      </c>
      <c r="C27" s="279">
        <v>4</v>
      </c>
      <c r="D27" s="279">
        <v>4</v>
      </c>
      <c r="E27" s="279">
        <v>4</v>
      </c>
      <c r="F27" s="279">
        <v>4</v>
      </c>
      <c r="G27" s="67"/>
      <c r="H27" s="67"/>
      <c r="I27" s="67"/>
      <c r="J27" s="67"/>
      <c r="K27" s="67"/>
      <c r="L27" s="67"/>
      <c r="M27" s="67"/>
      <c r="N27" s="67"/>
      <c r="O27" s="67"/>
      <c r="P27" s="67"/>
      <c r="Q27" s="67"/>
      <c r="R27" s="280">
        <f t="shared" si="0"/>
        <v>16</v>
      </c>
      <c r="S27" s="281">
        <f t="shared" si="1"/>
        <v>4</v>
      </c>
      <c r="T27" s="252"/>
    </row>
    <row r="28" spans="1:24" ht="39.75" customHeight="1" thickBot="1" x14ac:dyDescent="0.3">
      <c r="A28" s="66">
        <v>18</v>
      </c>
      <c r="B28" s="104"/>
      <c r="C28" s="67"/>
      <c r="D28" s="67"/>
      <c r="E28" s="67"/>
      <c r="F28" s="67"/>
      <c r="G28" s="67"/>
      <c r="H28" s="67"/>
      <c r="I28" s="67"/>
      <c r="J28" s="67"/>
      <c r="K28" s="67"/>
      <c r="L28" s="67"/>
      <c r="M28" s="67"/>
      <c r="N28" s="67"/>
      <c r="O28" s="67"/>
      <c r="P28" s="67"/>
      <c r="Q28" s="67"/>
      <c r="R28" s="66"/>
      <c r="S28" s="250"/>
      <c r="T28" s="252"/>
    </row>
    <row r="29" spans="1:24" ht="24" customHeight="1" x14ac:dyDescent="0.25">
      <c r="A29" s="405" t="s">
        <v>378</v>
      </c>
      <c r="B29" s="406"/>
      <c r="C29" s="406"/>
      <c r="D29" s="406"/>
      <c r="E29" s="406"/>
      <c r="F29" s="406"/>
      <c r="G29" s="406"/>
      <c r="H29" s="406"/>
      <c r="I29" s="406"/>
      <c r="J29" s="406"/>
      <c r="K29" s="406"/>
      <c r="L29" s="406"/>
      <c r="M29" s="406"/>
      <c r="N29" s="406"/>
      <c r="O29" s="406"/>
      <c r="P29" s="406"/>
      <c r="Q29" s="406"/>
      <c r="R29" s="407"/>
      <c r="S29" s="267">
        <f>SUM(S11:S28)</f>
        <v>61</v>
      </c>
    </row>
    <row r="30" spans="1:24" ht="28.5" customHeight="1" thickBot="1" x14ac:dyDescent="0.3">
      <c r="A30" s="397" t="s">
        <v>59</v>
      </c>
      <c r="B30" s="398"/>
      <c r="C30" s="398"/>
      <c r="D30" s="398"/>
      <c r="E30" s="398"/>
      <c r="F30" s="398"/>
      <c r="G30" s="398"/>
      <c r="H30" s="398"/>
      <c r="I30" s="398"/>
      <c r="J30" s="398"/>
      <c r="K30" s="398"/>
      <c r="L30" s="398"/>
      <c r="M30" s="398"/>
      <c r="N30" s="398"/>
      <c r="O30" s="398"/>
      <c r="P30" s="398"/>
      <c r="Q30" s="398"/>
      <c r="R30" s="398"/>
      <c r="S30" s="268">
        <f>S29/17</f>
        <v>3.5882352941176472</v>
      </c>
      <c r="T30" s="416" t="s">
        <v>428</v>
      </c>
      <c r="U30" s="416"/>
      <c r="V30" s="416"/>
      <c r="W30" s="416"/>
      <c r="X30" s="416"/>
    </row>
    <row r="31" spans="1:24" x14ac:dyDescent="0.25">
      <c r="T31" s="416"/>
      <c r="U31" s="416"/>
      <c r="V31" s="416"/>
      <c r="W31" s="416"/>
      <c r="X31" s="416"/>
    </row>
  </sheetData>
  <sheetProtection selectLockedCells="1"/>
  <mergeCells count="14">
    <mergeCell ref="A30:R30"/>
    <mergeCell ref="A9:T9"/>
    <mergeCell ref="T1:W1"/>
    <mergeCell ref="T2:W2"/>
    <mergeCell ref="T3:W3"/>
    <mergeCell ref="T4:W4"/>
    <mergeCell ref="A29:R29"/>
    <mergeCell ref="A1:A4"/>
    <mergeCell ref="A7:T7"/>
    <mergeCell ref="A6:T6"/>
    <mergeCell ref="B3:S4"/>
    <mergeCell ref="B1:S2"/>
    <mergeCell ref="A5:T5"/>
    <mergeCell ref="T30:X31"/>
  </mergeCells>
  <dataValidations count="2">
    <dataValidation type="whole" allowBlank="1" showInputMessage="1" showErrorMessage="1" sqref="C11:F27">
      <formula1>1</formula1>
      <formula2>10</formula2>
    </dataValidation>
    <dataValidation type="whole" showErrorMessage="1" error="DATO INVÁLIDO_x000a_Tenga en cuenta que la escala de calificación va de 1 a 5" sqref="G11:Q28 C28:F28">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28</xdr:row>
                <xdr:rowOff>0</xdr:rowOff>
              </from>
              <to>
                <xdr:col>19</xdr:col>
                <xdr:colOff>904875</xdr:colOff>
                <xdr:row>28</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0</xdr:rowOff>
              </from>
              <to>
                <xdr:col>19</xdr:col>
                <xdr:colOff>904875</xdr:colOff>
                <xdr:row>28</xdr:row>
                <xdr:rowOff>257175</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7">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21"/>
      <c r="B1" s="417" t="s">
        <v>15</v>
      </c>
      <c r="C1" s="418"/>
      <c r="D1" s="3" t="s">
        <v>16</v>
      </c>
      <c r="E1" s="422"/>
    </row>
    <row r="2" spans="1:5" ht="15" customHeight="1" x14ac:dyDescent="0.25">
      <c r="A2" s="421"/>
      <c r="B2" s="419"/>
      <c r="C2" s="420"/>
      <c r="D2" s="3" t="s">
        <v>2</v>
      </c>
      <c r="E2" s="422"/>
    </row>
    <row r="3" spans="1:5" ht="30" customHeight="1" x14ac:dyDescent="0.25">
      <c r="A3" s="421"/>
      <c r="B3" s="417" t="s">
        <v>17</v>
      </c>
      <c r="C3" s="418"/>
      <c r="D3" s="3" t="s">
        <v>18</v>
      </c>
      <c r="E3" s="422"/>
    </row>
    <row r="4" spans="1:5" ht="15" customHeight="1" x14ac:dyDescent="0.25">
      <c r="A4" s="421"/>
      <c r="B4" s="419"/>
      <c r="C4" s="420"/>
      <c r="D4" s="3" t="s">
        <v>5</v>
      </c>
      <c r="E4" s="422"/>
    </row>
    <row r="5" spans="1:5" ht="15.75" thickBot="1" x14ac:dyDescent="0.3"/>
    <row r="6" spans="1:5" x14ac:dyDescent="0.25">
      <c r="A6" s="366" t="s">
        <v>19</v>
      </c>
      <c r="B6" s="367"/>
      <c r="C6" s="367"/>
      <c r="D6" s="367"/>
      <c r="E6" s="36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26"/>
      <c r="B1" s="325" t="s">
        <v>0</v>
      </c>
      <c r="C1" s="326"/>
      <c r="D1" s="326"/>
      <c r="E1" s="326"/>
      <c r="F1" s="28" t="s">
        <v>1</v>
      </c>
      <c r="G1" s="430"/>
    </row>
    <row r="2" spans="1:7" x14ac:dyDescent="0.25">
      <c r="A2" s="427"/>
      <c r="B2" s="429"/>
      <c r="C2" s="413"/>
      <c r="D2" s="413"/>
      <c r="E2" s="413"/>
      <c r="F2" s="27" t="s">
        <v>31</v>
      </c>
      <c r="G2" s="431"/>
    </row>
    <row r="3" spans="1:7" x14ac:dyDescent="0.25">
      <c r="A3" s="427"/>
      <c r="B3" s="433" t="s">
        <v>32</v>
      </c>
      <c r="C3" s="434"/>
      <c r="D3" s="434"/>
      <c r="E3" s="434"/>
      <c r="F3" s="27" t="s">
        <v>4</v>
      </c>
      <c r="G3" s="431"/>
    </row>
    <row r="4" spans="1:7" ht="15.75" thickBot="1" x14ac:dyDescent="0.3">
      <c r="A4" s="428"/>
      <c r="B4" s="331"/>
      <c r="C4" s="332"/>
      <c r="D4" s="332"/>
      <c r="E4" s="332"/>
      <c r="F4" s="29" t="s">
        <v>5</v>
      </c>
      <c r="G4" s="432"/>
    </row>
    <row r="5" spans="1:7" ht="15.75" thickBot="1" x14ac:dyDescent="0.3"/>
    <row r="6" spans="1:7" s="36" customFormat="1" ht="15.75" x14ac:dyDescent="0.25">
      <c r="A6" s="435" t="s">
        <v>33</v>
      </c>
      <c r="B6" s="436"/>
      <c r="C6" s="436"/>
      <c r="D6" s="436"/>
      <c r="E6" s="436"/>
      <c r="F6" s="436"/>
      <c r="G6" s="437"/>
    </row>
    <row r="7" spans="1:7" ht="31.5" customHeight="1" x14ac:dyDescent="0.25">
      <c r="A7" s="22" t="s">
        <v>34</v>
      </c>
      <c r="B7" s="17" t="s">
        <v>35</v>
      </c>
      <c r="C7" s="33" t="s">
        <v>36</v>
      </c>
      <c r="D7" s="23" t="s">
        <v>37</v>
      </c>
      <c r="E7" s="17" t="s">
        <v>38</v>
      </c>
      <c r="F7" s="18" t="s">
        <v>39</v>
      </c>
      <c r="G7" s="18" t="s">
        <v>40</v>
      </c>
    </row>
    <row r="8" spans="1:7" ht="33" customHeight="1" x14ac:dyDescent="0.25">
      <c r="A8" s="423"/>
      <c r="B8" s="8"/>
      <c r="C8" s="8"/>
      <c r="D8" s="8"/>
      <c r="E8" s="8"/>
      <c r="F8" s="8"/>
      <c r="G8" s="9"/>
    </row>
    <row r="9" spans="1:7" ht="33" customHeight="1" x14ac:dyDescent="0.25">
      <c r="A9" s="424"/>
      <c r="B9" s="8"/>
      <c r="C9" s="8"/>
      <c r="D9" s="8"/>
      <c r="E9" s="8"/>
      <c r="F9" s="8"/>
      <c r="G9" s="9"/>
    </row>
    <row r="10" spans="1:7" ht="33" customHeight="1" x14ac:dyDescent="0.25">
      <c r="A10" s="424"/>
      <c r="B10" s="8"/>
      <c r="C10" s="8"/>
      <c r="D10" s="8"/>
      <c r="E10" s="8"/>
      <c r="F10" s="8"/>
      <c r="G10" s="9"/>
    </row>
    <row r="11" spans="1:7" ht="33" customHeight="1" x14ac:dyDescent="0.25">
      <c r="A11" s="424"/>
      <c r="B11" s="8"/>
      <c r="C11" s="8"/>
      <c r="D11" s="8"/>
      <c r="E11" s="8"/>
      <c r="F11" s="8"/>
      <c r="G11" s="9"/>
    </row>
    <row r="12" spans="1:7" ht="33" customHeight="1" x14ac:dyDescent="0.25">
      <c r="A12" s="424"/>
      <c r="B12" s="8"/>
      <c r="C12" s="8"/>
      <c r="D12" s="8"/>
      <c r="E12" s="8"/>
      <c r="F12" s="8"/>
      <c r="G12" s="9"/>
    </row>
    <row r="13" spans="1:7" ht="33" customHeight="1" x14ac:dyDescent="0.25">
      <c r="A13" s="424"/>
      <c r="B13" s="8"/>
      <c r="C13" s="8"/>
      <c r="D13" s="8"/>
      <c r="E13" s="8"/>
      <c r="F13" s="8"/>
      <c r="G13" s="9"/>
    </row>
    <row r="14" spans="1:7" ht="33" customHeight="1" x14ac:dyDescent="0.25">
      <c r="A14" s="424"/>
      <c r="B14" s="8"/>
      <c r="C14" s="8"/>
      <c r="D14" s="8"/>
      <c r="E14" s="8"/>
      <c r="F14" s="8"/>
      <c r="G14" s="9"/>
    </row>
    <row r="15" spans="1:7" ht="33" customHeight="1" x14ac:dyDescent="0.25">
      <c r="A15" s="424"/>
      <c r="B15" s="8"/>
      <c r="C15" s="8"/>
      <c r="D15" s="8"/>
      <c r="E15" s="8"/>
      <c r="F15" s="8"/>
      <c r="G15" s="9"/>
    </row>
    <row r="16" spans="1:7" ht="33" customHeight="1" x14ac:dyDescent="0.25">
      <c r="A16" s="424"/>
      <c r="B16" s="8"/>
      <c r="C16" s="8"/>
      <c r="D16" s="8"/>
      <c r="E16" s="8"/>
      <c r="F16" s="8"/>
      <c r="G16" s="9"/>
    </row>
    <row r="17" spans="1:7" ht="33" customHeight="1" x14ac:dyDescent="0.25">
      <c r="A17" s="424"/>
      <c r="B17" s="8"/>
      <c r="C17" s="8"/>
      <c r="D17" s="8"/>
      <c r="E17" s="8"/>
      <c r="F17" s="8"/>
      <c r="G17" s="9"/>
    </row>
    <row r="18" spans="1:7" ht="33" customHeight="1" thickBot="1" x14ac:dyDescent="0.3">
      <c r="A18" s="42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3"/>
  <sheetViews>
    <sheetView topLeftCell="A13" zoomScale="110" zoomScaleNormal="110" workbookViewId="0">
      <selection activeCell="B14" sqref="B14:C14"/>
    </sheetView>
  </sheetViews>
  <sheetFormatPr baseColWidth="10" defaultRowHeight="15" x14ac:dyDescent="0.25"/>
  <cols>
    <col min="1" max="1" width="30.42578125" customWidth="1"/>
    <col min="2" max="2" width="78.85546875" customWidth="1"/>
    <col min="3" max="3" width="10" customWidth="1"/>
    <col min="4" max="4" width="20.140625" style="266" customWidth="1"/>
    <col min="5" max="5" width="15.85546875" customWidth="1"/>
  </cols>
  <sheetData>
    <row r="1" spans="1:5" x14ac:dyDescent="0.25">
      <c r="A1" s="444"/>
      <c r="B1" s="395" t="str">
        <f>CONTEXTO!B1</f>
        <v xml:space="preserve">PROCESO: </v>
      </c>
      <c r="C1" s="30" t="s">
        <v>84</v>
      </c>
      <c r="D1" s="259" t="s">
        <v>388</v>
      </c>
      <c r="E1" s="469"/>
    </row>
    <row r="2" spans="1:5" x14ac:dyDescent="0.25">
      <c r="A2" s="445"/>
      <c r="B2" s="396"/>
      <c r="C2" s="31" t="s">
        <v>2</v>
      </c>
      <c r="D2" s="110">
        <v>4</v>
      </c>
      <c r="E2" s="470"/>
    </row>
    <row r="3" spans="1:5" x14ac:dyDescent="0.25">
      <c r="A3" s="445"/>
      <c r="B3" s="447" t="s">
        <v>381</v>
      </c>
      <c r="C3" s="31" t="s">
        <v>86</v>
      </c>
      <c r="D3" s="276">
        <v>44008</v>
      </c>
      <c r="E3" s="470"/>
    </row>
    <row r="4" spans="1:5" ht="15.75" thickBot="1" x14ac:dyDescent="0.3">
      <c r="A4" s="446"/>
      <c r="B4" s="448"/>
      <c r="C4" s="264" t="s">
        <v>5</v>
      </c>
      <c r="D4" s="111" t="s">
        <v>397</v>
      </c>
      <c r="E4" s="471"/>
    </row>
    <row r="5" spans="1:5" ht="15.75" thickBot="1" x14ac:dyDescent="0.3">
      <c r="A5" s="449"/>
      <c r="B5" s="356"/>
      <c r="C5" s="356"/>
      <c r="D5" s="356"/>
      <c r="E5" s="356"/>
    </row>
    <row r="6" spans="1:5" x14ac:dyDescent="0.25">
      <c r="A6" s="450" t="str">
        <f>+CONTEXTO!A8</f>
        <v>PROCESO:  GESTIÓN DEL DESARROLLO ECONÓMICO Y LA COMPETITIVIDAD</v>
      </c>
      <c r="B6" s="451"/>
      <c r="C6" s="451"/>
      <c r="D6" s="451"/>
      <c r="E6" s="452"/>
    </row>
    <row r="7" spans="1:5" x14ac:dyDescent="0.25">
      <c r="A7" s="453"/>
      <c r="B7" s="454"/>
      <c r="C7" s="454"/>
      <c r="D7" s="454"/>
      <c r="E7" s="455"/>
    </row>
    <row r="8" spans="1:5" x14ac:dyDescent="0.25">
      <c r="A8" s="456"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 s="457"/>
      <c r="C8" s="457"/>
      <c r="D8" s="457"/>
      <c r="E8" s="458"/>
    </row>
    <row r="9" spans="1:5" ht="27" customHeight="1" thickBot="1" x14ac:dyDescent="0.3">
      <c r="A9" s="459"/>
      <c r="B9" s="460"/>
      <c r="C9" s="460"/>
      <c r="D9" s="460"/>
      <c r="E9" s="461"/>
    </row>
    <row r="10" spans="1:5" ht="15.75" thickBot="1" x14ac:dyDescent="0.3">
      <c r="A10" s="462"/>
      <c r="B10" s="462"/>
      <c r="C10" s="462"/>
      <c r="D10" s="462"/>
      <c r="E10" s="462"/>
    </row>
    <row r="11" spans="1:5" ht="27.75" customHeight="1" x14ac:dyDescent="0.25">
      <c r="A11" s="463" t="s">
        <v>372</v>
      </c>
      <c r="B11" s="465" t="s">
        <v>371</v>
      </c>
      <c r="C11" s="465"/>
      <c r="D11" s="467" t="s">
        <v>373</v>
      </c>
      <c r="E11" s="468"/>
    </row>
    <row r="12" spans="1:5" x14ac:dyDescent="0.25">
      <c r="A12" s="464"/>
      <c r="B12" s="466"/>
      <c r="C12" s="466"/>
      <c r="D12" s="103" t="s">
        <v>98</v>
      </c>
      <c r="E12" s="261" t="s">
        <v>99</v>
      </c>
    </row>
    <row r="13" spans="1:5" ht="33" customHeight="1" x14ac:dyDescent="0.25">
      <c r="A13" s="438" t="s">
        <v>384</v>
      </c>
      <c r="B13" s="441" t="s">
        <v>318</v>
      </c>
      <c r="C13" s="442"/>
      <c r="D13" s="218"/>
      <c r="E13" s="265"/>
    </row>
    <row r="14" spans="1:5" ht="33" customHeight="1" x14ac:dyDescent="0.25">
      <c r="A14" s="438"/>
      <c r="B14" s="474" t="s">
        <v>536</v>
      </c>
      <c r="C14" s="475"/>
      <c r="D14" s="218"/>
      <c r="E14" s="265"/>
    </row>
    <row r="15" spans="1:5" ht="33" customHeight="1" x14ac:dyDescent="0.25">
      <c r="A15" s="439"/>
      <c r="B15" s="441" t="s">
        <v>517</v>
      </c>
      <c r="C15" s="442"/>
      <c r="D15" s="218"/>
      <c r="E15" s="265"/>
    </row>
    <row r="16" spans="1:5" ht="33" customHeight="1" x14ac:dyDescent="0.25">
      <c r="A16" s="439"/>
      <c r="B16" s="441" t="s">
        <v>518</v>
      </c>
      <c r="C16" s="442"/>
      <c r="D16" s="218"/>
      <c r="E16" s="265"/>
    </row>
    <row r="17" spans="1:5" ht="33" customHeight="1" x14ac:dyDescent="0.25">
      <c r="A17" s="439"/>
      <c r="B17" s="441" t="s">
        <v>519</v>
      </c>
      <c r="C17" s="442"/>
      <c r="D17" s="218"/>
      <c r="E17" s="265"/>
    </row>
    <row r="18" spans="1:5" ht="33" customHeight="1" x14ac:dyDescent="0.25">
      <c r="A18" s="439"/>
      <c r="B18" s="441" t="s">
        <v>520</v>
      </c>
      <c r="C18" s="442"/>
      <c r="D18" s="218"/>
      <c r="E18" s="265"/>
    </row>
    <row r="19" spans="1:5" ht="33" customHeight="1" x14ac:dyDescent="0.25">
      <c r="A19" s="439"/>
      <c r="B19" s="441" t="s">
        <v>521</v>
      </c>
      <c r="C19" s="442"/>
      <c r="D19" s="218"/>
      <c r="E19" s="265"/>
    </row>
    <row r="20" spans="1:5" ht="33" customHeight="1" x14ac:dyDescent="0.25">
      <c r="A20" s="439"/>
      <c r="B20" s="441" t="s">
        <v>522</v>
      </c>
      <c r="C20" s="442"/>
      <c r="D20" s="218"/>
      <c r="E20" s="265"/>
    </row>
    <row r="21" spans="1:5" ht="33" customHeight="1" x14ac:dyDescent="0.25">
      <c r="A21" s="439"/>
      <c r="B21" s="441" t="s">
        <v>523</v>
      </c>
      <c r="C21" s="442"/>
      <c r="D21" s="218"/>
      <c r="E21" s="265"/>
    </row>
    <row r="22" spans="1:5" ht="33" customHeight="1" x14ac:dyDescent="0.25">
      <c r="A22" s="439"/>
      <c r="B22" s="441" t="s">
        <v>524</v>
      </c>
      <c r="C22" s="442"/>
      <c r="D22" s="218"/>
      <c r="E22" s="265"/>
    </row>
    <row r="23" spans="1:5" ht="33" customHeight="1" x14ac:dyDescent="0.25">
      <c r="A23" s="439"/>
      <c r="B23" s="441" t="s">
        <v>525</v>
      </c>
      <c r="C23" s="442"/>
      <c r="D23" s="218"/>
      <c r="E23" s="265"/>
    </row>
    <row r="24" spans="1:5" ht="33" customHeight="1" x14ac:dyDescent="0.25">
      <c r="A24" s="439"/>
      <c r="B24" s="441" t="s">
        <v>526</v>
      </c>
      <c r="C24" s="442"/>
      <c r="D24" s="218"/>
      <c r="E24" s="265"/>
    </row>
    <row r="25" spans="1:5" ht="33" customHeight="1" x14ac:dyDescent="0.25">
      <c r="A25" s="439"/>
      <c r="B25" s="441" t="s">
        <v>527</v>
      </c>
      <c r="C25" s="442"/>
      <c r="D25" s="218"/>
      <c r="E25" s="265"/>
    </row>
    <row r="26" spans="1:5" ht="33" customHeight="1" x14ac:dyDescent="0.25">
      <c r="A26" s="439"/>
      <c r="B26" s="441" t="s">
        <v>528</v>
      </c>
      <c r="C26" s="442"/>
      <c r="D26" s="218"/>
      <c r="E26" s="265"/>
    </row>
    <row r="27" spans="1:5" ht="33" customHeight="1" x14ac:dyDescent="0.25">
      <c r="A27" s="439"/>
      <c r="B27" s="441" t="s">
        <v>529</v>
      </c>
      <c r="C27" s="442"/>
      <c r="D27" s="218"/>
      <c r="E27" s="265"/>
    </row>
    <row r="28" spans="1:5" ht="33" customHeight="1" x14ac:dyDescent="0.25">
      <c r="A28" s="439"/>
      <c r="B28" s="441" t="s">
        <v>530</v>
      </c>
      <c r="C28" s="442"/>
      <c r="D28" s="218"/>
      <c r="E28" s="265"/>
    </row>
    <row r="29" spans="1:5" ht="33" customHeight="1" x14ac:dyDescent="0.25">
      <c r="A29" s="439"/>
      <c r="B29" s="441" t="s">
        <v>531</v>
      </c>
      <c r="C29" s="442"/>
      <c r="D29" s="218"/>
      <c r="E29" s="265"/>
    </row>
    <row r="30" spans="1:5" ht="33" customHeight="1" x14ac:dyDescent="0.25">
      <c r="A30" s="439"/>
      <c r="B30" s="441" t="s">
        <v>532</v>
      </c>
      <c r="C30" s="442"/>
      <c r="D30" s="218"/>
      <c r="E30" s="265"/>
    </row>
    <row r="31" spans="1:5" ht="33" customHeight="1" x14ac:dyDescent="0.25">
      <c r="A31" s="439"/>
      <c r="B31" s="441" t="s">
        <v>533</v>
      </c>
      <c r="C31" s="442"/>
      <c r="D31" s="218"/>
      <c r="E31" s="265"/>
    </row>
    <row r="32" spans="1:5" ht="33" customHeight="1" x14ac:dyDescent="0.25">
      <c r="A32" s="439"/>
      <c r="B32" s="402" t="s">
        <v>534</v>
      </c>
      <c r="C32" s="402"/>
      <c r="D32" s="218"/>
      <c r="E32" s="265"/>
    </row>
    <row r="33" spans="1:5" ht="33" customHeight="1" x14ac:dyDescent="0.25">
      <c r="A33" s="439"/>
      <c r="B33" s="441" t="s">
        <v>535</v>
      </c>
      <c r="C33" s="442"/>
      <c r="D33" s="218"/>
      <c r="E33" s="265"/>
    </row>
    <row r="34" spans="1:5" ht="22.5" customHeight="1" x14ac:dyDescent="0.25">
      <c r="A34" s="439"/>
      <c r="B34" s="472" t="s">
        <v>370</v>
      </c>
      <c r="C34" s="472"/>
      <c r="D34" s="472"/>
      <c r="E34" s="473"/>
    </row>
    <row r="35" spans="1:5" ht="33" customHeight="1" x14ac:dyDescent="0.25">
      <c r="A35" s="439"/>
      <c r="B35" s="402" t="s">
        <v>359</v>
      </c>
      <c r="C35" s="402"/>
      <c r="D35" s="218"/>
      <c r="E35" s="262"/>
    </row>
    <row r="36" spans="1:5" ht="33" customHeight="1" x14ac:dyDescent="0.25">
      <c r="A36" s="439"/>
      <c r="B36" s="402" t="s">
        <v>356</v>
      </c>
      <c r="C36" s="402"/>
      <c r="D36" s="218"/>
      <c r="E36" s="262"/>
    </row>
    <row r="37" spans="1:5" ht="33" customHeight="1" x14ac:dyDescent="0.25">
      <c r="A37" s="439"/>
      <c r="B37" s="402" t="s">
        <v>357</v>
      </c>
      <c r="C37" s="402"/>
      <c r="D37" s="218"/>
      <c r="E37" s="262"/>
    </row>
    <row r="38" spans="1:5" ht="33" customHeight="1" x14ac:dyDescent="0.25">
      <c r="A38" s="439"/>
      <c r="B38" s="402" t="s">
        <v>358</v>
      </c>
      <c r="C38" s="402"/>
      <c r="D38" s="218"/>
      <c r="E38" s="262"/>
    </row>
    <row r="39" spans="1:5" ht="33" customHeight="1" x14ac:dyDescent="0.25">
      <c r="A39" s="439"/>
      <c r="B39" s="402" t="s">
        <v>360</v>
      </c>
      <c r="C39" s="402"/>
      <c r="D39" s="218"/>
      <c r="E39" s="262"/>
    </row>
    <row r="40" spans="1:5" ht="33" customHeight="1" x14ac:dyDescent="0.25">
      <c r="A40" s="439"/>
      <c r="B40" s="402" t="s">
        <v>361</v>
      </c>
      <c r="C40" s="402"/>
      <c r="D40" s="218"/>
      <c r="E40" s="262"/>
    </row>
    <row r="41" spans="1:5" ht="33" customHeight="1" x14ac:dyDescent="0.25">
      <c r="A41" s="439"/>
      <c r="B41" s="402" t="s">
        <v>362</v>
      </c>
      <c r="C41" s="402"/>
      <c r="D41" s="218"/>
      <c r="E41" s="262"/>
    </row>
    <row r="42" spans="1:5" ht="33" customHeight="1" x14ac:dyDescent="0.25">
      <c r="A42" s="439"/>
      <c r="B42" s="402" t="s">
        <v>363</v>
      </c>
      <c r="C42" s="402"/>
      <c r="D42" s="218"/>
      <c r="E42" s="262"/>
    </row>
    <row r="43" spans="1:5" ht="33" customHeight="1" x14ac:dyDescent="0.25">
      <c r="A43" s="439"/>
      <c r="B43" s="402" t="s">
        <v>364</v>
      </c>
      <c r="C43" s="402"/>
      <c r="D43" s="218"/>
      <c r="E43" s="262"/>
    </row>
    <row r="44" spans="1:5" ht="33" customHeight="1" x14ac:dyDescent="0.25">
      <c r="A44" s="439"/>
      <c r="B44" s="402" t="s">
        <v>365</v>
      </c>
      <c r="C44" s="402"/>
      <c r="D44" s="218"/>
      <c r="E44" s="262"/>
    </row>
    <row r="45" spans="1:5" ht="33" customHeight="1" x14ac:dyDescent="0.25">
      <c r="A45" s="439"/>
      <c r="B45" s="402" t="s">
        <v>366</v>
      </c>
      <c r="C45" s="402"/>
      <c r="D45" s="218"/>
      <c r="E45" s="262"/>
    </row>
    <row r="46" spans="1:5" ht="33" customHeight="1" x14ac:dyDescent="0.25">
      <c r="A46" s="439"/>
      <c r="B46" s="402" t="s">
        <v>367</v>
      </c>
      <c r="C46" s="402"/>
      <c r="D46" s="218"/>
      <c r="E46" s="262"/>
    </row>
    <row r="47" spans="1:5" ht="33" customHeight="1" x14ac:dyDescent="0.25">
      <c r="A47" s="439"/>
      <c r="B47" s="402" t="s">
        <v>368</v>
      </c>
      <c r="C47" s="402"/>
      <c r="D47" s="218"/>
      <c r="E47" s="262"/>
    </row>
    <row r="48" spans="1:5" ht="33" customHeight="1" thickBot="1" x14ac:dyDescent="0.3">
      <c r="A48" s="440"/>
      <c r="B48" s="443" t="s">
        <v>369</v>
      </c>
      <c r="C48" s="443"/>
      <c r="D48" s="225"/>
      <c r="E48" s="263"/>
    </row>
    <row r="50" spans="1:5" ht="15.75" thickBot="1" x14ac:dyDescent="0.3"/>
    <row r="51" spans="1:5" ht="30.75" customHeight="1" x14ac:dyDescent="0.25">
      <c r="A51" s="463" t="s">
        <v>372</v>
      </c>
      <c r="B51" s="465" t="s">
        <v>371</v>
      </c>
      <c r="C51" s="465"/>
      <c r="D51" s="467" t="s">
        <v>373</v>
      </c>
      <c r="E51" s="468"/>
    </row>
    <row r="52" spans="1:5" x14ac:dyDescent="0.25">
      <c r="A52" s="464"/>
      <c r="B52" s="466"/>
      <c r="C52" s="466"/>
      <c r="D52" s="103" t="s">
        <v>98</v>
      </c>
      <c r="E52" s="261" t="s">
        <v>99</v>
      </c>
    </row>
    <row r="53" spans="1:5" ht="33" customHeight="1" x14ac:dyDescent="0.25">
      <c r="A53" s="439"/>
      <c r="B53" s="402" t="s">
        <v>318</v>
      </c>
      <c r="C53" s="403"/>
      <c r="D53" s="218"/>
      <c r="E53" s="262"/>
    </row>
    <row r="54" spans="1:5" ht="33" customHeight="1" x14ac:dyDescent="0.25">
      <c r="A54" s="439"/>
      <c r="B54" s="402" t="s">
        <v>322</v>
      </c>
      <c r="C54" s="403"/>
      <c r="D54" s="218"/>
      <c r="E54" s="262"/>
    </row>
    <row r="55" spans="1:5" ht="33" customHeight="1" x14ac:dyDescent="0.25">
      <c r="A55" s="439"/>
      <c r="B55" s="402" t="s">
        <v>319</v>
      </c>
      <c r="C55" s="403"/>
      <c r="D55" s="218"/>
      <c r="E55" s="262"/>
    </row>
    <row r="56" spans="1:5" ht="33" customHeight="1" x14ac:dyDescent="0.25">
      <c r="A56" s="439"/>
      <c r="B56" s="402" t="s">
        <v>320</v>
      </c>
      <c r="C56" s="403"/>
      <c r="D56" s="218"/>
      <c r="E56" s="262"/>
    </row>
    <row r="57" spans="1:5" ht="33" customHeight="1" x14ac:dyDescent="0.25">
      <c r="A57" s="439"/>
      <c r="B57" s="402" t="s">
        <v>321</v>
      </c>
      <c r="C57" s="403"/>
      <c r="D57" s="218"/>
      <c r="E57" s="262"/>
    </row>
    <row r="58" spans="1:5" ht="33" customHeight="1" x14ac:dyDescent="0.25">
      <c r="A58" s="439"/>
      <c r="B58" s="402" t="s">
        <v>323</v>
      </c>
      <c r="C58" s="403"/>
      <c r="D58" s="218"/>
      <c r="E58" s="262"/>
    </row>
    <row r="59" spans="1:5" ht="33" customHeight="1" x14ac:dyDescent="0.25">
      <c r="A59" s="439"/>
      <c r="B59" s="402" t="s">
        <v>324</v>
      </c>
      <c r="C59" s="403"/>
      <c r="D59" s="218"/>
      <c r="E59" s="262"/>
    </row>
    <row r="60" spans="1:5" ht="33" customHeight="1" x14ac:dyDescent="0.25">
      <c r="A60" s="439"/>
      <c r="B60" s="402" t="s">
        <v>325</v>
      </c>
      <c r="C60" s="403"/>
      <c r="D60" s="218"/>
      <c r="E60" s="262"/>
    </row>
    <row r="61" spans="1:5" ht="33" customHeight="1" x14ac:dyDescent="0.25">
      <c r="A61" s="439"/>
      <c r="B61" s="402" t="s">
        <v>326</v>
      </c>
      <c r="C61" s="403"/>
      <c r="D61" s="218"/>
      <c r="E61" s="262"/>
    </row>
    <row r="62" spans="1:5" ht="33" customHeight="1" x14ac:dyDescent="0.25">
      <c r="A62" s="439"/>
      <c r="B62" s="402" t="s">
        <v>327</v>
      </c>
      <c r="C62" s="403"/>
      <c r="D62" s="218"/>
      <c r="E62" s="262"/>
    </row>
    <row r="63" spans="1:5" ht="33" customHeight="1" x14ac:dyDescent="0.25">
      <c r="A63" s="439"/>
      <c r="B63" s="402" t="s">
        <v>328</v>
      </c>
      <c r="C63" s="403"/>
      <c r="D63" s="218"/>
      <c r="E63" s="262"/>
    </row>
    <row r="64" spans="1:5" ht="33" customHeight="1" x14ac:dyDescent="0.25">
      <c r="A64" s="439"/>
      <c r="B64" s="402" t="s">
        <v>329</v>
      </c>
      <c r="C64" s="403"/>
      <c r="D64" s="218"/>
      <c r="E64" s="262"/>
    </row>
    <row r="65" spans="1:5" ht="33" customHeight="1" x14ac:dyDescent="0.25">
      <c r="A65" s="439"/>
      <c r="B65" s="402" t="s">
        <v>330</v>
      </c>
      <c r="C65" s="403"/>
      <c r="D65" s="218"/>
      <c r="E65" s="262"/>
    </row>
    <row r="66" spans="1:5" ht="33" customHeight="1" x14ac:dyDescent="0.25">
      <c r="A66" s="439"/>
      <c r="B66" s="402" t="s">
        <v>331</v>
      </c>
      <c r="C66" s="403"/>
      <c r="D66" s="218"/>
      <c r="E66" s="262"/>
    </row>
    <row r="67" spans="1:5" ht="33" customHeight="1" x14ac:dyDescent="0.25">
      <c r="A67" s="439"/>
      <c r="B67" s="402" t="s">
        <v>332</v>
      </c>
      <c r="C67" s="403"/>
      <c r="D67" s="218"/>
      <c r="E67" s="262"/>
    </row>
    <row r="68" spans="1:5" ht="33" customHeight="1" x14ac:dyDescent="0.25">
      <c r="A68" s="439"/>
      <c r="B68" s="402" t="s">
        <v>333</v>
      </c>
      <c r="C68" s="403"/>
      <c r="D68" s="218"/>
      <c r="E68" s="262"/>
    </row>
    <row r="69" spans="1:5" ht="33" customHeight="1" x14ac:dyDescent="0.25">
      <c r="A69" s="439"/>
      <c r="B69" s="402" t="s">
        <v>334</v>
      </c>
      <c r="C69" s="403"/>
      <c r="D69" s="218"/>
      <c r="E69" s="262"/>
    </row>
    <row r="70" spans="1:5" ht="33" customHeight="1" x14ac:dyDescent="0.25">
      <c r="A70" s="439"/>
      <c r="B70" s="402" t="s">
        <v>335</v>
      </c>
      <c r="C70" s="403"/>
      <c r="D70" s="218"/>
      <c r="E70" s="262"/>
    </row>
    <row r="71" spans="1:5" ht="33" customHeight="1" x14ac:dyDescent="0.25">
      <c r="A71" s="439"/>
      <c r="B71" s="402" t="s">
        <v>336</v>
      </c>
      <c r="C71" s="402"/>
      <c r="D71" s="218"/>
      <c r="E71" s="262"/>
    </row>
    <row r="72" spans="1:5" ht="33" customHeight="1" x14ac:dyDescent="0.25">
      <c r="A72" s="439"/>
      <c r="B72" s="402" t="s">
        <v>337</v>
      </c>
      <c r="C72" s="403"/>
      <c r="D72" s="218"/>
      <c r="E72" s="262"/>
    </row>
    <row r="73" spans="1:5" ht="33" customHeight="1" x14ac:dyDescent="0.25">
      <c r="A73" s="439"/>
      <c r="B73" s="472" t="s">
        <v>370</v>
      </c>
      <c r="C73" s="472"/>
      <c r="D73" s="472"/>
      <c r="E73" s="473"/>
    </row>
    <row r="74" spans="1:5" ht="33" customHeight="1" x14ac:dyDescent="0.25">
      <c r="A74" s="439"/>
      <c r="B74" s="402" t="s">
        <v>359</v>
      </c>
      <c r="C74" s="402"/>
      <c r="D74" s="218"/>
      <c r="E74" s="262"/>
    </row>
    <row r="75" spans="1:5" ht="33" customHeight="1" x14ac:dyDescent="0.25">
      <c r="A75" s="439"/>
      <c r="B75" s="402" t="s">
        <v>356</v>
      </c>
      <c r="C75" s="402"/>
      <c r="D75" s="218"/>
      <c r="E75" s="262"/>
    </row>
    <row r="76" spans="1:5" ht="33" customHeight="1" x14ac:dyDescent="0.25">
      <c r="A76" s="439"/>
      <c r="B76" s="402" t="s">
        <v>357</v>
      </c>
      <c r="C76" s="402"/>
      <c r="D76" s="218"/>
      <c r="E76" s="262"/>
    </row>
    <row r="77" spans="1:5" ht="33" customHeight="1" x14ac:dyDescent="0.25">
      <c r="A77" s="439"/>
      <c r="B77" s="402" t="s">
        <v>358</v>
      </c>
      <c r="C77" s="402"/>
      <c r="D77" s="218"/>
      <c r="E77" s="262"/>
    </row>
    <row r="78" spans="1:5" ht="33" customHeight="1" x14ac:dyDescent="0.25">
      <c r="A78" s="439"/>
      <c r="B78" s="402" t="s">
        <v>360</v>
      </c>
      <c r="C78" s="402"/>
      <c r="D78" s="218"/>
      <c r="E78" s="262"/>
    </row>
    <row r="79" spans="1:5" ht="33" customHeight="1" x14ac:dyDescent="0.25">
      <c r="A79" s="439"/>
      <c r="B79" s="402" t="s">
        <v>361</v>
      </c>
      <c r="C79" s="402"/>
      <c r="D79" s="218"/>
      <c r="E79" s="262"/>
    </row>
    <row r="80" spans="1:5" ht="33" customHeight="1" x14ac:dyDescent="0.25">
      <c r="A80" s="439"/>
      <c r="B80" s="402" t="s">
        <v>362</v>
      </c>
      <c r="C80" s="402"/>
      <c r="D80" s="218"/>
      <c r="E80" s="262"/>
    </row>
    <row r="81" spans="1:5" ht="33" customHeight="1" x14ac:dyDescent="0.25">
      <c r="A81" s="439"/>
      <c r="B81" s="402" t="s">
        <v>363</v>
      </c>
      <c r="C81" s="402"/>
      <c r="D81" s="218"/>
      <c r="E81" s="262"/>
    </row>
    <row r="82" spans="1:5" ht="33" customHeight="1" x14ac:dyDescent="0.25">
      <c r="A82" s="439"/>
      <c r="B82" s="402" t="s">
        <v>364</v>
      </c>
      <c r="C82" s="402"/>
      <c r="D82" s="218"/>
      <c r="E82" s="262"/>
    </row>
    <row r="83" spans="1:5" ht="33" customHeight="1" x14ac:dyDescent="0.25">
      <c r="A83" s="439"/>
      <c r="B83" s="402" t="s">
        <v>365</v>
      </c>
      <c r="C83" s="402"/>
      <c r="D83" s="218"/>
      <c r="E83" s="262"/>
    </row>
    <row r="84" spans="1:5" ht="33" customHeight="1" x14ac:dyDescent="0.25">
      <c r="A84" s="439"/>
      <c r="B84" s="402" t="s">
        <v>366</v>
      </c>
      <c r="C84" s="402"/>
      <c r="D84" s="218"/>
      <c r="E84" s="262"/>
    </row>
    <row r="85" spans="1:5" ht="33" customHeight="1" x14ac:dyDescent="0.25">
      <c r="A85" s="439"/>
      <c r="B85" s="402" t="s">
        <v>367</v>
      </c>
      <c r="C85" s="402"/>
      <c r="D85" s="218"/>
      <c r="E85" s="262"/>
    </row>
    <row r="86" spans="1:5" ht="33" customHeight="1" x14ac:dyDescent="0.25">
      <c r="A86" s="439"/>
      <c r="B86" s="402" t="s">
        <v>368</v>
      </c>
      <c r="C86" s="402"/>
      <c r="D86" s="218"/>
      <c r="E86" s="262"/>
    </row>
    <row r="87" spans="1:5" ht="33" customHeight="1" thickBot="1" x14ac:dyDescent="0.3">
      <c r="A87" s="440"/>
      <c r="B87" s="443" t="s">
        <v>369</v>
      </c>
      <c r="C87" s="443"/>
      <c r="D87" s="225"/>
      <c r="E87" s="263"/>
    </row>
    <row r="89" spans="1:5" ht="15.75" thickBot="1" x14ac:dyDescent="0.3"/>
    <row r="90" spans="1:5" ht="28.5" customHeight="1" x14ac:dyDescent="0.25">
      <c r="A90" s="463" t="s">
        <v>372</v>
      </c>
      <c r="B90" s="465" t="s">
        <v>371</v>
      </c>
      <c r="C90" s="465"/>
      <c r="D90" s="467" t="s">
        <v>373</v>
      </c>
      <c r="E90" s="468"/>
    </row>
    <row r="91" spans="1:5" x14ac:dyDescent="0.25">
      <c r="A91" s="464"/>
      <c r="B91" s="466"/>
      <c r="C91" s="466"/>
      <c r="D91" s="103" t="s">
        <v>98</v>
      </c>
      <c r="E91" s="261" t="s">
        <v>99</v>
      </c>
    </row>
    <row r="92" spans="1:5" ht="33" customHeight="1" x14ac:dyDescent="0.25">
      <c r="A92" s="439"/>
      <c r="B92" s="441" t="s">
        <v>318</v>
      </c>
      <c r="C92" s="442"/>
      <c r="D92" s="218"/>
      <c r="E92" s="265"/>
    </row>
    <row r="93" spans="1:5" ht="33" customHeight="1" x14ac:dyDescent="0.25">
      <c r="A93" s="439"/>
      <c r="B93" s="441" t="s">
        <v>322</v>
      </c>
      <c r="C93" s="442"/>
      <c r="D93" s="218"/>
      <c r="E93" s="265"/>
    </row>
    <row r="94" spans="1:5" ht="33" customHeight="1" x14ac:dyDescent="0.25">
      <c r="A94" s="439"/>
      <c r="B94" s="441" t="s">
        <v>319</v>
      </c>
      <c r="C94" s="442"/>
      <c r="D94" s="218"/>
      <c r="E94" s="265"/>
    </row>
    <row r="95" spans="1:5" ht="33" customHeight="1" x14ac:dyDescent="0.25">
      <c r="A95" s="439"/>
      <c r="B95" s="441" t="s">
        <v>320</v>
      </c>
      <c r="C95" s="442"/>
      <c r="D95" s="218"/>
      <c r="E95" s="265"/>
    </row>
    <row r="96" spans="1:5" ht="33" customHeight="1" x14ac:dyDescent="0.25">
      <c r="A96" s="439"/>
      <c r="B96" s="441" t="s">
        <v>321</v>
      </c>
      <c r="C96" s="442"/>
      <c r="D96" s="218"/>
      <c r="E96" s="265"/>
    </row>
    <row r="97" spans="1:5" ht="33" customHeight="1" x14ac:dyDescent="0.25">
      <c r="A97" s="439"/>
      <c r="B97" s="441" t="s">
        <v>323</v>
      </c>
      <c r="C97" s="442"/>
      <c r="D97" s="218"/>
      <c r="E97" s="265"/>
    </row>
    <row r="98" spans="1:5" ht="33" customHeight="1" x14ac:dyDescent="0.25">
      <c r="A98" s="439"/>
      <c r="B98" s="441" t="s">
        <v>324</v>
      </c>
      <c r="C98" s="442"/>
      <c r="D98" s="218"/>
      <c r="E98" s="265"/>
    </row>
    <row r="99" spans="1:5" ht="33" customHeight="1" x14ac:dyDescent="0.25">
      <c r="A99" s="439"/>
      <c r="B99" s="441" t="s">
        <v>325</v>
      </c>
      <c r="C99" s="442"/>
      <c r="D99" s="218"/>
      <c r="E99" s="265"/>
    </row>
    <row r="100" spans="1:5" ht="33" customHeight="1" x14ac:dyDescent="0.25">
      <c r="A100" s="439"/>
      <c r="B100" s="441" t="s">
        <v>326</v>
      </c>
      <c r="C100" s="442"/>
      <c r="D100" s="218"/>
      <c r="E100" s="265"/>
    </row>
    <row r="101" spans="1:5" ht="33" customHeight="1" x14ac:dyDescent="0.25">
      <c r="A101" s="439"/>
      <c r="B101" s="441" t="s">
        <v>327</v>
      </c>
      <c r="C101" s="442"/>
      <c r="D101" s="218"/>
      <c r="E101" s="265"/>
    </row>
    <row r="102" spans="1:5" ht="33" customHeight="1" x14ac:dyDescent="0.25">
      <c r="A102" s="439"/>
      <c r="B102" s="441" t="s">
        <v>328</v>
      </c>
      <c r="C102" s="442"/>
      <c r="D102" s="218"/>
      <c r="E102" s="265"/>
    </row>
    <row r="103" spans="1:5" ht="33" customHeight="1" x14ac:dyDescent="0.25">
      <c r="A103" s="439"/>
      <c r="B103" s="441" t="s">
        <v>329</v>
      </c>
      <c r="C103" s="442"/>
      <c r="D103" s="218"/>
      <c r="E103" s="265"/>
    </row>
    <row r="104" spans="1:5" ht="33" customHeight="1" x14ac:dyDescent="0.25">
      <c r="A104" s="439"/>
      <c r="B104" s="441" t="s">
        <v>330</v>
      </c>
      <c r="C104" s="442"/>
      <c r="D104" s="218"/>
      <c r="E104" s="265"/>
    </row>
    <row r="105" spans="1:5" ht="33" customHeight="1" x14ac:dyDescent="0.25">
      <c r="A105" s="439"/>
      <c r="B105" s="441" t="s">
        <v>331</v>
      </c>
      <c r="C105" s="442"/>
      <c r="D105" s="218"/>
      <c r="E105" s="265"/>
    </row>
    <row r="106" spans="1:5" ht="33" customHeight="1" x14ac:dyDescent="0.25">
      <c r="A106" s="439"/>
      <c r="B106" s="441" t="s">
        <v>332</v>
      </c>
      <c r="C106" s="442"/>
      <c r="D106" s="218"/>
      <c r="E106" s="265"/>
    </row>
    <row r="107" spans="1:5" ht="33" customHeight="1" x14ac:dyDescent="0.25">
      <c r="A107" s="439"/>
      <c r="B107" s="441" t="s">
        <v>333</v>
      </c>
      <c r="C107" s="442"/>
      <c r="D107" s="218"/>
      <c r="E107" s="265"/>
    </row>
    <row r="108" spans="1:5" ht="33" customHeight="1" x14ac:dyDescent="0.25">
      <c r="A108" s="439"/>
      <c r="B108" s="441" t="s">
        <v>334</v>
      </c>
      <c r="C108" s="442"/>
      <c r="D108" s="218"/>
      <c r="E108" s="265"/>
    </row>
    <row r="109" spans="1:5" ht="33" customHeight="1" x14ac:dyDescent="0.25">
      <c r="A109" s="439"/>
      <c r="B109" s="441" t="s">
        <v>335</v>
      </c>
      <c r="C109" s="442"/>
      <c r="D109" s="218"/>
      <c r="E109" s="265"/>
    </row>
    <row r="110" spans="1:5" ht="33" customHeight="1" x14ac:dyDescent="0.25">
      <c r="A110" s="439"/>
      <c r="B110" s="402" t="s">
        <v>336</v>
      </c>
      <c r="C110" s="402"/>
      <c r="D110" s="218"/>
      <c r="E110" s="265"/>
    </row>
    <row r="111" spans="1:5" ht="33" customHeight="1" x14ac:dyDescent="0.25">
      <c r="A111" s="439"/>
      <c r="B111" s="441" t="s">
        <v>337</v>
      </c>
      <c r="C111" s="442"/>
      <c r="D111" s="218"/>
      <c r="E111" s="265"/>
    </row>
    <row r="112" spans="1:5" ht="33" customHeight="1" x14ac:dyDescent="0.25">
      <c r="A112" s="439"/>
      <c r="B112" s="472" t="s">
        <v>370</v>
      </c>
      <c r="C112" s="472"/>
      <c r="D112" s="472"/>
      <c r="E112" s="473"/>
    </row>
    <row r="113" spans="1:5" ht="33" customHeight="1" x14ac:dyDescent="0.25">
      <c r="A113" s="439"/>
      <c r="B113" s="402" t="s">
        <v>359</v>
      </c>
      <c r="C113" s="402"/>
      <c r="D113" s="218"/>
      <c r="E113" s="262"/>
    </row>
    <row r="114" spans="1:5" ht="33" customHeight="1" x14ac:dyDescent="0.25">
      <c r="A114" s="439"/>
      <c r="B114" s="402" t="s">
        <v>356</v>
      </c>
      <c r="C114" s="402"/>
      <c r="D114" s="218"/>
      <c r="E114" s="262"/>
    </row>
    <row r="115" spans="1:5" ht="33" customHeight="1" x14ac:dyDescent="0.25">
      <c r="A115" s="439"/>
      <c r="B115" s="402" t="s">
        <v>357</v>
      </c>
      <c r="C115" s="402"/>
      <c r="D115" s="218"/>
      <c r="E115" s="262"/>
    </row>
    <row r="116" spans="1:5" ht="33" customHeight="1" x14ac:dyDescent="0.25">
      <c r="A116" s="439"/>
      <c r="B116" s="402" t="s">
        <v>358</v>
      </c>
      <c r="C116" s="402"/>
      <c r="D116" s="218"/>
      <c r="E116" s="262"/>
    </row>
    <row r="117" spans="1:5" ht="33" customHeight="1" x14ac:dyDescent="0.25">
      <c r="A117" s="439"/>
      <c r="B117" s="402" t="s">
        <v>360</v>
      </c>
      <c r="C117" s="402"/>
      <c r="D117" s="218"/>
      <c r="E117" s="262"/>
    </row>
    <row r="118" spans="1:5" ht="33" customHeight="1" x14ac:dyDescent="0.25">
      <c r="A118" s="439"/>
      <c r="B118" s="402" t="s">
        <v>361</v>
      </c>
      <c r="C118" s="402"/>
      <c r="D118" s="218"/>
      <c r="E118" s="262"/>
    </row>
    <row r="119" spans="1:5" ht="33" customHeight="1" x14ac:dyDescent="0.25">
      <c r="A119" s="439"/>
      <c r="B119" s="402" t="s">
        <v>362</v>
      </c>
      <c r="C119" s="402"/>
      <c r="D119" s="218"/>
      <c r="E119" s="262"/>
    </row>
    <row r="120" spans="1:5" ht="33" customHeight="1" x14ac:dyDescent="0.25">
      <c r="A120" s="439"/>
      <c r="B120" s="402" t="s">
        <v>363</v>
      </c>
      <c r="C120" s="402"/>
      <c r="D120" s="218"/>
      <c r="E120" s="262"/>
    </row>
    <row r="121" spans="1:5" ht="33" customHeight="1" x14ac:dyDescent="0.25">
      <c r="A121" s="439"/>
      <c r="B121" s="402" t="s">
        <v>364</v>
      </c>
      <c r="C121" s="402"/>
      <c r="D121" s="218"/>
      <c r="E121" s="262"/>
    </row>
    <row r="122" spans="1:5" ht="33" customHeight="1" x14ac:dyDescent="0.25">
      <c r="A122" s="439"/>
      <c r="B122" s="402" t="s">
        <v>365</v>
      </c>
      <c r="C122" s="402"/>
      <c r="D122" s="218"/>
      <c r="E122" s="262"/>
    </row>
    <row r="123" spans="1:5" ht="33" customHeight="1" x14ac:dyDescent="0.25">
      <c r="A123" s="439"/>
      <c r="B123" s="402" t="s">
        <v>366</v>
      </c>
      <c r="C123" s="402"/>
      <c r="D123" s="218"/>
      <c r="E123" s="262"/>
    </row>
    <row r="124" spans="1:5" ht="33" customHeight="1" x14ac:dyDescent="0.25">
      <c r="A124" s="439"/>
      <c r="B124" s="402" t="s">
        <v>367</v>
      </c>
      <c r="C124" s="402"/>
      <c r="D124" s="218"/>
      <c r="E124" s="262"/>
    </row>
    <row r="125" spans="1:5" ht="33" customHeight="1" x14ac:dyDescent="0.25">
      <c r="A125" s="439"/>
      <c r="B125" s="402" t="s">
        <v>368</v>
      </c>
      <c r="C125" s="402"/>
      <c r="D125" s="218"/>
      <c r="E125" s="262"/>
    </row>
    <row r="126" spans="1:5" ht="33" customHeight="1" thickBot="1" x14ac:dyDescent="0.3">
      <c r="A126" s="440"/>
      <c r="B126" s="443" t="s">
        <v>369</v>
      </c>
      <c r="C126" s="443"/>
      <c r="D126" s="225"/>
      <c r="E126" s="263"/>
    </row>
    <row r="128" spans="1:5" ht="15.75" thickBot="1" x14ac:dyDescent="0.3"/>
    <row r="129" spans="1:5" ht="30" customHeight="1" x14ac:dyDescent="0.25">
      <c r="A129" s="463" t="s">
        <v>372</v>
      </c>
      <c r="B129" s="465" t="s">
        <v>371</v>
      </c>
      <c r="C129" s="465"/>
      <c r="D129" s="467" t="s">
        <v>373</v>
      </c>
      <c r="E129" s="468"/>
    </row>
    <row r="130" spans="1:5" x14ac:dyDescent="0.25">
      <c r="A130" s="464"/>
      <c r="B130" s="466"/>
      <c r="C130" s="466"/>
      <c r="D130" s="103" t="s">
        <v>98</v>
      </c>
      <c r="E130" s="261" t="s">
        <v>99</v>
      </c>
    </row>
    <row r="131" spans="1:5" ht="33" customHeight="1" x14ac:dyDescent="0.25">
      <c r="A131" s="439"/>
      <c r="B131" s="402" t="s">
        <v>318</v>
      </c>
      <c r="C131" s="403"/>
      <c r="D131" s="218"/>
      <c r="E131" s="262"/>
    </row>
    <row r="132" spans="1:5" ht="33" customHeight="1" x14ac:dyDescent="0.25">
      <c r="A132" s="439"/>
      <c r="B132" s="402" t="s">
        <v>322</v>
      </c>
      <c r="C132" s="403"/>
      <c r="D132" s="218"/>
      <c r="E132" s="262"/>
    </row>
    <row r="133" spans="1:5" ht="33" customHeight="1" x14ac:dyDescent="0.25">
      <c r="A133" s="439"/>
      <c r="B133" s="402" t="s">
        <v>319</v>
      </c>
      <c r="C133" s="403"/>
      <c r="D133" s="218"/>
      <c r="E133" s="262"/>
    </row>
    <row r="134" spans="1:5" ht="33" customHeight="1" x14ac:dyDescent="0.25">
      <c r="A134" s="439"/>
      <c r="B134" s="402" t="s">
        <v>320</v>
      </c>
      <c r="C134" s="403"/>
      <c r="D134" s="218"/>
      <c r="E134" s="262"/>
    </row>
    <row r="135" spans="1:5" ht="33" customHeight="1" x14ac:dyDescent="0.25">
      <c r="A135" s="439"/>
      <c r="B135" s="402" t="s">
        <v>321</v>
      </c>
      <c r="C135" s="403"/>
      <c r="D135" s="218"/>
      <c r="E135" s="262"/>
    </row>
    <row r="136" spans="1:5" ht="33" customHeight="1" x14ac:dyDescent="0.25">
      <c r="A136" s="439"/>
      <c r="B136" s="402" t="s">
        <v>323</v>
      </c>
      <c r="C136" s="403"/>
      <c r="D136" s="218"/>
      <c r="E136" s="262"/>
    </row>
    <row r="137" spans="1:5" ht="33" customHeight="1" x14ac:dyDescent="0.25">
      <c r="A137" s="439"/>
      <c r="B137" s="402" t="s">
        <v>324</v>
      </c>
      <c r="C137" s="403"/>
      <c r="D137" s="218"/>
      <c r="E137" s="262"/>
    </row>
    <row r="138" spans="1:5" ht="33" customHeight="1" x14ac:dyDescent="0.25">
      <c r="A138" s="439"/>
      <c r="B138" s="402" t="s">
        <v>325</v>
      </c>
      <c r="C138" s="403"/>
      <c r="D138" s="218"/>
      <c r="E138" s="262"/>
    </row>
    <row r="139" spans="1:5" ht="33" customHeight="1" x14ac:dyDescent="0.25">
      <c r="A139" s="439"/>
      <c r="B139" s="402" t="s">
        <v>326</v>
      </c>
      <c r="C139" s="403"/>
      <c r="D139" s="218"/>
      <c r="E139" s="262"/>
    </row>
    <row r="140" spans="1:5" ht="33" customHeight="1" x14ac:dyDescent="0.25">
      <c r="A140" s="439"/>
      <c r="B140" s="402" t="s">
        <v>327</v>
      </c>
      <c r="C140" s="403"/>
      <c r="D140" s="218"/>
      <c r="E140" s="262"/>
    </row>
    <row r="141" spans="1:5" ht="33" customHeight="1" x14ac:dyDescent="0.25">
      <c r="A141" s="439"/>
      <c r="B141" s="402" t="s">
        <v>328</v>
      </c>
      <c r="C141" s="403"/>
      <c r="D141" s="218"/>
      <c r="E141" s="262"/>
    </row>
    <row r="142" spans="1:5" ht="33" customHeight="1" x14ac:dyDescent="0.25">
      <c r="A142" s="439"/>
      <c r="B142" s="402" t="s">
        <v>329</v>
      </c>
      <c r="C142" s="403"/>
      <c r="D142" s="218"/>
      <c r="E142" s="262"/>
    </row>
    <row r="143" spans="1:5" ht="33" customHeight="1" x14ac:dyDescent="0.25">
      <c r="A143" s="439"/>
      <c r="B143" s="402" t="s">
        <v>330</v>
      </c>
      <c r="C143" s="403"/>
      <c r="D143" s="218"/>
      <c r="E143" s="262"/>
    </row>
    <row r="144" spans="1:5" ht="33" customHeight="1" x14ac:dyDescent="0.25">
      <c r="A144" s="439"/>
      <c r="B144" s="402" t="s">
        <v>331</v>
      </c>
      <c r="C144" s="403"/>
      <c r="D144" s="218"/>
      <c r="E144" s="262"/>
    </row>
    <row r="145" spans="1:5" ht="33" customHeight="1" x14ac:dyDescent="0.25">
      <c r="A145" s="439"/>
      <c r="B145" s="402" t="s">
        <v>332</v>
      </c>
      <c r="C145" s="403"/>
      <c r="D145" s="218"/>
      <c r="E145" s="262"/>
    </row>
    <row r="146" spans="1:5" ht="33" customHeight="1" x14ac:dyDescent="0.25">
      <c r="A146" s="439"/>
      <c r="B146" s="402" t="s">
        <v>333</v>
      </c>
      <c r="C146" s="403"/>
      <c r="D146" s="218"/>
      <c r="E146" s="262"/>
    </row>
    <row r="147" spans="1:5" ht="33" customHeight="1" x14ac:dyDescent="0.25">
      <c r="A147" s="439"/>
      <c r="B147" s="402" t="s">
        <v>334</v>
      </c>
      <c r="C147" s="403"/>
      <c r="D147" s="218"/>
      <c r="E147" s="262"/>
    </row>
    <row r="148" spans="1:5" ht="33" customHeight="1" x14ac:dyDescent="0.25">
      <c r="A148" s="439"/>
      <c r="B148" s="402" t="s">
        <v>335</v>
      </c>
      <c r="C148" s="403"/>
      <c r="D148" s="218"/>
      <c r="E148" s="262"/>
    </row>
    <row r="149" spans="1:5" ht="33" customHeight="1" x14ac:dyDescent="0.25">
      <c r="A149" s="439"/>
      <c r="B149" s="402" t="s">
        <v>336</v>
      </c>
      <c r="C149" s="402"/>
      <c r="D149" s="218"/>
      <c r="E149" s="262"/>
    </row>
    <row r="150" spans="1:5" ht="33" customHeight="1" x14ac:dyDescent="0.25">
      <c r="A150" s="439"/>
      <c r="B150" s="402" t="s">
        <v>337</v>
      </c>
      <c r="C150" s="403"/>
      <c r="D150" s="218"/>
      <c r="E150" s="262"/>
    </row>
    <row r="151" spans="1:5" ht="33" customHeight="1" x14ac:dyDescent="0.25">
      <c r="A151" s="439"/>
      <c r="B151" s="472" t="s">
        <v>370</v>
      </c>
      <c r="C151" s="472"/>
      <c r="D151" s="472"/>
      <c r="E151" s="473"/>
    </row>
    <row r="152" spans="1:5" ht="33" customHeight="1" x14ac:dyDescent="0.25">
      <c r="A152" s="439"/>
      <c r="B152" s="402" t="s">
        <v>359</v>
      </c>
      <c r="C152" s="402"/>
      <c r="D152" s="218"/>
      <c r="E152" s="262"/>
    </row>
    <row r="153" spans="1:5" ht="33" customHeight="1" x14ac:dyDescent="0.25">
      <c r="A153" s="439"/>
      <c r="B153" s="402" t="s">
        <v>356</v>
      </c>
      <c r="C153" s="402"/>
      <c r="D153" s="218"/>
      <c r="E153" s="262"/>
    </row>
    <row r="154" spans="1:5" ht="33" customHeight="1" x14ac:dyDescent="0.25">
      <c r="A154" s="439"/>
      <c r="B154" s="402" t="s">
        <v>357</v>
      </c>
      <c r="C154" s="402"/>
      <c r="D154" s="218"/>
      <c r="E154" s="262"/>
    </row>
    <row r="155" spans="1:5" ht="33" customHeight="1" x14ac:dyDescent="0.25">
      <c r="A155" s="439"/>
      <c r="B155" s="402" t="s">
        <v>358</v>
      </c>
      <c r="C155" s="402"/>
      <c r="D155" s="218"/>
      <c r="E155" s="262"/>
    </row>
    <row r="156" spans="1:5" ht="33" customHeight="1" x14ac:dyDescent="0.25">
      <c r="A156" s="439"/>
      <c r="B156" s="402" t="s">
        <v>360</v>
      </c>
      <c r="C156" s="402"/>
      <c r="D156" s="218"/>
      <c r="E156" s="262"/>
    </row>
    <row r="157" spans="1:5" ht="33" customHeight="1" x14ac:dyDescent="0.25">
      <c r="A157" s="439"/>
      <c r="B157" s="402" t="s">
        <v>361</v>
      </c>
      <c r="C157" s="402"/>
      <c r="D157" s="218"/>
      <c r="E157" s="262"/>
    </row>
    <row r="158" spans="1:5" ht="33" customHeight="1" x14ac:dyDescent="0.25">
      <c r="A158" s="439"/>
      <c r="B158" s="402" t="s">
        <v>362</v>
      </c>
      <c r="C158" s="402"/>
      <c r="D158" s="218"/>
      <c r="E158" s="262"/>
    </row>
    <row r="159" spans="1:5" ht="33" customHeight="1" x14ac:dyDescent="0.25">
      <c r="A159" s="439"/>
      <c r="B159" s="402" t="s">
        <v>363</v>
      </c>
      <c r="C159" s="402"/>
      <c r="D159" s="218"/>
      <c r="E159" s="262"/>
    </row>
    <row r="160" spans="1:5" ht="33" customHeight="1" x14ac:dyDescent="0.25">
      <c r="A160" s="439"/>
      <c r="B160" s="402" t="s">
        <v>364</v>
      </c>
      <c r="C160" s="402"/>
      <c r="D160" s="218"/>
      <c r="E160" s="262"/>
    </row>
    <row r="161" spans="1:5" ht="33" customHeight="1" x14ac:dyDescent="0.25">
      <c r="A161" s="439"/>
      <c r="B161" s="402" t="s">
        <v>365</v>
      </c>
      <c r="C161" s="402"/>
      <c r="D161" s="218"/>
      <c r="E161" s="262"/>
    </row>
    <row r="162" spans="1:5" ht="33" customHeight="1" x14ac:dyDescent="0.25">
      <c r="A162" s="439"/>
      <c r="B162" s="402" t="s">
        <v>366</v>
      </c>
      <c r="C162" s="402"/>
      <c r="D162" s="218"/>
      <c r="E162" s="262"/>
    </row>
    <row r="163" spans="1:5" ht="33" customHeight="1" x14ac:dyDescent="0.25">
      <c r="A163" s="439"/>
      <c r="B163" s="402" t="s">
        <v>367</v>
      </c>
      <c r="C163" s="402"/>
      <c r="D163" s="218"/>
      <c r="E163" s="262"/>
    </row>
    <row r="164" spans="1:5" ht="33" customHeight="1" x14ac:dyDescent="0.25">
      <c r="A164" s="439"/>
      <c r="B164" s="402" t="s">
        <v>368</v>
      </c>
      <c r="C164" s="402"/>
      <c r="D164" s="218"/>
      <c r="E164" s="262"/>
    </row>
    <row r="165" spans="1:5" ht="33" customHeight="1" thickBot="1" x14ac:dyDescent="0.3">
      <c r="A165" s="440"/>
      <c r="B165" s="443" t="s">
        <v>369</v>
      </c>
      <c r="C165" s="443"/>
      <c r="D165" s="225"/>
      <c r="E165" s="263"/>
    </row>
    <row r="167" spans="1:5" ht="15.75" thickBot="1" x14ac:dyDescent="0.3"/>
    <row r="168" spans="1:5" ht="30" customHeight="1" x14ac:dyDescent="0.25">
      <c r="A168" s="463" t="s">
        <v>372</v>
      </c>
      <c r="B168" s="465" t="s">
        <v>371</v>
      </c>
      <c r="C168" s="465"/>
      <c r="D168" s="467" t="s">
        <v>373</v>
      </c>
      <c r="E168" s="468"/>
    </row>
    <row r="169" spans="1:5" x14ac:dyDescent="0.25">
      <c r="A169" s="464"/>
      <c r="B169" s="466"/>
      <c r="C169" s="466"/>
      <c r="D169" s="103" t="s">
        <v>98</v>
      </c>
      <c r="E169" s="261" t="s">
        <v>99</v>
      </c>
    </row>
    <row r="170" spans="1:5" ht="33" customHeight="1" x14ac:dyDescent="0.25">
      <c r="A170" s="439"/>
      <c r="B170" s="402" t="s">
        <v>318</v>
      </c>
      <c r="C170" s="403"/>
      <c r="D170" s="218"/>
      <c r="E170" s="262"/>
    </row>
    <row r="171" spans="1:5" ht="33" customHeight="1" x14ac:dyDescent="0.25">
      <c r="A171" s="439"/>
      <c r="B171" s="402" t="s">
        <v>322</v>
      </c>
      <c r="C171" s="403"/>
      <c r="D171" s="218"/>
      <c r="E171" s="262"/>
    </row>
    <row r="172" spans="1:5" ht="33" customHeight="1" x14ac:dyDescent="0.25">
      <c r="A172" s="439"/>
      <c r="B172" s="402" t="s">
        <v>319</v>
      </c>
      <c r="C172" s="403"/>
      <c r="D172" s="218"/>
      <c r="E172" s="262"/>
    </row>
    <row r="173" spans="1:5" ht="33" customHeight="1" x14ac:dyDescent="0.25">
      <c r="A173" s="439"/>
      <c r="B173" s="402" t="s">
        <v>320</v>
      </c>
      <c r="C173" s="403"/>
      <c r="D173" s="218"/>
      <c r="E173" s="262"/>
    </row>
    <row r="174" spans="1:5" ht="33" customHeight="1" x14ac:dyDescent="0.25">
      <c r="A174" s="439"/>
      <c r="B174" s="402" t="s">
        <v>321</v>
      </c>
      <c r="C174" s="403"/>
      <c r="D174" s="218"/>
      <c r="E174" s="262"/>
    </row>
    <row r="175" spans="1:5" ht="33" customHeight="1" x14ac:dyDescent="0.25">
      <c r="A175" s="439"/>
      <c r="B175" s="402" t="s">
        <v>323</v>
      </c>
      <c r="C175" s="403"/>
      <c r="D175" s="218"/>
      <c r="E175" s="262"/>
    </row>
    <row r="176" spans="1:5" ht="33" customHeight="1" x14ac:dyDescent="0.25">
      <c r="A176" s="439"/>
      <c r="B176" s="402" t="s">
        <v>324</v>
      </c>
      <c r="C176" s="403"/>
      <c r="D176" s="218"/>
      <c r="E176" s="262"/>
    </row>
    <row r="177" spans="1:5" ht="33" customHeight="1" x14ac:dyDescent="0.25">
      <c r="A177" s="439"/>
      <c r="B177" s="402" t="s">
        <v>325</v>
      </c>
      <c r="C177" s="403"/>
      <c r="D177" s="218"/>
      <c r="E177" s="262"/>
    </row>
    <row r="178" spans="1:5" ht="33" customHeight="1" x14ac:dyDescent="0.25">
      <c r="A178" s="439"/>
      <c r="B178" s="402" t="s">
        <v>326</v>
      </c>
      <c r="C178" s="403"/>
      <c r="D178" s="218"/>
      <c r="E178" s="262"/>
    </row>
    <row r="179" spans="1:5" ht="33" customHeight="1" x14ac:dyDescent="0.25">
      <c r="A179" s="439"/>
      <c r="B179" s="402" t="s">
        <v>327</v>
      </c>
      <c r="C179" s="403"/>
      <c r="D179" s="218"/>
      <c r="E179" s="262"/>
    </row>
    <row r="180" spans="1:5" ht="33" customHeight="1" x14ac:dyDescent="0.25">
      <c r="A180" s="439"/>
      <c r="B180" s="402" t="s">
        <v>328</v>
      </c>
      <c r="C180" s="403"/>
      <c r="D180" s="218"/>
      <c r="E180" s="262"/>
    </row>
    <row r="181" spans="1:5" ht="33" customHeight="1" x14ac:dyDescent="0.25">
      <c r="A181" s="439"/>
      <c r="B181" s="402" t="s">
        <v>329</v>
      </c>
      <c r="C181" s="403"/>
      <c r="D181" s="218"/>
      <c r="E181" s="262"/>
    </row>
    <row r="182" spans="1:5" ht="33" customHeight="1" x14ac:dyDescent="0.25">
      <c r="A182" s="439"/>
      <c r="B182" s="402" t="s">
        <v>330</v>
      </c>
      <c r="C182" s="403"/>
      <c r="D182" s="218"/>
      <c r="E182" s="262"/>
    </row>
    <row r="183" spans="1:5" ht="33" customHeight="1" x14ac:dyDescent="0.25">
      <c r="A183" s="439"/>
      <c r="B183" s="402" t="s">
        <v>331</v>
      </c>
      <c r="C183" s="403"/>
      <c r="D183" s="218"/>
      <c r="E183" s="262"/>
    </row>
    <row r="184" spans="1:5" ht="33" customHeight="1" x14ac:dyDescent="0.25">
      <c r="A184" s="439"/>
      <c r="B184" s="402" t="s">
        <v>332</v>
      </c>
      <c r="C184" s="403"/>
      <c r="D184" s="218"/>
      <c r="E184" s="262"/>
    </row>
    <row r="185" spans="1:5" ht="33" customHeight="1" x14ac:dyDescent="0.25">
      <c r="A185" s="439"/>
      <c r="B185" s="402" t="s">
        <v>333</v>
      </c>
      <c r="C185" s="403"/>
      <c r="D185" s="218"/>
      <c r="E185" s="262"/>
    </row>
    <row r="186" spans="1:5" ht="33" customHeight="1" x14ac:dyDescent="0.25">
      <c r="A186" s="439"/>
      <c r="B186" s="402" t="s">
        <v>334</v>
      </c>
      <c r="C186" s="403"/>
      <c r="D186" s="218"/>
      <c r="E186" s="262"/>
    </row>
    <row r="187" spans="1:5" ht="33" customHeight="1" x14ac:dyDescent="0.25">
      <c r="A187" s="439"/>
      <c r="B187" s="402" t="s">
        <v>335</v>
      </c>
      <c r="C187" s="403"/>
      <c r="D187" s="218"/>
      <c r="E187" s="262"/>
    </row>
    <row r="188" spans="1:5" ht="33" customHeight="1" x14ac:dyDescent="0.25">
      <c r="A188" s="439"/>
      <c r="B188" s="402" t="s">
        <v>336</v>
      </c>
      <c r="C188" s="402"/>
      <c r="D188" s="218"/>
      <c r="E188" s="262"/>
    </row>
    <row r="189" spans="1:5" ht="33" customHeight="1" x14ac:dyDescent="0.25">
      <c r="A189" s="439"/>
      <c r="B189" s="402" t="s">
        <v>337</v>
      </c>
      <c r="C189" s="403"/>
      <c r="D189" s="218"/>
      <c r="E189" s="262"/>
    </row>
    <row r="190" spans="1:5" ht="33" customHeight="1" x14ac:dyDescent="0.25">
      <c r="A190" s="439"/>
      <c r="B190" s="472" t="s">
        <v>370</v>
      </c>
      <c r="C190" s="472"/>
      <c r="D190" s="472"/>
      <c r="E190" s="473"/>
    </row>
    <row r="191" spans="1:5" ht="33" customHeight="1" x14ac:dyDescent="0.25">
      <c r="A191" s="439"/>
      <c r="B191" s="402" t="s">
        <v>359</v>
      </c>
      <c r="C191" s="402"/>
      <c r="D191" s="218"/>
      <c r="E191" s="262"/>
    </row>
    <row r="192" spans="1:5" ht="33" customHeight="1" x14ac:dyDescent="0.25">
      <c r="A192" s="439"/>
      <c r="B192" s="402" t="s">
        <v>356</v>
      </c>
      <c r="C192" s="402"/>
      <c r="D192" s="218"/>
      <c r="E192" s="262"/>
    </row>
    <row r="193" spans="1:5" ht="33" customHeight="1" x14ac:dyDescent="0.25">
      <c r="A193" s="439"/>
      <c r="B193" s="402" t="s">
        <v>357</v>
      </c>
      <c r="C193" s="402"/>
      <c r="D193" s="218"/>
      <c r="E193" s="262"/>
    </row>
    <row r="194" spans="1:5" ht="33" customHeight="1" x14ac:dyDescent="0.25">
      <c r="A194" s="439"/>
      <c r="B194" s="402" t="s">
        <v>358</v>
      </c>
      <c r="C194" s="402"/>
      <c r="D194" s="218"/>
      <c r="E194" s="262"/>
    </row>
    <row r="195" spans="1:5" ht="33" customHeight="1" x14ac:dyDescent="0.25">
      <c r="A195" s="439"/>
      <c r="B195" s="402" t="s">
        <v>360</v>
      </c>
      <c r="C195" s="402"/>
      <c r="D195" s="218"/>
      <c r="E195" s="262"/>
    </row>
    <row r="196" spans="1:5" ht="33" customHeight="1" x14ac:dyDescent="0.25">
      <c r="A196" s="439"/>
      <c r="B196" s="402" t="s">
        <v>361</v>
      </c>
      <c r="C196" s="402"/>
      <c r="D196" s="218"/>
      <c r="E196" s="262"/>
    </row>
    <row r="197" spans="1:5" ht="33" customHeight="1" x14ac:dyDescent="0.25">
      <c r="A197" s="439"/>
      <c r="B197" s="402" t="s">
        <v>362</v>
      </c>
      <c r="C197" s="402"/>
      <c r="D197" s="218"/>
      <c r="E197" s="262"/>
    </row>
    <row r="198" spans="1:5" ht="33" customHeight="1" x14ac:dyDescent="0.25">
      <c r="A198" s="439"/>
      <c r="B198" s="402" t="s">
        <v>363</v>
      </c>
      <c r="C198" s="402"/>
      <c r="D198" s="218"/>
      <c r="E198" s="262"/>
    </row>
    <row r="199" spans="1:5" ht="33" customHeight="1" x14ac:dyDescent="0.25">
      <c r="A199" s="439"/>
      <c r="B199" s="402" t="s">
        <v>364</v>
      </c>
      <c r="C199" s="402"/>
      <c r="D199" s="218"/>
      <c r="E199" s="262"/>
    </row>
    <row r="200" spans="1:5" ht="33" customHeight="1" x14ac:dyDescent="0.25">
      <c r="A200" s="439"/>
      <c r="B200" s="402" t="s">
        <v>365</v>
      </c>
      <c r="C200" s="402"/>
      <c r="D200" s="218"/>
      <c r="E200" s="262"/>
    </row>
    <row r="201" spans="1:5" ht="33" customHeight="1" x14ac:dyDescent="0.25">
      <c r="A201" s="439"/>
      <c r="B201" s="402" t="s">
        <v>366</v>
      </c>
      <c r="C201" s="402"/>
      <c r="D201" s="218"/>
      <c r="E201" s="262"/>
    </row>
    <row r="202" spans="1:5" ht="33" customHeight="1" x14ac:dyDescent="0.25">
      <c r="A202" s="439"/>
      <c r="B202" s="402" t="s">
        <v>367</v>
      </c>
      <c r="C202" s="402"/>
      <c r="D202" s="218"/>
      <c r="E202" s="262"/>
    </row>
    <row r="203" spans="1:5" ht="33" customHeight="1" x14ac:dyDescent="0.25">
      <c r="A203" s="439"/>
      <c r="B203" s="402" t="s">
        <v>368</v>
      </c>
      <c r="C203" s="402"/>
      <c r="D203" s="218"/>
      <c r="E203" s="262"/>
    </row>
    <row r="204" spans="1:5" ht="33" customHeight="1" thickBot="1" x14ac:dyDescent="0.3">
      <c r="A204" s="440"/>
      <c r="B204" s="443" t="s">
        <v>369</v>
      </c>
      <c r="C204" s="443"/>
      <c r="D204" s="225"/>
      <c r="E204" s="263"/>
    </row>
    <row r="206" spans="1:5" ht="15.75" thickBot="1" x14ac:dyDescent="0.3"/>
    <row r="207" spans="1:5" ht="29.25" customHeight="1" x14ac:dyDescent="0.25">
      <c r="A207" s="463" t="s">
        <v>372</v>
      </c>
      <c r="B207" s="465" t="s">
        <v>371</v>
      </c>
      <c r="C207" s="465"/>
      <c r="D207" s="467" t="s">
        <v>373</v>
      </c>
      <c r="E207" s="468"/>
    </row>
    <row r="208" spans="1:5" x14ac:dyDescent="0.25">
      <c r="A208" s="464"/>
      <c r="B208" s="466"/>
      <c r="C208" s="466"/>
      <c r="D208" s="103" t="s">
        <v>98</v>
      </c>
      <c r="E208" s="261" t="s">
        <v>99</v>
      </c>
    </row>
    <row r="209" spans="1:5" ht="33" customHeight="1" x14ac:dyDescent="0.25">
      <c r="A209" s="439"/>
      <c r="B209" s="402" t="s">
        <v>318</v>
      </c>
      <c r="C209" s="403"/>
      <c r="D209" s="218"/>
      <c r="E209" s="262"/>
    </row>
    <row r="210" spans="1:5" ht="33" customHeight="1" x14ac:dyDescent="0.25">
      <c r="A210" s="439"/>
      <c r="B210" s="402" t="s">
        <v>322</v>
      </c>
      <c r="C210" s="403"/>
      <c r="D210" s="218"/>
      <c r="E210" s="262"/>
    </row>
    <row r="211" spans="1:5" ht="33" customHeight="1" x14ac:dyDescent="0.25">
      <c r="A211" s="439"/>
      <c r="B211" s="402" t="s">
        <v>319</v>
      </c>
      <c r="C211" s="403"/>
      <c r="D211" s="218"/>
      <c r="E211" s="262"/>
    </row>
    <row r="212" spans="1:5" ht="33" customHeight="1" x14ac:dyDescent="0.25">
      <c r="A212" s="439"/>
      <c r="B212" s="402" t="s">
        <v>320</v>
      </c>
      <c r="C212" s="403"/>
      <c r="D212" s="218"/>
      <c r="E212" s="262"/>
    </row>
    <row r="213" spans="1:5" ht="33" customHeight="1" x14ac:dyDescent="0.25">
      <c r="A213" s="439"/>
      <c r="B213" s="402" t="s">
        <v>321</v>
      </c>
      <c r="C213" s="403"/>
      <c r="D213" s="218"/>
      <c r="E213" s="262"/>
    </row>
    <row r="214" spans="1:5" ht="33" customHeight="1" x14ac:dyDescent="0.25">
      <c r="A214" s="439"/>
      <c r="B214" s="402" t="s">
        <v>323</v>
      </c>
      <c r="C214" s="403"/>
      <c r="D214" s="218"/>
      <c r="E214" s="262"/>
    </row>
    <row r="215" spans="1:5" ht="33" customHeight="1" x14ac:dyDescent="0.25">
      <c r="A215" s="439"/>
      <c r="B215" s="402" t="s">
        <v>324</v>
      </c>
      <c r="C215" s="403"/>
      <c r="D215" s="218"/>
      <c r="E215" s="262"/>
    </row>
    <row r="216" spans="1:5" ht="33" customHeight="1" x14ac:dyDescent="0.25">
      <c r="A216" s="439"/>
      <c r="B216" s="402" t="s">
        <v>325</v>
      </c>
      <c r="C216" s="403"/>
      <c r="D216" s="218"/>
      <c r="E216" s="262"/>
    </row>
    <row r="217" spans="1:5" ht="33" customHeight="1" x14ac:dyDescent="0.25">
      <c r="A217" s="439"/>
      <c r="B217" s="402" t="s">
        <v>326</v>
      </c>
      <c r="C217" s="403"/>
      <c r="D217" s="218"/>
      <c r="E217" s="262"/>
    </row>
    <row r="218" spans="1:5" ht="33" customHeight="1" x14ac:dyDescent="0.25">
      <c r="A218" s="439"/>
      <c r="B218" s="402" t="s">
        <v>327</v>
      </c>
      <c r="C218" s="403"/>
      <c r="D218" s="218"/>
      <c r="E218" s="262"/>
    </row>
    <row r="219" spans="1:5" ht="33" customHeight="1" x14ac:dyDescent="0.25">
      <c r="A219" s="439"/>
      <c r="B219" s="402" t="s">
        <v>328</v>
      </c>
      <c r="C219" s="403"/>
      <c r="D219" s="218"/>
      <c r="E219" s="262"/>
    </row>
    <row r="220" spans="1:5" ht="33" customHeight="1" x14ac:dyDescent="0.25">
      <c r="A220" s="439"/>
      <c r="B220" s="402" t="s">
        <v>329</v>
      </c>
      <c r="C220" s="403"/>
      <c r="D220" s="218"/>
      <c r="E220" s="262"/>
    </row>
    <row r="221" spans="1:5" ht="33" customHeight="1" x14ac:dyDescent="0.25">
      <c r="A221" s="439"/>
      <c r="B221" s="402" t="s">
        <v>330</v>
      </c>
      <c r="C221" s="403"/>
      <c r="D221" s="218"/>
      <c r="E221" s="262"/>
    </row>
    <row r="222" spans="1:5" ht="33" customHeight="1" x14ac:dyDescent="0.25">
      <c r="A222" s="439"/>
      <c r="B222" s="402" t="s">
        <v>331</v>
      </c>
      <c r="C222" s="403"/>
      <c r="D222" s="218"/>
      <c r="E222" s="262"/>
    </row>
    <row r="223" spans="1:5" ht="33" customHeight="1" x14ac:dyDescent="0.25">
      <c r="A223" s="439"/>
      <c r="B223" s="402" t="s">
        <v>332</v>
      </c>
      <c r="C223" s="403"/>
      <c r="D223" s="218"/>
      <c r="E223" s="262"/>
    </row>
    <row r="224" spans="1:5" ht="33" customHeight="1" x14ac:dyDescent="0.25">
      <c r="A224" s="439"/>
      <c r="B224" s="402" t="s">
        <v>333</v>
      </c>
      <c r="C224" s="403"/>
      <c r="D224" s="218"/>
      <c r="E224" s="262"/>
    </row>
    <row r="225" spans="1:5" ht="33" customHeight="1" x14ac:dyDescent="0.25">
      <c r="A225" s="439"/>
      <c r="B225" s="402" t="s">
        <v>334</v>
      </c>
      <c r="C225" s="403"/>
      <c r="D225" s="218"/>
      <c r="E225" s="262"/>
    </row>
    <row r="226" spans="1:5" ht="33" customHeight="1" x14ac:dyDescent="0.25">
      <c r="A226" s="439"/>
      <c r="B226" s="402" t="s">
        <v>335</v>
      </c>
      <c r="C226" s="403"/>
      <c r="D226" s="218"/>
      <c r="E226" s="262"/>
    </row>
    <row r="227" spans="1:5" ht="33" customHeight="1" x14ac:dyDescent="0.25">
      <c r="A227" s="439"/>
      <c r="B227" s="402" t="s">
        <v>336</v>
      </c>
      <c r="C227" s="402"/>
      <c r="D227" s="218"/>
      <c r="E227" s="262"/>
    </row>
    <row r="228" spans="1:5" ht="33" customHeight="1" x14ac:dyDescent="0.25">
      <c r="A228" s="439"/>
      <c r="B228" s="402" t="s">
        <v>337</v>
      </c>
      <c r="C228" s="403"/>
      <c r="D228" s="218"/>
      <c r="E228" s="262"/>
    </row>
    <row r="229" spans="1:5" ht="33" customHeight="1" x14ac:dyDescent="0.25">
      <c r="A229" s="439"/>
      <c r="B229" s="472" t="s">
        <v>370</v>
      </c>
      <c r="C229" s="472"/>
      <c r="D229" s="472"/>
      <c r="E229" s="473"/>
    </row>
    <row r="230" spans="1:5" ht="33" customHeight="1" x14ac:dyDescent="0.25">
      <c r="A230" s="439"/>
      <c r="B230" s="402" t="s">
        <v>359</v>
      </c>
      <c r="C230" s="402"/>
      <c r="D230" s="218"/>
      <c r="E230" s="262"/>
    </row>
    <row r="231" spans="1:5" ht="33" customHeight="1" x14ac:dyDescent="0.25">
      <c r="A231" s="439"/>
      <c r="B231" s="402" t="s">
        <v>356</v>
      </c>
      <c r="C231" s="402"/>
      <c r="D231" s="218"/>
      <c r="E231" s="262"/>
    </row>
    <row r="232" spans="1:5" ht="33" customHeight="1" x14ac:dyDescent="0.25">
      <c r="A232" s="439"/>
      <c r="B232" s="402" t="s">
        <v>357</v>
      </c>
      <c r="C232" s="402"/>
      <c r="D232" s="218"/>
      <c r="E232" s="262"/>
    </row>
    <row r="233" spans="1:5" ht="33" customHeight="1" x14ac:dyDescent="0.25">
      <c r="A233" s="439"/>
      <c r="B233" s="402" t="s">
        <v>358</v>
      </c>
      <c r="C233" s="402"/>
      <c r="D233" s="218"/>
      <c r="E233" s="262"/>
    </row>
    <row r="234" spans="1:5" ht="33" customHeight="1" x14ac:dyDescent="0.25">
      <c r="A234" s="439"/>
      <c r="B234" s="402" t="s">
        <v>360</v>
      </c>
      <c r="C234" s="402"/>
      <c r="D234" s="218"/>
      <c r="E234" s="262"/>
    </row>
    <row r="235" spans="1:5" ht="33" customHeight="1" x14ac:dyDescent="0.25">
      <c r="A235" s="439"/>
      <c r="B235" s="402" t="s">
        <v>361</v>
      </c>
      <c r="C235" s="402"/>
      <c r="D235" s="218"/>
      <c r="E235" s="262"/>
    </row>
    <row r="236" spans="1:5" ht="33" customHeight="1" x14ac:dyDescent="0.25">
      <c r="A236" s="439"/>
      <c r="B236" s="402" t="s">
        <v>362</v>
      </c>
      <c r="C236" s="402"/>
      <c r="D236" s="218"/>
      <c r="E236" s="262"/>
    </row>
    <row r="237" spans="1:5" ht="33" customHeight="1" x14ac:dyDescent="0.25">
      <c r="A237" s="439"/>
      <c r="B237" s="402" t="s">
        <v>363</v>
      </c>
      <c r="C237" s="402"/>
      <c r="D237" s="218"/>
      <c r="E237" s="262"/>
    </row>
    <row r="238" spans="1:5" ht="33" customHeight="1" x14ac:dyDescent="0.25">
      <c r="A238" s="439"/>
      <c r="B238" s="402" t="s">
        <v>364</v>
      </c>
      <c r="C238" s="402"/>
      <c r="D238" s="218"/>
      <c r="E238" s="262"/>
    </row>
    <row r="239" spans="1:5" ht="33" customHeight="1" x14ac:dyDescent="0.25">
      <c r="A239" s="439"/>
      <c r="B239" s="402" t="s">
        <v>365</v>
      </c>
      <c r="C239" s="402"/>
      <c r="D239" s="218"/>
      <c r="E239" s="262"/>
    </row>
    <row r="240" spans="1:5" ht="33" customHeight="1" x14ac:dyDescent="0.25">
      <c r="A240" s="439"/>
      <c r="B240" s="402" t="s">
        <v>366</v>
      </c>
      <c r="C240" s="402"/>
      <c r="D240" s="218"/>
      <c r="E240" s="262"/>
    </row>
    <row r="241" spans="1:5" ht="33" customHeight="1" x14ac:dyDescent="0.25">
      <c r="A241" s="439"/>
      <c r="B241" s="402" t="s">
        <v>367</v>
      </c>
      <c r="C241" s="402"/>
      <c r="D241" s="218"/>
      <c r="E241" s="262"/>
    </row>
    <row r="242" spans="1:5" ht="33" customHeight="1" x14ac:dyDescent="0.25">
      <c r="A242" s="439"/>
      <c r="B242" s="402" t="s">
        <v>368</v>
      </c>
      <c r="C242" s="402"/>
      <c r="D242" s="218"/>
      <c r="E242" s="262"/>
    </row>
    <row r="243" spans="1:5" ht="33" customHeight="1" thickBot="1" x14ac:dyDescent="0.3">
      <c r="A243" s="440"/>
      <c r="B243" s="443" t="s">
        <v>369</v>
      </c>
      <c r="C243" s="443"/>
      <c r="D243" s="225"/>
      <c r="E243" s="263"/>
    </row>
  </sheetData>
  <mergeCells count="243">
    <mergeCell ref="B240:C240"/>
    <mergeCell ref="B241:C241"/>
    <mergeCell ref="B220:C220"/>
    <mergeCell ref="B221:C221"/>
    <mergeCell ref="B222:C222"/>
    <mergeCell ref="B223:C223"/>
    <mergeCell ref="B224:C224"/>
    <mergeCell ref="B242:C242"/>
    <mergeCell ref="B243:C243"/>
    <mergeCell ref="B235:C235"/>
    <mergeCell ref="B236:C236"/>
    <mergeCell ref="B237:C237"/>
    <mergeCell ref="B238:C238"/>
    <mergeCell ref="B239:C239"/>
    <mergeCell ref="B233:C233"/>
    <mergeCell ref="B234:C234"/>
    <mergeCell ref="B204:C204"/>
    <mergeCell ref="A207:A208"/>
    <mergeCell ref="B207:C208"/>
    <mergeCell ref="D207:E207"/>
    <mergeCell ref="A209:A243"/>
    <mergeCell ref="B209:C209"/>
    <mergeCell ref="B210:C210"/>
    <mergeCell ref="B211:C211"/>
    <mergeCell ref="B212:C212"/>
    <mergeCell ref="B213:C213"/>
    <mergeCell ref="B214:C214"/>
    <mergeCell ref="B215:C215"/>
    <mergeCell ref="B216:C216"/>
    <mergeCell ref="B217:C217"/>
    <mergeCell ref="B218:C218"/>
    <mergeCell ref="B219:C219"/>
    <mergeCell ref="B230:C230"/>
    <mergeCell ref="B231:C231"/>
    <mergeCell ref="B232:C232"/>
    <mergeCell ref="B225:C225"/>
    <mergeCell ref="B226:C226"/>
    <mergeCell ref="B227:C227"/>
    <mergeCell ref="B228:C228"/>
    <mergeCell ref="B229:E229"/>
    <mergeCell ref="B187:C187"/>
    <mergeCell ref="B188:C188"/>
    <mergeCell ref="B199:C199"/>
    <mergeCell ref="B200:C200"/>
    <mergeCell ref="B201:C201"/>
    <mergeCell ref="B202:C202"/>
    <mergeCell ref="B203:C203"/>
    <mergeCell ref="B194:C194"/>
    <mergeCell ref="B195:C195"/>
    <mergeCell ref="B196:C196"/>
    <mergeCell ref="B197:C197"/>
    <mergeCell ref="B198:C198"/>
    <mergeCell ref="D168:E168"/>
    <mergeCell ref="A170:A204"/>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9:C189"/>
    <mergeCell ref="B190:E190"/>
    <mergeCell ref="B191:C191"/>
    <mergeCell ref="B192:C192"/>
    <mergeCell ref="B193:C193"/>
    <mergeCell ref="B184:C184"/>
    <mergeCell ref="B185:C185"/>
    <mergeCell ref="B186:C186"/>
    <mergeCell ref="B164:C164"/>
    <mergeCell ref="B165:C165"/>
    <mergeCell ref="A168:A169"/>
    <mergeCell ref="B168:C169"/>
    <mergeCell ref="B157:C157"/>
    <mergeCell ref="B158:C158"/>
    <mergeCell ref="B159:C159"/>
    <mergeCell ref="B160:C160"/>
    <mergeCell ref="B161:C161"/>
    <mergeCell ref="B155:C155"/>
    <mergeCell ref="B156:C156"/>
    <mergeCell ref="B147:C147"/>
    <mergeCell ref="B148:C148"/>
    <mergeCell ref="B149:C149"/>
    <mergeCell ref="B150:C150"/>
    <mergeCell ref="B151:E151"/>
    <mergeCell ref="B162:C162"/>
    <mergeCell ref="B163:C163"/>
    <mergeCell ref="B142:C142"/>
    <mergeCell ref="B143:C143"/>
    <mergeCell ref="B144:C144"/>
    <mergeCell ref="B145:C145"/>
    <mergeCell ref="B146:C146"/>
    <mergeCell ref="B126:C126"/>
    <mergeCell ref="A129:A130"/>
    <mergeCell ref="B129:C130"/>
    <mergeCell ref="D129:E129"/>
    <mergeCell ref="A131:A165"/>
    <mergeCell ref="B131:C131"/>
    <mergeCell ref="B132:C132"/>
    <mergeCell ref="B133:C133"/>
    <mergeCell ref="B134:C134"/>
    <mergeCell ref="B135:C135"/>
    <mergeCell ref="B136:C136"/>
    <mergeCell ref="B137:C137"/>
    <mergeCell ref="B138:C138"/>
    <mergeCell ref="B139:C139"/>
    <mergeCell ref="B140:C140"/>
    <mergeCell ref="B141:C141"/>
    <mergeCell ref="B152:C152"/>
    <mergeCell ref="B153:C153"/>
    <mergeCell ref="B154:C154"/>
    <mergeCell ref="B110:C110"/>
    <mergeCell ref="B121:C121"/>
    <mergeCell ref="B122:C122"/>
    <mergeCell ref="B123:C123"/>
    <mergeCell ref="B124:C124"/>
    <mergeCell ref="B125:C125"/>
    <mergeCell ref="B116:C116"/>
    <mergeCell ref="B117:C117"/>
    <mergeCell ref="B118:C118"/>
    <mergeCell ref="B119:C119"/>
    <mergeCell ref="B120:C120"/>
    <mergeCell ref="A92:A126"/>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11:C111"/>
    <mergeCell ref="B112:E112"/>
    <mergeCell ref="B113:C113"/>
    <mergeCell ref="B114:C114"/>
    <mergeCell ref="B115:C115"/>
    <mergeCell ref="B106:C106"/>
    <mergeCell ref="B107:C107"/>
    <mergeCell ref="B108:C108"/>
    <mergeCell ref="B109:C109"/>
    <mergeCell ref="B87:C87"/>
    <mergeCell ref="A90:A91"/>
    <mergeCell ref="B90:C91"/>
    <mergeCell ref="B80:C80"/>
    <mergeCell ref="B81:C81"/>
    <mergeCell ref="B82:C82"/>
    <mergeCell ref="B83:C83"/>
    <mergeCell ref="B84:C84"/>
    <mergeCell ref="D90:E90"/>
    <mergeCell ref="B78:C78"/>
    <mergeCell ref="B79:C79"/>
    <mergeCell ref="B70:C70"/>
    <mergeCell ref="B71:C71"/>
    <mergeCell ref="B72:C72"/>
    <mergeCell ref="B73:E73"/>
    <mergeCell ref="B74:C74"/>
    <mergeCell ref="B85:C85"/>
    <mergeCell ref="B86:C86"/>
    <mergeCell ref="B65:C65"/>
    <mergeCell ref="B66:C66"/>
    <mergeCell ref="B67:C67"/>
    <mergeCell ref="B68:C68"/>
    <mergeCell ref="B69:C69"/>
    <mergeCell ref="A51:A52"/>
    <mergeCell ref="B51:C52"/>
    <mergeCell ref="D51:E51"/>
    <mergeCell ref="A53:A87"/>
    <mergeCell ref="B53:C53"/>
    <mergeCell ref="B54:C54"/>
    <mergeCell ref="B55:C55"/>
    <mergeCell ref="B56:C56"/>
    <mergeCell ref="B57:C57"/>
    <mergeCell ref="B58:C58"/>
    <mergeCell ref="B59:C59"/>
    <mergeCell ref="B60:C60"/>
    <mergeCell ref="B61:C61"/>
    <mergeCell ref="B62:C62"/>
    <mergeCell ref="B63:C63"/>
    <mergeCell ref="B64:C64"/>
    <mergeCell ref="B75:C75"/>
    <mergeCell ref="B76:C76"/>
    <mergeCell ref="B77:C77"/>
    <mergeCell ref="B40:C40"/>
    <mergeCell ref="E1:E4"/>
    <mergeCell ref="B34:E34"/>
    <mergeCell ref="B42:C42"/>
    <mergeCell ref="B43:C43"/>
    <mergeCell ref="B44:C44"/>
    <mergeCell ref="B45:C45"/>
    <mergeCell ref="B46:C46"/>
    <mergeCell ref="B35:C35"/>
    <mergeCell ref="B36:C36"/>
    <mergeCell ref="B37:C37"/>
    <mergeCell ref="B38:C38"/>
    <mergeCell ref="B41:C41"/>
    <mergeCell ref="B14:C14"/>
    <mergeCell ref="A1:A4"/>
    <mergeCell ref="B1:B2"/>
    <mergeCell ref="B3:B4"/>
    <mergeCell ref="A5:E5"/>
    <mergeCell ref="A6:E7"/>
    <mergeCell ref="A8:E9"/>
    <mergeCell ref="A10:E10"/>
    <mergeCell ref="A11:A12"/>
    <mergeCell ref="B11:C12"/>
    <mergeCell ref="D11:E11"/>
    <mergeCell ref="A13:A48"/>
    <mergeCell ref="B13:C13"/>
    <mergeCell ref="B15:C15"/>
    <mergeCell ref="B16:C16"/>
    <mergeCell ref="B17:C17"/>
    <mergeCell ref="B18:C18"/>
    <mergeCell ref="B19:C19"/>
    <mergeCell ref="B20:C20"/>
    <mergeCell ref="B21:C21"/>
    <mergeCell ref="B32:C32"/>
    <mergeCell ref="B22:C22"/>
    <mergeCell ref="B23:C23"/>
    <mergeCell ref="B24:C24"/>
    <mergeCell ref="B25:C25"/>
    <mergeCell ref="B31:C31"/>
    <mergeCell ref="B33:C33"/>
    <mergeCell ref="B26:C26"/>
    <mergeCell ref="B27:C27"/>
    <mergeCell ref="B28:C28"/>
    <mergeCell ref="B29:C29"/>
    <mergeCell ref="B30:C30"/>
    <mergeCell ref="B47:C47"/>
    <mergeCell ref="B48:C48"/>
    <mergeCell ref="B39:C39"/>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D13:E33 D35:E48 D53:E72 D74:E87 D92:E111 D113:E126 D131:E150 D152:E165 D170:E189 D191:E204 D209:E228 D230:E243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K124"/>
  <sheetViews>
    <sheetView topLeftCell="E1" zoomScale="70" zoomScaleNormal="70" workbookViewId="0">
      <selection activeCell="E34" sqref="E34:F34"/>
    </sheetView>
  </sheetViews>
  <sheetFormatPr baseColWidth="10" defaultColWidth="11.42578125" defaultRowHeight="14.25" x14ac:dyDescent="0.2"/>
  <cols>
    <col min="1" max="2" width="6.5703125" style="1" customWidth="1"/>
    <col min="3" max="3" width="32.7109375" style="1" customWidth="1"/>
    <col min="4" max="4" width="45" style="1" customWidth="1"/>
    <col min="5" max="5" width="45.5703125" style="1" customWidth="1"/>
    <col min="6" max="6" width="66.85546875" style="1" customWidth="1"/>
    <col min="7" max="7" width="18.28515625" style="1" customWidth="1"/>
    <col min="8" max="8" width="15.5703125" style="1" customWidth="1"/>
    <col min="9" max="9" width="23.42578125" style="1" customWidth="1"/>
    <col min="10" max="10" width="32.140625" style="1" customWidth="1"/>
    <col min="11" max="16384" width="11.42578125" style="1"/>
  </cols>
  <sheetData>
    <row r="1" spans="1:11" ht="15" customHeight="1" x14ac:dyDescent="0.2">
      <c r="A1" s="490" t="str">
        <f>CONTEXTO!B1</f>
        <v xml:space="preserve">PROCESO: </v>
      </c>
      <c r="B1" s="326"/>
      <c r="C1" s="326"/>
      <c r="D1" s="326"/>
      <c r="E1" s="326"/>
      <c r="F1" s="326"/>
      <c r="G1" s="327"/>
      <c r="H1" s="401" t="s">
        <v>393</v>
      </c>
      <c r="I1" s="334"/>
      <c r="J1" s="502"/>
      <c r="K1" s="2"/>
    </row>
    <row r="2" spans="1:11" ht="15" customHeight="1" x14ac:dyDescent="0.2">
      <c r="A2" s="491"/>
      <c r="B2" s="329"/>
      <c r="C2" s="329"/>
      <c r="D2" s="329"/>
      <c r="E2" s="329"/>
      <c r="F2" s="329"/>
      <c r="G2" s="330"/>
      <c r="H2" s="402" t="s">
        <v>385</v>
      </c>
      <c r="I2" s="403"/>
      <c r="J2" s="503"/>
      <c r="K2" s="2"/>
    </row>
    <row r="3" spans="1:11" ht="15" customHeight="1" x14ac:dyDescent="0.2">
      <c r="A3" s="491" t="s">
        <v>60</v>
      </c>
      <c r="B3" s="329"/>
      <c r="C3" s="329"/>
      <c r="D3" s="329"/>
      <c r="E3" s="329"/>
      <c r="F3" s="329"/>
      <c r="G3" s="330"/>
      <c r="H3" s="402" t="s">
        <v>386</v>
      </c>
      <c r="I3" s="403"/>
      <c r="J3" s="503"/>
      <c r="K3" s="2"/>
    </row>
    <row r="4" spans="1:11" ht="15.75" customHeight="1" x14ac:dyDescent="0.2">
      <c r="A4" s="492"/>
      <c r="B4" s="413"/>
      <c r="C4" s="413"/>
      <c r="D4" s="413"/>
      <c r="E4" s="413"/>
      <c r="F4" s="413"/>
      <c r="G4" s="414"/>
      <c r="H4" s="402" t="s">
        <v>398</v>
      </c>
      <c r="I4" s="403"/>
      <c r="J4" s="504"/>
      <c r="K4" s="2"/>
    </row>
    <row r="5" spans="1:11" ht="15.75" customHeight="1" x14ac:dyDescent="0.2">
      <c r="A5" s="499"/>
      <c r="B5" s="500"/>
      <c r="C5" s="500"/>
      <c r="D5" s="500"/>
      <c r="E5" s="500"/>
      <c r="F5" s="500"/>
      <c r="G5" s="500"/>
      <c r="H5" s="500"/>
      <c r="I5" s="500"/>
      <c r="J5" s="501"/>
      <c r="K5" s="2"/>
    </row>
    <row r="6" spans="1:11" ht="15" customHeight="1" x14ac:dyDescent="0.2">
      <c r="A6" s="493" t="str">
        <f>CONTEXTO!A8</f>
        <v>PROCESO:  GESTIÓN DEL DESARROLLO ECONÓMICO Y LA COMPETITIVIDAD</v>
      </c>
      <c r="B6" s="494"/>
      <c r="C6" s="494"/>
      <c r="D6" s="494"/>
      <c r="E6" s="494"/>
      <c r="F6" s="494"/>
      <c r="G6" s="494"/>
      <c r="H6" s="494"/>
      <c r="I6" s="494"/>
      <c r="J6" s="495"/>
    </row>
    <row r="7" spans="1:11" ht="32.25" customHeight="1" thickBot="1" x14ac:dyDescent="0.25">
      <c r="A7" s="496"/>
      <c r="B7" s="497"/>
      <c r="C7" s="497"/>
      <c r="D7" s="497"/>
      <c r="E7" s="497"/>
      <c r="F7" s="497"/>
      <c r="G7" s="497"/>
      <c r="H7" s="497"/>
      <c r="I7" s="497"/>
      <c r="J7" s="498"/>
    </row>
    <row r="8" spans="1:11" ht="23.25" customHeight="1" x14ac:dyDescent="0.2">
      <c r="A8" s="476" t="s">
        <v>61</v>
      </c>
      <c r="B8" s="476"/>
      <c r="C8" s="476"/>
      <c r="D8" s="476"/>
      <c r="E8" s="505" t="s">
        <v>9</v>
      </c>
      <c r="F8" s="506"/>
      <c r="G8" s="506"/>
      <c r="H8" s="506"/>
      <c r="I8" s="506"/>
      <c r="J8" s="507"/>
    </row>
    <row r="9" spans="1:11" ht="23.25" customHeight="1" x14ac:dyDescent="0.2">
      <c r="A9" s="476"/>
      <c r="B9" s="476"/>
      <c r="C9" s="476"/>
      <c r="D9" s="476"/>
      <c r="E9" s="485" t="s">
        <v>62</v>
      </c>
      <c r="F9" s="485"/>
      <c r="G9" s="485" t="s">
        <v>63</v>
      </c>
      <c r="H9" s="485"/>
      <c r="I9" s="485"/>
      <c r="J9" s="485"/>
    </row>
    <row r="10" spans="1:11" ht="23.25" customHeight="1" x14ac:dyDescent="0.25">
      <c r="A10" s="476"/>
      <c r="B10" s="476"/>
      <c r="C10" s="476"/>
      <c r="D10" s="476"/>
      <c r="E10" s="486" t="s">
        <v>64</v>
      </c>
      <c r="F10" s="486"/>
      <c r="G10" s="487" t="s">
        <v>65</v>
      </c>
      <c r="H10" s="488"/>
      <c r="I10" s="488"/>
      <c r="J10" s="489"/>
    </row>
    <row r="11" spans="1:11" ht="33" customHeight="1" x14ac:dyDescent="0.2">
      <c r="A11" s="476"/>
      <c r="B11" s="476"/>
      <c r="C11" s="476"/>
      <c r="D11" s="476"/>
      <c r="E11" s="483" t="s">
        <v>429</v>
      </c>
      <c r="F11" s="484"/>
      <c r="G11" s="479" t="s">
        <v>435</v>
      </c>
      <c r="H11" s="479"/>
      <c r="I11" s="479"/>
      <c r="J11" s="479"/>
    </row>
    <row r="12" spans="1:11" ht="38.25" customHeight="1" x14ac:dyDescent="0.2">
      <c r="A12" s="476"/>
      <c r="B12" s="476"/>
      <c r="C12" s="476"/>
      <c r="D12" s="476"/>
      <c r="E12" s="297" t="s">
        <v>538</v>
      </c>
      <c r="F12" s="296"/>
      <c r="G12" s="479" t="s">
        <v>440</v>
      </c>
      <c r="H12" s="479"/>
      <c r="I12" s="479"/>
      <c r="J12" s="479"/>
    </row>
    <row r="13" spans="1:11" ht="54" customHeight="1" x14ac:dyDescent="0.2">
      <c r="A13" s="476"/>
      <c r="B13" s="476"/>
      <c r="C13" s="476"/>
      <c r="D13" s="476"/>
      <c r="E13" s="477" t="s">
        <v>437</v>
      </c>
      <c r="F13" s="478"/>
      <c r="G13" s="479" t="s">
        <v>439</v>
      </c>
      <c r="H13" s="479"/>
      <c r="I13" s="479"/>
      <c r="J13" s="479"/>
    </row>
    <row r="14" spans="1:11" ht="47.25" customHeight="1" x14ac:dyDescent="0.2">
      <c r="A14" s="476"/>
      <c r="B14" s="476"/>
      <c r="C14" s="476"/>
      <c r="D14" s="476"/>
      <c r="E14" s="477" t="s">
        <v>430</v>
      </c>
      <c r="F14" s="478"/>
      <c r="G14" s="479" t="s">
        <v>436</v>
      </c>
      <c r="H14" s="479"/>
      <c r="I14" s="479"/>
      <c r="J14" s="479"/>
    </row>
    <row r="15" spans="1:11" ht="64.5" customHeight="1" x14ac:dyDescent="0.2">
      <c r="A15" s="476"/>
      <c r="B15" s="476"/>
      <c r="C15" s="476"/>
      <c r="D15" s="476"/>
      <c r="E15" s="508" t="s">
        <v>431</v>
      </c>
      <c r="F15" s="509"/>
      <c r="G15" s="479" t="s">
        <v>438</v>
      </c>
      <c r="H15" s="479"/>
      <c r="I15" s="479"/>
      <c r="J15" s="479"/>
    </row>
    <row r="16" spans="1:11" ht="49.5" customHeight="1" x14ac:dyDescent="0.2">
      <c r="A16" s="476"/>
      <c r="B16" s="476"/>
      <c r="C16" s="476"/>
      <c r="D16" s="476"/>
      <c r="E16" s="477" t="s">
        <v>432</v>
      </c>
      <c r="F16" s="478"/>
      <c r="G16" s="479" t="s">
        <v>441</v>
      </c>
      <c r="H16" s="479"/>
      <c r="I16" s="479"/>
      <c r="J16" s="479"/>
    </row>
    <row r="17" spans="1:10" ht="49.5" customHeight="1" x14ac:dyDescent="0.2">
      <c r="A17" s="476"/>
      <c r="B17" s="476"/>
      <c r="C17" s="476"/>
      <c r="D17" s="476"/>
      <c r="E17" s="483"/>
      <c r="F17" s="484"/>
      <c r="G17" s="480" t="s">
        <v>459</v>
      </c>
      <c r="H17" s="481"/>
      <c r="I17" s="481"/>
      <c r="J17" s="482"/>
    </row>
    <row r="18" spans="1:10" ht="51.75" customHeight="1" x14ac:dyDescent="0.2">
      <c r="A18" s="522" t="s">
        <v>7</v>
      </c>
      <c r="B18" s="522" t="s">
        <v>63</v>
      </c>
      <c r="C18" s="486" t="s">
        <v>66</v>
      </c>
      <c r="D18" s="486"/>
      <c r="E18" s="485" t="s">
        <v>259</v>
      </c>
      <c r="F18" s="486"/>
      <c r="G18" s="505" t="s">
        <v>260</v>
      </c>
      <c r="H18" s="518"/>
      <c r="I18" s="518"/>
      <c r="J18" s="519"/>
    </row>
    <row r="19" spans="1:10" ht="99" customHeight="1" x14ac:dyDescent="0.2">
      <c r="A19" s="522"/>
      <c r="B19" s="522"/>
      <c r="C19" s="515" t="s">
        <v>442</v>
      </c>
      <c r="D19" s="517"/>
      <c r="E19" s="520" t="s">
        <v>456</v>
      </c>
      <c r="F19" s="521"/>
      <c r="G19" s="523" t="s">
        <v>460</v>
      </c>
      <c r="H19" s="524"/>
      <c r="I19" s="524"/>
      <c r="J19" s="525"/>
    </row>
    <row r="20" spans="1:10" ht="87.75" customHeight="1" x14ac:dyDescent="0.2">
      <c r="A20" s="522"/>
      <c r="B20" s="522"/>
      <c r="C20" s="515" t="s">
        <v>443</v>
      </c>
      <c r="D20" s="517"/>
      <c r="E20" s="513" t="s">
        <v>455</v>
      </c>
      <c r="F20" s="514"/>
      <c r="G20" s="515" t="s">
        <v>461</v>
      </c>
      <c r="H20" s="516"/>
      <c r="I20" s="516"/>
      <c r="J20" s="517"/>
    </row>
    <row r="21" spans="1:10" ht="54.75" customHeight="1" x14ac:dyDescent="0.2">
      <c r="A21" s="522"/>
      <c r="B21" s="522"/>
      <c r="C21" s="515" t="s">
        <v>444</v>
      </c>
      <c r="D21" s="517"/>
      <c r="E21" s="513" t="s">
        <v>539</v>
      </c>
      <c r="F21" s="514"/>
      <c r="G21" s="515"/>
      <c r="H21" s="516"/>
      <c r="I21" s="516"/>
      <c r="J21" s="517"/>
    </row>
    <row r="22" spans="1:10" ht="54.75" customHeight="1" x14ac:dyDescent="0.2">
      <c r="A22" s="522"/>
      <c r="B22" s="522"/>
      <c r="C22" s="515" t="s">
        <v>445</v>
      </c>
      <c r="D22" s="517"/>
      <c r="E22" s="513" t="s">
        <v>540</v>
      </c>
      <c r="F22" s="514"/>
      <c r="G22" s="515"/>
      <c r="H22" s="516"/>
      <c r="I22" s="516"/>
      <c r="J22" s="517"/>
    </row>
    <row r="23" spans="1:10" ht="81" customHeight="1" x14ac:dyDescent="0.2">
      <c r="A23" s="522"/>
      <c r="B23" s="522"/>
      <c r="C23" s="515" t="s">
        <v>446</v>
      </c>
      <c r="D23" s="517"/>
      <c r="E23" s="513" t="s">
        <v>457</v>
      </c>
      <c r="F23" s="514"/>
      <c r="G23" s="526"/>
      <c r="H23" s="511"/>
      <c r="I23" s="511"/>
      <c r="J23" s="512"/>
    </row>
    <row r="24" spans="1:10" ht="68.25" customHeight="1" x14ac:dyDescent="0.2">
      <c r="A24" s="522"/>
      <c r="B24" s="522"/>
      <c r="C24" s="515" t="s">
        <v>447</v>
      </c>
      <c r="D24" s="517"/>
      <c r="E24" s="513" t="s">
        <v>458</v>
      </c>
      <c r="F24" s="514"/>
      <c r="G24" s="526"/>
      <c r="H24" s="526"/>
      <c r="I24" s="526"/>
      <c r="J24" s="526"/>
    </row>
    <row r="25" spans="1:10" ht="66.75" customHeight="1" x14ac:dyDescent="0.2">
      <c r="A25" s="522"/>
      <c r="B25" s="522"/>
      <c r="C25" s="515" t="s">
        <v>448</v>
      </c>
      <c r="D25" s="517"/>
      <c r="E25" s="513" t="s">
        <v>541</v>
      </c>
      <c r="F25" s="514"/>
      <c r="G25" s="510"/>
      <c r="H25" s="511"/>
      <c r="I25" s="511"/>
      <c r="J25" s="512"/>
    </row>
    <row r="26" spans="1:10" ht="51" customHeight="1" x14ac:dyDescent="0.2">
      <c r="A26" s="522"/>
      <c r="B26" s="522"/>
      <c r="C26" s="515" t="s">
        <v>449</v>
      </c>
      <c r="D26" s="517"/>
      <c r="E26" s="532"/>
      <c r="F26" s="533"/>
      <c r="G26" s="526"/>
      <c r="H26" s="526"/>
      <c r="I26" s="526"/>
      <c r="J26" s="526"/>
    </row>
    <row r="27" spans="1:10" ht="51" customHeight="1" x14ac:dyDescent="0.2">
      <c r="A27" s="522"/>
      <c r="B27" s="522"/>
      <c r="C27" s="515" t="s">
        <v>450</v>
      </c>
      <c r="D27" s="517"/>
      <c r="E27" s="532"/>
      <c r="F27" s="533"/>
      <c r="G27" s="526"/>
      <c r="H27" s="526"/>
      <c r="I27" s="526"/>
      <c r="J27" s="526"/>
    </row>
    <row r="28" spans="1:10" ht="51" customHeight="1" x14ac:dyDescent="0.2">
      <c r="A28" s="522"/>
      <c r="B28" s="522"/>
      <c r="C28" s="515" t="s">
        <v>451</v>
      </c>
      <c r="D28" s="517"/>
      <c r="E28" s="541"/>
      <c r="F28" s="542"/>
      <c r="G28" s="510"/>
      <c r="H28" s="511"/>
      <c r="I28" s="511"/>
      <c r="J28" s="512"/>
    </row>
    <row r="29" spans="1:10" ht="45.75" customHeight="1" x14ac:dyDescent="0.2">
      <c r="A29" s="522"/>
      <c r="B29" s="522"/>
      <c r="C29" s="515" t="s">
        <v>452</v>
      </c>
      <c r="D29" s="517"/>
      <c r="E29" s="538"/>
      <c r="F29" s="539"/>
      <c r="G29" s="510"/>
      <c r="H29" s="511"/>
      <c r="I29" s="511"/>
      <c r="J29" s="512"/>
    </row>
    <row r="30" spans="1:10" ht="41.25" customHeight="1" x14ac:dyDescent="0.2">
      <c r="A30" s="522"/>
      <c r="B30" s="522"/>
      <c r="C30" s="508"/>
      <c r="D30" s="509"/>
      <c r="E30" s="534"/>
      <c r="F30" s="534"/>
      <c r="G30" s="534"/>
      <c r="H30" s="534"/>
      <c r="I30" s="534"/>
      <c r="J30" s="534"/>
    </row>
    <row r="31" spans="1:10" ht="66" customHeight="1" x14ac:dyDescent="0.25">
      <c r="A31" s="522"/>
      <c r="B31" s="522" t="s">
        <v>62</v>
      </c>
      <c r="C31" s="486" t="s">
        <v>67</v>
      </c>
      <c r="D31" s="486"/>
      <c r="E31" s="527" t="s">
        <v>261</v>
      </c>
      <c r="F31" s="528"/>
      <c r="G31" s="529" t="s">
        <v>262</v>
      </c>
      <c r="H31" s="530"/>
      <c r="I31" s="530"/>
      <c r="J31" s="531"/>
    </row>
    <row r="32" spans="1:10" ht="55.5" customHeight="1" x14ac:dyDescent="0.2">
      <c r="A32" s="522"/>
      <c r="B32" s="522"/>
      <c r="C32" s="543" t="s">
        <v>463</v>
      </c>
      <c r="D32" s="544"/>
      <c r="E32" s="513" t="s">
        <v>542</v>
      </c>
      <c r="F32" s="514"/>
      <c r="G32" s="515" t="s">
        <v>466</v>
      </c>
      <c r="H32" s="516"/>
      <c r="I32" s="516"/>
      <c r="J32" s="517"/>
    </row>
    <row r="33" spans="1:10" ht="83.25" customHeight="1" x14ac:dyDescent="0.2">
      <c r="A33" s="522"/>
      <c r="B33" s="522"/>
      <c r="C33" s="515" t="s">
        <v>433</v>
      </c>
      <c r="D33" s="517"/>
      <c r="E33" s="513" t="s">
        <v>543</v>
      </c>
      <c r="F33" s="514"/>
      <c r="G33" s="515" t="s">
        <v>467</v>
      </c>
      <c r="H33" s="516"/>
      <c r="I33" s="516"/>
      <c r="J33" s="517"/>
    </row>
    <row r="34" spans="1:10" ht="49.5" customHeight="1" x14ac:dyDescent="0.2">
      <c r="A34" s="522"/>
      <c r="B34" s="522"/>
      <c r="C34" s="515" t="s">
        <v>434</v>
      </c>
      <c r="D34" s="517"/>
      <c r="E34" s="513" t="s">
        <v>464</v>
      </c>
      <c r="F34" s="514"/>
      <c r="G34" s="515" t="s">
        <v>468</v>
      </c>
      <c r="H34" s="516"/>
      <c r="I34" s="516"/>
      <c r="J34" s="517"/>
    </row>
    <row r="35" spans="1:10" ht="48" customHeight="1" x14ac:dyDescent="0.2">
      <c r="A35" s="522"/>
      <c r="B35" s="522"/>
      <c r="C35" s="515" t="s">
        <v>453</v>
      </c>
      <c r="D35" s="517"/>
      <c r="E35" s="513" t="s">
        <v>465</v>
      </c>
      <c r="F35" s="514"/>
      <c r="G35" s="526"/>
      <c r="H35" s="526"/>
      <c r="I35" s="526"/>
      <c r="J35" s="526"/>
    </row>
    <row r="36" spans="1:10" ht="45.75" customHeight="1" x14ac:dyDescent="0.2">
      <c r="A36" s="522"/>
      <c r="B36" s="522"/>
      <c r="C36" s="526"/>
      <c r="D36" s="526"/>
      <c r="E36" s="285"/>
      <c r="F36" s="286"/>
      <c r="G36" s="526"/>
      <c r="H36" s="526"/>
      <c r="I36" s="526"/>
      <c r="J36" s="526"/>
    </row>
    <row r="37" spans="1:10" ht="45.75" customHeight="1" x14ac:dyDescent="0.2">
      <c r="A37" s="522"/>
      <c r="B37" s="522"/>
      <c r="C37" s="526"/>
      <c r="D37" s="526"/>
      <c r="E37" s="526"/>
      <c r="F37" s="526"/>
      <c r="G37" s="526"/>
      <c r="H37" s="526"/>
      <c r="I37" s="526"/>
      <c r="J37" s="526"/>
    </row>
    <row r="38" spans="1:10" ht="45" customHeight="1" x14ac:dyDescent="0.2">
      <c r="A38" s="522"/>
      <c r="B38" s="522"/>
      <c r="C38" s="510"/>
      <c r="D38" s="512"/>
      <c r="E38" s="510"/>
      <c r="F38" s="512"/>
      <c r="G38" s="510"/>
      <c r="H38" s="511"/>
      <c r="I38" s="511"/>
      <c r="J38" s="512"/>
    </row>
    <row r="39" spans="1:10" ht="50.25" customHeight="1" x14ac:dyDescent="0.2">
      <c r="A39" s="522"/>
      <c r="B39" s="522"/>
      <c r="C39" s="510"/>
      <c r="D39" s="512"/>
      <c r="E39" s="510"/>
      <c r="F39" s="512"/>
      <c r="G39" s="510"/>
      <c r="H39" s="511"/>
      <c r="I39" s="511"/>
      <c r="J39" s="512"/>
    </row>
    <row r="40" spans="1:10" ht="52.5" customHeight="1" x14ac:dyDescent="0.2">
      <c r="A40" s="522"/>
      <c r="B40" s="522"/>
      <c r="C40" s="510"/>
      <c r="D40" s="512"/>
      <c r="E40" s="535"/>
      <c r="F40" s="536"/>
      <c r="G40" s="535"/>
      <c r="H40" s="537"/>
      <c r="I40" s="537"/>
      <c r="J40" s="536"/>
    </row>
    <row r="41" spans="1:10" ht="48" customHeight="1" x14ac:dyDescent="0.2">
      <c r="A41" s="522"/>
      <c r="B41" s="522"/>
      <c r="C41" s="510"/>
      <c r="D41" s="512"/>
      <c r="E41" s="510"/>
      <c r="F41" s="512"/>
      <c r="G41" s="510"/>
      <c r="H41" s="511"/>
      <c r="I41" s="511"/>
      <c r="J41" s="512"/>
    </row>
    <row r="42" spans="1:10" ht="46.5" customHeight="1" x14ac:dyDescent="0.2">
      <c r="A42" s="522"/>
      <c r="B42" s="522"/>
      <c r="C42" s="510"/>
      <c r="D42" s="512"/>
      <c r="E42" s="535"/>
      <c r="F42" s="536"/>
      <c r="G42" s="535"/>
      <c r="H42" s="537"/>
      <c r="I42" s="537"/>
      <c r="J42" s="536"/>
    </row>
    <row r="43" spans="1:10" ht="48" customHeight="1" x14ac:dyDescent="0.2">
      <c r="A43" s="522"/>
      <c r="B43" s="522"/>
      <c r="C43" s="510"/>
      <c r="D43" s="512"/>
      <c r="E43" s="510"/>
      <c r="F43" s="512"/>
      <c r="G43" s="510"/>
      <c r="H43" s="511"/>
      <c r="I43" s="511"/>
      <c r="J43" s="512"/>
    </row>
    <row r="44" spans="1:10" ht="53.25" customHeight="1" x14ac:dyDescent="0.2">
      <c r="A44" s="522"/>
      <c r="B44" s="522"/>
      <c r="C44" s="510"/>
      <c r="D44" s="512"/>
      <c r="E44" s="510"/>
      <c r="F44" s="512"/>
      <c r="G44" s="510"/>
      <c r="H44" s="511"/>
      <c r="I44" s="511"/>
      <c r="J44" s="512"/>
    </row>
    <row r="45" spans="1:10" ht="43.5" customHeight="1" x14ac:dyDescent="0.2">
      <c r="A45" s="522"/>
      <c r="B45" s="522"/>
      <c r="C45" s="526"/>
      <c r="D45" s="526"/>
      <c r="E45" s="526"/>
      <c r="F45" s="526"/>
      <c r="G45" s="526"/>
      <c r="H45" s="526"/>
      <c r="I45" s="526"/>
      <c r="J45" s="526"/>
    </row>
    <row r="46" spans="1:10" ht="48.75" customHeight="1" x14ac:dyDescent="0.2">
      <c r="A46" s="522"/>
      <c r="B46" s="522"/>
      <c r="C46" s="526"/>
      <c r="D46" s="526"/>
      <c r="E46" s="526"/>
      <c r="F46" s="526"/>
      <c r="G46" s="526"/>
      <c r="H46" s="526"/>
      <c r="I46" s="526"/>
      <c r="J46" s="526"/>
    </row>
    <row r="47" spans="1:10" x14ac:dyDescent="0.2">
      <c r="C47" s="69"/>
      <c r="D47" s="69"/>
      <c r="E47" s="540"/>
      <c r="F47" s="540"/>
      <c r="G47" s="540"/>
      <c r="H47" s="540"/>
      <c r="I47" s="540"/>
      <c r="J47" s="540"/>
    </row>
    <row r="48" spans="1:10" x14ac:dyDescent="0.2">
      <c r="C48" s="69"/>
      <c r="D48" s="69"/>
      <c r="E48" s="540"/>
      <c r="F48" s="540"/>
      <c r="G48" s="540"/>
      <c r="H48" s="540"/>
      <c r="I48" s="540"/>
      <c r="J48" s="540"/>
    </row>
    <row r="49" spans="5:10" x14ac:dyDescent="0.2">
      <c r="E49" s="356"/>
      <c r="F49" s="356"/>
      <c r="G49" s="356"/>
      <c r="H49" s="356"/>
      <c r="I49" s="356"/>
      <c r="J49" s="356"/>
    </row>
    <row r="50" spans="5:10" x14ac:dyDescent="0.2">
      <c r="E50" s="356"/>
      <c r="F50" s="356"/>
      <c r="G50" s="356"/>
      <c r="H50" s="356"/>
      <c r="I50" s="356"/>
      <c r="J50" s="356"/>
    </row>
    <row r="51" spans="5:10" x14ac:dyDescent="0.2">
      <c r="E51" s="356"/>
      <c r="F51" s="356"/>
      <c r="G51" s="356"/>
      <c r="H51" s="356"/>
      <c r="I51" s="356"/>
      <c r="J51" s="356"/>
    </row>
    <row r="52" spans="5:10" x14ac:dyDescent="0.2">
      <c r="E52" s="356"/>
      <c r="F52" s="356"/>
      <c r="G52" s="356"/>
      <c r="H52" s="356"/>
      <c r="I52" s="356"/>
      <c r="J52" s="356"/>
    </row>
    <row r="53" spans="5:10" x14ac:dyDescent="0.2">
      <c r="E53" s="356"/>
      <c r="F53" s="356"/>
      <c r="G53" s="356"/>
      <c r="H53" s="356"/>
      <c r="I53" s="356"/>
      <c r="J53" s="356"/>
    </row>
    <row r="54" spans="5:10" x14ac:dyDescent="0.2">
      <c r="E54" s="356"/>
      <c r="F54" s="356"/>
      <c r="G54" s="356"/>
      <c r="H54" s="356"/>
      <c r="I54" s="356"/>
      <c r="J54" s="356"/>
    </row>
    <row r="55" spans="5:10" x14ac:dyDescent="0.2">
      <c r="E55" s="356"/>
      <c r="F55" s="356"/>
      <c r="G55" s="356"/>
      <c r="H55" s="356"/>
      <c r="I55" s="356"/>
      <c r="J55" s="356"/>
    </row>
    <row r="56" spans="5:10" x14ac:dyDescent="0.2">
      <c r="E56" s="356"/>
      <c r="F56" s="356"/>
      <c r="G56" s="356"/>
      <c r="H56" s="356"/>
      <c r="I56" s="356"/>
      <c r="J56" s="356"/>
    </row>
    <row r="57" spans="5:10" x14ac:dyDescent="0.2">
      <c r="E57" s="356"/>
      <c r="F57" s="356"/>
      <c r="G57" s="356"/>
      <c r="H57" s="356"/>
      <c r="I57" s="356"/>
      <c r="J57" s="356"/>
    </row>
    <row r="58" spans="5:10" x14ac:dyDescent="0.2">
      <c r="E58" s="356"/>
      <c r="F58" s="356"/>
      <c r="G58" s="356"/>
      <c r="H58" s="356"/>
      <c r="I58" s="356"/>
      <c r="J58" s="356"/>
    </row>
    <row r="59" spans="5:10" x14ac:dyDescent="0.2">
      <c r="E59" s="356"/>
      <c r="F59" s="356"/>
      <c r="G59" s="356"/>
      <c r="H59" s="356"/>
      <c r="I59" s="356"/>
      <c r="J59" s="356"/>
    </row>
    <row r="60" spans="5:10" x14ac:dyDescent="0.2">
      <c r="E60" s="356"/>
      <c r="F60" s="356"/>
      <c r="G60" s="356"/>
      <c r="H60" s="356"/>
      <c r="I60" s="356"/>
      <c r="J60" s="356"/>
    </row>
    <row r="61" spans="5:10" x14ac:dyDescent="0.2">
      <c r="E61" s="356"/>
      <c r="F61" s="356"/>
      <c r="G61" s="356"/>
      <c r="H61" s="356"/>
      <c r="I61" s="356"/>
      <c r="J61" s="356"/>
    </row>
    <row r="62" spans="5:10" x14ac:dyDescent="0.2">
      <c r="E62" s="356"/>
      <c r="F62" s="356"/>
      <c r="G62" s="356"/>
      <c r="H62" s="356"/>
      <c r="I62" s="356"/>
      <c r="J62" s="356"/>
    </row>
    <row r="63" spans="5:10" x14ac:dyDescent="0.2">
      <c r="E63" s="356"/>
      <c r="F63" s="356"/>
      <c r="G63" s="356"/>
      <c r="H63" s="356"/>
      <c r="I63" s="356"/>
      <c r="J63" s="356"/>
    </row>
    <row r="64" spans="5:10" x14ac:dyDescent="0.2">
      <c r="E64" s="356"/>
      <c r="F64" s="356"/>
      <c r="G64" s="356"/>
      <c r="H64" s="356"/>
      <c r="I64" s="356"/>
      <c r="J64" s="356"/>
    </row>
    <row r="65" spans="5:10" x14ac:dyDescent="0.2">
      <c r="E65" s="356"/>
      <c r="F65" s="356"/>
      <c r="G65" s="356"/>
      <c r="H65" s="356"/>
      <c r="I65" s="356"/>
      <c r="J65" s="356"/>
    </row>
    <row r="66" spans="5:10" x14ac:dyDescent="0.2">
      <c r="E66" s="356"/>
      <c r="F66" s="356"/>
      <c r="G66" s="356"/>
      <c r="H66" s="356"/>
      <c r="I66" s="356"/>
      <c r="J66" s="356"/>
    </row>
    <row r="67" spans="5:10" x14ac:dyDescent="0.2">
      <c r="E67" s="356"/>
      <c r="F67" s="356"/>
      <c r="G67" s="356"/>
      <c r="H67" s="356"/>
      <c r="I67" s="356"/>
      <c r="J67" s="356"/>
    </row>
    <row r="68" spans="5:10" x14ac:dyDescent="0.2">
      <c r="E68" s="356"/>
      <c r="F68" s="356"/>
      <c r="G68" s="356"/>
      <c r="H68" s="356"/>
      <c r="I68" s="356"/>
      <c r="J68" s="356"/>
    </row>
    <row r="69" spans="5:10" x14ac:dyDescent="0.2">
      <c r="E69" s="356"/>
      <c r="F69" s="356"/>
      <c r="G69" s="356"/>
      <c r="H69" s="356"/>
      <c r="I69" s="356"/>
      <c r="J69" s="356"/>
    </row>
    <row r="70" spans="5:10" x14ac:dyDescent="0.2">
      <c r="E70" s="356"/>
      <c r="F70" s="356"/>
      <c r="G70" s="356"/>
      <c r="H70" s="356"/>
      <c r="I70" s="356"/>
      <c r="J70" s="356"/>
    </row>
    <row r="71" spans="5:10" x14ac:dyDescent="0.2">
      <c r="E71" s="356"/>
      <c r="F71" s="356"/>
      <c r="G71" s="356"/>
      <c r="H71" s="356"/>
      <c r="I71" s="356"/>
      <c r="J71" s="356"/>
    </row>
    <row r="72" spans="5:10" x14ac:dyDescent="0.2">
      <c r="E72" s="356"/>
      <c r="F72" s="356"/>
      <c r="G72" s="356"/>
      <c r="H72" s="356"/>
      <c r="I72" s="356"/>
      <c r="J72" s="356"/>
    </row>
    <row r="73" spans="5:10" x14ac:dyDescent="0.2">
      <c r="E73" s="356"/>
      <c r="F73" s="356"/>
      <c r="G73" s="356"/>
      <c r="H73" s="356"/>
      <c r="I73" s="356"/>
      <c r="J73" s="356"/>
    </row>
    <row r="74" spans="5:10" x14ac:dyDescent="0.2">
      <c r="E74" s="356"/>
      <c r="F74" s="356"/>
      <c r="G74" s="356"/>
      <c r="H74" s="356"/>
      <c r="I74" s="356"/>
      <c r="J74" s="356"/>
    </row>
    <row r="75" spans="5:10" x14ac:dyDescent="0.2">
      <c r="E75" s="356"/>
      <c r="F75" s="356"/>
      <c r="G75" s="356"/>
      <c r="H75" s="356"/>
      <c r="I75" s="356"/>
      <c r="J75" s="356"/>
    </row>
    <row r="76" spans="5:10" x14ac:dyDescent="0.2">
      <c r="E76" s="356"/>
      <c r="F76" s="356"/>
      <c r="G76" s="356"/>
      <c r="H76" s="356"/>
      <c r="I76" s="356"/>
      <c r="J76" s="356"/>
    </row>
    <row r="77" spans="5:10" x14ac:dyDescent="0.2">
      <c r="E77" s="356"/>
      <c r="F77" s="356"/>
      <c r="G77" s="356"/>
      <c r="H77" s="356"/>
      <c r="I77" s="356"/>
      <c r="J77" s="356"/>
    </row>
    <row r="78" spans="5:10" x14ac:dyDescent="0.2">
      <c r="E78" s="356"/>
      <c r="F78" s="356"/>
      <c r="G78" s="356"/>
      <c r="H78" s="356"/>
      <c r="I78" s="356"/>
      <c r="J78" s="356"/>
    </row>
    <row r="79" spans="5:10" x14ac:dyDescent="0.2">
      <c r="E79" s="356"/>
      <c r="F79" s="356"/>
      <c r="G79" s="356"/>
      <c r="H79" s="356"/>
      <c r="I79" s="356"/>
      <c r="J79" s="356"/>
    </row>
    <row r="80" spans="5:10" x14ac:dyDescent="0.2">
      <c r="E80" s="356"/>
      <c r="F80" s="356"/>
      <c r="G80" s="356"/>
      <c r="H80" s="356"/>
      <c r="I80" s="356"/>
      <c r="J80" s="356"/>
    </row>
    <row r="81" spans="5:10" x14ac:dyDescent="0.2">
      <c r="E81" s="356"/>
      <c r="F81" s="356"/>
      <c r="G81" s="356"/>
      <c r="H81" s="356"/>
      <c r="I81" s="356"/>
      <c r="J81" s="356"/>
    </row>
    <row r="82" spans="5:10" x14ac:dyDescent="0.2">
      <c r="E82" s="356"/>
      <c r="F82" s="356"/>
      <c r="G82" s="356"/>
      <c r="H82" s="356"/>
      <c r="I82" s="356"/>
      <c r="J82" s="356"/>
    </row>
    <row r="83" spans="5:10" x14ac:dyDescent="0.2">
      <c r="E83" s="356"/>
      <c r="F83" s="356"/>
      <c r="G83" s="356"/>
      <c r="H83" s="356"/>
      <c r="I83" s="356"/>
      <c r="J83" s="356"/>
    </row>
    <row r="84" spans="5:10" x14ac:dyDescent="0.2">
      <c r="E84" s="356"/>
      <c r="F84" s="356"/>
      <c r="G84" s="356"/>
      <c r="H84" s="356"/>
      <c r="I84" s="356"/>
      <c r="J84" s="356"/>
    </row>
    <row r="85" spans="5:10" x14ac:dyDescent="0.2">
      <c r="E85" s="356"/>
      <c r="F85" s="356"/>
      <c r="G85" s="356"/>
      <c r="H85" s="356"/>
      <c r="I85" s="356"/>
      <c r="J85" s="356"/>
    </row>
    <row r="86" spans="5:10" x14ac:dyDescent="0.2">
      <c r="E86" s="356"/>
      <c r="F86" s="356"/>
      <c r="G86" s="356"/>
      <c r="H86" s="356"/>
      <c r="I86" s="356"/>
      <c r="J86" s="356"/>
    </row>
    <row r="87" spans="5:10" x14ac:dyDescent="0.2">
      <c r="E87" s="356"/>
      <c r="F87" s="356"/>
      <c r="G87" s="356"/>
      <c r="H87" s="356"/>
      <c r="I87" s="356"/>
      <c r="J87" s="356"/>
    </row>
    <row r="88" spans="5:10" x14ac:dyDescent="0.2">
      <c r="E88" s="356"/>
      <c r="F88" s="356"/>
      <c r="G88" s="356"/>
      <c r="H88" s="356"/>
      <c r="I88" s="356"/>
      <c r="J88" s="356"/>
    </row>
    <row r="89" spans="5:10" x14ac:dyDescent="0.2">
      <c r="E89" s="356"/>
      <c r="F89" s="356"/>
      <c r="G89" s="356"/>
      <c r="H89" s="356"/>
      <c r="I89" s="356"/>
      <c r="J89" s="356"/>
    </row>
    <row r="90" spans="5:10" x14ac:dyDescent="0.2">
      <c r="E90" s="356"/>
      <c r="F90" s="356"/>
      <c r="G90" s="356"/>
      <c r="H90" s="356"/>
      <c r="I90" s="356"/>
      <c r="J90" s="356"/>
    </row>
    <row r="91" spans="5:10" x14ac:dyDescent="0.2">
      <c r="E91" s="356"/>
      <c r="F91" s="356"/>
      <c r="G91" s="356"/>
      <c r="H91" s="356"/>
      <c r="I91" s="356"/>
      <c r="J91" s="356"/>
    </row>
    <row r="92" spans="5:10" x14ac:dyDescent="0.2">
      <c r="E92" s="356"/>
      <c r="F92" s="356"/>
      <c r="G92" s="356"/>
      <c r="H92" s="356"/>
      <c r="I92" s="356"/>
      <c r="J92" s="356"/>
    </row>
    <row r="93" spans="5:10" x14ac:dyDescent="0.2">
      <c r="E93" s="356"/>
      <c r="F93" s="356"/>
      <c r="G93" s="356"/>
      <c r="H93" s="356"/>
      <c r="I93" s="356"/>
      <c r="J93" s="356"/>
    </row>
    <row r="94" spans="5:10" x14ac:dyDescent="0.2">
      <c r="E94" s="356"/>
      <c r="F94" s="356"/>
      <c r="G94" s="356"/>
      <c r="H94" s="356"/>
      <c r="I94" s="356"/>
      <c r="J94" s="356"/>
    </row>
    <row r="95" spans="5:10" x14ac:dyDescent="0.2">
      <c r="E95" s="356"/>
      <c r="F95" s="356"/>
      <c r="G95" s="356"/>
      <c r="H95" s="356"/>
      <c r="I95" s="356"/>
      <c r="J95" s="356"/>
    </row>
    <row r="96" spans="5:10" x14ac:dyDescent="0.2">
      <c r="E96" s="356"/>
      <c r="F96" s="356"/>
      <c r="G96" s="356"/>
      <c r="H96" s="356"/>
      <c r="I96" s="356"/>
      <c r="J96" s="356"/>
    </row>
    <row r="97" spans="5:10" x14ac:dyDescent="0.2">
      <c r="E97" s="356"/>
      <c r="F97" s="356"/>
      <c r="G97" s="356"/>
      <c r="H97" s="356"/>
      <c r="I97" s="356"/>
      <c r="J97" s="356"/>
    </row>
    <row r="98" spans="5:10" x14ac:dyDescent="0.2">
      <c r="E98" s="356"/>
      <c r="F98" s="356"/>
      <c r="G98" s="356"/>
      <c r="H98" s="356"/>
      <c r="I98" s="356"/>
      <c r="J98" s="356"/>
    </row>
    <row r="99" spans="5:10" x14ac:dyDescent="0.2">
      <c r="E99" s="356"/>
      <c r="F99" s="356"/>
      <c r="G99" s="356"/>
      <c r="H99" s="356"/>
      <c r="I99" s="356"/>
      <c r="J99" s="356"/>
    </row>
    <row r="100" spans="5:10" x14ac:dyDescent="0.2">
      <c r="E100" s="356"/>
      <c r="F100" s="356"/>
      <c r="G100" s="356"/>
      <c r="H100" s="356"/>
      <c r="I100" s="356"/>
      <c r="J100" s="356"/>
    </row>
    <row r="101" spans="5:10" x14ac:dyDescent="0.2">
      <c r="E101" s="356"/>
      <c r="F101" s="356"/>
      <c r="G101" s="356"/>
      <c r="H101" s="356"/>
      <c r="I101" s="356"/>
      <c r="J101" s="356"/>
    </row>
    <row r="102" spans="5:10" x14ac:dyDescent="0.2">
      <c r="E102" s="356"/>
      <c r="F102" s="356"/>
      <c r="G102" s="356"/>
      <c r="H102" s="356"/>
      <c r="I102" s="356"/>
      <c r="J102" s="356"/>
    </row>
    <row r="103" spans="5:10" x14ac:dyDescent="0.2">
      <c r="E103" s="356"/>
      <c r="F103" s="356"/>
      <c r="G103" s="356"/>
      <c r="H103" s="356"/>
      <c r="I103" s="356"/>
      <c r="J103" s="356"/>
    </row>
    <row r="104" spans="5:10" x14ac:dyDescent="0.2">
      <c r="E104" s="356"/>
      <c r="F104" s="356"/>
      <c r="G104" s="356"/>
      <c r="H104" s="356"/>
      <c r="I104" s="356"/>
      <c r="J104" s="356"/>
    </row>
    <row r="105" spans="5:10" x14ac:dyDescent="0.2">
      <c r="E105" s="356"/>
      <c r="F105" s="356"/>
      <c r="G105" s="356"/>
      <c r="H105" s="356"/>
      <c r="I105" s="356"/>
      <c r="J105" s="356"/>
    </row>
    <row r="106" spans="5:10" x14ac:dyDescent="0.2">
      <c r="E106" s="356"/>
      <c r="F106" s="356"/>
      <c r="G106" s="356"/>
      <c r="H106" s="356"/>
      <c r="I106" s="356"/>
      <c r="J106" s="356"/>
    </row>
    <row r="107" spans="5:10" x14ac:dyDescent="0.2">
      <c r="E107" s="356"/>
      <c r="F107" s="356"/>
      <c r="G107" s="356"/>
      <c r="H107" s="356"/>
      <c r="I107" s="356"/>
      <c r="J107" s="356"/>
    </row>
    <row r="108" spans="5:10" x14ac:dyDescent="0.2">
      <c r="E108" s="356"/>
      <c r="F108" s="356"/>
      <c r="G108" s="356"/>
      <c r="H108" s="356"/>
      <c r="I108" s="356"/>
      <c r="J108" s="356"/>
    </row>
    <row r="109" spans="5:10" x14ac:dyDescent="0.2">
      <c r="E109" s="356"/>
      <c r="F109" s="356"/>
      <c r="G109" s="356"/>
      <c r="H109" s="356"/>
      <c r="I109" s="356"/>
      <c r="J109" s="356"/>
    </row>
    <row r="110" spans="5:10" x14ac:dyDescent="0.2">
      <c r="E110" s="356"/>
      <c r="F110" s="356"/>
      <c r="G110" s="356"/>
      <c r="H110" s="356"/>
      <c r="I110" s="356"/>
      <c r="J110" s="356"/>
    </row>
    <row r="111" spans="5:10" x14ac:dyDescent="0.2">
      <c r="E111" s="356"/>
      <c r="F111" s="356"/>
      <c r="G111" s="356"/>
      <c r="H111" s="356"/>
      <c r="I111" s="356"/>
      <c r="J111" s="356"/>
    </row>
    <row r="112" spans="5:10" x14ac:dyDescent="0.2">
      <c r="E112" s="356"/>
      <c r="F112" s="356"/>
      <c r="G112" s="356"/>
      <c r="H112" s="356"/>
      <c r="I112" s="356"/>
      <c r="J112" s="356"/>
    </row>
    <row r="113" spans="5:10" x14ac:dyDescent="0.2">
      <c r="E113" s="356"/>
      <c r="F113" s="356"/>
      <c r="G113" s="356"/>
      <c r="H113" s="356"/>
      <c r="I113" s="356"/>
      <c r="J113" s="356"/>
    </row>
    <row r="114" spans="5:10" x14ac:dyDescent="0.2">
      <c r="E114" s="356"/>
      <c r="F114" s="356"/>
      <c r="G114" s="356"/>
      <c r="H114" s="356"/>
      <c r="I114" s="356"/>
      <c r="J114" s="356"/>
    </row>
    <row r="115" spans="5:10" x14ac:dyDescent="0.2">
      <c r="E115" s="356"/>
      <c r="F115" s="356"/>
      <c r="G115" s="356"/>
      <c r="H115" s="356"/>
      <c r="I115" s="356"/>
      <c r="J115" s="356"/>
    </row>
    <row r="116" spans="5:10" x14ac:dyDescent="0.2">
      <c r="E116" s="356"/>
      <c r="F116" s="356"/>
      <c r="G116" s="356"/>
      <c r="H116" s="356"/>
      <c r="I116" s="356"/>
      <c r="J116" s="356"/>
    </row>
    <row r="117" spans="5:10" x14ac:dyDescent="0.2">
      <c r="E117" s="356"/>
      <c r="F117" s="356"/>
      <c r="G117" s="356"/>
      <c r="H117" s="356"/>
      <c r="I117" s="356"/>
      <c r="J117" s="356"/>
    </row>
    <row r="118" spans="5:10" x14ac:dyDescent="0.2">
      <c r="E118" s="356"/>
      <c r="F118" s="356"/>
      <c r="G118" s="356"/>
      <c r="H118" s="356"/>
      <c r="I118" s="356"/>
      <c r="J118" s="356"/>
    </row>
    <row r="119" spans="5:10" x14ac:dyDescent="0.2">
      <c r="E119" s="356"/>
      <c r="F119" s="356"/>
      <c r="G119" s="356"/>
      <c r="H119" s="356"/>
      <c r="I119" s="356"/>
      <c r="J119" s="356"/>
    </row>
    <row r="120" spans="5:10" x14ac:dyDescent="0.2">
      <c r="E120" s="356"/>
      <c r="F120" s="356"/>
      <c r="G120" s="356"/>
      <c r="H120" s="356"/>
      <c r="I120" s="356"/>
      <c r="J120" s="356"/>
    </row>
    <row r="121" spans="5:10" x14ac:dyDescent="0.2">
      <c r="E121" s="356"/>
      <c r="F121" s="356"/>
      <c r="G121" s="356"/>
      <c r="H121" s="356"/>
      <c r="I121" s="356"/>
      <c r="J121" s="356"/>
    </row>
    <row r="122" spans="5:10" x14ac:dyDescent="0.2">
      <c r="E122" s="356"/>
      <c r="F122" s="356"/>
      <c r="G122" s="356"/>
      <c r="H122" s="356"/>
      <c r="I122" s="356"/>
      <c r="J122" s="356"/>
    </row>
    <row r="123" spans="5:10" x14ac:dyDescent="0.2">
      <c r="E123" s="356"/>
      <c r="F123" s="356"/>
      <c r="G123" s="356"/>
      <c r="H123" s="356"/>
      <c r="I123" s="356"/>
      <c r="J123" s="356"/>
    </row>
    <row r="124" spans="5:10" x14ac:dyDescent="0.2">
      <c r="E124" s="356"/>
      <c r="F124" s="356"/>
      <c r="G124" s="356"/>
      <c r="H124" s="356"/>
      <c r="I124" s="356"/>
      <c r="J124" s="356"/>
    </row>
  </sheetData>
  <sheetProtection selectLockedCells="1"/>
  <mergeCells count="273">
    <mergeCell ref="C46:D46"/>
    <mergeCell ref="C28:D28"/>
    <mergeCell ref="C29:D29"/>
    <mergeCell ref="C38:D38"/>
    <mergeCell ref="C39:D39"/>
    <mergeCell ref="C41:D41"/>
    <mergeCell ref="C44:D44"/>
    <mergeCell ref="C43:D43"/>
    <mergeCell ref="E43:F43"/>
    <mergeCell ref="E44:F44"/>
    <mergeCell ref="E28:F28"/>
    <mergeCell ref="C34:D34"/>
    <mergeCell ref="C35:D35"/>
    <mergeCell ref="C36:D36"/>
    <mergeCell ref="C37:D37"/>
    <mergeCell ref="C30:D30"/>
    <mergeCell ref="C32:D32"/>
    <mergeCell ref="C33:D33"/>
    <mergeCell ref="C40:D40"/>
    <mergeCell ref="C42:D42"/>
    <mergeCell ref="C45:D45"/>
    <mergeCell ref="E124:F124"/>
    <mergeCell ref="G124:J124"/>
    <mergeCell ref="G123:J123"/>
    <mergeCell ref="E111:F111"/>
    <mergeCell ref="G111:J111"/>
    <mergeCell ref="E112:F112"/>
    <mergeCell ref="G112:J112"/>
    <mergeCell ref="E113:F113"/>
    <mergeCell ref="G113:J113"/>
    <mergeCell ref="E123:F123"/>
    <mergeCell ref="E114:F114"/>
    <mergeCell ref="G114:J114"/>
    <mergeCell ref="E115:F115"/>
    <mergeCell ref="G115:J115"/>
    <mergeCell ref="E116:F116"/>
    <mergeCell ref="G116:J116"/>
    <mergeCell ref="E122:F122"/>
    <mergeCell ref="G122:J122"/>
    <mergeCell ref="E96:F96"/>
    <mergeCell ref="G96:J96"/>
    <mergeCell ref="E97:F97"/>
    <mergeCell ref="G97:J97"/>
    <mergeCell ref="E98:F98"/>
    <mergeCell ref="G98:J98"/>
    <mergeCell ref="E99:F99"/>
    <mergeCell ref="E100:F100"/>
    <mergeCell ref="G107:J107"/>
    <mergeCell ref="E104:F104"/>
    <mergeCell ref="G104:J104"/>
    <mergeCell ref="G105:J105"/>
    <mergeCell ref="E106:F106"/>
    <mergeCell ref="G106:J106"/>
    <mergeCell ref="E107:F107"/>
    <mergeCell ref="E102:F102"/>
    <mergeCell ref="G102:J102"/>
    <mergeCell ref="E103:F103"/>
    <mergeCell ref="G103:J103"/>
    <mergeCell ref="E105:F105"/>
    <mergeCell ref="G99:J99"/>
    <mergeCell ref="G100:J100"/>
    <mergeCell ref="E101:F101"/>
    <mergeCell ref="G101:J101"/>
    <mergeCell ref="E108:F108"/>
    <mergeCell ref="G108:J108"/>
    <mergeCell ref="E109:F109"/>
    <mergeCell ref="G109:J109"/>
    <mergeCell ref="E110:F110"/>
    <mergeCell ref="E120:F120"/>
    <mergeCell ref="G120:J120"/>
    <mergeCell ref="E121:F121"/>
    <mergeCell ref="G121:J121"/>
    <mergeCell ref="E117:F117"/>
    <mergeCell ref="G117:J117"/>
    <mergeCell ref="E118:F118"/>
    <mergeCell ref="G118:J118"/>
    <mergeCell ref="E119:F119"/>
    <mergeCell ref="G119:J119"/>
    <mergeCell ref="G110:J110"/>
    <mergeCell ref="G93:J93"/>
    <mergeCell ref="E94:F94"/>
    <mergeCell ref="G94:J94"/>
    <mergeCell ref="E95:F95"/>
    <mergeCell ref="G95:J95"/>
    <mergeCell ref="E90:F90"/>
    <mergeCell ref="G90:J90"/>
    <mergeCell ref="E91:F91"/>
    <mergeCell ref="G91:J91"/>
    <mergeCell ref="E92:F92"/>
    <mergeCell ref="G92:J92"/>
    <mergeCell ref="E93:F93"/>
    <mergeCell ref="G87:J87"/>
    <mergeCell ref="E88:F88"/>
    <mergeCell ref="G88:J88"/>
    <mergeCell ref="E89:F89"/>
    <mergeCell ref="G89:J89"/>
    <mergeCell ref="E84:F84"/>
    <mergeCell ref="G84:J84"/>
    <mergeCell ref="E85:F85"/>
    <mergeCell ref="G85:J85"/>
    <mergeCell ref="E86:F86"/>
    <mergeCell ref="G86:J86"/>
    <mergeCell ref="E87:F87"/>
    <mergeCell ref="G81:J81"/>
    <mergeCell ref="E82:F82"/>
    <mergeCell ref="G82:J82"/>
    <mergeCell ref="E83:F83"/>
    <mergeCell ref="G83:J83"/>
    <mergeCell ref="E78:F78"/>
    <mergeCell ref="G78:J78"/>
    <mergeCell ref="E79:F79"/>
    <mergeCell ref="G79:J79"/>
    <mergeCell ref="E80:F80"/>
    <mergeCell ref="G80:J80"/>
    <mergeCell ref="E81:F81"/>
    <mergeCell ref="G75:J75"/>
    <mergeCell ref="E76:F76"/>
    <mergeCell ref="G76:J76"/>
    <mergeCell ref="E77:F77"/>
    <mergeCell ref="G77:J77"/>
    <mergeCell ref="E72:F72"/>
    <mergeCell ref="G72:J72"/>
    <mergeCell ref="E73:F73"/>
    <mergeCell ref="G73:J73"/>
    <mergeCell ref="E74:F74"/>
    <mergeCell ref="G74:J74"/>
    <mergeCell ref="E75:F75"/>
    <mergeCell ref="G69:J69"/>
    <mergeCell ref="E70:F70"/>
    <mergeCell ref="G70:J70"/>
    <mergeCell ref="E71:F71"/>
    <mergeCell ref="G71:J71"/>
    <mergeCell ref="E66:F66"/>
    <mergeCell ref="G66:J66"/>
    <mergeCell ref="E67:F67"/>
    <mergeCell ref="G67:J67"/>
    <mergeCell ref="E68:F68"/>
    <mergeCell ref="G68:J68"/>
    <mergeCell ref="E69:F69"/>
    <mergeCell ref="G63:J63"/>
    <mergeCell ref="E64:F64"/>
    <mergeCell ref="G64:J64"/>
    <mergeCell ref="E65:F65"/>
    <mergeCell ref="G65:J65"/>
    <mergeCell ref="E60:F60"/>
    <mergeCell ref="G60:J60"/>
    <mergeCell ref="E61:F61"/>
    <mergeCell ref="G61:J61"/>
    <mergeCell ref="E62:F62"/>
    <mergeCell ref="G62:J62"/>
    <mergeCell ref="E63:F63"/>
    <mergeCell ref="G50:J50"/>
    <mergeCell ref="G57:J57"/>
    <mergeCell ref="E58:F58"/>
    <mergeCell ref="G58:J58"/>
    <mergeCell ref="E59:F59"/>
    <mergeCell ref="G59:J59"/>
    <mergeCell ref="E54:F54"/>
    <mergeCell ref="G54:J54"/>
    <mergeCell ref="E55:F55"/>
    <mergeCell ref="G55:J55"/>
    <mergeCell ref="E56:F56"/>
    <mergeCell ref="G56:J56"/>
    <mergeCell ref="E57:F57"/>
    <mergeCell ref="E53:F53"/>
    <mergeCell ref="E50:F50"/>
    <mergeCell ref="E51:F51"/>
    <mergeCell ref="C18:D18"/>
    <mergeCell ref="G53:J53"/>
    <mergeCell ref="E32:F32"/>
    <mergeCell ref="G32:J32"/>
    <mergeCell ref="E33:F33"/>
    <mergeCell ref="G33:J33"/>
    <mergeCell ref="E46:F46"/>
    <mergeCell ref="G46:J46"/>
    <mergeCell ref="E47:F47"/>
    <mergeCell ref="G47:J47"/>
    <mergeCell ref="G36:J36"/>
    <mergeCell ref="E37:F37"/>
    <mergeCell ref="G37:J37"/>
    <mergeCell ref="E45:F45"/>
    <mergeCell ref="G45:J45"/>
    <mergeCell ref="E34:F34"/>
    <mergeCell ref="G34:J34"/>
    <mergeCell ref="E48:F48"/>
    <mergeCell ref="G48:J48"/>
    <mergeCell ref="E49:F49"/>
    <mergeCell ref="E41:F41"/>
    <mergeCell ref="G51:J51"/>
    <mergeCell ref="E52:F52"/>
    <mergeCell ref="G52:J52"/>
    <mergeCell ref="G49:J49"/>
    <mergeCell ref="E31:F31"/>
    <mergeCell ref="G31:J31"/>
    <mergeCell ref="E35:F35"/>
    <mergeCell ref="G35:J35"/>
    <mergeCell ref="E26:F26"/>
    <mergeCell ref="G26:J26"/>
    <mergeCell ref="E27:F27"/>
    <mergeCell ref="G27:J27"/>
    <mergeCell ref="E30:F30"/>
    <mergeCell ref="G30:J30"/>
    <mergeCell ref="E40:F40"/>
    <mergeCell ref="G40:J40"/>
    <mergeCell ref="E42:F42"/>
    <mergeCell ref="G42:J42"/>
    <mergeCell ref="G44:J44"/>
    <mergeCell ref="E29:F29"/>
    <mergeCell ref="B18:B30"/>
    <mergeCell ref="C19:D19"/>
    <mergeCell ref="C20:D20"/>
    <mergeCell ref="G19:J19"/>
    <mergeCell ref="A18:A46"/>
    <mergeCell ref="B31:B46"/>
    <mergeCell ref="C31:D31"/>
    <mergeCell ref="E23:F23"/>
    <mergeCell ref="G23:J23"/>
    <mergeCell ref="E24:F24"/>
    <mergeCell ref="G41:J41"/>
    <mergeCell ref="G43:J43"/>
    <mergeCell ref="G24:J24"/>
    <mergeCell ref="G25:J25"/>
    <mergeCell ref="E25:F25"/>
    <mergeCell ref="C21:D21"/>
    <mergeCell ref="C22:D22"/>
    <mergeCell ref="C23:D23"/>
    <mergeCell ref="C25:D25"/>
    <mergeCell ref="C26:D26"/>
    <mergeCell ref="C27:D27"/>
    <mergeCell ref="C24:D24"/>
    <mergeCell ref="E22:F22"/>
    <mergeCell ref="G22:J22"/>
    <mergeCell ref="E15:F15"/>
    <mergeCell ref="G15:J15"/>
    <mergeCell ref="E16:F16"/>
    <mergeCell ref="G16:J16"/>
    <mergeCell ref="G38:J38"/>
    <mergeCell ref="G39:J39"/>
    <mergeCell ref="G28:J28"/>
    <mergeCell ref="G29:J29"/>
    <mergeCell ref="E38:F38"/>
    <mergeCell ref="E39:F39"/>
    <mergeCell ref="E20:F20"/>
    <mergeCell ref="E21:F21"/>
    <mergeCell ref="G21:J21"/>
    <mergeCell ref="G20:J20"/>
    <mergeCell ref="E18:F18"/>
    <mergeCell ref="G18:J18"/>
    <mergeCell ref="E19:F19"/>
    <mergeCell ref="A8:D17"/>
    <mergeCell ref="E13:F13"/>
    <mergeCell ref="G13:J13"/>
    <mergeCell ref="G17:J17"/>
    <mergeCell ref="E17:F17"/>
    <mergeCell ref="H1:I1"/>
    <mergeCell ref="H2:I2"/>
    <mergeCell ref="H3:I3"/>
    <mergeCell ref="H4:I4"/>
    <mergeCell ref="E11:F11"/>
    <mergeCell ref="G11:J11"/>
    <mergeCell ref="G12:J12"/>
    <mergeCell ref="E9:F9"/>
    <mergeCell ref="E10:F10"/>
    <mergeCell ref="G9:J9"/>
    <mergeCell ref="G10:J10"/>
    <mergeCell ref="A1:G2"/>
    <mergeCell ref="A3:G4"/>
    <mergeCell ref="A6:J7"/>
    <mergeCell ref="A5:J5"/>
    <mergeCell ref="J1:J4"/>
    <mergeCell ref="E8:J8"/>
    <mergeCell ref="E14:F14"/>
    <mergeCell ref="G14:J14"/>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11" zoomScale="70" zoomScaleNormal="70" workbookViewId="0">
      <selection activeCell="B14" sqref="B14"/>
    </sheetView>
  </sheetViews>
  <sheetFormatPr baseColWidth="10" defaultColWidth="11.42578125" defaultRowHeight="14.25" x14ac:dyDescent="0.2"/>
  <cols>
    <col min="1" max="1" width="31" style="1" customWidth="1"/>
    <col min="2" max="2" width="39.5703125" style="1" customWidth="1"/>
    <col min="3" max="3" width="30.85546875"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26"/>
      <c r="B1" s="395" t="str">
        <f>CONTEXTO!B1</f>
        <v xml:space="preserve">PROCESO: </v>
      </c>
      <c r="C1" s="395"/>
      <c r="D1" s="395"/>
      <c r="E1" s="395"/>
      <c r="F1" s="401" t="s">
        <v>387</v>
      </c>
      <c r="G1" s="334"/>
      <c r="H1" s="334"/>
      <c r="I1" s="334"/>
      <c r="J1" s="571"/>
    </row>
    <row r="2" spans="1:10" x14ac:dyDescent="0.2">
      <c r="A2" s="427"/>
      <c r="B2" s="396" t="s">
        <v>68</v>
      </c>
      <c r="C2" s="396"/>
      <c r="D2" s="396"/>
      <c r="E2" s="396"/>
      <c r="F2" s="402" t="s">
        <v>385</v>
      </c>
      <c r="G2" s="403"/>
      <c r="H2" s="403"/>
      <c r="I2" s="403"/>
      <c r="J2" s="572"/>
    </row>
    <row r="3" spans="1:10" ht="15" customHeight="1" x14ac:dyDescent="0.2">
      <c r="A3" s="427"/>
      <c r="B3" s="396"/>
      <c r="C3" s="396"/>
      <c r="D3" s="396"/>
      <c r="E3" s="396"/>
      <c r="F3" s="402" t="s">
        <v>386</v>
      </c>
      <c r="G3" s="403"/>
      <c r="H3" s="403"/>
      <c r="I3" s="403"/>
      <c r="J3" s="572"/>
    </row>
    <row r="4" spans="1:10" ht="15" thickBot="1" x14ac:dyDescent="0.25">
      <c r="A4" s="427"/>
      <c r="B4" s="396"/>
      <c r="C4" s="396"/>
      <c r="D4" s="396"/>
      <c r="E4" s="396"/>
      <c r="F4" s="402" t="s">
        <v>399</v>
      </c>
      <c r="G4" s="403"/>
      <c r="H4" s="403"/>
      <c r="I4" s="403"/>
      <c r="J4" s="573"/>
    </row>
    <row r="5" spans="1:10" ht="15.75" x14ac:dyDescent="0.2">
      <c r="A5" s="560"/>
      <c r="B5" s="394"/>
      <c r="C5" s="394"/>
      <c r="D5" s="394"/>
      <c r="E5" s="394"/>
      <c r="F5" s="394"/>
      <c r="G5" s="394"/>
      <c r="H5" s="394"/>
      <c r="I5" s="394"/>
      <c r="J5" s="561"/>
    </row>
    <row r="6" spans="1:10" ht="39.75" customHeight="1" x14ac:dyDescent="0.2">
      <c r="A6" s="556" t="str">
        <f>CONTEXTO!A8</f>
        <v>PROCESO:  GESTIÓN DEL DESARROLLO ECONÓMICO Y LA COMPETITIVIDAD</v>
      </c>
      <c r="B6" s="557"/>
      <c r="C6" s="557"/>
      <c r="D6" s="557"/>
      <c r="E6" s="557"/>
      <c r="F6" s="557"/>
      <c r="G6" s="557"/>
      <c r="H6" s="557"/>
      <c r="I6" s="557"/>
      <c r="J6" s="558"/>
    </row>
    <row r="7" spans="1:10" s="74" customFormat="1" ht="100.5" customHeight="1" thickBot="1" x14ac:dyDescent="0.25">
      <c r="A7" s="553"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554"/>
      <c r="C7" s="554"/>
      <c r="D7" s="554"/>
      <c r="E7" s="554"/>
      <c r="F7" s="554"/>
      <c r="G7" s="554"/>
      <c r="H7" s="554"/>
      <c r="I7" s="554"/>
      <c r="J7" s="555"/>
    </row>
    <row r="8" spans="1:10" s="74" customFormat="1" ht="32.25" customHeight="1" thickBot="1" x14ac:dyDescent="0.25">
      <c r="A8" s="559"/>
      <c r="B8" s="559"/>
      <c r="C8" s="559"/>
      <c r="D8" s="559"/>
      <c r="E8" s="559"/>
      <c r="F8" s="559"/>
      <c r="G8" s="559"/>
      <c r="H8" s="559"/>
      <c r="I8" s="559"/>
      <c r="J8" s="559"/>
    </row>
    <row r="9" spans="1:10" s="74" customFormat="1" ht="69" customHeight="1" x14ac:dyDescent="0.2">
      <c r="A9" s="88" t="s">
        <v>265</v>
      </c>
      <c r="B9" s="89" t="s">
        <v>264</v>
      </c>
      <c r="C9" s="90" t="s">
        <v>266</v>
      </c>
      <c r="D9" s="91" t="s">
        <v>79</v>
      </c>
      <c r="E9" s="92" t="s">
        <v>69</v>
      </c>
      <c r="F9" s="93" t="s">
        <v>70</v>
      </c>
      <c r="G9" s="93" t="s">
        <v>71</v>
      </c>
      <c r="H9" s="93" t="s">
        <v>72</v>
      </c>
      <c r="I9" s="93" t="s">
        <v>73</v>
      </c>
      <c r="J9" s="94" t="s">
        <v>74</v>
      </c>
    </row>
    <row r="10" spans="1:10" s="74" customFormat="1" ht="50.25" customHeight="1" x14ac:dyDescent="0.2">
      <c r="A10" s="569" t="s">
        <v>472</v>
      </c>
      <c r="B10" s="230" t="s">
        <v>429</v>
      </c>
      <c r="C10" s="570" t="s">
        <v>475</v>
      </c>
      <c r="D10" s="282" t="s">
        <v>478</v>
      </c>
      <c r="E10" s="570" t="s">
        <v>482</v>
      </c>
      <c r="F10" s="565" t="s">
        <v>138</v>
      </c>
      <c r="G10" s="565" t="s">
        <v>139</v>
      </c>
      <c r="H10" s="565" t="s">
        <v>139</v>
      </c>
      <c r="I10" s="565" t="s">
        <v>138</v>
      </c>
      <c r="J10" s="548" t="str">
        <f>IF(F10="NA","GESTION",IF(G10="NA","GESTION",IF(H10="NA","GESTION",IF(I10="NA","GESTION",IF(F10&lt;&gt;"X"," ",IF(G10&lt;&gt;"X"," ",IF(H10&lt;&gt;"X"," ",IF(I10&lt;&gt;"X"," ","CORRUPCION"))))))))</f>
        <v>GESTION</v>
      </c>
    </row>
    <row r="11" spans="1:10" ht="63" customHeight="1" x14ac:dyDescent="0.2">
      <c r="A11" s="569"/>
      <c r="B11" s="230" t="s">
        <v>469</v>
      </c>
      <c r="C11" s="570"/>
      <c r="D11" s="282" t="s">
        <v>479</v>
      </c>
      <c r="E11" s="570"/>
      <c r="F11" s="565"/>
      <c r="G11" s="565"/>
      <c r="H11" s="565"/>
      <c r="I11" s="565"/>
      <c r="J11" s="548"/>
    </row>
    <row r="12" spans="1:10" ht="60.75" customHeight="1" x14ac:dyDescent="0.2">
      <c r="A12" s="569"/>
      <c r="B12" s="230"/>
      <c r="C12" s="570"/>
      <c r="D12" s="231"/>
      <c r="E12" s="570"/>
      <c r="F12" s="565"/>
      <c r="G12" s="565"/>
      <c r="H12" s="565"/>
      <c r="I12" s="565"/>
      <c r="J12" s="548"/>
    </row>
    <row r="13" spans="1:10" ht="67.5" customHeight="1" x14ac:dyDescent="0.2">
      <c r="A13" s="566" t="s">
        <v>473</v>
      </c>
      <c r="B13" s="230" t="s">
        <v>544</v>
      </c>
      <c r="C13" s="562" t="s">
        <v>476</v>
      </c>
      <c r="D13" s="232" t="s">
        <v>480</v>
      </c>
      <c r="E13" s="562" t="s">
        <v>483</v>
      </c>
      <c r="F13" s="565" t="s">
        <v>138</v>
      </c>
      <c r="G13" s="565" t="s">
        <v>138</v>
      </c>
      <c r="H13" s="565" t="s">
        <v>138</v>
      </c>
      <c r="I13" s="565" t="s">
        <v>138</v>
      </c>
      <c r="J13" s="548" t="str">
        <f t="shared" ref="J13" si="0">IF(F13="NA","GESTION",IF(G13="NA","GESTION",IF(H13="NA","GESTION",IF(I13="NA","GESTION",IF(F13&lt;&gt;"X"," ",IF(G13&lt;&gt;"X"," ",IF(H13&lt;&gt;"X"," ",IF(I13&lt;&gt;"X"," ","CORRUPCION"))))))))</f>
        <v>CORRUPCION</v>
      </c>
    </row>
    <row r="14" spans="1:10" ht="63.75" customHeight="1" x14ac:dyDescent="0.2">
      <c r="A14" s="567"/>
      <c r="B14" s="230" t="s">
        <v>470</v>
      </c>
      <c r="C14" s="563"/>
      <c r="D14" s="232" t="s">
        <v>480</v>
      </c>
      <c r="E14" s="563"/>
      <c r="F14" s="565"/>
      <c r="G14" s="565"/>
      <c r="H14" s="565"/>
      <c r="I14" s="565"/>
      <c r="J14" s="548"/>
    </row>
    <row r="15" spans="1:10" ht="64.5" customHeight="1" x14ac:dyDescent="0.2">
      <c r="A15" s="568"/>
      <c r="B15" s="230"/>
      <c r="C15" s="564"/>
      <c r="D15" s="233"/>
      <c r="E15" s="564"/>
      <c r="F15" s="565"/>
      <c r="G15" s="565"/>
      <c r="H15" s="565"/>
      <c r="I15" s="565"/>
      <c r="J15" s="548"/>
    </row>
    <row r="16" spans="1:10" ht="97.5" customHeight="1" x14ac:dyDescent="0.2">
      <c r="A16" s="569" t="s">
        <v>474</v>
      </c>
      <c r="B16" s="230" t="s">
        <v>471</v>
      </c>
      <c r="C16" s="570" t="s">
        <v>477</v>
      </c>
      <c r="D16" s="282" t="s">
        <v>481</v>
      </c>
      <c r="E16" s="570" t="s">
        <v>484</v>
      </c>
      <c r="F16" s="565" t="s">
        <v>138</v>
      </c>
      <c r="G16" s="565" t="s">
        <v>138</v>
      </c>
      <c r="H16" s="565" t="s">
        <v>138</v>
      </c>
      <c r="I16" s="565" t="s">
        <v>139</v>
      </c>
      <c r="J16" s="548" t="str">
        <f t="shared" ref="J16" si="1">IF(F16="NA","GESTION",IF(G16="NA","GESTION",IF(H16="NA","GESTION",IF(I16="NA","GESTION",IF(F16&lt;&gt;"X"," ",IF(G16&lt;&gt;"X"," ",IF(H16&lt;&gt;"X"," ",IF(I16&lt;&gt;"X"," ","CORRUPCION"))))))))</f>
        <v>GESTION</v>
      </c>
    </row>
    <row r="17" spans="1:10" ht="63.75" customHeight="1" x14ac:dyDescent="0.2">
      <c r="A17" s="569"/>
      <c r="B17" s="230"/>
      <c r="C17" s="570"/>
      <c r="D17" s="230"/>
      <c r="E17" s="570"/>
      <c r="F17" s="565"/>
      <c r="G17" s="565"/>
      <c r="H17" s="565"/>
      <c r="I17" s="565"/>
      <c r="J17" s="548"/>
    </row>
    <row r="18" spans="1:10" ht="50.25" customHeight="1" x14ac:dyDescent="0.2">
      <c r="A18" s="569"/>
      <c r="B18" s="230"/>
      <c r="C18" s="570"/>
      <c r="D18" s="230"/>
      <c r="E18" s="570"/>
      <c r="F18" s="565"/>
      <c r="G18" s="565"/>
      <c r="H18" s="565"/>
      <c r="I18" s="565"/>
      <c r="J18" s="548"/>
    </row>
    <row r="19" spans="1:10" ht="58.5" customHeight="1" x14ac:dyDescent="0.2">
      <c r="A19" s="234"/>
      <c r="B19" s="235"/>
      <c r="C19" s="235"/>
      <c r="D19" s="235"/>
      <c r="E19" s="545" t="s">
        <v>271</v>
      </c>
      <c r="F19" s="235"/>
      <c r="G19" s="235"/>
      <c r="H19" s="235"/>
      <c r="I19" s="235"/>
      <c r="J19" s="548" t="str">
        <f t="shared" ref="J19" si="2">IF(F19="NA","GESTION",IF(G19="NA","GESTION",IF(H19="NA","GESTION",IF(I19="NA","GESTION",IF(F19&lt;&gt;"X"," ",IF(G19&lt;&gt;"X"," ",IF(H19&lt;&gt;"X"," ",IF(I19&lt;&gt;"X"," ","CORRUPCION"))))))))</f>
        <v xml:space="preserve"> </v>
      </c>
    </row>
    <row r="20" spans="1:10" ht="67.5" customHeight="1" x14ac:dyDescent="0.2">
      <c r="A20" s="234"/>
      <c r="B20" s="235"/>
      <c r="C20" s="235"/>
      <c r="D20" s="235"/>
      <c r="E20" s="546"/>
      <c r="F20" s="235"/>
      <c r="G20" s="235"/>
      <c r="H20" s="235"/>
      <c r="I20" s="235"/>
      <c r="J20" s="548"/>
    </row>
    <row r="21" spans="1:10" ht="78.75" customHeight="1" x14ac:dyDescent="0.2">
      <c r="A21" s="234"/>
      <c r="B21" s="235"/>
      <c r="C21" s="235"/>
      <c r="D21" s="235"/>
      <c r="E21" s="547"/>
      <c r="F21" s="235"/>
      <c r="G21" s="235"/>
      <c r="H21" s="235"/>
      <c r="I21" s="235"/>
      <c r="J21" s="548"/>
    </row>
    <row r="22" spans="1:10" ht="71.25" customHeight="1" x14ac:dyDescent="0.2">
      <c r="A22" s="234"/>
      <c r="B22" s="235"/>
      <c r="C22" s="235"/>
      <c r="D22" s="235"/>
      <c r="E22" s="545" t="s">
        <v>252</v>
      </c>
      <c r="F22" s="235"/>
      <c r="G22" s="235"/>
      <c r="H22" s="235"/>
      <c r="I22" s="235"/>
      <c r="J22" s="548" t="str">
        <f t="shared" ref="J22" si="3">IF(F22="NA","GESTION",IF(G22="NA","GESTION",IF(H22="NA","GESTION",IF(I22="NA","GESTION",IF(F22&lt;&gt;"X"," ",IF(G22&lt;&gt;"X"," ",IF(H22&lt;&gt;"X"," ",IF(I22&lt;&gt;"X"," ","CORRUPCION"))))))))</f>
        <v xml:space="preserve"> </v>
      </c>
    </row>
    <row r="23" spans="1:10" ht="80.25" customHeight="1" x14ac:dyDescent="0.2">
      <c r="A23" s="234"/>
      <c r="B23" s="235"/>
      <c r="C23" s="235"/>
      <c r="D23" s="235"/>
      <c r="E23" s="546"/>
      <c r="F23" s="235"/>
      <c r="G23" s="235"/>
      <c r="H23" s="235"/>
      <c r="I23" s="235"/>
      <c r="J23" s="548"/>
    </row>
    <row r="24" spans="1:10" ht="69.75" customHeight="1" x14ac:dyDescent="0.2">
      <c r="A24" s="234"/>
      <c r="B24" s="235"/>
      <c r="C24" s="235"/>
      <c r="D24" s="235"/>
      <c r="E24" s="547"/>
      <c r="F24" s="235"/>
      <c r="G24" s="235"/>
      <c r="H24" s="235"/>
      <c r="I24" s="235"/>
      <c r="J24" s="548"/>
    </row>
    <row r="25" spans="1:10" ht="54.75" customHeight="1" x14ac:dyDescent="0.2">
      <c r="A25" s="234"/>
      <c r="B25" s="235"/>
      <c r="C25" s="235"/>
      <c r="D25" s="235"/>
      <c r="E25" s="545" t="s">
        <v>272</v>
      </c>
      <c r="F25" s="235"/>
      <c r="G25" s="235"/>
      <c r="H25" s="235"/>
      <c r="I25" s="235"/>
      <c r="J25" s="548" t="str">
        <f t="shared" ref="J25" si="4">IF(F25="NA","GESTION",IF(G25="NA","GESTION",IF(H25="NA","GESTION",IF(I25="NA","GESTION",IF(F25&lt;&gt;"X"," ",IF(G25&lt;&gt;"X"," ",IF(H25&lt;&gt;"X"," ",IF(I25&lt;&gt;"X"," ","CORRUPCION"))))))))</f>
        <v xml:space="preserve"> </v>
      </c>
    </row>
    <row r="26" spans="1:10" ht="65.25" customHeight="1" x14ac:dyDescent="0.2">
      <c r="A26" s="234"/>
      <c r="B26" s="235"/>
      <c r="C26" s="235"/>
      <c r="D26" s="235"/>
      <c r="E26" s="546"/>
      <c r="F26" s="235"/>
      <c r="G26" s="235"/>
      <c r="H26" s="235"/>
      <c r="I26" s="235"/>
      <c r="J26" s="548"/>
    </row>
    <row r="27" spans="1:10" ht="69.75" customHeight="1" x14ac:dyDescent="0.2">
      <c r="A27" s="234"/>
      <c r="B27" s="235"/>
      <c r="C27" s="235"/>
      <c r="D27" s="235"/>
      <c r="E27" s="547"/>
      <c r="F27" s="235"/>
      <c r="G27" s="235"/>
      <c r="H27" s="235"/>
      <c r="I27" s="235"/>
      <c r="J27" s="548"/>
    </row>
    <row r="28" spans="1:10" ht="68.25" customHeight="1" x14ac:dyDescent="0.2">
      <c r="A28" s="234"/>
      <c r="B28" s="235"/>
      <c r="C28" s="235"/>
      <c r="D28" s="235"/>
      <c r="E28" s="545" t="s">
        <v>267</v>
      </c>
      <c r="F28" s="235"/>
      <c r="G28" s="235"/>
      <c r="H28" s="235"/>
      <c r="I28" s="235"/>
      <c r="J28" s="548" t="str">
        <f>IF(F28="NA","GESTION",IF(G28="NA","GESTION",IF(H28="NA","GESTION",IF(I28="NA","GESTION",IF(F28&lt;&gt;"X"," ",IF(G28&lt;&gt;"X"," ",IF(H28&lt;&gt;"X"," ",IF(I28&lt;&gt;"X"," ","CORRUPCION"))))))))</f>
        <v xml:space="preserve"> </v>
      </c>
    </row>
    <row r="29" spans="1:10" ht="69" customHeight="1" x14ac:dyDescent="0.2">
      <c r="A29" s="234"/>
      <c r="B29" s="235"/>
      <c r="C29" s="235"/>
      <c r="D29" s="235"/>
      <c r="E29" s="546"/>
      <c r="F29" s="235"/>
      <c r="G29" s="235"/>
      <c r="H29" s="235"/>
      <c r="I29" s="235"/>
      <c r="J29" s="548"/>
    </row>
    <row r="30" spans="1:10" ht="59.25" customHeight="1" x14ac:dyDescent="0.2">
      <c r="A30" s="234"/>
      <c r="B30" s="235"/>
      <c r="C30" s="235"/>
      <c r="D30" s="235"/>
      <c r="E30" s="547"/>
      <c r="F30" s="235"/>
      <c r="G30" s="235"/>
      <c r="H30" s="235"/>
      <c r="I30" s="235"/>
      <c r="J30" s="548"/>
    </row>
    <row r="31" spans="1:10" ht="57" customHeight="1" x14ac:dyDescent="0.2">
      <c r="A31" s="234"/>
      <c r="B31" s="235"/>
      <c r="C31" s="235"/>
      <c r="D31" s="235"/>
      <c r="E31" s="545" t="s">
        <v>268</v>
      </c>
      <c r="F31" s="235"/>
      <c r="G31" s="235"/>
      <c r="H31" s="235"/>
      <c r="I31" s="235"/>
      <c r="J31" s="548" t="str">
        <f t="shared" ref="J31" si="5">IF(F31="NA","GESTION",IF(G31="NA","GESTION",IF(H31="NA","GESTION",IF(I31="NA","GESTION",IF(F31&lt;&gt;"X"," ",IF(G31&lt;&gt;"X"," ",IF(H31&lt;&gt;"X"," ",IF(I31&lt;&gt;"X"," ","CORRUPCION"))))))))</f>
        <v xml:space="preserve"> </v>
      </c>
    </row>
    <row r="32" spans="1:10" ht="61.5" customHeight="1" x14ac:dyDescent="0.2">
      <c r="A32" s="234"/>
      <c r="B32" s="235"/>
      <c r="C32" s="235"/>
      <c r="D32" s="235"/>
      <c r="E32" s="546"/>
      <c r="F32" s="235"/>
      <c r="G32" s="235"/>
      <c r="H32" s="235"/>
      <c r="I32" s="235"/>
      <c r="J32" s="548"/>
    </row>
    <row r="33" spans="1:10" ht="71.25" customHeight="1" x14ac:dyDescent="0.2">
      <c r="A33" s="234"/>
      <c r="B33" s="235"/>
      <c r="C33" s="235"/>
      <c r="D33" s="235"/>
      <c r="E33" s="547"/>
      <c r="F33" s="235"/>
      <c r="G33" s="235"/>
      <c r="H33" s="235"/>
      <c r="I33" s="235"/>
      <c r="J33" s="548"/>
    </row>
    <row r="34" spans="1:10" ht="64.5" customHeight="1" x14ac:dyDescent="0.2">
      <c r="A34" s="236"/>
      <c r="B34" s="237"/>
      <c r="C34" s="237"/>
      <c r="D34" s="237"/>
      <c r="E34" s="549" t="s">
        <v>269</v>
      </c>
      <c r="F34" s="237"/>
      <c r="G34" s="237"/>
      <c r="H34" s="237"/>
      <c r="I34" s="237"/>
      <c r="J34" s="548" t="str">
        <f t="shared" ref="J34" si="6">IF(F34="NA","GESTION",IF(G34="NA","GESTION",IF(H34="NA","GESTION",IF(I34="NA","GESTION",IF(F34&lt;&gt;"X"," ",IF(G34&lt;&gt;"X"," ",IF(H34&lt;&gt;"X"," ",IF(I34&lt;&gt;"X"," ","CORRUPCION"))))))))</f>
        <v xml:space="preserve"> </v>
      </c>
    </row>
    <row r="35" spans="1:10" ht="74.25" customHeight="1" x14ac:dyDescent="0.2">
      <c r="A35" s="238"/>
      <c r="B35" s="239"/>
      <c r="C35" s="239"/>
      <c r="D35" s="239"/>
      <c r="E35" s="550"/>
      <c r="F35" s="239"/>
      <c r="G35" s="239"/>
      <c r="H35" s="239"/>
      <c r="I35" s="239"/>
      <c r="J35" s="548"/>
    </row>
    <row r="36" spans="1:10" ht="54.75" customHeight="1" x14ac:dyDescent="0.2">
      <c r="A36" s="238"/>
      <c r="B36" s="239"/>
      <c r="C36" s="239"/>
      <c r="D36" s="239"/>
      <c r="E36" s="552"/>
      <c r="F36" s="239"/>
      <c r="G36" s="239"/>
      <c r="H36" s="239"/>
      <c r="I36" s="239"/>
      <c r="J36" s="548"/>
    </row>
    <row r="37" spans="1:10" ht="77.25" customHeight="1" x14ac:dyDescent="0.2">
      <c r="A37" s="238"/>
      <c r="B37" s="239"/>
      <c r="C37" s="239"/>
      <c r="D37" s="239"/>
      <c r="E37" s="549" t="s">
        <v>270</v>
      </c>
      <c r="F37" s="239"/>
      <c r="G37" s="239"/>
      <c r="H37" s="239"/>
      <c r="I37" s="239"/>
      <c r="J37" s="548" t="str">
        <f t="shared" ref="J37" si="7">IF(F37="NA","GESTION",IF(G37="NA","GESTION",IF(H37="NA","GESTION",IF(I37="NA","GESTION",IF(F37&lt;&gt;"X"," ",IF(G37&lt;&gt;"X"," ",IF(H37&lt;&gt;"X"," ",IF(I37&lt;&gt;"X"," ","CORRUPCION"))))))))</f>
        <v xml:space="preserve"> </v>
      </c>
    </row>
    <row r="38" spans="1:10" ht="66.75" customHeight="1" x14ac:dyDescent="0.2">
      <c r="A38" s="238"/>
      <c r="B38" s="239"/>
      <c r="C38" s="239"/>
      <c r="D38" s="239"/>
      <c r="E38" s="550"/>
      <c r="F38" s="239"/>
      <c r="G38" s="239"/>
      <c r="H38" s="239"/>
      <c r="I38" s="239"/>
      <c r="J38" s="548"/>
    </row>
    <row r="39" spans="1:10" ht="52.5" customHeight="1" thickBot="1" x14ac:dyDescent="0.25">
      <c r="A39" s="240"/>
      <c r="B39" s="241"/>
      <c r="C39" s="241"/>
      <c r="D39" s="241"/>
      <c r="E39" s="551"/>
      <c r="F39" s="241"/>
      <c r="G39" s="241"/>
      <c r="H39" s="241"/>
      <c r="I39" s="241"/>
      <c r="J39" s="548"/>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H39"/>
  <sheetViews>
    <sheetView topLeftCell="A15" workbookViewId="0">
      <selection activeCell="D13" sqref="D13"/>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8" ht="28.5" customHeight="1" x14ac:dyDescent="0.2">
      <c r="A1" s="426"/>
      <c r="B1" s="395" t="str">
        <f>CONTEXTO!B1</f>
        <v xml:space="preserve">PROCESO: </v>
      </c>
      <c r="C1" s="395"/>
      <c r="D1" s="401" t="s">
        <v>387</v>
      </c>
      <c r="E1" s="334"/>
      <c r="F1" s="571"/>
    </row>
    <row r="2" spans="1:8" x14ac:dyDescent="0.2">
      <c r="A2" s="427"/>
      <c r="B2" s="396" t="s">
        <v>75</v>
      </c>
      <c r="C2" s="396"/>
      <c r="D2" s="402" t="s">
        <v>385</v>
      </c>
      <c r="E2" s="403"/>
      <c r="F2" s="572"/>
    </row>
    <row r="3" spans="1:8" ht="15" customHeight="1" x14ac:dyDescent="0.2">
      <c r="A3" s="427"/>
      <c r="B3" s="396"/>
      <c r="C3" s="396"/>
      <c r="D3" s="402" t="s">
        <v>386</v>
      </c>
      <c r="E3" s="403"/>
      <c r="F3" s="572"/>
    </row>
    <row r="4" spans="1:8" ht="15" thickBot="1" x14ac:dyDescent="0.25">
      <c r="A4" s="427"/>
      <c r="B4" s="396"/>
      <c r="C4" s="396"/>
      <c r="D4" s="402" t="s">
        <v>400</v>
      </c>
      <c r="E4" s="403"/>
      <c r="F4" s="573"/>
    </row>
    <row r="5" spans="1:8" ht="15.75" x14ac:dyDescent="0.2">
      <c r="A5" s="560"/>
      <c r="B5" s="394"/>
      <c r="C5" s="394"/>
      <c r="D5" s="394"/>
      <c r="E5" s="394"/>
      <c r="F5" s="561"/>
    </row>
    <row r="6" spans="1:8" s="74" customFormat="1" ht="25.5" customHeight="1" x14ac:dyDescent="0.2">
      <c r="A6" s="607" t="str">
        <f>CONTEXTO!A8</f>
        <v>PROCESO:  GESTIÓN DEL DESARROLLO ECONÓMICO Y LA COMPETITIVIDAD</v>
      </c>
      <c r="B6" s="608"/>
      <c r="C6" s="608"/>
      <c r="D6" s="608"/>
      <c r="E6" s="608"/>
      <c r="F6" s="609"/>
    </row>
    <row r="7" spans="1:8" s="74" customFormat="1" ht="65.25" customHeight="1" thickBot="1" x14ac:dyDescent="0.25">
      <c r="A7" s="610"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611"/>
      <c r="C7" s="611"/>
      <c r="D7" s="611"/>
      <c r="E7" s="611"/>
      <c r="F7" s="612"/>
    </row>
    <row r="8" spans="1:8" s="74" customFormat="1" ht="18.75" customHeight="1" thickBot="1" x14ac:dyDescent="0.25">
      <c r="A8" s="559"/>
      <c r="B8" s="559"/>
      <c r="C8" s="559"/>
      <c r="D8" s="559"/>
      <c r="E8" s="559"/>
      <c r="F8" s="601"/>
    </row>
    <row r="9" spans="1:8" ht="31.5" customHeight="1" x14ac:dyDescent="0.2">
      <c r="A9" s="95" t="s">
        <v>69</v>
      </c>
      <c r="B9" s="96" t="s">
        <v>76</v>
      </c>
      <c r="C9" s="96" t="s">
        <v>77</v>
      </c>
      <c r="D9" s="157" t="s">
        <v>78</v>
      </c>
      <c r="E9" s="436" t="s">
        <v>79</v>
      </c>
      <c r="F9" s="437"/>
    </row>
    <row r="10" spans="1:8" ht="56.25" customHeight="1" x14ac:dyDescent="0.2">
      <c r="A10" s="602" t="str">
        <f>'IDENTIFICACION DE RIESGOS'!E10:E12</f>
        <v>POSIBILIDAD DE GENERAR BAJA COBERTURA PARA LA PROMOCION DEL DESARROLLO ECONOMICO Y LA COMPETITIVIDAD PARA LOS EMPRENDEDORES, EMPRESARIOS Y CIUDADANOS DEL MUNICIPIO DE IBAGUE</v>
      </c>
      <c r="B10" s="603" t="s">
        <v>485</v>
      </c>
      <c r="C10" s="606" t="str">
        <f>'IDENTIFICACION DE RIESGOS'!J10:J12</f>
        <v>GESTION</v>
      </c>
      <c r="D10" s="107" t="str">
        <f>'IDENTIFICACION DE RIESGOS'!B10</f>
        <v>FALTA DE RECURSOS PARA FUNCIONAMIENTO E INVERSION</v>
      </c>
      <c r="E10" s="604" t="str">
        <f>'IDENTIFICACION DE RIESGOS'!D10</f>
        <v>INCUMPLIMIENTO A METAS DEL PLAN DE DESARROLLO</v>
      </c>
      <c r="F10" s="605"/>
    </row>
    <row r="11" spans="1:8" ht="64.5" customHeight="1" x14ac:dyDescent="0.2">
      <c r="A11" s="602"/>
      <c r="B11" s="603"/>
      <c r="C11" s="606"/>
      <c r="D11" s="107" t="str">
        <f>'IDENTIFICACION DE RIESGOS'!B11</f>
        <v>FALTA DE PLANEACION EN CUANTO LA EJECUCION FISICA Y PRESUPUESTAL EN LAS METAS PRODUCTO</v>
      </c>
      <c r="E11" s="604" t="str">
        <f>'IDENTIFICACION DE RIESGOS'!D11</f>
        <v>FALTA DISCIPLINARIAS Y/O SANCIONES A LAS SECRETARIAS PERTENECIENTES AL PROCESO</v>
      </c>
      <c r="F11" s="605"/>
      <c r="H11" s="32"/>
    </row>
    <row r="12" spans="1:8" ht="47.25" customHeight="1" x14ac:dyDescent="0.2">
      <c r="A12" s="602"/>
      <c r="B12" s="603"/>
      <c r="C12" s="606"/>
      <c r="D12" s="107">
        <f>'IDENTIFICACION DE RIESGOS'!B12</f>
        <v>0</v>
      </c>
      <c r="E12" s="615">
        <f>'IDENTIFICACION DE RIESGOS'!D12</f>
        <v>0</v>
      </c>
      <c r="F12" s="616"/>
    </row>
    <row r="13" spans="1:8" ht="53.25" customHeight="1" x14ac:dyDescent="0.2">
      <c r="A13" s="617" t="str">
        <f>'IDENTIFICACION DE RIESGOS'!E13:E15</f>
        <v>PROBABILIDAD QUE SE GENERE TRAFICO DE INFLUENCIA PARA SELECCIÓN DE BENEFICIARIOS QUE NO CUMPLAN LOS REQUISITOS ESTABLECIDOS</v>
      </c>
      <c r="B13" s="620" t="s">
        <v>486</v>
      </c>
      <c r="C13" s="593" t="str">
        <f>'IDENTIFICACION DE RIESGOS'!J13:J15</f>
        <v>CORRUPCION</v>
      </c>
      <c r="D13" s="107" t="str">
        <f>'IDENTIFICACION DE RIESGOS'!B13</f>
        <v>FALTA DE CONOCIMIENTO Y RESITENCIA AL CAMBIO POR PARTE DE LOS FUNCIONARIOS</v>
      </c>
      <c r="E13" s="615" t="str">
        <f>'IDENTIFICACION DE RIESGOS'!D13</f>
        <v>SANCIONES DISCIPLINARIAS PENALES Y FISCALES</v>
      </c>
      <c r="F13" s="616"/>
    </row>
    <row r="14" spans="1:8" ht="52.5" customHeight="1" x14ac:dyDescent="0.2">
      <c r="A14" s="618"/>
      <c r="B14" s="621"/>
      <c r="C14" s="594"/>
      <c r="D14" s="107" t="str">
        <f>'IDENTIFICACION DE RIESGOS'!B14</f>
        <v>FALTA DE ETICA PROFESIONAL, AMIGUISMO, DESCONOCIMIENTO DE LOS PROCESOS DEL SIGAMI Y RESITENCIA AL CAMBIO</v>
      </c>
      <c r="E14" s="615" t="str">
        <f>'IDENTIFICACION DE RIESGOS'!D14</f>
        <v>SANCIONES DISCIPLINARIAS PENALES Y FISCALES</v>
      </c>
      <c r="F14" s="616"/>
      <c r="H14" s="32"/>
    </row>
    <row r="15" spans="1:8" ht="50.25" customHeight="1" x14ac:dyDescent="0.2">
      <c r="A15" s="619"/>
      <c r="B15" s="622"/>
      <c r="C15" s="595"/>
      <c r="D15" s="107">
        <f>'IDENTIFICACION DE RIESGOS'!B15</f>
        <v>0</v>
      </c>
      <c r="E15" s="615">
        <f>'IDENTIFICACION DE RIESGOS'!D15</f>
        <v>0</v>
      </c>
      <c r="F15" s="616"/>
    </row>
    <row r="16" spans="1:8" ht="53.25" customHeight="1" x14ac:dyDescent="0.2">
      <c r="A16" s="602" t="str">
        <f>'IDENTIFICACION DE RIESGOS'!E16:E18</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B16" s="603" t="s">
        <v>487</v>
      </c>
      <c r="C16" s="606" t="str">
        <f>'IDENTIFICACION DE RIESGOS'!J16:J18</f>
        <v>GESTION</v>
      </c>
      <c r="D16" s="107" t="str">
        <f>'IDENTIFICACION DE RIESGOS'!B16</f>
        <v>FALTA DE SOCIALIZACION CON EL PERSONAL ADSCRITO A LAS SECRETARIA INVOLUCRADAS EN EL PROCESO, EN CUANTO A LOS PROCEDIMIENTOS QUE DEBEN SER IMPLEMENTADOS</v>
      </c>
      <c r="E16" s="604" t="str">
        <f>'IDENTIFICACION DE RIESGOS'!D16</f>
        <v>INCUMPLIMIENTO A METAS DEL PLAN DE DESARROLLO DE FORMA INADECUADA</v>
      </c>
      <c r="F16" s="605"/>
    </row>
    <row r="17" spans="1:8" ht="42.75" customHeight="1" x14ac:dyDescent="0.2">
      <c r="A17" s="602"/>
      <c r="B17" s="603"/>
      <c r="C17" s="606"/>
      <c r="D17" s="107">
        <f>'IDENTIFICACION DE RIESGOS'!B17</f>
        <v>0</v>
      </c>
      <c r="E17" s="613">
        <f>'IDENTIFICACION DE RIESGOS'!D17</f>
        <v>0</v>
      </c>
      <c r="F17" s="614"/>
    </row>
    <row r="18" spans="1:8" ht="63" customHeight="1" x14ac:dyDescent="0.2">
      <c r="A18" s="602"/>
      <c r="B18" s="603"/>
      <c r="C18" s="606"/>
      <c r="D18" s="107">
        <f>'IDENTIFICACION DE RIESGOS'!B18</f>
        <v>0</v>
      </c>
      <c r="E18" s="604">
        <f>'IDENTIFICACION DE RIESGOS'!D18</f>
        <v>0</v>
      </c>
      <c r="F18" s="605"/>
      <c r="H18" s="32"/>
    </row>
    <row r="19" spans="1:8" ht="57" customHeight="1" x14ac:dyDescent="0.2">
      <c r="A19" s="590" t="str">
        <f>'IDENTIFICACION DE RIESGOS'!E19</f>
        <v>d</v>
      </c>
      <c r="B19" s="598"/>
      <c r="C19" s="593" t="str">
        <f>'IDENTIFICACION DE RIESGOS'!J19</f>
        <v xml:space="preserve"> </v>
      </c>
      <c r="D19" s="112">
        <f>'IDENTIFICACION DE RIESGOS'!B19</f>
        <v>0</v>
      </c>
      <c r="E19" s="596">
        <f>'IDENTIFICACION DE RIESGOS'!D19</f>
        <v>0</v>
      </c>
      <c r="F19" s="597"/>
    </row>
    <row r="20" spans="1:8" ht="57" customHeight="1" x14ac:dyDescent="0.2">
      <c r="A20" s="591"/>
      <c r="B20" s="599"/>
      <c r="C20" s="594"/>
      <c r="D20" s="112">
        <f>'IDENTIFICACION DE RIESGOS'!B20</f>
        <v>0</v>
      </c>
      <c r="E20" s="596">
        <f>'IDENTIFICACION DE RIESGOS'!D20</f>
        <v>0</v>
      </c>
      <c r="F20" s="597"/>
    </row>
    <row r="21" spans="1:8" ht="57" customHeight="1" x14ac:dyDescent="0.2">
      <c r="A21" s="592"/>
      <c r="B21" s="600"/>
      <c r="C21" s="595"/>
      <c r="D21" s="112">
        <f>'IDENTIFICACION DE RIESGOS'!B21</f>
        <v>0</v>
      </c>
      <c r="E21" s="596">
        <f>'IDENTIFICACION DE RIESGOS'!D21</f>
        <v>0</v>
      </c>
      <c r="F21" s="597"/>
    </row>
    <row r="22" spans="1:8" ht="63" customHeight="1" x14ac:dyDescent="0.2">
      <c r="A22" s="590" t="str">
        <f>'IDENTIFICACION DE RIESGOS'!E22</f>
        <v>e</v>
      </c>
      <c r="B22" s="598"/>
      <c r="C22" s="593" t="str">
        <f>'IDENTIFICACION DE RIESGOS'!J22</f>
        <v xml:space="preserve"> </v>
      </c>
      <c r="D22" s="112">
        <f>'IDENTIFICACION DE RIESGOS'!B22</f>
        <v>0</v>
      </c>
      <c r="E22" s="596">
        <f>'IDENTIFICACION DE RIESGOS'!D22</f>
        <v>0</v>
      </c>
      <c r="F22" s="597"/>
    </row>
    <row r="23" spans="1:8" ht="54.75" customHeight="1" x14ac:dyDescent="0.2">
      <c r="A23" s="591"/>
      <c r="B23" s="599"/>
      <c r="C23" s="594"/>
      <c r="D23" s="112">
        <f>'IDENTIFICACION DE RIESGOS'!B23</f>
        <v>0</v>
      </c>
      <c r="E23" s="596">
        <f>'IDENTIFICACION DE RIESGOS'!D23</f>
        <v>0</v>
      </c>
      <c r="F23" s="597"/>
    </row>
    <row r="24" spans="1:8" ht="54.75" customHeight="1" x14ac:dyDescent="0.2">
      <c r="A24" s="592"/>
      <c r="B24" s="600"/>
      <c r="C24" s="595"/>
      <c r="D24" s="112">
        <f>'IDENTIFICACION DE RIESGOS'!B24</f>
        <v>0</v>
      </c>
      <c r="E24" s="596">
        <f>'IDENTIFICACION DE RIESGOS'!D24</f>
        <v>0</v>
      </c>
      <c r="F24" s="597"/>
    </row>
    <row r="25" spans="1:8" ht="47.25" customHeight="1" x14ac:dyDescent="0.2">
      <c r="A25" s="590" t="str">
        <f>'IDENTIFICACION DE RIESGOS'!E25</f>
        <v>f</v>
      </c>
      <c r="B25" s="598"/>
      <c r="C25" s="593" t="str">
        <f>'IDENTIFICACION DE RIESGOS'!J25</f>
        <v xml:space="preserve"> </v>
      </c>
      <c r="D25" s="112">
        <f>'IDENTIFICACION DE RIESGOS'!B25</f>
        <v>0</v>
      </c>
      <c r="E25" s="596">
        <f>'IDENTIFICACION DE RIESGOS'!D25</f>
        <v>0</v>
      </c>
      <c r="F25" s="597"/>
    </row>
    <row r="26" spans="1:8" ht="44.25" customHeight="1" x14ac:dyDescent="0.2">
      <c r="A26" s="591"/>
      <c r="B26" s="599"/>
      <c r="C26" s="594"/>
      <c r="D26" s="112">
        <f>'IDENTIFICACION DE RIESGOS'!B26</f>
        <v>0</v>
      </c>
      <c r="E26" s="596">
        <f>'IDENTIFICACION DE RIESGOS'!D26</f>
        <v>0</v>
      </c>
      <c r="F26" s="597"/>
    </row>
    <row r="27" spans="1:8" ht="45" customHeight="1" x14ac:dyDescent="0.2">
      <c r="A27" s="592"/>
      <c r="B27" s="600"/>
      <c r="C27" s="595"/>
      <c r="D27" s="112">
        <f>'IDENTIFICACION DE RIESGOS'!B27</f>
        <v>0</v>
      </c>
      <c r="E27" s="596">
        <f>'IDENTIFICACION DE RIESGOS'!D27</f>
        <v>0</v>
      </c>
      <c r="F27" s="597"/>
    </row>
    <row r="28" spans="1:8" ht="58.5" customHeight="1" x14ac:dyDescent="0.2">
      <c r="A28" s="590" t="str">
        <f>'IDENTIFICACION DE RIESGOS'!E28</f>
        <v>g</v>
      </c>
      <c r="B28" s="598"/>
      <c r="C28" s="593" t="str">
        <f>'IDENTIFICACION DE RIESGOS'!J28</f>
        <v xml:space="preserve"> </v>
      </c>
      <c r="D28" s="112">
        <f>'IDENTIFICACION DE RIESGOS'!B28</f>
        <v>0</v>
      </c>
      <c r="E28" s="596">
        <f>'IDENTIFICACION DE RIESGOS'!D28</f>
        <v>0</v>
      </c>
      <c r="F28" s="597"/>
    </row>
    <row r="29" spans="1:8" ht="55.5" customHeight="1" x14ac:dyDescent="0.2">
      <c r="A29" s="591"/>
      <c r="B29" s="599"/>
      <c r="C29" s="594"/>
      <c r="D29" s="112">
        <f>'IDENTIFICACION DE RIESGOS'!B29</f>
        <v>0</v>
      </c>
      <c r="E29" s="596">
        <f>'IDENTIFICACION DE RIESGOS'!D29</f>
        <v>0</v>
      </c>
      <c r="F29" s="597"/>
    </row>
    <row r="30" spans="1:8" ht="63.75" customHeight="1" x14ac:dyDescent="0.2">
      <c r="A30" s="592"/>
      <c r="B30" s="600"/>
      <c r="C30" s="595"/>
      <c r="D30" s="112">
        <f>'IDENTIFICACION DE RIESGOS'!B30</f>
        <v>0</v>
      </c>
      <c r="E30" s="596">
        <f>'IDENTIFICACION DE RIESGOS'!D30</f>
        <v>0</v>
      </c>
      <c r="F30" s="597"/>
    </row>
    <row r="31" spans="1:8" ht="47.25" customHeight="1" x14ac:dyDescent="0.2">
      <c r="A31" s="590" t="str">
        <f>'IDENTIFICACION DE RIESGOS'!E31</f>
        <v>h</v>
      </c>
      <c r="B31" s="598"/>
      <c r="C31" s="593" t="str">
        <f>'IDENTIFICACION DE RIESGOS'!J31</f>
        <v xml:space="preserve"> </v>
      </c>
      <c r="D31" s="112">
        <f>'IDENTIFICACION DE RIESGOS'!B31</f>
        <v>0</v>
      </c>
      <c r="E31" s="596">
        <f>'IDENTIFICACION DE RIESGOS'!D31</f>
        <v>0</v>
      </c>
      <c r="F31" s="597"/>
    </row>
    <row r="32" spans="1:8" ht="55.5" customHeight="1" x14ac:dyDescent="0.2">
      <c r="A32" s="591"/>
      <c r="B32" s="599"/>
      <c r="C32" s="594"/>
      <c r="D32" s="112">
        <f>'IDENTIFICACION DE RIESGOS'!B32</f>
        <v>0</v>
      </c>
      <c r="E32" s="596">
        <f>'IDENTIFICACION DE RIESGOS'!D32</f>
        <v>0</v>
      </c>
      <c r="F32" s="597"/>
    </row>
    <row r="33" spans="1:6" ht="57.75" customHeight="1" x14ac:dyDescent="0.2">
      <c r="A33" s="592"/>
      <c r="B33" s="600"/>
      <c r="C33" s="595"/>
      <c r="D33" s="112">
        <f>'IDENTIFICACION DE RIESGOS'!B33</f>
        <v>0</v>
      </c>
      <c r="E33" s="596">
        <f>'IDENTIFICACION DE RIESGOS'!D33</f>
        <v>0</v>
      </c>
      <c r="F33" s="597"/>
    </row>
    <row r="34" spans="1:6" ht="45.75" customHeight="1" x14ac:dyDescent="0.2">
      <c r="A34" s="574" t="str">
        <f>'IDENTIFICACION DE RIESGOS'!E34</f>
        <v>i</v>
      </c>
      <c r="B34" s="586"/>
      <c r="C34" s="577" t="str">
        <f>'IDENTIFICACION DE RIESGOS'!J34</f>
        <v xml:space="preserve"> </v>
      </c>
      <c r="D34" s="113">
        <f>'IDENTIFICACION DE RIESGOS'!B34</f>
        <v>0</v>
      </c>
      <c r="E34" s="580">
        <f>'IDENTIFICACION DE RIESGOS'!D34</f>
        <v>0</v>
      </c>
      <c r="F34" s="581"/>
    </row>
    <row r="35" spans="1:6" ht="57.75" customHeight="1" x14ac:dyDescent="0.2">
      <c r="A35" s="575"/>
      <c r="B35" s="587"/>
      <c r="C35" s="578"/>
      <c r="D35" s="114">
        <f>'IDENTIFICACION DE RIESGOS'!B35</f>
        <v>0</v>
      </c>
      <c r="E35" s="580">
        <f>'IDENTIFICACION DE RIESGOS'!D35</f>
        <v>0</v>
      </c>
      <c r="F35" s="581"/>
    </row>
    <row r="36" spans="1:6" ht="51" customHeight="1" x14ac:dyDescent="0.2">
      <c r="A36" s="576"/>
      <c r="B36" s="588"/>
      <c r="C36" s="579"/>
      <c r="D36" s="114">
        <f>'IDENTIFICACION DE RIESGOS'!B36</f>
        <v>0</v>
      </c>
      <c r="E36" s="580">
        <f>'IDENTIFICACION DE RIESGOS'!D36</f>
        <v>0</v>
      </c>
      <c r="F36" s="581"/>
    </row>
    <row r="37" spans="1:6" ht="51" customHeight="1" x14ac:dyDescent="0.2">
      <c r="A37" s="574" t="str">
        <f>'IDENTIFICACION DE RIESGOS'!E37</f>
        <v>j</v>
      </c>
      <c r="B37" s="586"/>
      <c r="C37" s="577">
        <f>'IDENTIFICACION DE RIESGOS'!J39</f>
        <v>0</v>
      </c>
      <c r="D37" s="114">
        <f>'IDENTIFICACION DE RIESGOS'!B37</f>
        <v>0</v>
      </c>
      <c r="E37" s="580">
        <f>'IDENTIFICACION DE RIESGOS'!D37</f>
        <v>0</v>
      </c>
      <c r="F37" s="581"/>
    </row>
    <row r="38" spans="1:6" ht="51" customHeight="1" x14ac:dyDescent="0.2">
      <c r="A38" s="575"/>
      <c r="B38" s="587"/>
      <c r="C38" s="578"/>
      <c r="D38" s="114">
        <f>'IDENTIFICACION DE RIESGOS'!B38</f>
        <v>0</v>
      </c>
      <c r="E38" s="580">
        <f>'IDENTIFICACION DE RIESGOS'!D38</f>
        <v>0</v>
      </c>
      <c r="F38" s="581"/>
    </row>
    <row r="39" spans="1:6" ht="54" customHeight="1" thickBot="1" x14ac:dyDescent="0.25">
      <c r="A39" s="583"/>
      <c r="B39" s="589"/>
      <c r="C39" s="582"/>
      <c r="D39" s="115">
        <f>'IDENTIFICACION DE RIESGOS'!B39</f>
        <v>0</v>
      </c>
      <c r="E39" s="584">
        <f>'IDENTIFICACION DE RIESGOS'!D39</f>
        <v>0</v>
      </c>
      <c r="F39" s="585"/>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7" zoomScale="110" zoomScaleNormal="110" workbookViewId="0">
      <selection activeCell="A12" sqref="A12:B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26"/>
      <c r="B1" s="325" t="str">
        <f>CONTEXTO!B1</f>
        <v xml:space="preserve">PROCESO: </v>
      </c>
      <c r="C1" s="326"/>
      <c r="D1" s="326"/>
      <c r="E1" s="326"/>
      <c r="F1" s="326"/>
      <c r="G1" s="326"/>
      <c r="H1" s="326"/>
      <c r="I1" s="326"/>
      <c r="J1" s="326"/>
      <c r="K1" s="326"/>
      <c r="L1" s="326"/>
      <c r="M1" s="326"/>
      <c r="N1" s="326"/>
      <c r="O1" s="326"/>
      <c r="P1" s="327"/>
      <c r="Q1" s="401" t="s">
        <v>389</v>
      </c>
      <c r="R1" s="334"/>
      <c r="S1" s="334"/>
      <c r="T1" s="571"/>
    </row>
    <row r="2" spans="1:23" ht="20.25" customHeight="1" x14ac:dyDescent="0.2">
      <c r="A2" s="427"/>
      <c r="B2" s="429"/>
      <c r="C2" s="413"/>
      <c r="D2" s="413"/>
      <c r="E2" s="413"/>
      <c r="F2" s="413"/>
      <c r="G2" s="413"/>
      <c r="H2" s="413"/>
      <c r="I2" s="413"/>
      <c r="J2" s="413"/>
      <c r="K2" s="413"/>
      <c r="L2" s="413"/>
      <c r="M2" s="413"/>
      <c r="N2" s="413"/>
      <c r="O2" s="413"/>
      <c r="P2" s="414"/>
      <c r="Q2" s="402" t="s">
        <v>385</v>
      </c>
      <c r="R2" s="403"/>
      <c r="S2" s="403"/>
      <c r="T2" s="572"/>
    </row>
    <row r="3" spans="1:23" ht="18.75" customHeight="1" x14ac:dyDescent="0.2">
      <c r="A3" s="427"/>
      <c r="B3" s="433" t="s">
        <v>81</v>
      </c>
      <c r="C3" s="434"/>
      <c r="D3" s="434"/>
      <c r="E3" s="434"/>
      <c r="F3" s="434"/>
      <c r="G3" s="434"/>
      <c r="H3" s="434"/>
      <c r="I3" s="434"/>
      <c r="J3" s="434"/>
      <c r="K3" s="434"/>
      <c r="L3" s="434"/>
      <c r="M3" s="434"/>
      <c r="N3" s="434"/>
      <c r="O3" s="434"/>
      <c r="P3" s="630"/>
      <c r="Q3" s="402" t="s">
        <v>386</v>
      </c>
      <c r="R3" s="403"/>
      <c r="S3" s="403"/>
      <c r="T3" s="572"/>
    </row>
    <row r="4" spans="1:23" ht="19.5" customHeight="1" thickBot="1" x14ac:dyDescent="0.25">
      <c r="A4" s="428"/>
      <c r="B4" s="331"/>
      <c r="C4" s="332"/>
      <c r="D4" s="332"/>
      <c r="E4" s="332"/>
      <c r="F4" s="332"/>
      <c r="G4" s="332"/>
      <c r="H4" s="332"/>
      <c r="I4" s="332"/>
      <c r="J4" s="332"/>
      <c r="K4" s="332"/>
      <c r="L4" s="332"/>
      <c r="M4" s="332"/>
      <c r="N4" s="332"/>
      <c r="O4" s="332"/>
      <c r="P4" s="333"/>
      <c r="Q4" s="402" t="s">
        <v>401</v>
      </c>
      <c r="R4" s="403"/>
      <c r="S4" s="403"/>
      <c r="T4" s="573"/>
    </row>
    <row r="5" spans="1:23" ht="19.5" customHeight="1" x14ac:dyDescent="0.2">
      <c r="A5" s="560"/>
      <c r="B5" s="394"/>
      <c r="C5" s="394"/>
      <c r="D5" s="394"/>
      <c r="E5" s="394"/>
      <c r="F5" s="394"/>
      <c r="G5" s="394"/>
      <c r="H5" s="394"/>
      <c r="I5" s="394"/>
      <c r="J5" s="394"/>
      <c r="K5" s="394"/>
      <c r="L5" s="394"/>
      <c r="M5" s="394"/>
      <c r="N5" s="394"/>
      <c r="O5" s="394"/>
      <c r="P5" s="394"/>
      <c r="Q5" s="394"/>
      <c r="R5" s="394"/>
      <c r="S5" s="394"/>
      <c r="T5" s="561"/>
    </row>
    <row r="6" spans="1:23" ht="24.75" customHeight="1" x14ac:dyDescent="0.2">
      <c r="A6" s="607" t="str">
        <f>CONTEXTO!A8</f>
        <v>PROCESO:  GESTIÓN DEL DESARROLLO ECONÓMICO Y LA COMPETITIVIDAD</v>
      </c>
      <c r="B6" s="608"/>
      <c r="C6" s="608"/>
      <c r="D6" s="608"/>
      <c r="E6" s="608"/>
      <c r="F6" s="608"/>
      <c r="G6" s="608"/>
      <c r="H6" s="608"/>
      <c r="I6" s="608"/>
      <c r="J6" s="608"/>
      <c r="K6" s="608"/>
      <c r="L6" s="608"/>
      <c r="M6" s="608"/>
      <c r="N6" s="608"/>
      <c r="O6" s="608"/>
      <c r="P6" s="608"/>
      <c r="Q6" s="608"/>
      <c r="R6" s="608"/>
      <c r="S6" s="608"/>
      <c r="T6" s="609"/>
    </row>
    <row r="7" spans="1:23" ht="66.75" customHeight="1" thickBot="1" x14ac:dyDescent="0.25">
      <c r="A7" s="623"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624"/>
      <c r="C7" s="624"/>
      <c r="D7" s="624"/>
      <c r="E7" s="624"/>
      <c r="F7" s="624"/>
      <c r="G7" s="624"/>
      <c r="H7" s="624"/>
      <c r="I7" s="624"/>
      <c r="J7" s="624"/>
      <c r="K7" s="624"/>
      <c r="L7" s="624"/>
      <c r="M7" s="624"/>
      <c r="N7" s="624"/>
      <c r="O7" s="624"/>
      <c r="P7" s="624"/>
      <c r="Q7" s="624"/>
      <c r="R7" s="624"/>
      <c r="S7" s="624"/>
      <c r="T7" s="625"/>
    </row>
    <row r="8" spans="1:23" ht="19.5" customHeight="1" thickBot="1" x14ac:dyDescent="0.25">
      <c r="A8" s="559"/>
      <c r="B8" s="559"/>
      <c r="C8" s="559"/>
      <c r="D8" s="559"/>
      <c r="E8" s="559"/>
      <c r="F8" s="559"/>
      <c r="G8" s="559"/>
      <c r="H8" s="559"/>
      <c r="I8" s="559"/>
      <c r="J8" s="559"/>
      <c r="K8" s="559"/>
      <c r="L8" s="559"/>
      <c r="M8" s="559"/>
      <c r="N8" s="559"/>
      <c r="O8" s="559"/>
      <c r="P8" s="559"/>
      <c r="Q8" s="559"/>
      <c r="R8" s="559"/>
      <c r="S8" s="559"/>
      <c r="T8" s="601"/>
    </row>
    <row r="9" spans="1:23" ht="37.5" customHeight="1" x14ac:dyDescent="0.2">
      <c r="A9" s="631" t="s">
        <v>69</v>
      </c>
      <c r="B9" s="632"/>
      <c r="C9" s="635" t="s">
        <v>82</v>
      </c>
      <c r="D9" s="636"/>
      <c r="E9" s="636"/>
      <c r="F9" s="636"/>
      <c r="G9" s="636"/>
      <c r="H9" s="636"/>
      <c r="I9" s="636"/>
      <c r="J9" s="636"/>
      <c r="K9" s="636"/>
      <c r="L9" s="636"/>
      <c r="M9" s="636"/>
      <c r="N9" s="636"/>
      <c r="O9" s="636"/>
      <c r="P9" s="636"/>
      <c r="Q9" s="636"/>
      <c r="R9" s="636"/>
      <c r="S9" s="636"/>
      <c r="T9" s="637"/>
    </row>
    <row r="10" spans="1:23" ht="25.5" customHeight="1" x14ac:dyDescent="0.2">
      <c r="A10" s="633"/>
      <c r="B10" s="634"/>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63.75" customHeight="1" x14ac:dyDescent="0.2">
      <c r="A11" s="638" t="str">
        <f>DESCRIPCION!A10</f>
        <v>POSIBILIDAD DE GENERAR BAJA COBERTURA PARA LA PROMOCION DEL DESARROLLO ECONOMICO Y LA COMPETITIVIDAD PARA LOS EMPRENDEDORES, EMPRESARIOS Y CIUDADANOS DEL MUNICIPIO DE IBAGUE</v>
      </c>
      <c r="B11" s="639"/>
      <c r="C11" s="219">
        <v>3</v>
      </c>
      <c r="D11" s="219">
        <v>3</v>
      </c>
      <c r="E11" s="219">
        <v>3</v>
      </c>
      <c r="F11" s="219">
        <v>4</v>
      </c>
      <c r="G11" s="219"/>
      <c r="H11" s="219"/>
      <c r="I11" s="219"/>
      <c r="J11" s="219"/>
      <c r="K11" s="219"/>
      <c r="L11" s="219"/>
      <c r="M11" s="219"/>
      <c r="N11" s="219"/>
      <c r="O11" s="219"/>
      <c r="P11" s="219"/>
      <c r="Q11" s="219"/>
      <c r="R11" s="110">
        <f>SUM(C11:Q11)</f>
        <v>13</v>
      </c>
      <c r="S11" s="117">
        <f t="shared" ref="S11:S20" si="0">IF(ISERROR(AVERAGE(C11:Q11)),0,AVERAGE(C11:Q11))</f>
        <v>3.25</v>
      </c>
      <c r="T11" s="78" t="str">
        <f>IF(AND(S11&gt;=1,S11&lt;1.5),"Rara Vez",IF(AND(S11&gt;=1.6,S11&lt;2.5),"Improbable",IF(AND(S11&gt;=2.6,S11&lt;3.5),"Posible",IF(AND(S11&gt;=3.6,S11&lt;4.5),"Probable",IF(AND(S11&gt;=4.6),"Casi Seguro"," ")))))</f>
        <v>Posible</v>
      </c>
      <c r="W11" s="76"/>
    </row>
    <row r="12" spans="1:23" ht="54" customHeight="1" x14ac:dyDescent="0.2">
      <c r="A12" s="640" t="str">
        <f>DESCRIPCION!A13</f>
        <v>PROBABILIDAD QUE SE GENERE TRAFICO DE INFLUENCIA PARA SELECCIÓN DE BENEFICIARIOS QUE NO CUMPLAN LOS REQUISITOS ESTABLECIDOS</v>
      </c>
      <c r="B12" s="641"/>
      <c r="C12" s="219">
        <v>4</v>
      </c>
      <c r="D12" s="219">
        <v>4</v>
      </c>
      <c r="E12" s="219">
        <v>4</v>
      </c>
      <c r="F12" s="219">
        <v>5</v>
      </c>
      <c r="G12" s="219"/>
      <c r="H12" s="219"/>
      <c r="I12" s="219"/>
      <c r="J12" s="219"/>
      <c r="K12" s="219"/>
      <c r="L12" s="219"/>
      <c r="M12" s="219"/>
      <c r="N12" s="219"/>
      <c r="O12" s="219"/>
      <c r="P12" s="219"/>
      <c r="Q12" s="219"/>
      <c r="R12" s="110">
        <f>SUM(C12:Q12)</f>
        <v>17</v>
      </c>
      <c r="S12" s="117">
        <f t="shared" si="0"/>
        <v>4.25</v>
      </c>
      <c r="T12" s="78" t="str">
        <f>IF(AND(S12&gt;=1,S12&lt;1.5),"Rara Vez",IF(AND(S12&gt;=1.6,S12&lt;2.5),"Improbable",IF(AND(S12&gt;=2.6,S12&lt;3.5),"Posible",IF(AND(S12&gt;=3.6,S12&lt;4.5),"Probable",IF(AND(S12&gt;=4.6),"Casi Seguro"," ")))))</f>
        <v>Probable</v>
      </c>
      <c r="W12" s="76"/>
    </row>
    <row r="13" spans="1:23" ht="54" customHeight="1" x14ac:dyDescent="0.2">
      <c r="A13" s="638"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B13" s="639"/>
      <c r="C13" s="219">
        <v>4</v>
      </c>
      <c r="D13" s="219">
        <v>3</v>
      </c>
      <c r="E13" s="219">
        <v>3</v>
      </c>
      <c r="F13" s="219">
        <v>3</v>
      </c>
      <c r="G13" s="219"/>
      <c r="H13" s="219"/>
      <c r="I13" s="219"/>
      <c r="J13" s="219"/>
      <c r="K13" s="219"/>
      <c r="L13" s="219"/>
      <c r="M13" s="219"/>
      <c r="N13" s="219"/>
      <c r="O13" s="219"/>
      <c r="P13" s="219"/>
      <c r="Q13" s="219"/>
      <c r="R13" s="110">
        <f t="shared" ref="R13:R20" si="1">SUM(C13:Q13)</f>
        <v>13</v>
      </c>
      <c r="S13" s="117">
        <f t="shared" si="0"/>
        <v>3.25</v>
      </c>
      <c r="T13" s="78" t="str">
        <f t="shared" ref="T13:T20" si="2">IF(AND(S13&gt;=1,S13&lt;1.5),"Rara Vez",IF(AND(S13&gt;=1.6,S13&lt;2.5),"Improbable",IF(AND(S13&gt;=2.6,S13&lt;3.5),"Posible",IF(AND(S13&gt;=3.6,S13&lt;4.5),"Probable",IF(AND(S13&gt;=4.6),"Casi Seguro"," ")))))</f>
        <v>Posible</v>
      </c>
    </row>
    <row r="14" spans="1:23" ht="39.75" customHeight="1" x14ac:dyDescent="0.2">
      <c r="A14" s="626" t="str">
        <f>DESCRIPCION!A19</f>
        <v>d</v>
      </c>
      <c r="B14" s="627"/>
      <c r="C14" s="219"/>
      <c r="D14" s="219"/>
      <c r="E14" s="219"/>
      <c r="F14" s="219"/>
      <c r="G14" s="219"/>
      <c r="H14" s="219"/>
      <c r="I14" s="219"/>
      <c r="J14" s="219"/>
      <c r="K14" s="219"/>
      <c r="L14" s="219"/>
      <c r="M14" s="219"/>
      <c r="N14" s="219"/>
      <c r="O14" s="219"/>
      <c r="P14" s="219"/>
      <c r="Q14" s="219"/>
      <c r="R14" s="110">
        <f t="shared" si="1"/>
        <v>0</v>
      </c>
      <c r="S14" s="117">
        <f t="shared" si="0"/>
        <v>0</v>
      </c>
      <c r="T14" s="78" t="str">
        <f t="shared" si="2"/>
        <v xml:space="preserve"> </v>
      </c>
    </row>
    <row r="15" spans="1:23" ht="39.75" customHeight="1" x14ac:dyDescent="0.2">
      <c r="A15" s="626" t="str">
        <f>DESCRIPCION!A22</f>
        <v>e</v>
      </c>
      <c r="B15" s="627"/>
      <c r="C15" s="219"/>
      <c r="D15" s="219"/>
      <c r="E15" s="219"/>
      <c r="F15" s="219"/>
      <c r="G15" s="219"/>
      <c r="H15" s="219"/>
      <c r="I15" s="219"/>
      <c r="J15" s="219"/>
      <c r="K15" s="219"/>
      <c r="L15" s="219"/>
      <c r="M15" s="219"/>
      <c r="N15" s="219"/>
      <c r="O15" s="219"/>
      <c r="P15" s="219"/>
      <c r="Q15" s="219"/>
      <c r="R15" s="110">
        <f t="shared" si="1"/>
        <v>0</v>
      </c>
      <c r="S15" s="117">
        <f t="shared" si="0"/>
        <v>0</v>
      </c>
      <c r="T15" s="78" t="str">
        <f t="shared" si="2"/>
        <v xml:space="preserve"> </v>
      </c>
    </row>
    <row r="16" spans="1:23" ht="39.75" customHeight="1" x14ac:dyDescent="0.2">
      <c r="A16" s="626" t="str">
        <f>DESCRIPCION!A25</f>
        <v>f</v>
      </c>
      <c r="B16" s="627"/>
      <c r="C16" s="219"/>
      <c r="D16" s="219"/>
      <c r="E16" s="219"/>
      <c r="F16" s="219"/>
      <c r="G16" s="219"/>
      <c r="H16" s="219"/>
      <c r="I16" s="219"/>
      <c r="J16" s="219"/>
      <c r="K16" s="219"/>
      <c r="L16" s="219"/>
      <c r="M16" s="219"/>
      <c r="N16" s="219"/>
      <c r="O16" s="219"/>
      <c r="P16" s="219"/>
      <c r="Q16" s="219"/>
      <c r="R16" s="110">
        <f t="shared" si="1"/>
        <v>0</v>
      </c>
      <c r="S16" s="117">
        <f t="shared" si="0"/>
        <v>0</v>
      </c>
      <c r="T16" s="78" t="str">
        <f t="shared" si="2"/>
        <v xml:space="preserve"> </v>
      </c>
    </row>
    <row r="17" spans="1:20" ht="39.75" customHeight="1" x14ac:dyDescent="0.2">
      <c r="A17" s="626" t="str">
        <f>DESCRIPCION!A28</f>
        <v>g</v>
      </c>
      <c r="B17" s="627"/>
      <c r="C17" s="219"/>
      <c r="D17" s="219"/>
      <c r="E17" s="219"/>
      <c r="F17" s="219"/>
      <c r="G17" s="219"/>
      <c r="H17" s="219"/>
      <c r="I17" s="219"/>
      <c r="J17" s="219"/>
      <c r="K17" s="219"/>
      <c r="L17" s="219"/>
      <c r="M17" s="219"/>
      <c r="N17" s="219"/>
      <c r="O17" s="219"/>
      <c r="P17" s="219"/>
      <c r="Q17" s="219"/>
      <c r="R17" s="110">
        <f t="shared" si="1"/>
        <v>0</v>
      </c>
      <c r="S17" s="117">
        <f t="shared" si="0"/>
        <v>0</v>
      </c>
      <c r="T17" s="78" t="str">
        <f t="shared" si="2"/>
        <v xml:space="preserve"> </v>
      </c>
    </row>
    <row r="18" spans="1:20" ht="39.75" customHeight="1" x14ac:dyDescent="0.2">
      <c r="A18" s="626" t="str">
        <f>DESCRIPCION!A31</f>
        <v>h</v>
      </c>
      <c r="B18" s="627"/>
      <c r="C18" s="219"/>
      <c r="D18" s="219"/>
      <c r="E18" s="219"/>
      <c r="F18" s="219"/>
      <c r="G18" s="219"/>
      <c r="H18" s="219"/>
      <c r="I18" s="219"/>
      <c r="J18" s="219"/>
      <c r="K18" s="219"/>
      <c r="L18" s="219"/>
      <c r="M18" s="219"/>
      <c r="N18" s="219"/>
      <c r="O18" s="219"/>
      <c r="P18" s="219"/>
      <c r="Q18" s="219"/>
      <c r="R18" s="110">
        <f t="shared" si="1"/>
        <v>0</v>
      </c>
      <c r="S18" s="117">
        <f t="shared" si="0"/>
        <v>0</v>
      </c>
      <c r="T18" s="78" t="str">
        <f t="shared" si="2"/>
        <v xml:space="preserve"> </v>
      </c>
    </row>
    <row r="19" spans="1:20" ht="39.75" customHeight="1" x14ac:dyDescent="0.2">
      <c r="A19" s="626" t="str">
        <f>DESCRIPCION!A34</f>
        <v>i</v>
      </c>
      <c r="B19" s="627"/>
      <c r="C19" s="219"/>
      <c r="D19" s="219"/>
      <c r="E19" s="219"/>
      <c r="F19" s="219"/>
      <c r="G19" s="219"/>
      <c r="H19" s="219"/>
      <c r="I19" s="219"/>
      <c r="J19" s="219"/>
      <c r="K19" s="219"/>
      <c r="L19" s="219"/>
      <c r="M19" s="219"/>
      <c r="N19" s="219"/>
      <c r="O19" s="219"/>
      <c r="P19" s="219"/>
      <c r="Q19" s="219"/>
      <c r="R19" s="110">
        <f t="shared" si="1"/>
        <v>0</v>
      </c>
      <c r="S19" s="117">
        <f t="shared" si="0"/>
        <v>0</v>
      </c>
      <c r="T19" s="78" t="str">
        <f t="shared" si="2"/>
        <v xml:space="preserve"> </v>
      </c>
    </row>
    <row r="20" spans="1:20" ht="39.75" customHeight="1" thickBot="1" x14ac:dyDescent="0.25">
      <c r="A20" s="628" t="str">
        <f>DESCRIPCION!A37</f>
        <v>j</v>
      </c>
      <c r="B20" s="629"/>
      <c r="C20" s="219"/>
      <c r="D20" s="219"/>
      <c r="E20" s="219"/>
      <c r="F20" s="219"/>
      <c r="G20" s="219"/>
      <c r="H20" s="219"/>
      <c r="I20" s="219"/>
      <c r="J20" s="219"/>
      <c r="K20" s="219"/>
      <c r="L20" s="219"/>
      <c r="M20" s="219"/>
      <c r="N20" s="219"/>
      <c r="O20" s="219"/>
      <c r="P20" s="219"/>
      <c r="Q20" s="219"/>
      <c r="R20" s="111">
        <f t="shared" si="1"/>
        <v>0</v>
      </c>
      <c r="S20" s="118">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A21" zoomScale="70" zoomScaleNormal="70" workbookViewId="0">
      <selection activeCell="E4" sqref="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56"/>
      <c r="B1" s="395" t="str">
        <f>CONTEXTO!B1</f>
        <v xml:space="preserve">PROCESO: </v>
      </c>
      <c r="C1" s="395"/>
      <c r="D1" s="395"/>
      <c r="E1" s="30" t="s">
        <v>390</v>
      </c>
      <c r="F1" s="571"/>
    </row>
    <row r="2" spans="1:6" ht="15.75" customHeight="1" x14ac:dyDescent="0.2">
      <c r="A2" s="449"/>
      <c r="B2" s="396"/>
      <c r="C2" s="396"/>
      <c r="D2" s="396"/>
      <c r="E2" s="31" t="s">
        <v>385</v>
      </c>
      <c r="F2" s="572"/>
    </row>
    <row r="3" spans="1:6" ht="15" customHeight="1" x14ac:dyDescent="0.2">
      <c r="A3" s="449"/>
      <c r="B3" s="396" t="s">
        <v>85</v>
      </c>
      <c r="C3" s="396"/>
      <c r="D3" s="396"/>
      <c r="E3" s="31" t="s">
        <v>386</v>
      </c>
      <c r="F3" s="572"/>
    </row>
    <row r="4" spans="1:6" ht="15.75" customHeight="1" x14ac:dyDescent="0.2">
      <c r="A4" s="653"/>
      <c r="B4" s="396"/>
      <c r="C4" s="396"/>
      <c r="D4" s="396"/>
      <c r="E4" s="31" t="s">
        <v>402</v>
      </c>
      <c r="F4" s="572"/>
    </row>
    <row r="5" spans="1:6" ht="15.75" customHeight="1" x14ac:dyDescent="0.2">
      <c r="A5" s="653"/>
      <c r="B5" s="654"/>
      <c r="C5" s="654"/>
      <c r="D5" s="654"/>
      <c r="E5" s="654"/>
      <c r="F5" s="655"/>
    </row>
    <row r="6" spans="1:6" x14ac:dyDescent="0.2">
      <c r="A6" s="453" t="str">
        <f>CONTEXTO!A8</f>
        <v>PROCESO:  GESTIÓN DEL DESARROLLO ECONÓMICO Y LA COMPETITIVIDAD</v>
      </c>
      <c r="B6" s="454"/>
      <c r="C6" s="454"/>
      <c r="D6" s="454"/>
      <c r="E6" s="454"/>
      <c r="F6" s="455"/>
    </row>
    <row r="7" spans="1:6" ht="13.5" customHeight="1" x14ac:dyDescent="0.2">
      <c r="A7" s="453"/>
      <c r="B7" s="454"/>
      <c r="C7" s="454"/>
      <c r="D7" s="454"/>
      <c r="E7" s="454"/>
      <c r="F7" s="455"/>
    </row>
    <row r="8" spans="1:6" ht="62.25" customHeight="1" x14ac:dyDescent="0.2">
      <c r="A8" s="658"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 s="659"/>
      <c r="C8" s="659"/>
      <c r="D8" s="659"/>
      <c r="E8" s="659"/>
      <c r="F8" s="660"/>
    </row>
    <row r="9" spans="1:6" ht="19.5" customHeight="1" thickBot="1" x14ac:dyDescent="0.25">
      <c r="A9" s="661"/>
      <c r="B9" s="662"/>
      <c r="C9" s="662"/>
      <c r="D9" s="662"/>
      <c r="E9" s="662"/>
      <c r="F9" s="663"/>
    </row>
    <row r="10" spans="1:6" ht="15" thickBot="1" x14ac:dyDescent="0.25">
      <c r="A10" s="646"/>
      <c r="B10" s="559"/>
      <c r="C10" s="559"/>
      <c r="D10" s="559"/>
      <c r="E10" s="559"/>
      <c r="F10" s="559"/>
    </row>
    <row r="11" spans="1:6" ht="51" customHeight="1" x14ac:dyDescent="0.2">
      <c r="A11" s="649" t="s">
        <v>87</v>
      </c>
      <c r="B11" s="647" t="s">
        <v>88</v>
      </c>
      <c r="C11" s="647" t="s">
        <v>89</v>
      </c>
      <c r="D11" s="647"/>
      <c r="E11" s="647"/>
      <c r="F11" s="648"/>
    </row>
    <row r="12" spans="1:6" ht="15" x14ac:dyDescent="0.2">
      <c r="A12" s="650"/>
      <c r="B12" s="657"/>
      <c r="C12" s="657" t="s">
        <v>90</v>
      </c>
      <c r="D12" s="657"/>
      <c r="E12" s="651" t="s">
        <v>91</v>
      </c>
      <c r="F12" s="652"/>
    </row>
    <row r="13" spans="1:6" ht="174" customHeight="1" x14ac:dyDescent="0.2">
      <c r="A13" s="221"/>
      <c r="B13" s="218" t="s">
        <v>92</v>
      </c>
      <c r="C13" s="442" t="str">
        <f>IF(B13="5. CATASTROFICO",+NOOO!$C$28,IF(B13="4. MAYOR",+NOOO!$C$29,IF(B13="3. MODERADO",+NOOO!$C$30,IF(B13="2. MENOR",+NOOO!$C$31,IF(B13="1. INSIGNIFICANTE",NOOO!$C$32," ")))))</f>
        <v xml:space="preserve"> </v>
      </c>
      <c r="D13" s="442"/>
      <c r="E13" s="642" t="str">
        <f>IF(B13="5. CATASTROFICO",+NOOO!$B$28,IF(B13="4. MAYOR",+NOOO!$B$29,IF(B13="3. MODERADO",+NOOO!$B$30,IF(B13="2. MENOR",+NOOO!$B$31,IF(B13="1. INSIGNIFICANTE",NOOO!$B$32," ")))))</f>
        <v xml:space="preserve"> </v>
      </c>
      <c r="F13" s="643"/>
    </row>
    <row r="14" spans="1:6" ht="174" customHeight="1" x14ac:dyDescent="0.2">
      <c r="A14" s="222"/>
      <c r="B14" s="218" t="s">
        <v>92</v>
      </c>
      <c r="C14" s="442" t="str">
        <f>IF(B14="5. CATASTROFICO",+NOOO!$C$28,IF(B14="4. MAYOR",+NOOO!$C$29,IF(B14="3. MODERADO",+NOOO!$C$30,IF(B14="2. MENOR",+NOOO!$C$31,IF(B14="1. INSIGNIFICANTE",NOOO!$C$32," ")))))</f>
        <v xml:space="preserve"> </v>
      </c>
      <c r="D14" s="442"/>
      <c r="E14" s="642" t="str">
        <f>IF(B14="5. CATASTROFICO",+NOOO!$B$28,IF(B14="4. MAYOR",+NOOO!$B$29,IF(B14="3. MODERADO",+NOOO!$B$30,IF(B14="2. MENOR",+NOOO!$B$31,IF(B14="1. INSIGNIFICANTE",NOOO!$B$32," ")))))</f>
        <v xml:space="preserve"> </v>
      </c>
      <c r="F14" s="643"/>
    </row>
    <row r="15" spans="1:6" ht="174" customHeight="1" x14ac:dyDescent="0.2">
      <c r="A15" s="223"/>
      <c r="B15" s="218" t="s">
        <v>92</v>
      </c>
      <c r="C15" s="442" t="str">
        <f>IF(B15="5. CATASTROFICO",+NOOO!$C$28,IF(B15="4. MAYOR",+NOOO!$C$29,IF(B15="3. MODERADO",+NOOO!$C$30,IF(B15="2. MENOR",+NOOO!$C$31,IF(B15="1. INSIGNIFICANTE",NOOO!$C$32," ")))))</f>
        <v xml:space="preserve"> </v>
      </c>
      <c r="D15" s="442"/>
      <c r="E15" s="642" t="str">
        <f>IF(B15="5. CATASTROFICO",+NOOO!$B$28,IF(B15="4. MAYOR",+NOOO!$B$29,IF(B15="3. MODERADO",+NOOO!$B$30,IF(B15="2. MENOR",+NOOO!$B$31,IF(B15="1. INSIGNIFICANTE",NOOO!$B$32," ")))))</f>
        <v xml:space="preserve"> </v>
      </c>
      <c r="F15" s="643"/>
    </row>
    <row r="16" spans="1:6" ht="174" customHeight="1" x14ac:dyDescent="0.2">
      <c r="A16" s="223"/>
      <c r="B16" s="218" t="s">
        <v>92</v>
      </c>
      <c r="C16" s="442" t="str">
        <f>IF(B16="5. CATASTROFICO",+NOOO!$C$28,IF(B16="4. MAYOR",+NOOO!$C$29,IF(B16="3. MODERADO",+NOOO!$C$30,IF(B16="2. MENOR",+NOOO!$C$31,IF(B16="1. INSIGNIFICANTE",NOOO!$C$32," ")))))</f>
        <v xml:space="preserve"> </v>
      </c>
      <c r="D16" s="442"/>
      <c r="E16" s="642" t="str">
        <f>IF(B16="5. CATASTROFICO",+NOOO!$B$28,IF(B16="4. MAYOR",+NOOO!$B$29,IF(B16="3. MODERADO",+NOOO!$B$30,IF(B16="2. MENOR",+NOOO!$B$31,IF(B16="1. INSIGNIFICANTE",NOOO!$B$32," ")))))</f>
        <v xml:space="preserve"> </v>
      </c>
      <c r="F16" s="643"/>
    </row>
    <row r="17" spans="1:6" ht="174" customHeight="1" x14ac:dyDescent="0.2">
      <c r="A17" s="223"/>
      <c r="B17" s="218" t="s">
        <v>92</v>
      </c>
      <c r="C17" s="442" t="str">
        <f>IF(B17="5. CATASTROFICO",+NOOO!$C$28,IF(B17="4. MAYOR",+NOOO!$C$29,IF(B17="3. MODERADO",+NOOO!$C$30,IF(B17="2. MENOR",+NOOO!$C$31,IF(B17="1. INSIGNIFICANTE",NOOO!$C$32," ")))))</f>
        <v xml:space="preserve"> </v>
      </c>
      <c r="D17" s="442"/>
      <c r="E17" s="642" t="str">
        <f>IF(B17="5. CATASTROFICO",+NOOO!$B$28,IF(B17="4. MAYOR",+NOOO!$B$29,IF(B17="3. MODERADO",+NOOO!$B$30,IF(B17="2. MENOR",+NOOO!$B$31,IF(B17="1. INSIGNIFICANTE",NOOO!$B$32," ")))))</f>
        <v xml:space="preserve"> </v>
      </c>
      <c r="F17" s="643"/>
    </row>
    <row r="18" spans="1:6" ht="174" customHeight="1" x14ac:dyDescent="0.2">
      <c r="A18" s="223"/>
      <c r="B18" s="218" t="s">
        <v>92</v>
      </c>
      <c r="C18" s="442" t="str">
        <f>IF(B18="5. CATASTROFICO",+NOOO!$C$28,IF(B18="4. MAYOR",+NOOO!$C$29,IF(B18="3. MODERADO",+NOOO!$C$30,IF(B18="2. MENOR",+NOOO!$C$31,IF(B18="1. INSIGNIFICANTE",NOOO!$C$32," ")))))</f>
        <v xml:space="preserve"> </v>
      </c>
      <c r="D18" s="442"/>
      <c r="E18" s="642" t="str">
        <f>IF(B18="5. CATASTROFICO",+NOOO!$B$28,IF(B18="4. MAYOR",+NOOO!$B$29,IF(B18="3. MODERADO",+NOOO!$B$30,IF(B18="2. MENOR",+NOOO!$B$31,IF(B18="1. INSIGNIFICANTE",NOOO!$B$32," ")))))</f>
        <v xml:space="preserve"> </v>
      </c>
      <c r="F18" s="643"/>
    </row>
    <row r="19" spans="1:6" ht="174" customHeight="1" x14ac:dyDescent="0.2">
      <c r="A19" s="223"/>
      <c r="B19" s="218" t="s">
        <v>92</v>
      </c>
      <c r="C19" s="442" t="str">
        <f>IF(B19="5. CATASTROFICO",+NOOO!$C$28,IF(B19="4. MAYOR",+NOOO!$C$29,IF(B19="3. MODERADO",+NOOO!$C$30,IF(B19="2. MENOR",+NOOO!$C$31,IF(B19="1. INSIGNIFICANTE",NOOO!$C$32," ")))))</f>
        <v xml:space="preserve"> </v>
      </c>
      <c r="D19" s="442"/>
      <c r="E19" s="642" t="str">
        <f>IF(B19="5. CATASTROFICO",+NOOO!$B$28,IF(B19="4. MAYOR",+NOOO!$B$29,IF(B19="3. MODERADO",+NOOO!$B$30,IF(B19="2. MENOR",+NOOO!$B$31,IF(B19="1. INSIGNIFICANTE",NOOO!$B$32," ")))))</f>
        <v xml:space="preserve"> </v>
      </c>
      <c r="F19" s="643"/>
    </row>
    <row r="20" spans="1:6" ht="174" customHeight="1" x14ac:dyDescent="0.2">
      <c r="A20" s="223"/>
      <c r="B20" s="218" t="s">
        <v>92</v>
      </c>
      <c r="C20" s="442" t="str">
        <f>IF(B20="5. CATASTROFICO",+NOOO!$C$28,IF(B20="4. MAYOR",+NOOO!$C$29,IF(B20="3. MODERADO",+NOOO!$C$30,IF(B20="2. MENOR",+NOOO!$C$31,IF(B20="1. INSIGNIFICANTE",NOOO!$C$32," ")))))</f>
        <v xml:space="preserve"> </v>
      </c>
      <c r="D20" s="442"/>
      <c r="E20" s="642" t="str">
        <f>IF(B20="5. CATASTROFICO",+NOOO!$B$28,IF(B20="4. MAYOR",+NOOO!$B$29,IF(B20="3. MODERADO",+NOOO!$B$30,IF(B20="2. MENOR",+NOOO!$B$31,IF(B20="1. INSIGNIFICANTE",NOOO!$B$32," ")))))</f>
        <v xml:space="preserve"> </v>
      </c>
      <c r="F20" s="643"/>
    </row>
    <row r="21" spans="1:6" ht="188.25" customHeight="1" x14ac:dyDescent="0.2">
      <c r="A21" s="223"/>
      <c r="B21" s="218" t="s">
        <v>92</v>
      </c>
      <c r="C21" s="442" t="str">
        <f>IF(B21="5. CATASTROFICO",+NOOO!$C$28,IF(B21="4. MAYOR",+NOOO!$C$29,IF(B21="3. MODERADO",+NOOO!$C$30,IF(B21="2. MENOR",+NOOO!$C$31,IF(B21="1. INSIGNIFICANTE",NOOO!$C$32," ")))))</f>
        <v xml:space="preserve"> </v>
      </c>
      <c r="D21" s="442"/>
      <c r="E21" s="642" t="str">
        <f>IF(B21="5. CATASTROFICO",+NOOO!$B$28,IF(B21="4. MAYOR",+NOOO!$B$29,IF(B21="3. MODERADO",+NOOO!$B$30,IF(B21="2. MENOR",+NOOO!$B$31,IF(B21="1. INSIGNIFICANTE",NOOO!$B$32," ")))))</f>
        <v xml:space="preserve"> </v>
      </c>
      <c r="F21" s="643"/>
    </row>
    <row r="22" spans="1:6" ht="183" customHeight="1" thickBot="1" x14ac:dyDescent="0.25">
      <c r="A22" s="224"/>
      <c r="B22" s="225" t="s">
        <v>92</v>
      </c>
      <c r="C22" s="342" t="str">
        <f>IF(B22="5. CATASTROFICO",+NOOO!$C$28,IF(B22="4. MAYOR",+NOOO!$C$29,IF(B22="3. MODERADO",+NOOO!$C$30,IF(B22="2. MENOR",+NOOO!$C$31,IF(B22="1. INSIGNIFICANTE",NOOO!$C$32," ")))))</f>
        <v xml:space="preserve"> </v>
      </c>
      <c r="D22" s="342"/>
      <c r="E22" s="644" t="str">
        <f>IF(B22="5. CATASTROFICO",+NOOO!$B$28,IF(B22="4. MAYOR",+NOOO!$B$29,IF(B22="3. MODERADO",+NOOO!$B$30,IF(B22="2. MENOR",+NOOO!$B$31,IF(B22="1. INSIGNIFICANTE",NOOO!$B$32," ")))))</f>
        <v xml:space="preserve"> </v>
      </c>
      <c r="F22" s="645"/>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I124"/>
  <sheetViews>
    <sheetView topLeftCell="B1" zoomScale="80" zoomScaleNormal="80" workbookViewId="0">
      <selection activeCell="M22" sqref="M2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9" ht="22.5" customHeight="1" x14ac:dyDescent="0.2">
      <c r="A1" s="444"/>
      <c r="B1" s="395" t="str">
        <f>CONTEXTO!B1</f>
        <v xml:space="preserve">PROCESO: </v>
      </c>
      <c r="C1" s="674" t="s">
        <v>391</v>
      </c>
      <c r="D1" s="674"/>
      <c r="E1" s="674"/>
      <c r="F1" s="675"/>
    </row>
    <row r="2" spans="1:9" ht="15.75" customHeight="1" x14ac:dyDescent="0.2">
      <c r="A2" s="445"/>
      <c r="B2" s="396"/>
      <c r="C2" s="604" t="s">
        <v>385</v>
      </c>
      <c r="D2" s="604"/>
      <c r="E2" s="604"/>
      <c r="F2" s="676"/>
    </row>
    <row r="3" spans="1:9" ht="15" customHeight="1" x14ac:dyDescent="0.2">
      <c r="A3" s="445"/>
      <c r="B3" s="396" t="s">
        <v>93</v>
      </c>
      <c r="C3" s="604" t="s">
        <v>386</v>
      </c>
      <c r="D3" s="604"/>
      <c r="E3" s="604"/>
      <c r="F3" s="676"/>
    </row>
    <row r="4" spans="1:9" ht="15.75" customHeight="1" x14ac:dyDescent="0.2">
      <c r="A4" s="445"/>
      <c r="B4" s="396"/>
      <c r="C4" s="604" t="s">
        <v>403</v>
      </c>
      <c r="D4" s="604"/>
      <c r="E4" s="604"/>
      <c r="F4" s="676"/>
    </row>
    <row r="5" spans="1:9" ht="15.75" customHeight="1" x14ac:dyDescent="0.2">
      <c r="A5" s="664"/>
      <c r="B5" s="665"/>
      <c r="C5" s="665"/>
      <c r="D5" s="665"/>
      <c r="E5" s="665"/>
      <c r="F5" s="666"/>
    </row>
    <row r="6" spans="1:9" x14ac:dyDescent="0.2">
      <c r="A6" s="453" t="str">
        <f>+CONTEXTO!A8</f>
        <v>PROCESO:  GESTIÓN DEL DESARROLLO ECONÓMICO Y LA COMPETITIVIDAD</v>
      </c>
      <c r="B6" s="454"/>
      <c r="C6" s="454"/>
      <c r="D6" s="454"/>
      <c r="E6" s="454"/>
      <c r="F6" s="455"/>
    </row>
    <row r="7" spans="1:9" ht="12.75" customHeight="1" x14ac:dyDescent="0.2">
      <c r="A7" s="453"/>
      <c r="B7" s="454"/>
      <c r="C7" s="454"/>
      <c r="D7" s="454"/>
      <c r="E7" s="454"/>
      <c r="F7" s="455"/>
    </row>
    <row r="8" spans="1:9" ht="60.75" customHeight="1" x14ac:dyDescent="0.2">
      <c r="A8" s="456"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 s="457"/>
      <c r="C8" s="457"/>
      <c r="D8" s="457"/>
      <c r="E8" s="457"/>
      <c r="F8" s="458"/>
    </row>
    <row r="9" spans="1:9" ht="3.75" customHeight="1" thickBot="1" x14ac:dyDescent="0.25">
      <c r="A9" s="459"/>
      <c r="B9" s="460"/>
      <c r="C9" s="460"/>
      <c r="D9" s="460"/>
      <c r="E9" s="460"/>
      <c r="F9" s="461"/>
    </row>
    <row r="10" spans="1:9" ht="13.5" customHeight="1" thickBot="1" x14ac:dyDescent="0.25">
      <c r="A10" s="462"/>
      <c r="B10" s="462"/>
      <c r="C10" s="462"/>
      <c r="D10" s="462"/>
      <c r="E10" s="462"/>
      <c r="F10" s="462"/>
    </row>
    <row r="11" spans="1:9" ht="34.5" customHeight="1" x14ac:dyDescent="0.25">
      <c r="A11" s="667" t="s">
        <v>94</v>
      </c>
      <c r="B11" s="465" t="s">
        <v>95</v>
      </c>
      <c r="C11" s="465"/>
      <c r="D11" s="681" t="s">
        <v>96</v>
      </c>
      <c r="E11" s="681"/>
      <c r="F11" s="677" t="s">
        <v>97</v>
      </c>
    </row>
    <row r="12" spans="1:9" ht="21" customHeight="1" x14ac:dyDescent="0.2">
      <c r="A12" s="668"/>
      <c r="B12" s="466"/>
      <c r="C12" s="466"/>
      <c r="D12" s="103" t="s">
        <v>98</v>
      </c>
      <c r="E12" s="103" t="s">
        <v>99</v>
      </c>
      <c r="F12" s="678"/>
    </row>
    <row r="13" spans="1:9" ht="26.25" customHeight="1" x14ac:dyDescent="0.2">
      <c r="A13" s="439" t="s">
        <v>483</v>
      </c>
      <c r="B13" s="442" t="s">
        <v>100</v>
      </c>
      <c r="C13" s="442"/>
      <c r="D13" s="287" t="s">
        <v>138</v>
      </c>
      <c r="E13" s="218"/>
      <c r="F13" s="669" t="str">
        <f>IF(D28="X","CATASTROFICO",IF(AND(D32&gt;0,D32&lt;=5),"MODERADO",IF(AND(D32&gt;=6,D32&lt;=11),"MAYOR",IF(AND(D32&gt;=12,D32&lt;=19),"CATASTROFICO",IF(AND(D32=0),"MENOR")))))</f>
        <v>MAYOR</v>
      </c>
    </row>
    <row r="14" spans="1:9" ht="26.25" customHeight="1" x14ac:dyDescent="0.2">
      <c r="A14" s="439"/>
      <c r="B14" s="442" t="s">
        <v>101</v>
      </c>
      <c r="C14" s="442"/>
      <c r="D14" s="287" t="s">
        <v>138</v>
      </c>
      <c r="E14" s="218"/>
      <c r="F14" s="670"/>
    </row>
    <row r="15" spans="1:9" ht="26.25" customHeight="1" x14ac:dyDescent="0.2">
      <c r="A15" s="439"/>
      <c r="B15" s="442" t="s">
        <v>102</v>
      </c>
      <c r="C15" s="442"/>
      <c r="D15" s="287" t="s">
        <v>138</v>
      </c>
      <c r="E15" s="218"/>
      <c r="F15" s="670"/>
    </row>
    <row r="16" spans="1:9" ht="26.25" customHeight="1" x14ac:dyDescent="0.2">
      <c r="A16" s="439"/>
      <c r="B16" s="442" t="s">
        <v>103</v>
      </c>
      <c r="C16" s="442"/>
      <c r="D16" s="218"/>
      <c r="E16" s="287" t="s">
        <v>138</v>
      </c>
      <c r="F16" s="670"/>
      <c r="I16" s="32"/>
    </row>
    <row r="17" spans="1:6" ht="26.25" customHeight="1" x14ac:dyDescent="0.2">
      <c r="A17" s="439"/>
      <c r="B17" s="442" t="s">
        <v>104</v>
      </c>
      <c r="C17" s="442"/>
      <c r="D17" s="287" t="s">
        <v>138</v>
      </c>
      <c r="E17" s="218"/>
      <c r="F17" s="670"/>
    </row>
    <row r="18" spans="1:6" ht="26.25" customHeight="1" x14ac:dyDescent="0.2">
      <c r="A18" s="439"/>
      <c r="B18" s="442" t="s">
        <v>105</v>
      </c>
      <c r="C18" s="442"/>
      <c r="D18" s="218"/>
      <c r="E18" s="287" t="s">
        <v>138</v>
      </c>
      <c r="F18" s="670"/>
    </row>
    <row r="19" spans="1:6" ht="26.25" customHeight="1" x14ac:dyDescent="0.2">
      <c r="A19" s="439"/>
      <c r="B19" s="442" t="s">
        <v>106</v>
      </c>
      <c r="C19" s="442"/>
      <c r="D19" s="218"/>
      <c r="E19" s="287" t="s">
        <v>138</v>
      </c>
      <c r="F19" s="670"/>
    </row>
    <row r="20" spans="1:6" ht="33" customHeight="1" x14ac:dyDescent="0.2">
      <c r="A20" s="439"/>
      <c r="B20" s="442" t="s">
        <v>107</v>
      </c>
      <c r="C20" s="442"/>
      <c r="D20" s="218"/>
      <c r="E20" s="287" t="s">
        <v>138</v>
      </c>
      <c r="F20" s="670"/>
    </row>
    <row r="21" spans="1:6" ht="26.25" customHeight="1" x14ac:dyDescent="0.2">
      <c r="A21" s="439"/>
      <c r="B21" s="442" t="s">
        <v>108</v>
      </c>
      <c r="C21" s="442"/>
      <c r="D21" s="218"/>
      <c r="E21" s="287" t="s">
        <v>138</v>
      </c>
      <c r="F21" s="670"/>
    </row>
    <row r="22" spans="1:6" ht="26.25" customHeight="1" x14ac:dyDescent="0.2">
      <c r="A22" s="439"/>
      <c r="B22" s="442" t="s">
        <v>109</v>
      </c>
      <c r="C22" s="442"/>
      <c r="D22" s="287" t="s">
        <v>138</v>
      </c>
      <c r="E22" s="218"/>
      <c r="F22" s="670"/>
    </row>
    <row r="23" spans="1:6" ht="26.25" customHeight="1" x14ac:dyDescent="0.2">
      <c r="A23" s="439"/>
      <c r="B23" s="442" t="s">
        <v>110</v>
      </c>
      <c r="C23" s="442"/>
      <c r="D23" s="287" t="s">
        <v>138</v>
      </c>
      <c r="E23" s="218"/>
      <c r="F23" s="670"/>
    </row>
    <row r="24" spans="1:6" ht="26.25" customHeight="1" x14ac:dyDescent="0.2">
      <c r="A24" s="439"/>
      <c r="B24" s="442" t="s">
        <v>111</v>
      </c>
      <c r="C24" s="442"/>
      <c r="D24" s="287" t="s">
        <v>138</v>
      </c>
      <c r="E24" s="218"/>
      <c r="F24" s="670"/>
    </row>
    <row r="25" spans="1:6" ht="26.25" customHeight="1" x14ac:dyDescent="0.2">
      <c r="A25" s="439"/>
      <c r="B25" s="442" t="s">
        <v>112</v>
      </c>
      <c r="C25" s="442"/>
      <c r="D25" s="287" t="s">
        <v>138</v>
      </c>
      <c r="E25" s="218"/>
      <c r="F25" s="670"/>
    </row>
    <row r="26" spans="1:6" ht="26.25" customHeight="1" x14ac:dyDescent="0.2">
      <c r="A26" s="439"/>
      <c r="B26" s="442" t="s">
        <v>113</v>
      </c>
      <c r="C26" s="442"/>
      <c r="D26" s="287" t="s">
        <v>138</v>
      </c>
      <c r="E26" s="218"/>
      <c r="F26" s="670"/>
    </row>
    <row r="27" spans="1:6" ht="26.25" customHeight="1" x14ac:dyDescent="0.2">
      <c r="A27" s="439"/>
      <c r="B27" s="442" t="s">
        <v>114</v>
      </c>
      <c r="C27" s="442"/>
      <c r="D27" s="287" t="s">
        <v>138</v>
      </c>
      <c r="E27" s="218"/>
      <c r="F27" s="670"/>
    </row>
    <row r="28" spans="1:6" ht="26.25" customHeight="1" x14ac:dyDescent="0.2">
      <c r="A28" s="439"/>
      <c r="B28" s="442" t="s">
        <v>115</v>
      </c>
      <c r="C28" s="442"/>
      <c r="D28" s="218"/>
      <c r="E28" s="287" t="s">
        <v>138</v>
      </c>
      <c r="F28" s="670"/>
    </row>
    <row r="29" spans="1:6" ht="26.25" customHeight="1" x14ac:dyDescent="0.2">
      <c r="A29" s="439"/>
      <c r="B29" s="442" t="s">
        <v>116</v>
      </c>
      <c r="C29" s="442"/>
      <c r="D29" s="287" t="s">
        <v>138</v>
      </c>
      <c r="E29" s="218"/>
      <c r="F29" s="670"/>
    </row>
    <row r="30" spans="1:6" ht="26.25" customHeight="1" x14ac:dyDescent="0.2">
      <c r="A30" s="439"/>
      <c r="B30" s="442" t="s">
        <v>117</v>
      </c>
      <c r="C30" s="442"/>
      <c r="D30" s="218"/>
      <c r="E30" s="287" t="s">
        <v>138</v>
      </c>
      <c r="F30" s="670"/>
    </row>
    <row r="31" spans="1:6" ht="26.25" customHeight="1" x14ac:dyDescent="0.2">
      <c r="A31" s="439"/>
      <c r="B31" s="442" t="s">
        <v>118</v>
      </c>
      <c r="C31" s="442"/>
      <c r="D31" s="218"/>
      <c r="E31" s="287" t="s">
        <v>138</v>
      </c>
      <c r="F31" s="670"/>
    </row>
    <row r="32" spans="1:6" ht="16.5" thickBot="1" x14ac:dyDescent="0.3">
      <c r="A32" s="440"/>
      <c r="B32" s="672" t="s">
        <v>58</v>
      </c>
      <c r="C32" s="673"/>
      <c r="D32" s="99">
        <f>+NOOO!B54</f>
        <v>11</v>
      </c>
      <c r="E32" s="100"/>
      <c r="F32" s="671"/>
    </row>
    <row r="33" spans="1:6" ht="15.75" customHeight="1" thickBot="1" x14ac:dyDescent="0.25">
      <c r="A33" s="679"/>
      <c r="B33" s="356"/>
      <c r="C33" s="356"/>
      <c r="D33" s="356"/>
      <c r="E33" s="356"/>
      <c r="F33" s="680"/>
    </row>
    <row r="34" spans="1:6" ht="34.5" customHeight="1" x14ac:dyDescent="0.25">
      <c r="A34" s="667" t="s">
        <v>94</v>
      </c>
      <c r="B34" s="465" t="s">
        <v>95</v>
      </c>
      <c r="C34" s="465"/>
      <c r="D34" s="681" t="s">
        <v>96</v>
      </c>
      <c r="E34" s="681"/>
      <c r="F34" s="677" t="s">
        <v>97</v>
      </c>
    </row>
    <row r="35" spans="1:6" ht="21" customHeight="1" x14ac:dyDescent="0.25">
      <c r="A35" s="668"/>
      <c r="B35" s="466"/>
      <c r="C35" s="466"/>
      <c r="D35" s="79" t="s">
        <v>98</v>
      </c>
      <c r="E35" s="79" t="s">
        <v>99</v>
      </c>
      <c r="F35" s="678"/>
    </row>
    <row r="36" spans="1:6" ht="26.25" customHeight="1" x14ac:dyDescent="0.2">
      <c r="A36" s="439"/>
      <c r="B36" s="442" t="s">
        <v>100</v>
      </c>
      <c r="C36" s="442"/>
      <c r="D36" s="218"/>
      <c r="E36" s="218"/>
      <c r="F36" s="684" t="str">
        <f>IF(D51="X","CATASTROFICO",IF(AND(D55&gt;0,D55&lt;=5),"MODERADO",IF(AND(D55&gt;=6,D55&lt;=11),"MAYOR",IF(AND(D55&gt;=12,D55&lt;=19),"CATASTROFICO"," "))))</f>
        <v xml:space="preserve"> </v>
      </c>
    </row>
    <row r="37" spans="1:6" ht="26.25" customHeight="1" x14ac:dyDescent="0.2">
      <c r="A37" s="439"/>
      <c r="B37" s="442" t="s">
        <v>101</v>
      </c>
      <c r="C37" s="442"/>
      <c r="D37" s="218"/>
      <c r="E37" s="218"/>
      <c r="F37" s="684"/>
    </row>
    <row r="38" spans="1:6" ht="26.25" customHeight="1" x14ac:dyDescent="0.2">
      <c r="A38" s="439"/>
      <c r="B38" s="442" t="s">
        <v>102</v>
      </c>
      <c r="C38" s="442"/>
      <c r="D38" s="218"/>
      <c r="E38" s="218"/>
      <c r="F38" s="684"/>
    </row>
    <row r="39" spans="1:6" ht="26.25" customHeight="1" x14ac:dyDescent="0.2">
      <c r="A39" s="439"/>
      <c r="B39" s="442" t="s">
        <v>103</v>
      </c>
      <c r="C39" s="442"/>
      <c r="D39" s="218"/>
      <c r="E39" s="218"/>
      <c r="F39" s="684"/>
    </row>
    <row r="40" spans="1:6" ht="26.25" customHeight="1" x14ac:dyDescent="0.2">
      <c r="A40" s="439"/>
      <c r="B40" s="442" t="s">
        <v>104</v>
      </c>
      <c r="C40" s="442"/>
      <c r="D40" s="218"/>
      <c r="E40" s="218"/>
      <c r="F40" s="684"/>
    </row>
    <row r="41" spans="1:6" ht="26.25" customHeight="1" x14ac:dyDescent="0.2">
      <c r="A41" s="439"/>
      <c r="B41" s="442" t="s">
        <v>105</v>
      </c>
      <c r="C41" s="442"/>
      <c r="D41" s="218"/>
      <c r="E41" s="218"/>
      <c r="F41" s="684"/>
    </row>
    <row r="42" spans="1:6" ht="26.25" customHeight="1" x14ac:dyDescent="0.2">
      <c r="A42" s="439"/>
      <c r="B42" s="442" t="s">
        <v>106</v>
      </c>
      <c r="C42" s="442"/>
      <c r="D42" s="218"/>
      <c r="E42" s="218"/>
      <c r="F42" s="684"/>
    </row>
    <row r="43" spans="1:6" ht="33" customHeight="1" x14ac:dyDescent="0.2">
      <c r="A43" s="439"/>
      <c r="B43" s="442" t="s">
        <v>107</v>
      </c>
      <c r="C43" s="442"/>
      <c r="D43" s="218"/>
      <c r="E43" s="218"/>
      <c r="F43" s="684"/>
    </row>
    <row r="44" spans="1:6" ht="26.25" customHeight="1" x14ac:dyDescent="0.2">
      <c r="A44" s="439"/>
      <c r="B44" s="442" t="s">
        <v>108</v>
      </c>
      <c r="C44" s="442"/>
      <c r="D44" s="218"/>
      <c r="E44" s="218"/>
      <c r="F44" s="684"/>
    </row>
    <row r="45" spans="1:6" ht="26.25" customHeight="1" x14ac:dyDescent="0.2">
      <c r="A45" s="439"/>
      <c r="B45" s="442" t="s">
        <v>109</v>
      </c>
      <c r="C45" s="442"/>
      <c r="D45" s="218"/>
      <c r="E45" s="218"/>
      <c r="F45" s="684"/>
    </row>
    <row r="46" spans="1:6" ht="26.25" customHeight="1" x14ac:dyDescent="0.2">
      <c r="A46" s="439"/>
      <c r="B46" s="442" t="s">
        <v>110</v>
      </c>
      <c r="C46" s="442"/>
      <c r="D46" s="218"/>
      <c r="E46" s="218"/>
      <c r="F46" s="684"/>
    </row>
    <row r="47" spans="1:6" ht="26.25" customHeight="1" x14ac:dyDescent="0.2">
      <c r="A47" s="439"/>
      <c r="B47" s="442" t="s">
        <v>111</v>
      </c>
      <c r="C47" s="442"/>
      <c r="D47" s="226"/>
      <c r="E47" s="226"/>
      <c r="F47" s="684"/>
    </row>
    <row r="48" spans="1:6" ht="26.25" customHeight="1" x14ac:dyDescent="0.2">
      <c r="A48" s="439"/>
      <c r="B48" s="442" t="s">
        <v>112</v>
      </c>
      <c r="C48" s="442"/>
      <c r="D48" s="226"/>
      <c r="E48" s="226"/>
      <c r="F48" s="684"/>
    </row>
    <row r="49" spans="1:6" ht="26.25" customHeight="1" x14ac:dyDescent="0.2">
      <c r="A49" s="439"/>
      <c r="B49" s="442" t="s">
        <v>113</v>
      </c>
      <c r="C49" s="442"/>
      <c r="D49" s="226"/>
      <c r="E49" s="226"/>
      <c r="F49" s="684"/>
    </row>
    <row r="50" spans="1:6" ht="26.25" customHeight="1" x14ac:dyDescent="0.2">
      <c r="A50" s="439"/>
      <c r="B50" s="442" t="s">
        <v>114</v>
      </c>
      <c r="C50" s="442"/>
      <c r="D50" s="226"/>
      <c r="E50" s="226"/>
      <c r="F50" s="684"/>
    </row>
    <row r="51" spans="1:6" ht="26.25" customHeight="1" x14ac:dyDescent="0.2">
      <c r="A51" s="439"/>
      <c r="B51" s="442" t="s">
        <v>115</v>
      </c>
      <c r="C51" s="442"/>
      <c r="D51" s="226"/>
      <c r="E51" s="226"/>
      <c r="F51" s="684"/>
    </row>
    <row r="52" spans="1:6" ht="26.25" customHeight="1" x14ac:dyDescent="0.2">
      <c r="A52" s="439"/>
      <c r="B52" s="442" t="s">
        <v>116</v>
      </c>
      <c r="C52" s="442"/>
      <c r="D52" s="226"/>
      <c r="E52" s="226"/>
      <c r="F52" s="684"/>
    </row>
    <row r="53" spans="1:6" ht="26.25" customHeight="1" x14ac:dyDescent="0.2">
      <c r="A53" s="439"/>
      <c r="B53" s="442" t="s">
        <v>117</v>
      </c>
      <c r="C53" s="442"/>
      <c r="D53" s="226"/>
      <c r="E53" s="226"/>
      <c r="F53" s="684"/>
    </row>
    <row r="54" spans="1:6" ht="26.25" customHeight="1" x14ac:dyDescent="0.2">
      <c r="A54" s="439"/>
      <c r="B54" s="442" t="s">
        <v>118</v>
      </c>
      <c r="C54" s="442"/>
      <c r="D54" s="226"/>
      <c r="E54" s="226"/>
      <c r="F54" s="684"/>
    </row>
    <row r="55" spans="1:6" ht="16.5" thickBot="1" x14ac:dyDescent="0.3">
      <c r="A55" s="440"/>
      <c r="B55" s="672" t="s">
        <v>58</v>
      </c>
      <c r="C55" s="673"/>
      <c r="D55" s="99">
        <f>+NOOO!B77</f>
        <v>0</v>
      </c>
      <c r="E55" s="100"/>
      <c r="F55" s="685"/>
    </row>
    <row r="56" spans="1:6" ht="15" thickBot="1" x14ac:dyDescent="0.25"/>
    <row r="57" spans="1:6" ht="34.5" customHeight="1" x14ac:dyDescent="0.25">
      <c r="A57" s="667" t="s">
        <v>94</v>
      </c>
      <c r="B57" s="465" t="s">
        <v>95</v>
      </c>
      <c r="C57" s="465"/>
      <c r="D57" s="681" t="s">
        <v>96</v>
      </c>
      <c r="E57" s="681"/>
      <c r="F57" s="677" t="s">
        <v>97</v>
      </c>
    </row>
    <row r="58" spans="1:6" ht="21" customHeight="1" x14ac:dyDescent="0.25">
      <c r="A58" s="668"/>
      <c r="B58" s="466"/>
      <c r="C58" s="466"/>
      <c r="D58" s="79" t="s">
        <v>98</v>
      </c>
      <c r="E58" s="79" t="s">
        <v>99</v>
      </c>
      <c r="F58" s="678"/>
    </row>
    <row r="59" spans="1:6" ht="26.25" customHeight="1" x14ac:dyDescent="0.2">
      <c r="A59" s="682"/>
      <c r="B59" s="442" t="s">
        <v>100</v>
      </c>
      <c r="C59" s="442"/>
      <c r="D59" s="227"/>
      <c r="E59" s="227"/>
      <c r="F59" s="684" t="str">
        <f>IF(D74="X","CATASTROFICO",IF(AND(D78&gt;0,D78&lt;=5),"MODERADO",IF(AND(D78&gt;=6,D78&lt;=11),"MAYOR",IF(AND(D78&gt;=12,D78&lt;=19),"CATASTROFICO"," "))))</f>
        <v xml:space="preserve"> </v>
      </c>
    </row>
    <row r="60" spans="1:6" ht="26.25" customHeight="1" x14ac:dyDescent="0.2">
      <c r="A60" s="682"/>
      <c r="B60" s="442" t="s">
        <v>101</v>
      </c>
      <c r="C60" s="442"/>
      <c r="D60" s="227"/>
      <c r="E60" s="227"/>
      <c r="F60" s="684"/>
    </row>
    <row r="61" spans="1:6" ht="26.25" customHeight="1" x14ac:dyDescent="0.2">
      <c r="A61" s="682"/>
      <c r="B61" s="442" t="s">
        <v>102</v>
      </c>
      <c r="C61" s="442"/>
      <c r="D61" s="227"/>
      <c r="E61" s="227"/>
      <c r="F61" s="684"/>
    </row>
    <row r="62" spans="1:6" ht="26.25" customHeight="1" x14ac:dyDescent="0.2">
      <c r="A62" s="682"/>
      <c r="B62" s="442" t="s">
        <v>103</v>
      </c>
      <c r="C62" s="442"/>
      <c r="D62" s="227"/>
      <c r="E62" s="227"/>
      <c r="F62" s="684"/>
    </row>
    <row r="63" spans="1:6" ht="26.25" customHeight="1" x14ac:dyDescent="0.2">
      <c r="A63" s="682"/>
      <c r="B63" s="442" t="s">
        <v>104</v>
      </c>
      <c r="C63" s="442"/>
      <c r="D63" s="227"/>
      <c r="E63" s="227"/>
      <c r="F63" s="684"/>
    </row>
    <row r="64" spans="1:6" ht="26.25" customHeight="1" x14ac:dyDescent="0.2">
      <c r="A64" s="682"/>
      <c r="B64" s="442" t="s">
        <v>105</v>
      </c>
      <c r="C64" s="442"/>
      <c r="D64" s="227"/>
      <c r="E64" s="227"/>
      <c r="F64" s="684"/>
    </row>
    <row r="65" spans="1:6" ht="26.25" customHeight="1" x14ac:dyDescent="0.2">
      <c r="A65" s="682"/>
      <c r="B65" s="442" t="s">
        <v>106</v>
      </c>
      <c r="C65" s="442"/>
      <c r="D65" s="227"/>
      <c r="E65" s="227"/>
      <c r="F65" s="684"/>
    </row>
    <row r="66" spans="1:6" ht="32.25" customHeight="1" x14ac:dyDescent="0.2">
      <c r="A66" s="682"/>
      <c r="B66" s="442" t="s">
        <v>107</v>
      </c>
      <c r="C66" s="442"/>
      <c r="D66" s="227"/>
      <c r="E66" s="227"/>
      <c r="F66" s="684"/>
    </row>
    <row r="67" spans="1:6" ht="26.25" customHeight="1" x14ac:dyDescent="0.2">
      <c r="A67" s="682"/>
      <c r="B67" s="442" t="s">
        <v>108</v>
      </c>
      <c r="C67" s="442"/>
      <c r="D67" s="227"/>
      <c r="E67" s="227"/>
      <c r="F67" s="684"/>
    </row>
    <row r="68" spans="1:6" ht="26.25" customHeight="1" x14ac:dyDescent="0.2">
      <c r="A68" s="682"/>
      <c r="B68" s="442" t="s">
        <v>109</v>
      </c>
      <c r="C68" s="442"/>
      <c r="D68" s="227"/>
      <c r="E68" s="227"/>
      <c r="F68" s="684"/>
    </row>
    <row r="69" spans="1:6" ht="26.25" customHeight="1" x14ac:dyDescent="0.2">
      <c r="A69" s="682"/>
      <c r="B69" s="442" t="s">
        <v>110</v>
      </c>
      <c r="C69" s="442"/>
      <c r="D69" s="227"/>
      <c r="E69" s="227"/>
      <c r="F69" s="684"/>
    </row>
    <row r="70" spans="1:6" ht="26.25" customHeight="1" x14ac:dyDescent="0.2">
      <c r="A70" s="682"/>
      <c r="B70" s="442" t="s">
        <v>111</v>
      </c>
      <c r="C70" s="442"/>
      <c r="D70" s="227"/>
      <c r="E70" s="227"/>
      <c r="F70" s="684"/>
    </row>
    <row r="71" spans="1:6" ht="26.25" customHeight="1" x14ac:dyDescent="0.2">
      <c r="A71" s="682"/>
      <c r="B71" s="442" t="s">
        <v>112</v>
      </c>
      <c r="C71" s="442"/>
      <c r="D71" s="227"/>
      <c r="E71" s="227"/>
      <c r="F71" s="684"/>
    </row>
    <row r="72" spans="1:6" ht="26.25" customHeight="1" x14ac:dyDescent="0.2">
      <c r="A72" s="682"/>
      <c r="B72" s="442" t="s">
        <v>113</v>
      </c>
      <c r="C72" s="442"/>
      <c r="D72" s="227"/>
      <c r="E72" s="227"/>
      <c r="F72" s="684"/>
    </row>
    <row r="73" spans="1:6" ht="26.25" customHeight="1" x14ac:dyDescent="0.2">
      <c r="A73" s="682"/>
      <c r="B73" s="442" t="s">
        <v>114</v>
      </c>
      <c r="C73" s="442"/>
      <c r="D73" s="227"/>
      <c r="E73" s="227"/>
      <c r="F73" s="684"/>
    </row>
    <row r="74" spans="1:6" ht="26.25" customHeight="1" x14ac:dyDescent="0.2">
      <c r="A74" s="682"/>
      <c r="B74" s="442" t="s">
        <v>115</v>
      </c>
      <c r="C74" s="442"/>
      <c r="D74" s="227"/>
      <c r="E74" s="227"/>
      <c r="F74" s="684"/>
    </row>
    <row r="75" spans="1:6" ht="26.25" customHeight="1" x14ac:dyDescent="0.2">
      <c r="A75" s="682"/>
      <c r="B75" s="442" t="s">
        <v>116</v>
      </c>
      <c r="C75" s="442"/>
      <c r="D75" s="227"/>
      <c r="E75" s="227"/>
      <c r="F75" s="684"/>
    </row>
    <row r="76" spans="1:6" ht="26.25" customHeight="1" x14ac:dyDescent="0.2">
      <c r="A76" s="682"/>
      <c r="B76" s="442" t="s">
        <v>117</v>
      </c>
      <c r="C76" s="442"/>
      <c r="D76" s="227"/>
      <c r="E76" s="227"/>
      <c r="F76" s="684"/>
    </row>
    <row r="77" spans="1:6" ht="26.25" customHeight="1" x14ac:dyDescent="0.2">
      <c r="A77" s="682"/>
      <c r="B77" s="442" t="s">
        <v>118</v>
      </c>
      <c r="C77" s="442"/>
      <c r="D77" s="227"/>
      <c r="E77" s="227"/>
      <c r="F77" s="684"/>
    </row>
    <row r="78" spans="1:6" ht="16.5" thickBot="1" x14ac:dyDescent="0.3">
      <c r="A78" s="683"/>
      <c r="B78" s="672" t="s">
        <v>58</v>
      </c>
      <c r="C78" s="673"/>
      <c r="D78" s="99">
        <f>+NOOO!B100</f>
        <v>0</v>
      </c>
      <c r="E78" s="100"/>
      <c r="F78" s="685"/>
    </row>
    <row r="79" spans="1:6" ht="15" thickBot="1" x14ac:dyDescent="0.25"/>
    <row r="80" spans="1:6" ht="34.5" customHeight="1" x14ac:dyDescent="0.25">
      <c r="A80" s="667" t="s">
        <v>94</v>
      </c>
      <c r="B80" s="465" t="s">
        <v>95</v>
      </c>
      <c r="C80" s="465"/>
      <c r="D80" s="681" t="s">
        <v>96</v>
      </c>
      <c r="E80" s="681"/>
      <c r="F80" s="677" t="s">
        <v>97</v>
      </c>
    </row>
    <row r="81" spans="1:6" ht="21" customHeight="1" x14ac:dyDescent="0.25">
      <c r="A81" s="668"/>
      <c r="B81" s="466"/>
      <c r="C81" s="466"/>
      <c r="D81" s="79" t="s">
        <v>98</v>
      </c>
      <c r="E81" s="79" t="s">
        <v>99</v>
      </c>
      <c r="F81" s="678"/>
    </row>
    <row r="82" spans="1:6" ht="26.25" customHeight="1" x14ac:dyDescent="0.2">
      <c r="A82" s="682"/>
      <c r="B82" s="442" t="s">
        <v>100</v>
      </c>
      <c r="C82" s="442"/>
      <c r="D82" s="227"/>
      <c r="E82" s="227"/>
      <c r="F82" s="684" t="str">
        <f>IF(D97="X","CATASTROFICO",IF(AND(D101&gt;0,D101&lt;=5),"MODERADO",IF(AND(D101&gt;=6,D101&lt;=11),"MAYOR",IF(AND(D101&gt;=12,D101&lt;=19),"CATASTROFICO"," "))))</f>
        <v xml:space="preserve"> </v>
      </c>
    </row>
    <row r="83" spans="1:6" ht="26.25" customHeight="1" x14ac:dyDescent="0.2">
      <c r="A83" s="682"/>
      <c r="B83" s="442" t="s">
        <v>101</v>
      </c>
      <c r="C83" s="442"/>
      <c r="D83" s="227"/>
      <c r="E83" s="227"/>
      <c r="F83" s="684"/>
    </row>
    <row r="84" spans="1:6" ht="26.25" customHeight="1" x14ac:dyDescent="0.2">
      <c r="A84" s="682"/>
      <c r="B84" s="442" t="s">
        <v>102</v>
      </c>
      <c r="C84" s="442"/>
      <c r="D84" s="227"/>
      <c r="E84" s="227"/>
      <c r="F84" s="684"/>
    </row>
    <row r="85" spans="1:6" ht="26.25" customHeight="1" x14ac:dyDescent="0.2">
      <c r="A85" s="682"/>
      <c r="B85" s="442" t="s">
        <v>103</v>
      </c>
      <c r="C85" s="442"/>
      <c r="D85" s="227"/>
      <c r="E85" s="227"/>
      <c r="F85" s="684"/>
    </row>
    <row r="86" spans="1:6" ht="26.25" customHeight="1" x14ac:dyDescent="0.2">
      <c r="A86" s="682"/>
      <c r="B86" s="442" t="s">
        <v>104</v>
      </c>
      <c r="C86" s="442"/>
      <c r="D86" s="227"/>
      <c r="E86" s="227"/>
      <c r="F86" s="684"/>
    </row>
    <row r="87" spans="1:6" ht="26.25" customHeight="1" x14ac:dyDescent="0.2">
      <c r="A87" s="682"/>
      <c r="B87" s="442" t="s">
        <v>105</v>
      </c>
      <c r="C87" s="442"/>
      <c r="D87" s="227"/>
      <c r="E87" s="227"/>
      <c r="F87" s="684"/>
    </row>
    <row r="88" spans="1:6" ht="26.25" customHeight="1" x14ac:dyDescent="0.2">
      <c r="A88" s="682"/>
      <c r="B88" s="442" t="s">
        <v>106</v>
      </c>
      <c r="C88" s="442"/>
      <c r="D88" s="227"/>
      <c r="E88" s="227"/>
      <c r="F88" s="684"/>
    </row>
    <row r="89" spans="1:6" ht="33" customHeight="1" x14ac:dyDescent="0.2">
      <c r="A89" s="682"/>
      <c r="B89" s="442" t="s">
        <v>107</v>
      </c>
      <c r="C89" s="442"/>
      <c r="D89" s="227"/>
      <c r="E89" s="227"/>
      <c r="F89" s="684"/>
    </row>
    <row r="90" spans="1:6" ht="26.25" customHeight="1" x14ac:dyDescent="0.2">
      <c r="A90" s="682"/>
      <c r="B90" s="442" t="s">
        <v>108</v>
      </c>
      <c r="C90" s="442"/>
      <c r="D90" s="227"/>
      <c r="E90" s="227"/>
      <c r="F90" s="684"/>
    </row>
    <row r="91" spans="1:6" ht="26.25" customHeight="1" x14ac:dyDescent="0.2">
      <c r="A91" s="682"/>
      <c r="B91" s="442" t="s">
        <v>109</v>
      </c>
      <c r="C91" s="442"/>
      <c r="D91" s="227"/>
      <c r="E91" s="227"/>
      <c r="F91" s="684"/>
    </row>
    <row r="92" spans="1:6" ht="26.25" customHeight="1" x14ac:dyDescent="0.2">
      <c r="A92" s="682"/>
      <c r="B92" s="442" t="s">
        <v>110</v>
      </c>
      <c r="C92" s="442"/>
      <c r="D92" s="227"/>
      <c r="E92" s="227"/>
      <c r="F92" s="684"/>
    </row>
    <row r="93" spans="1:6" ht="26.25" customHeight="1" x14ac:dyDescent="0.2">
      <c r="A93" s="682"/>
      <c r="B93" s="442" t="s">
        <v>111</v>
      </c>
      <c r="C93" s="442"/>
      <c r="D93" s="227"/>
      <c r="E93" s="227"/>
      <c r="F93" s="684"/>
    </row>
    <row r="94" spans="1:6" ht="26.25" customHeight="1" x14ac:dyDescent="0.2">
      <c r="A94" s="682"/>
      <c r="B94" s="442" t="s">
        <v>112</v>
      </c>
      <c r="C94" s="442"/>
      <c r="D94" s="227"/>
      <c r="E94" s="227"/>
      <c r="F94" s="684"/>
    </row>
    <row r="95" spans="1:6" ht="26.25" customHeight="1" x14ac:dyDescent="0.2">
      <c r="A95" s="682"/>
      <c r="B95" s="442" t="s">
        <v>113</v>
      </c>
      <c r="C95" s="442"/>
      <c r="D95" s="227"/>
      <c r="E95" s="227"/>
      <c r="F95" s="684"/>
    </row>
    <row r="96" spans="1:6" ht="26.25" customHeight="1" x14ac:dyDescent="0.2">
      <c r="A96" s="682"/>
      <c r="B96" s="442" t="s">
        <v>114</v>
      </c>
      <c r="C96" s="442"/>
      <c r="D96" s="227"/>
      <c r="E96" s="227"/>
      <c r="F96" s="684"/>
    </row>
    <row r="97" spans="1:6" ht="26.25" customHeight="1" x14ac:dyDescent="0.2">
      <c r="A97" s="682"/>
      <c r="B97" s="442" t="s">
        <v>115</v>
      </c>
      <c r="C97" s="442"/>
      <c r="D97" s="227"/>
      <c r="E97" s="227"/>
      <c r="F97" s="684"/>
    </row>
    <row r="98" spans="1:6" ht="26.25" customHeight="1" x14ac:dyDescent="0.2">
      <c r="A98" s="682"/>
      <c r="B98" s="442" t="s">
        <v>116</v>
      </c>
      <c r="C98" s="442"/>
      <c r="D98" s="227"/>
      <c r="E98" s="227"/>
      <c r="F98" s="684"/>
    </row>
    <row r="99" spans="1:6" ht="26.25" customHeight="1" x14ac:dyDescent="0.2">
      <c r="A99" s="682"/>
      <c r="B99" s="442" t="s">
        <v>117</v>
      </c>
      <c r="C99" s="442"/>
      <c r="D99" s="227"/>
      <c r="E99" s="227"/>
      <c r="F99" s="684"/>
    </row>
    <row r="100" spans="1:6" ht="26.25" customHeight="1" x14ac:dyDescent="0.2">
      <c r="A100" s="682"/>
      <c r="B100" s="442" t="s">
        <v>118</v>
      </c>
      <c r="C100" s="442"/>
      <c r="D100" s="227"/>
      <c r="E100" s="227"/>
      <c r="F100" s="684"/>
    </row>
    <row r="101" spans="1:6" ht="16.5" thickBot="1" x14ac:dyDescent="0.3">
      <c r="A101" s="683"/>
      <c r="B101" s="672" t="s">
        <v>58</v>
      </c>
      <c r="C101" s="673"/>
      <c r="D101" s="99">
        <f>+NOOO!B123</f>
        <v>0</v>
      </c>
      <c r="E101" s="100"/>
      <c r="F101" s="685"/>
    </row>
    <row r="102" spans="1:6" ht="15" thickBot="1" x14ac:dyDescent="0.25"/>
    <row r="103" spans="1:6" ht="34.5" customHeight="1" x14ac:dyDescent="0.25">
      <c r="A103" s="667" t="s">
        <v>94</v>
      </c>
      <c r="B103" s="465" t="s">
        <v>95</v>
      </c>
      <c r="C103" s="465"/>
      <c r="D103" s="681" t="s">
        <v>96</v>
      </c>
      <c r="E103" s="681"/>
      <c r="F103" s="677" t="s">
        <v>97</v>
      </c>
    </row>
    <row r="104" spans="1:6" ht="21" customHeight="1" x14ac:dyDescent="0.25">
      <c r="A104" s="668"/>
      <c r="B104" s="466"/>
      <c r="C104" s="466"/>
      <c r="D104" s="79" t="s">
        <v>98</v>
      </c>
      <c r="E104" s="79" t="s">
        <v>99</v>
      </c>
      <c r="F104" s="678"/>
    </row>
    <row r="105" spans="1:6" ht="26.25" customHeight="1" x14ac:dyDescent="0.2">
      <c r="A105" s="682"/>
      <c r="B105" s="442" t="s">
        <v>100</v>
      </c>
      <c r="C105" s="442"/>
      <c r="D105" s="227"/>
      <c r="E105" s="227"/>
      <c r="F105" s="684" t="str">
        <f>IF(D120="X","CATASTROFICO",IF(AND(D124&gt;0,D124&lt;=5),"MODERADO",IF(AND(D124&gt;=6,D124&lt;=11),"MAYOR",IF(AND(D124&gt;=12,D124&lt;=19),"CATASTROFICO"," "))))</f>
        <v xml:space="preserve"> </v>
      </c>
    </row>
    <row r="106" spans="1:6" ht="26.25" customHeight="1" x14ac:dyDescent="0.2">
      <c r="A106" s="682"/>
      <c r="B106" s="442" t="s">
        <v>101</v>
      </c>
      <c r="C106" s="442"/>
      <c r="D106" s="227"/>
      <c r="E106" s="227"/>
      <c r="F106" s="684"/>
    </row>
    <row r="107" spans="1:6" ht="26.25" customHeight="1" x14ac:dyDescent="0.2">
      <c r="A107" s="682"/>
      <c r="B107" s="442" t="s">
        <v>102</v>
      </c>
      <c r="C107" s="442"/>
      <c r="D107" s="227"/>
      <c r="E107" s="227"/>
      <c r="F107" s="684"/>
    </row>
    <row r="108" spans="1:6" ht="26.25" customHeight="1" x14ac:dyDescent="0.2">
      <c r="A108" s="682"/>
      <c r="B108" s="442" t="s">
        <v>103</v>
      </c>
      <c r="C108" s="442"/>
      <c r="D108" s="227"/>
      <c r="E108" s="227"/>
      <c r="F108" s="684"/>
    </row>
    <row r="109" spans="1:6" ht="26.25" customHeight="1" x14ac:dyDescent="0.2">
      <c r="A109" s="682"/>
      <c r="B109" s="442" t="s">
        <v>104</v>
      </c>
      <c r="C109" s="442"/>
      <c r="D109" s="227"/>
      <c r="E109" s="227"/>
      <c r="F109" s="684"/>
    </row>
    <row r="110" spans="1:6" ht="26.25" customHeight="1" x14ac:dyDescent="0.2">
      <c r="A110" s="682"/>
      <c r="B110" s="442" t="s">
        <v>105</v>
      </c>
      <c r="C110" s="442"/>
      <c r="D110" s="227"/>
      <c r="E110" s="227"/>
      <c r="F110" s="684"/>
    </row>
    <row r="111" spans="1:6" ht="26.25" customHeight="1" x14ac:dyDescent="0.2">
      <c r="A111" s="682"/>
      <c r="B111" s="442" t="s">
        <v>106</v>
      </c>
      <c r="C111" s="442"/>
      <c r="D111" s="227"/>
      <c r="E111" s="227"/>
      <c r="F111" s="684"/>
    </row>
    <row r="112" spans="1:6" ht="36" customHeight="1" x14ac:dyDescent="0.2">
      <c r="A112" s="682"/>
      <c r="B112" s="442" t="s">
        <v>107</v>
      </c>
      <c r="C112" s="442"/>
      <c r="D112" s="227"/>
      <c r="E112" s="227"/>
      <c r="F112" s="684"/>
    </row>
    <row r="113" spans="1:6" ht="26.25" customHeight="1" x14ac:dyDescent="0.2">
      <c r="A113" s="682"/>
      <c r="B113" s="442" t="s">
        <v>108</v>
      </c>
      <c r="C113" s="442"/>
      <c r="D113" s="227"/>
      <c r="E113" s="227"/>
      <c r="F113" s="684"/>
    </row>
    <row r="114" spans="1:6" ht="26.25" customHeight="1" x14ac:dyDescent="0.2">
      <c r="A114" s="682"/>
      <c r="B114" s="442" t="s">
        <v>109</v>
      </c>
      <c r="C114" s="442"/>
      <c r="D114" s="227"/>
      <c r="E114" s="227"/>
      <c r="F114" s="684"/>
    </row>
    <row r="115" spans="1:6" ht="26.25" customHeight="1" x14ac:dyDescent="0.2">
      <c r="A115" s="682"/>
      <c r="B115" s="442" t="s">
        <v>110</v>
      </c>
      <c r="C115" s="442"/>
      <c r="D115" s="227"/>
      <c r="E115" s="227"/>
      <c r="F115" s="684"/>
    </row>
    <row r="116" spans="1:6" ht="26.25" customHeight="1" x14ac:dyDescent="0.2">
      <c r="A116" s="682"/>
      <c r="B116" s="442" t="s">
        <v>111</v>
      </c>
      <c r="C116" s="442"/>
      <c r="D116" s="227"/>
      <c r="E116" s="227"/>
      <c r="F116" s="684"/>
    </row>
    <row r="117" spans="1:6" ht="26.25" customHeight="1" x14ac:dyDescent="0.2">
      <c r="A117" s="682"/>
      <c r="B117" s="442" t="s">
        <v>112</v>
      </c>
      <c r="C117" s="442"/>
      <c r="D117" s="227"/>
      <c r="E117" s="227"/>
      <c r="F117" s="684"/>
    </row>
    <row r="118" spans="1:6" ht="26.25" customHeight="1" x14ac:dyDescent="0.2">
      <c r="A118" s="682"/>
      <c r="B118" s="442" t="s">
        <v>113</v>
      </c>
      <c r="C118" s="442"/>
      <c r="D118" s="227"/>
      <c r="E118" s="227"/>
      <c r="F118" s="684"/>
    </row>
    <row r="119" spans="1:6" ht="26.25" customHeight="1" x14ac:dyDescent="0.2">
      <c r="A119" s="682"/>
      <c r="B119" s="442" t="s">
        <v>114</v>
      </c>
      <c r="C119" s="442"/>
      <c r="D119" s="227"/>
      <c r="E119" s="227"/>
      <c r="F119" s="684"/>
    </row>
    <row r="120" spans="1:6" ht="26.25" customHeight="1" x14ac:dyDescent="0.2">
      <c r="A120" s="682"/>
      <c r="B120" s="442" t="s">
        <v>115</v>
      </c>
      <c r="C120" s="442"/>
      <c r="D120" s="227"/>
      <c r="E120" s="227"/>
      <c r="F120" s="684"/>
    </row>
    <row r="121" spans="1:6" ht="26.25" customHeight="1" x14ac:dyDescent="0.2">
      <c r="A121" s="682"/>
      <c r="B121" s="442" t="s">
        <v>116</v>
      </c>
      <c r="C121" s="442"/>
      <c r="D121" s="227"/>
      <c r="E121" s="227"/>
      <c r="F121" s="684"/>
    </row>
    <row r="122" spans="1:6" ht="26.25" customHeight="1" x14ac:dyDescent="0.2">
      <c r="A122" s="682"/>
      <c r="B122" s="442" t="s">
        <v>117</v>
      </c>
      <c r="C122" s="442"/>
      <c r="D122" s="227"/>
      <c r="E122" s="227"/>
      <c r="F122" s="684"/>
    </row>
    <row r="123" spans="1:6" ht="26.25" customHeight="1" x14ac:dyDescent="0.2">
      <c r="A123" s="682"/>
      <c r="B123" s="442" t="s">
        <v>118</v>
      </c>
      <c r="C123" s="442"/>
      <c r="D123" s="227"/>
      <c r="E123" s="227"/>
      <c r="F123" s="684"/>
    </row>
    <row r="124" spans="1:6" ht="16.5" thickBot="1" x14ac:dyDescent="0.3">
      <c r="A124" s="683"/>
      <c r="B124" s="672" t="s">
        <v>58</v>
      </c>
      <c r="C124" s="673"/>
      <c r="D124" s="99">
        <f>+NOOO!B146</f>
        <v>0</v>
      </c>
      <c r="E124" s="100"/>
      <c r="F124" s="685"/>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29" workbookViewId="0">
      <selection activeCell="G37" sqref="G37:G38"/>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6"/>
      <c r="B1" s="773"/>
      <c r="C1" s="395" t="str">
        <f>CONTEXTO!B1</f>
        <v xml:space="preserve">PROCESO: </v>
      </c>
      <c r="D1" s="395"/>
      <c r="E1" s="395"/>
      <c r="F1" s="395"/>
      <c r="G1" s="401" t="s">
        <v>387</v>
      </c>
      <c r="H1" s="334"/>
      <c r="I1" s="334"/>
      <c r="J1" s="771"/>
      <c r="K1" s="319"/>
    </row>
    <row r="2" spans="1:11" ht="15" customHeight="1" x14ac:dyDescent="0.2">
      <c r="A2" s="427"/>
      <c r="B2" s="421"/>
      <c r="C2" s="396"/>
      <c r="D2" s="396"/>
      <c r="E2" s="396"/>
      <c r="F2" s="396"/>
      <c r="G2" s="402" t="s">
        <v>392</v>
      </c>
      <c r="H2" s="403"/>
      <c r="I2" s="403"/>
      <c r="J2" s="772"/>
      <c r="K2" s="320"/>
    </row>
    <row r="3" spans="1:11" ht="34.5" customHeight="1" x14ac:dyDescent="0.2">
      <c r="A3" s="427"/>
      <c r="B3" s="421"/>
      <c r="C3" s="396" t="s">
        <v>32</v>
      </c>
      <c r="D3" s="396"/>
      <c r="E3" s="396"/>
      <c r="F3" s="396"/>
      <c r="G3" s="402" t="s">
        <v>386</v>
      </c>
      <c r="H3" s="403"/>
      <c r="I3" s="403"/>
      <c r="J3" s="772"/>
      <c r="K3" s="320"/>
    </row>
    <row r="4" spans="1:11" ht="15.75" customHeight="1" x14ac:dyDescent="0.2">
      <c r="A4" s="427"/>
      <c r="B4" s="421"/>
      <c r="C4" s="396"/>
      <c r="D4" s="396"/>
      <c r="E4" s="396"/>
      <c r="F4" s="396"/>
      <c r="G4" s="402" t="s">
        <v>404</v>
      </c>
      <c r="H4" s="403"/>
      <c r="I4" s="403"/>
      <c r="J4" s="772"/>
      <c r="K4" s="320"/>
    </row>
    <row r="5" spans="1:11" ht="15.75" customHeight="1" x14ac:dyDescent="0.2">
      <c r="A5" s="382"/>
      <c r="B5" s="383"/>
      <c r="C5" s="383"/>
      <c r="D5" s="383"/>
      <c r="E5" s="383"/>
      <c r="F5" s="383"/>
      <c r="G5" s="383"/>
      <c r="H5" s="383"/>
      <c r="I5" s="383"/>
      <c r="J5" s="383"/>
      <c r="K5" s="384"/>
    </row>
    <row r="6" spans="1:11" x14ac:dyDescent="0.2">
      <c r="A6" s="780" t="s">
        <v>119</v>
      </c>
      <c r="B6" s="781"/>
      <c r="C6" s="781"/>
      <c r="D6" s="781"/>
      <c r="E6" s="781"/>
      <c r="F6" s="781"/>
      <c r="G6" s="781"/>
      <c r="H6" s="781"/>
      <c r="I6" s="781"/>
      <c r="J6" s="781"/>
      <c r="K6" s="782"/>
    </row>
    <row r="7" spans="1:11" ht="11.25" customHeight="1" x14ac:dyDescent="0.2">
      <c r="A7" s="780"/>
      <c r="B7" s="781"/>
      <c r="C7" s="781"/>
      <c r="D7" s="781"/>
      <c r="E7" s="781"/>
      <c r="F7" s="781"/>
      <c r="G7" s="781"/>
      <c r="H7" s="781"/>
      <c r="I7" s="781"/>
      <c r="J7" s="781"/>
      <c r="K7" s="782"/>
    </row>
    <row r="8" spans="1:11" ht="24" customHeight="1" x14ac:dyDescent="0.2">
      <c r="A8" s="776" t="str">
        <f>CONTEXTO!A8</f>
        <v>PROCESO:  GESTIÓN DEL DESARROLLO ECONÓMICO Y LA COMPETITIVIDAD</v>
      </c>
      <c r="B8" s="386"/>
      <c r="C8" s="386"/>
      <c r="D8" s="386"/>
      <c r="E8" s="386"/>
      <c r="F8" s="386"/>
      <c r="G8" s="386"/>
      <c r="H8" s="386"/>
      <c r="I8" s="386"/>
      <c r="J8" s="386"/>
      <c r="K8" s="387"/>
    </row>
    <row r="9" spans="1:11" ht="56.25" customHeight="1" thickBot="1" x14ac:dyDescent="0.25">
      <c r="A9" s="777"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 s="778"/>
      <c r="C9" s="778"/>
      <c r="D9" s="778"/>
      <c r="E9" s="778"/>
      <c r="F9" s="778"/>
      <c r="G9" s="778"/>
      <c r="H9" s="778"/>
      <c r="I9" s="778"/>
      <c r="J9" s="778"/>
      <c r="K9" s="779"/>
    </row>
    <row r="10" spans="1:11" ht="19.5" customHeight="1" thickBot="1" x14ac:dyDescent="0.25">
      <c r="A10" s="774"/>
      <c r="B10" s="775"/>
      <c r="C10" s="775"/>
      <c r="D10" s="775"/>
      <c r="E10" s="775"/>
      <c r="F10" s="775"/>
      <c r="G10" s="775"/>
      <c r="H10" s="775"/>
      <c r="I10" s="775"/>
      <c r="J10" s="775"/>
      <c r="K10" s="775"/>
    </row>
    <row r="11" spans="1:11" ht="29.25" customHeight="1" thickBot="1" x14ac:dyDescent="0.25">
      <c r="A11" s="146" t="s">
        <v>120</v>
      </c>
      <c r="B11" s="715" t="str">
        <f>DESCRIPCION!A10</f>
        <v>POSIBILIDAD DE GENERAR BAJA COBERTURA PARA LA PROMOCION DEL DESARROLLO ECONOMICO Y LA COMPETITIVIDAD PARA LOS EMPRENDEDORES, EMPRESARIOS Y CIUDADANOS DEL MUNICIPIO DE IBAGUE</v>
      </c>
      <c r="C11" s="716"/>
      <c r="D11" s="716"/>
      <c r="E11" s="716"/>
      <c r="F11" s="716"/>
      <c r="G11" s="716"/>
      <c r="H11" s="716"/>
      <c r="I11" s="717"/>
      <c r="J11" s="147" t="s">
        <v>352</v>
      </c>
      <c r="K11" s="150" t="str">
        <f>IF(J17="x","EXTREMA",IF(J19="x","ALTA",IF(J21="x","MODERADA",IF(J23="x","BAJA",""))))</f>
        <v/>
      </c>
    </row>
    <row r="12" spans="1:11" ht="16.5" customHeight="1" thickBot="1" x14ac:dyDescent="0.25">
      <c r="A12" s="724" t="s">
        <v>122</v>
      </c>
      <c r="B12" s="725"/>
      <c r="C12" s="725"/>
      <c r="D12" s="726" t="str">
        <f>PROBABILIDAD!T11</f>
        <v>Posible</v>
      </c>
      <c r="E12" s="727"/>
      <c r="F12" s="724" t="s">
        <v>353</v>
      </c>
      <c r="G12" s="725"/>
      <c r="H12" s="725"/>
      <c r="I12" s="728"/>
      <c r="J12" s="729"/>
      <c r="K12" s="730"/>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710" t="s">
        <v>122</v>
      </c>
      <c r="B15" s="158">
        <v>5</v>
      </c>
      <c r="C15" s="711"/>
      <c r="D15" s="690"/>
      <c r="E15" s="691"/>
      <c r="F15" s="691"/>
      <c r="G15" s="691"/>
      <c r="H15" s="158"/>
      <c r="I15" s="158"/>
      <c r="J15" s="705" t="s">
        <v>121</v>
      </c>
      <c r="K15" s="706"/>
    </row>
    <row r="16" spans="1:11" ht="30" customHeight="1" x14ac:dyDescent="0.2">
      <c r="A16" s="710"/>
      <c r="B16" s="158" t="s">
        <v>124</v>
      </c>
      <c r="C16" s="712"/>
      <c r="D16" s="690"/>
      <c r="E16" s="691"/>
      <c r="F16" s="691"/>
      <c r="G16" s="691"/>
      <c r="H16" s="158"/>
      <c r="I16" s="158"/>
      <c r="J16" s="160"/>
      <c r="K16" s="161"/>
    </row>
    <row r="17" spans="1:11" ht="30" customHeight="1" x14ac:dyDescent="0.2">
      <c r="A17" s="710"/>
      <c r="B17" s="158">
        <v>4</v>
      </c>
      <c r="C17" s="713"/>
      <c r="D17" s="690"/>
      <c r="E17" s="690"/>
      <c r="F17" s="703"/>
      <c r="G17" s="691"/>
      <c r="H17" s="158"/>
      <c r="I17" s="158"/>
      <c r="J17" s="166" t="str">
        <f xml:space="preserve"> IF(OR(E15="X",F15="X",G15="x",F17="x",G17="X",F19="X",G19="X",G21="X" ),"x","")</f>
        <v/>
      </c>
      <c r="K17" s="161" t="s">
        <v>123</v>
      </c>
    </row>
    <row r="18" spans="1:11" ht="30" customHeight="1" x14ac:dyDescent="0.2">
      <c r="A18" s="710"/>
      <c r="B18" s="158" t="s">
        <v>126</v>
      </c>
      <c r="C18" s="714"/>
      <c r="D18" s="690"/>
      <c r="E18" s="690"/>
      <c r="F18" s="703"/>
      <c r="G18" s="691"/>
      <c r="H18" s="158"/>
      <c r="I18" s="158"/>
      <c r="J18" s="167"/>
      <c r="K18" s="161"/>
    </row>
    <row r="19" spans="1:11" ht="30" customHeight="1" x14ac:dyDescent="0.2">
      <c r="A19" s="710"/>
      <c r="B19" s="158">
        <v>3</v>
      </c>
      <c r="C19" s="693"/>
      <c r="D19" s="688"/>
      <c r="E19" s="689"/>
      <c r="F19" s="703"/>
      <c r="G19" s="691"/>
      <c r="H19" s="158"/>
      <c r="I19" s="158"/>
      <c r="J19" s="168" t="str">
        <f xml:space="preserve"> IF(OR(C15="X",D15="X",D17="x",E17="x",E19="X",F21="X",F23="X",G23="X" ),"x","")</f>
        <v/>
      </c>
      <c r="K19" s="161" t="s">
        <v>125</v>
      </c>
    </row>
    <row r="20" spans="1:11" ht="30" customHeight="1" x14ac:dyDescent="0.2">
      <c r="A20" s="710"/>
      <c r="B20" s="158" t="s">
        <v>128</v>
      </c>
      <c r="C20" s="704"/>
      <c r="D20" s="688"/>
      <c r="E20" s="690"/>
      <c r="F20" s="703"/>
      <c r="G20" s="691"/>
      <c r="H20" s="158"/>
      <c r="I20" s="158"/>
      <c r="J20" s="169"/>
      <c r="K20" s="161"/>
    </row>
    <row r="21" spans="1:11" ht="30" customHeight="1" x14ac:dyDescent="0.2">
      <c r="A21" s="710"/>
      <c r="B21" s="158">
        <v>2</v>
      </c>
      <c r="C21" s="693"/>
      <c r="D21" s="686"/>
      <c r="E21" s="687"/>
      <c r="F21" s="689"/>
      <c r="G21" s="691"/>
      <c r="H21" s="158"/>
      <c r="I21" s="158"/>
      <c r="J21" s="170" t="str">
        <f xml:space="preserve"> IF(OR(C17="X",D19="X",E21="x",E23="x" ),"x","")</f>
        <v/>
      </c>
      <c r="K21" s="161" t="s">
        <v>127</v>
      </c>
    </row>
    <row r="22" spans="1:11" ht="30" customHeight="1" x14ac:dyDescent="0.2">
      <c r="A22" s="710"/>
      <c r="B22" s="158" t="s">
        <v>250</v>
      </c>
      <c r="C22" s="704"/>
      <c r="D22" s="686"/>
      <c r="E22" s="688"/>
      <c r="F22" s="690"/>
      <c r="G22" s="691"/>
      <c r="H22" s="158"/>
      <c r="I22" s="158"/>
      <c r="J22" s="169"/>
      <c r="K22" s="161"/>
    </row>
    <row r="23" spans="1:11" ht="30" customHeight="1" x14ac:dyDescent="0.2">
      <c r="A23" s="710"/>
      <c r="B23" s="158">
        <v>1</v>
      </c>
      <c r="C23" s="693"/>
      <c r="D23" s="695"/>
      <c r="E23" s="697"/>
      <c r="F23" s="699"/>
      <c r="G23" s="701"/>
      <c r="H23" s="158"/>
      <c r="I23" s="158"/>
      <c r="J23" s="171" t="str">
        <f xml:space="preserve"> IF(OR(C19="X",C21="X",C23="x",D21="x",D23="x" ),"x","")</f>
        <v/>
      </c>
      <c r="K23" s="161" t="s">
        <v>129</v>
      </c>
    </row>
    <row r="24" spans="1:11" ht="30" customHeight="1" x14ac:dyDescent="0.2">
      <c r="A24" s="710"/>
      <c r="B24" s="158" t="s">
        <v>130</v>
      </c>
      <c r="C24" s="694"/>
      <c r="D24" s="696"/>
      <c r="E24" s="698"/>
      <c r="F24" s="700"/>
      <c r="G24" s="702"/>
      <c r="H24" s="158"/>
      <c r="I24" s="158"/>
      <c r="J24" s="148"/>
      <c r="K24" s="149"/>
    </row>
    <row r="25" spans="1:11" x14ac:dyDescent="0.2">
      <c r="A25" s="179"/>
      <c r="B25" s="158"/>
      <c r="C25" s="158">
        <v>1</v>
      </c>
      <c r="D25" s="158">
        <v>2</v>
      </c>
      <c r="E25" s="158">
        <v>3</v>
      </c>
      <c r="F25" s="158">
        <v>4</v>
      </c>
      <c r="G25" s="158">
        <v>5</v>
      </c>
      <c r="H25" s="158"/>
      <c r="I25" s="158"/>
      <c r="J25" s="784"/>
      <c r="K25" s="785"/>
    </row>
    <row r="26" spans="1:11" x14ac:dyDescent="0.2">
      <c r="A26" s="179"/>
      <c r="B26" s="158"/>
      <c r="C26" s="158" t="s">
        <v>131</v>
      </c>
      <c r="D26" s="158" t="s">
        <v>132</v>
      </c>
      <c r="E26" s="158" t="s">
        <v>133</v>
      </c>
      <c r="F26" s="158" t="s">
        <v>134</v>
      </c>
      <c r="G26" s="158" t="s">
        <v>135</v>
      </c>
      <c r="H26" s="158"/>
      <c r="I26" s="158"/>
      <c r="J26" s="158"/>
      <c r="K26" s="176"/>
    </row>
    <row r="27" spans="1:11" x14ac:dyDescent="0.2">
      <c r="A27" s="179"/>
      <c r="B27" s="158"/>
      <c r="C27" s="692" t="s">
        <v>136</v>
      </c>
      <c r="D27" s="692"/>
      <c r="E27" s="692"/>
      <c r="F27" s="692"/>
      <c r="G27" s="692"/>
      <c r="H27" s="158"/>
      <c r="I27" s="158"/>
      <c r="J27" s="158"/>
      <c r="K27" s="176"/>
    </row>
    <row r="28" spans="1:11" x14ac:dyDescent="0.2">
      <c r="A28" s="179"/>
      <c r="B28" s="158"/>
      <c r="C28" s="692"/>
      <c r="D28" s="692"/>
      <c r="E28" s="692"/>
      <c r="F28" s="692"/>
      <c r="G28" s="692"/>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38.25" customHeight="1" thickBot="1" x14ac:dyDescent="0.25">
      <c r="A31" s="101" t="s">
        <v>120</v>
      </c>
      <c r="B31" s="783" t="str">
        <f>DESCRIPCION!A13</f>
        <v>PROBABILIDAD QUE SE GENERE TRAFICO DE INFLUENCIA PARA SELECCIÓN DE BENEFICIARIOS QUE NO CUMPLAN LOS REQUISITOS ESTABLECIDOS</v>
      </c>
      <c r="C31" s="716"/>
      <c r="D31" s="716"/>
      <c r="E31" s="716"/>
      <c r="F31" s="716"/>
      <c r="G31" s="716"/>
      <c r="H31" s="716"/>
      <c r="I31" s="717"/>
      <c r="J31" s="147" t="s">
        <v>352</v>
      </c>
      <c r="K31" s="145" t="str">
        <f>IF(J37="x","EXTREMA",IF(J39="x","ALTA",IF(J41="x","MODERADA",IF(J43="x","BAJA",""))))</f>
        <v>EXTREMA</v>
      </c>
    </row>
    <row r="32" spans="1:11" ht="16.5" thickBot="1" x14ac:dyDescent="0.25">
      <c r="A32" s="724" t="s">
        <v>122</v>
      </c>
      <c r="B32" s="725"/>
      <c r="C32" s="725"/>
      <c r="D32" s="726" t="str">
        <f>PROBABILIDAD!T12</f>
        <v>Probable</v>
      </c>
      <c r="E32" s="727"/>
      <c r="F32" s="724" t="s">
        <v>353</v>
      </c>
      <c r="G32" s="725"/>
      <c r="H32" s="725"/>
      <c r="I32" s="728"/>
      <c r="J32" s="729"/>
      <c r="K32" s="730"/>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55" t="s">
        <v>122</v>
      </c>
      <c r="B35" s="172">
        <v>5</v>
      </c>
      <c r="C35" s="756"/>
      <c r="D35" s="757"/>
      <c r="E35" s="751"/>
      <c r="F35" s="751"/>
      <c r="G35" s="751"/>
      <c r="H35" s="173"/>
      <c r="I35" s="173"/>
      <c r="J35" s="753" t="s">
        <v>121</v>
      </c>
      <c r="K35" s="754"/>
    </row>
    <row r="36" spans="1:11" ht="21" customHeight="1" thickBot="1" x14ac:dyDescent="0.25">
      <c r="A36" s="755"/>
      <c r="B36" s="172" t="s">
        <v>124</v>
      </c>
      <c r="C36" s="756"/>
      <c r="D36" s="757"/>
      <c r="E36" s="751"/>
      <c r="F36" s="751"/>
      <c r="G36" s="751"/>
      <c r="H36" s="173"/>
      <c r="I36" s="173"/>
      <c r="J36" s="177"/>
      <c r="K36" s="20"/>
    </row>
    <row r="37" spans="1:11" ht="34.5" customHeight="1" thickBot="1" x14ac:dyDescent="0.25">
      <c r="A37" s="755"/>
      <c r="B37" s="172">
        <v>4</v>
      </c>
      <c r="C37" s="758"/>
      <c r="D37" s="757"/>
      <c r="E37" s="757"/>
      <c r="F37" s="759" t="s">
        <v>138</v>
      </c>
      <c r="G37" s="751"/>
      <c r="H37" s="173"/>
      <c r="I37" s="173"/>
      <c r="J37" s="187" t="str">
        <f xml:space="preserve"> IF(OR(E35="X",F35="X",G35="x",F37="x",G37="X",F39="X",G39="X",G41="X" ),"x","")</f>
        <v>x</v>
      </c>
      <c r="K37" s="20" t="s">
        <v>123</v>
      </c>
    </row>
    <row r="38" spans="1:11" ht="29.25" thickBot="1" x14ac:dyDescent="0.25">
      <c r="A38" s="755"/>
      <c r="B38" s="172" t="s">
        <v>126</v>
      </c>
      <c r="C38" s="758"/>
      <c r="D38" s="757"/>
      <c r="E38" s="757"/>
      <c r="F38" s="760"/>
      <c r="G38" s="751"/>
      <c r="H38" s="173"/>
      <c r="I38" s="173"/>
      <c r="J38" s="188"/>
      <c r="K38" s="20"/>
    </row>
    <row r="39" spans="1:11" ht="35.25" customHeight="1" thickBot="1" x14ac:dyDescent="0.25">
      <c r="A39" s="755"/>
      <c r="B39" s="172">
        <v>3</v>
      </c>
      <c r="C39" s="761"/>
      <c r="D39" s="748"/>
      <c r="E39" s="762"/>
      <c r="F39" s="759"/>
      <c r="G39" s="751"/>
      <c r="H39" s="173"/>
      <c r="I39" s="173"/>
      <c r="J39" s="189" t="str">
        <f xml:space="preserve"> IF(OR(C35="X",D35="X",D37="x",E37="x",E39="X",F41="X",F43="X",G43="X" ),"x","")</f>
        <v/>
      </c>
      <c r="K39" s="20" t="s">
        <v>125</v>
      </c>
    </row>
    <row r="40" spans="1:11" ht="29.25" thickBot="1" x14ac:dyDescent="0.25">
      <c r="A40" s="755"/>
      <c r="B40" s="172" t="s">
        <v>128</v>
      </c>
      <c r="C40" s="761"/>
      <c r="D40" s="748"/>
      <c r="E40" s="757"/>
      <c r="F40" s="760"/>
      <c r="G40" s="751"/>
      <c r="H40" s="173"/>
      <c r="I40" s="173"/>
      <c r="J40" s="190"/>
      <c r="K40" s="20"/>
    </row>
    <row r="41" spans="1:11" ht="36" customHeight="1" thickBot="1" x14ac:dyDescent="0.25">
      <c r="A41" s="755"/>
      <c r="B41" s="172">
        <v>2</v>
      </c>
      <c r="C41" s="761"/>
      <c r="D41" s="764"/>
      <c r="E41" s="747"/>
      <c r="F41" s="749"/>
      <c r="G41" s="751"/>
      <c r="H41" s="173"/>
      <c r="I41" s="173"/>
      <c r="J41" s="191" t="str">
        <f xml:space="preserve"> IF(OR(C37="X",D39="X",E41="x",E43="x" ),"x","")</f>
        <v/>
      </c>
      <c r="K41" s="20" t="s">
        <v>127</v>
      </c>
    </row>
    <row r="42" spans="1:11" ht="29.25" thickBot="1" x14ac:dyDescent="0.25">
      <c r="A42" s="755"/>
      <c r="B42" s="172" t="s">
        <v>250</v>
      </c>
      <c r="C42" s="761"/>
      <c r="D42" s="764"/>
      <c r="E42" s="748"/>
      <c r="F42" s="750"/>
      <c r="G42" s="751"/>
      <c r="H42" s="173"/>
      <c r="I42" s="173"/>
      <c r="J42" s="190"/>
      <c r="K42" s="20"/>
    </row>
    <row r="43" spans="1:11" ht="38.25" customHeight="1" thickBot="1" x14ac:dyDescent="0.25">
      <c r="A43" s="755"/>
      <c r="B43" s="172">
        <v>1</v>
      </c>
      <c r="C43" s="761"/>
      <c r="D43" s="764"/>
      <c r="E43" s="768"/>
      <c r="F43" s="769"/>
      <c r="G43" s="757"/>
      <c r="H43" s="173"/>
      <c r="I43" s="173"/>
      <c r="J43" s="192" t="str">
        <f xml:space="preserve"> IF(OR(C39="X",C41="X",D41="x",C43="x",D43="x" ),"x","")</f>
        <v/>
      </c>
      <c r="K43" s="20" t="s">
        <v>129</v>
      </c>
    </row>
    <row r="44" spans="1:11" ht="17.25" customHeight="1" thickBot="1" x14ac:dyDescent="0.25">
      <c r="A44" s="755"/>
      <c r="B44" s="172" t="s">
        <v>130</v>
      </c>
      <c r="C44" s="763"/>
      <c r="D44" s="765"/>
      <c r="E44" s="766"/>
      <c r="F44" s="770"/>
      <c r="G44" s="767"/>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131</v>
      </c>
      <c r="D46" s="173" t="s">
        <v>132</v>
      </c>
      <c r="E46" s="173" t="s">
        <v>133</v>
      </c>
      <c r="F46" s="173" t="s">
        <v>134</v>
      </c>
      <c r="G46" s="173" t="s">
        <v>135</v>
      </c>
      <c r="H46" s="173"/>
      <c r="I46" s="173"/>
      <c r="J46" s="173"/>
      <c r="K46" s="172"/>
    </row>
    <row r="47" spans="1:11" ht="15" x14ac:dyDescent="0.2">
      <c r="A47" s="174"/>
      <c r="B47" s="173"/>
      <c r="C47" s="752" t="s">
        <v>136</v>
      </c>
      <c r="D47" s="752"/>
      <c r="E47" s="752"/>
      <c r="F47" s="752"/>
      <c r="G47" s="752"/>
      <c r="H47" s="173"/>
      <c r="I47" s="173"/>
      <c r="J47" s="173"/>
      <c r="K47" s="172"/>
    </row>
    <row r="48" spans="1:11" ht="15" x14ac:dyDescent="0.2">
      <c r="A48" s="174"/>
      <c r="B48" s="173"/>
      <c r="C48" s="752"/>
      <c r="D48" s="752"/>
      <c r="E48" s="752"/>
      <c r="F48" s="752"/>
      <c r="G48" s="752"/>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120</v>
      </c>
      <c r="B51" s="715"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C51" s="716"/>
      <c r="D51" s="716"/>
      <c r="E51" s="716"/>
      <c r="F51" s="716"/>
      <c r="G51" s="716"/>
      <c r="H51" s="716"/>
      <c r="I51" s="717"/>
      <c r="J51" s="147" t="s">
        <v>352</v>
      </c>
      <c r="K51" s="145" t="str">
        <f>IF(J57="x","EXTREMA",IF(J59="x","ALTA",IF(J61="x","MODERADA",IF(J63="x","BAJA",""))))</f>
        <v/>
      </c>
    </row>
    <row r="52" spans="1:11" ht="16.5" thickBot="1" x14ac:dyDescent="0.25">
      <c r="A52" s="724" t="s">
        <v>122</v>
      </c>
      <c r="B52" s="725"/>
      <c r="C52" s="725"/>
      <c r="D52" s="726" t="str">
        <f>PROBABILIDAD!T13</f>
        <v>Posible</v>
      </c>
      <c r="E52" s="727"/>
      <c r="F52" s="724" t="s">
        <v>353</v>
      </c>
      <c r="G52" s="725"/>
      <c r="H52" s="725"/>
      <c r="I52" s="728"/>
      <c r="J52" s="729"/>
      <c r="K52" s="730"/>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55" t="s">
        <v>122</v>
      </c>
      <c r="B55" s="172">
        <v>5</v>
      </c>
      <c r="C55" s="756"/>
      <c r="D55" s="757"/>
      <c r="E55" s="751"/>
      <c r="F55" s="751"/>
      <c r="G55" s="751"/>
      <c r="H55" s="173"/>
      <c r="I55" s="173"/>
      <c r="J55" s="753" t="s">
        <v>121</v>
      </c>
      <c r="K55" s="754"/>
    </row>
    <row r="56" spans="1:11" ht="18.75" customHeight="1" thickBot="1" x14ac:dyDescent="0.25">
      <c r="A56" s="755"/>
      <c r="B56" s="172" t="s">
        <v>124</v>
      </c>
      <c r="C56" s="756"/>
      <c r="D56" s="757"/>
      <c r="E56" s="751"/>
      <c r="F56" s="751"/>
      <c r="G56" s="751"/>
      <c r="H56" s="173"/>
      <c r="I56" s="173"/>
      <c r="J56" s="177"/>
      <c r="K56" s="20"/>
    </row>
    <row r="57" spans="1:11" ht="30.75" customHeight="1" thickBot="1" x14ac:dyDescent="0.25">
      <c r="A57" s="755"/>
      <c r="B57" s="172">
        <v>4</v>
      </c>
      <c r="C57" s="758"/>
      <c r="D57" s="757"/>
      <c r="E57" s="757"/>
      <c r="F57" s="759"/>
      <c r="G57" s="751"/>
      <c r="H57" s="173"/>
      <c r="I57" s="173"/>
      <c r="J57" s="187" t="str">
        <f xml:space="preserve"> IF(OR(E55="X",F55="X",G55="x",F57="x",G57="X",F59="X",G59="X",G61="X" ),"x","")</f>
        <v/>
      </c>
      <c r="K57" s="20" t="s">
        <v>123</v>
      </c>
    </row>
    <row r="58" spans="1:11" ht="29.25" thickBot="1" x14ac:dyDescent="0.25">
      <c r="A58" s="755"/>
      <c r="B58" s="172" t="s">
        <v>126</v>
      </c>
      <c r="C58" s="758"/>
      <c r="D58" s="757"/>
      <c r="E58" s="757"/>
      <c r="F58" s="760"/>
      <c r="G58" s="751"/>
      <c r="H58" s="173"/>
      <c r="I58" s="173"/>
      <c r="J58" s="188"/>
      <c r="K58" s="20"/>
    </row>
    <row r="59" spans="1:11" ht="26.25" customHeight="1" thickBot="1" x14ac:dyDescent="0.25">
      <c r="A59" s="755"/>
      <c r="B59" s="172">
        <v>3</v>
      </c>
      <c r="C59" s="761"/>
      <c r="D59" s="748"/>
      <c r="E59" s="762"/>
      <c r="F59" s="759"/>
      <c r="G59" s="751"/>
      <c r="H59" s="173"/>
      <c r="I59" s="173"/>
      <c r="J59" s="189" t="str">
        <f xml:space="preserve"> IF(OR(C55="X",D55="X",D57="x",E57="x",E59="X",F61="X",F63="X",G63="X" ),"x","")</f>
        <v/>
      </c>
      <c r="K59" s="20" t="s">
        <v>125</v>
      </c>
    </row>
    <row r="60" spans="1:11" ht="29.25" thickBot="1" x14ac:dyDescent="0.25">
      <c r="A60" s="755"/>
      <c r="B60" s="172" t="s">
        <v>128</v>
      </c>
      <c r="C60" s="761"/>
      <c r="D60" s="748"/>
      <c r="E60" s="757"/>
      <c r="F60" s="760"/>
      <c r="G60" s="751"/>
      <c r="H60" s="173"/>
      <c r="I60" s="173"/>
      <c r="J60" s="190"/>
      <c r="K60" s="20"/>
    </row>
    <row r="61" spans="1:11" ht="30" customHeight="1" thickBot="1" x14ac:dyDescent="0.25">
      <c r="A61" s="755"/>
      <c r="B61" s="172">
        <v>2</v>
      </c>
      <c r="C61" s="761"/>
      <c r="D61" s="764"/>
      <c r="E61" s="747"/>
      <c r="F61" s="749"/>
      <c r="G61" s="751"/>
      <c r="H61" s="173"/>
      <c r="I61" s="173"/>
      <c r="J61" s="191" t="str">
        <f xml:space="preserve"> IF(OR(C57="X",D59="X",E61="x",E63="x" ),"x","")</f>
        <v/>
      </c>
      <c r="K61" s="20" t="s">
        <v>127</v>
      </c>
    </row>
    <row r="62" spans="1:11" ht="29.25" thickBot="1" x14ac:dyDescent="0.25">
      <c r="A62" s="755"/>
      <c r="B62" s="172" t="s">
        <v>250</v>
      </c>
      <c r="C62" s="761"/>
      <c r="D62" s="764"/>
      <c r="E62" s="748"/>
      <c r="F62" s="750"/>
      <c r="G62" s="751"/>
      <c r="H62" s="173"/>
      <c r="I62" s="173"/>
      <c r="J62" s="190"/>
      <c r="K62" s="20"/>
    </row>
    <row r="63" spans="1:11" ht="30.75" customHeight="1" thickBot="1" x14ac:dyDescent="0.25">
      <c r="A63" s="755"/>
      <c r="B63" s="172">
        <v>1</v>
      </c>
      <c r="C63" s="761"/>
      <c r="D63" s="764"/>
      <c r="E63" s="748"/>
      <c r="F63" s="757"/>
      <c r="G63" s="757"/>
      <c r="H63" s="173"/>
      <c r="I63" s="173"/>
      <c r="J63" s="192" t="str">
        <f xml:space="preserve"> IF(OR(C59="X",C61="X",D61="x",C63="x",D63="x" ),"x","")</f>
        <v/>
      </c>
      <c r="K63" s="20" t="s">
        <v>129</v>
      </c>
    </row>
    <row r="64" spans="1:11" ht="20.25" customHeight="1" thickBot="1" x14ac:dyDescent="0.25">
      <c r="A64" s="755"/>
      <c r="B64" s="172" t="s">
        <v>130</v>
      </c>
      <c r="C64" s="763"/>
      <c r="D64" s="765"/>
      <c r="E64" s="766"/>
      <c r="F64" s="767"/>
      <c r="G64" s="767"/>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131</v>
      </c>
      <c r="D66" s="173" t="s">
        <v>132</v>
      </c>
      <c r="E66" s="173" t="s">
        <v>133</v>
      </c>
      <c r="F66" s="173" t="s">
        <v>134</v>
      </c>
      <c r="G66" s="173" t="s">
        <v>135</v>
      </c>
      <c r="H66" s="173"/>
      <c r="I66" s="173"/>
      <c r="J66" s="173"/>
      <c r="K66" s="172"/>
    </row>
    <row r="67" spans="1:11" ht="15" customHeight="1" x14ac:dyDescent="0.2">
      <c r="A67" s="174"/>
      <c r="B67" s="173"/>
      <c r="C67" s="752" t="s">
        <v>136</v>
      </c>
      <c r="D67" s="752"/>
      <c r="E67" s="752"/>
      <c r="F67" s="752"/>
      <c r="G67" s="752"/>
      <c r="H67" s="173"/>
      <c r="I67" s="173"/>
      <c r="J67" s="173"/>
      <c r="K67" s="172"/>
    </row>
    <row r="68" spans="1:11" ht="15" customHeight="1" x14ac:dyDescent="0.2">
      <c r="A68" s="174"/>
      <c r="B68" s="173"/>
      <c r="C68" s="752"/>
      <c r="D68" s="752"/>
      <c r="E68" s="752"/>
      <c r="F68" s="752"/>
      <c r="G68" s="752"/>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1" t="s">
        <v>120</v>
      </c>
      <c r="B71" s="783" t="str">
        <f>DESCRIPCION!A19</f>
        <v>d</v>
      </c>
      <c r="C71" s="716"/>
      <c r="D71" s="716"/>
      <c r="E71" s="716"/>
      <c r="F71" s="716"/>
      <c r="G71" s="716"/>
      <c r="H71" s="716"/>
      <c r="I71" s="717"/>
      <c r="J71" s="147" t="s">
        <v>352</v>
      </c>
      <c r="K71" s="145" t="str">
        <f>IF(J77="x","EXTREMA",IF(J79="x","ALTA",IF(J81="x","MODERADA",IF(J83="x","BAJA",""))))</f>
        <v/>
      </c>
    </row>
    <row r="72" spans="1:11" ht="16.5" thickBot="1" x14ac:dyDescent="0.25">
      <c r="A72" s="724" t="s">
        <v>122</v>
      </c>
      <c r="B72" s="725"/>
      <c r="C72" s="725"/>
      <c r="D72" s="726" t="str">
        <f>PROBABILIDAD!T14</f>
        <v xml:space="preserve"> </v>
      </c>
      <c r="E72" s="727"/>
      <c r="F72" s="724" t="s">
        <v>353</v>
      </c>
      <c r="G72" s="725"/>
      <c r="H72" s="725"/>
      <c r="I72" s="728"/>
      <c r="J72" s="729"/>
      <c r="K72" s="730"/>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710" t="s">
        <v>122</v>
      </c>
      <c r="B75" s="158">
        <v>5</v>
      </c>
      <c r="C75" s="711"/>
      <c r="D75" s="690"/>
      <c r="E75" s="691"/>
      <c r="F75" s="691"/>
      <c r="G75" s="691"/>
      <c r="H75" s="158"/>
      <c r="I75" s="158"/>
      <c r="J75" s="705" t="s">
        <v>121</v>
      </c>
      <c r="K75" s="706"/>
    </row>
    <row r="76" spans="1:11" ht="15" x14ac:dyDescent="0.2">
      <c r="A76" s="710"/>
      <c r="B76" s="158" t="s">
        <v>124</v>
      </c>
      <c r="C76" s="712"/>
      <c r="D76" s="690"/>
      <c r="E76" s="691"/>
      <c r="F76" s="691"/>
      <c r="G76" s="691"/>
      <c r="H76" s="158"/>
      <c r="I76" s="158"/>
      <c r="J76" s="160"/>
      <c r="K76" s="161"/>
    </row>
    <row r="77" spans="1:11" ht="29.25" customHeight="1" x14ac:dyDescent="0.2">
      <c r="A77" s="710"/>
      <c r="B77" s="158">
        <v>4</v>
      </c>
      <c r="C77" s="713"/>
      <c r="D77" s="690"/>
      <c r="E77" s="690"/>
      <c r="F77" s="703"/>
      <c r="G77" s="691"/>
      <c r="H77" s="158"/>
      <c r="I77" s="158"/>
      <c r="J77" s="166" t="str">
        <f xml:space="preserve"> IF(OR(E75="X",F75="X",G75="x",F77="x",G77="X",F79="X",G79="X",G81="X" ),"x","")</f>
        <v/>
      </c>
      <c r="K77" s="161" t="s">
        <v>123</v>
      </c>
    </row>
    <row r="78" spans="1:11" ht="27.75" x14ac:dyDescent="0.2">
      <c r="A78" s="710"/>
      <c r="B78" s="158" t="s">
        <v>126</v>
      </c>
      <c r="C78" s="714"/>
      <c r="D78" s="690"/>
      <c r="E78" s="690"/>
      <c r="F78" s="703"/>
      <c r="G78" s="691"/>
      <c r="H78" s="158"/>
      <c r="I78" s="158"/>
      <c r="J78" s="167"/>
      <c r="K78" s="161"/>
    </row>
    <row r="79" spans="1:11" ht="29.25" customHeight="1" x14ac:dyDescent="0.2">
      <c r="A79" s="710"/>
      <c r="B79" s="158">
        <v>3</v>
      </c>
      <c r="C79" s="693"/>
      <c r="D79" s="688"/>
      <c r="E79" s="689"/>
      <c r="F79" s="703"/>
      <c r="G79" s="691"/>
      <c r="H79" s="158"/>
      <c r="I79" s="158"/>
      <c r="J79" s="168" t="str">
        <f xml:space="preserve"> IF(OR(C75="X",D75="X",D77="x",E77="x",E79="X",F81="X",F83="X",G83="X" ),"x","")</f>
        <v/>
      </c>
      <c r="K79" s="161" t="s">
        <v>125</v>
      </c>
    </row>
    <row r="80" spans="1:11" ht="27.75" x14ac:dyDescent="0.2">
      <c r="A80" s="710"/>
      <c r="B80" s="158" t="s">
        <v>128</v>
      </c>
      <c r="C80" s="704"/>
      <c r="D80" s="688"/>
      <c r="E80" s="690"/>
      <c r="F80" s="703"/>
      <c r="G80" s="691"/>
      <c r="H80" s="158"/>
      <c r="I80" s="158"/>
      <c r="J80" s="169"/>
      <c r="K80" s="161"/>
    </row>
    <row r="81" spans="1:11" ht="29.25" customHeight="1" x14ac:dyDescent="0.2">
      <c r="A81" s="710"/>
      <c r="B81" s="158">
        <v>2</v>
      </c>
      <c r="C81" s="693"/>
      <c r="D81" s="686"/>
      <c r="E81" s="687"/>
      <c r="F81" s="689"/>
      <c r="G81" s="691"/>
      <c r="H81" s="158"/>
      <c r="I81" s="158"/>
      <c r="J81" s="170" t="str">
        <f xml:space="preserve"> IF(OR(C77="X",D79="X",E81="x",E83="x" ),"x","")</f>
        <v/>
      </c>
      <c r="K81" s="161" t="s">
        <v>127</v>
      </c>
    </row>
    <row r="82" spans="1:11" ht="27.75" x14ac:dyDescent="0.2">
      <c r="A82" s="710"/>
      <c r="B82" s="158" t="s">
        <v>250</v>
      </c>
      <c r="C82" s="704"/>
      <c r="D82" s="686"/>
      <c r="E82" s="688"/>
      <c r="F82" s="690"/>
      <c r="G82" s="691"/>
      <c r="H82" s="158"/>
      <c r="I82" s="158"/>
      <c r="J82" s="169"/>
      <c r="K82" s="161"/>
    </row>
    <row r="83" spans="1:11" ht="28.5" customHeight="1" x14ac:dyDescent="0.2">
      <c r="A83" s="710"/>
      <c r="B83" s="158">
        <v>1</v>
      </c>
      <c r="C83" s="693"/>
      <c r="D83" s="695"/>
      <c r="E83" s="697"/>
      <c r="F83" s="699"/>
      <c r="G83" s="701"/>
      <c r="H83" s="158"/>
      <c r="I83" s="158"/>
      <c r="J83" s="171" t="str">
        <f xml:space="preserve"> IF(OR(C79="X",C81="X",D81="x",D83="x",C83="x" ),"x","")</f>
        <v/>
      </c>
      <c r="K83" s="161" t="s">
        <v>129</v>
      </c>
    </row>
    <row r="84" spans="1:11" ht="19.5" customHeight="1" x14ac:dyDescent="0.2">
      <c r="A84" s="710"/>
      <c r="B84" s="158" t="s">
        <v>130</v>
      </c>
      <c r="C84" s="694"/>
      <c r="D84" s="696"/>
      <c r="E84" s="698"/>
      <c r="F84" s="700"/>
      <c r="G84" s="702"/>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131</v>
      </c>
      <c r="D86" s="158" t="s">
        <v>132</v>
      </c>
      <c r="E86" s="158" t="s">
        <v>133</v>
      </c>
      <c r="F86" s="158" t="s">
        <v>134</v>
      </c>
      <c r="G86" s="158" t="s">
        <v>135</v>
      </c>
      <c r="H86" s="158"/>
      <c r="I86" s="158"/>
      <c r="J86" s="158"/>
      <c r="K86" s="159"/>
    </row>
    <row r="87" spans="1:11" x14ac:dyDescent="0.2">
      <c r="A87" s="179"/>
      <c r="B87" s="158"/>
      <c r="C87" s="692" t="s">
        <v>136</v>
      </c>
      <c r="D87" s="692"/>
      <c r="E87" s="692"/>
      <c r="F87" s="692"/>
      <c r="G87" s="692"/>
      <c r="H87" s="158"/>
      <c r="I87" s="158"/>
      <c r="J87" s="158"/>
      <c r="K87" s="159"/>
    </row>
    <row r="88" spans="1:11" x14ac:dyDescent="0.2">
      <c r="A88" s="179"/>
      <c r="B88" s="158"/>
      <c r="C88" s="692"/>
      <c r="D88" s="692"/>
      <c r="E88" s="692"/>
      <c r="F88" s="692"/>
      <c r="G88" s="692"/>
      <c r="H88" s="158"/>
      <c r="I88" s="158"/>
      <c r="J88" s="158"/>
      <c r="K88" s="159"/>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6" t="s">
        <v>120</v>
      </c>
      <c r="B91" s="715" t="str">
        <f>DESCRIPCION!A22</f>
        <v>e</v>
      </c>
      <c r="C91" s="716"/>
      <c r="D91" s="716"/>
      <c r="E91" s="716"/>
      <c r="F91" s="716"/>
      <c r="G91" s="716"/>
      <c r="H91" s="716"/>
      <c r="I91" s="717"/>
      <c r="J91" s="147" t="s">
        <v>352</v>
      </c>
      <c r="K91" s="145" t="str">
        <f>IF(J97="x","EXTREMA",IF(J99="x","ALTA",IF(J101="x","MODERADA",IF(J103="x","BAJA",""))))</f>
        <v/>
      </c>
    </row>
    <row r="92" spans="1:11" ht="16.5" thickBot="1" x14ac:dyDescent="0.25">
      <c r="A92" s="724" t="s">
        <v>122</v>
      </c>
      <c r="B92" s="725"/>
      <c r="C92" s="725"/>
      <c r="D92" s="726" t="str">
        <f>PROBABILIDAD!T15</f>
        <v xml:space="preserve"> </v>
      </c>
      <c r="E92" s="727"/>
      <c r="F92" s="724" t="s">
        <v>353</v>
      </c>
      <c r="G92" s="725"/>
      <c r="H92" s="725"/>
      <c r="I92" s="728"/>
      <c r="J92" s="729"/>
      <c r="K92" s="730"/>
    </row>
    <row r="93" spans="1:11" x14ac:dyDescent="0.2">
      <c r="A93" s="80"/>
      <c r="B93" s="84"/>
      <c r="C93" s="84"/>
      <c r="D93" s="84"/>
      <c r="E93" s="84"/>
      <c r="F93" s="84"/>
      <c r="G93" s="84"/>
      <c r="H93" s="84"/>
      <c r="I93" s="84"/>
      <c r="K93" s="73"/>
    </row>
    <row r="94" spans="1:11" x14ac:dyDescent="0.2">
      <c r="A94" s="179"/>
      <c r="B94" s="158"/>
      <c r="C94" s="180"/>
      <c r="D94" s="158"/>
      <c r="E94" s="158"/>
      <c r="F94" s="158"/>
      <c r="G94" s="158"/>
      <c r="H94" s="158"/>
      <c r="I94" s="158"/>
      <c r="J94" s="175"/>
      <c r="K94" s="176"/>
    </row>
    <row r="95" spans="1:11" ht="56.25" customHeight="1" x14ac:dyDescent="0.2">
      <c r="A95" s="710" t="s">
        <v>122</v>
      </c>
      <c r="B95" s="158">
        <v>5</v>
      </c>
      <c r="C95" s="711"/>
      <c r="D95" s="690"/>
      <c r="E95" s="691"/>
      <c r="F95" s="691"/>
      <c r="G95" s="691"/>
      <c r="H95" s="158"/>
      <c r="I95" s="158"/>
      <c r="J95" s="705" t="s">
        <v>121</v>
      </c>
      <c r="K95" s="706"/>
    </row>
    <row r="96" spans="1:11" ht="5.25" customHeight="1" x14ac:dyDescent="0.2">
      <c r="A96" s="710"/>
      <c r="B96" s="158" t="s">
        <v>124</v>
      </c>
      <c r="C96" s="712"/>
      <c r="D96" s="690"/>
      <c r="E96" s="691"/>
      <c r="F96" s="691"/>
      <c r="G96" s="691"/>
      <c r="H96" s="158"/>
      <c r="I96" s="158"/>
      <c r="J96" s="160"/>
      <c r="K96" s="161"/>
    </row>
    <row r="97" spans="1:11" ht="27.75" customHeight="1" x14ac:dyDescent="0.2">
      <c r="A97" s="710"/>
      <c r="B97" s="158">
        <v>4</v>
      </c>
      <c r="C97" s="713"/>
      <c r="D97" s="690"/>
      <c r="E97" s="690"/>
      <c r="F97" s="703"/>
      <c r="G97" s="691"/>
      <c r="H97" s="158"/>
      <c r="I97" s="158"/>
      <c r="J97" s="166" t="str">
        <f xml:space="preserve"> IF(OR(E95="X",F95="X",G95="x",F97="x",G97="X",F99="X",G99="X",G101="X" ),"x","")</f>
        <v/>
      </c>
      <c r="K97" s="161" t="s">
        <v>123</v>
      </c>
    </row>
    <row r="98" spans="1:11" ht="27.75" x14ac:dyDescent="0.2">
      <c r="A98" s="710"/>
      <c r="B98" s="158" t="s">
        <v>126</v>
      </c>
      <c r="C98" s="714"/>
      <c r="D98" s="690"/>
      <c r="E98" s="690"/>
      <c r="F98" s="703"/>
      <c r="G98" s="691"/>
      <c r="H98" s="158"/>
      <c r="I98" s="158"/>
      <c r="J98" s="167"/>
      <c r="K98" s="161"/>
    </row>
    <row r="99" spans="1:11" ht="27" customHeight="1" x14ac:dyDescent="0.2">
      <c r="A99" s="710"/>
      <c r="B99" s="158">
        <v>3</v>
      </c>
      <c r="C99" s="693"/>
      <c r="D99" s="688"/>
      <c r="E99" s="689"/>
      <c r="F99" s="703"/>
      <c r="G99" s="691"/>
      <c r="H99" s="158"/>
      <c r="I99" s="158"/>
      <c r="J99" s="168" t="str">
        <f xml:space="preserve"> IF(OR(C95="X",D95="X",D97="x",E97="x",E99="X",F101="X",F103="X",G103="X" ),"x","")</f>
        <v/>
      </c>
      <c r="K99" s="161" t="s">
        <v>125</v>
      </c>
    </row>
    <row r="100" spans="1:11" ht="27.75" x14ac:dyDescent="0.2">
      <c r="A100" s="710"/>
      <c r="B100" s="158" t="s">
        <v>128</v>
      </c>
      <c r="C100" s="704"/>
      <c r="D100" s="688"/>
      <c r="E100" s="690"/>
      <c r="F100" s="703"/>
      <c r="G100" s="691"/>
      <c r="H100" s="158"/>
      <c r="I100" s="158"/>
      <c r="J100" s="169"/>
      <c r="K100" s="161"/>
    </row>
    <row r="101" spans="1:11" ht="25.5" customHeight="1" x14ac:dyDescent="0.2">
      <c r="A101" s="710"/>
      <c r="B101" s="158">
        <v>2</v>
      </c>
      <c r="C101" s="693"/>
      <c r="D101" s="686"/>
      <c r="E101" s="687"/>
      <c r="F101" s="689"/>
      <c r="G101" s="691"/>
      <c r="H101" s="158"/>
      <c r="I101" s="158"/>
      <c r="J101" s="170" t="str">
        <f xml:space="preserve"> IF(OR(C97="X",D99="X",E103="x",E101="x" ),"x","")</f>
        <v/>
      </c>
      <c r="K101" s="161" t="s">
        <v>127</v>
      </c>
    </row>
    <row r="102" spans="1:11" ht="27.75" x14ac:dyDescent="0.2">
      <c r="A102" s="710"/>
      <c r="B102" s="158" t="s">
        <v>250</v>
      </c>
      <c r="C102" s="704"/>
      <c r="D102" s="686"/>
      <c r="E102" s="688"/>
      <c r="F102" s="690"/>
      <c r="G102" s="691"/>
      <c r="H102" s="158"/>
      <c r="I102" s="158"/>
      <c r="J102" s="169"/>
      <c r="K102" s="161"/>
    </row>
    <row r="103" spans="1:11" ht="29.25" customHeight="1" x14ac:dyDescent="0.2">
      <c r="A103" s="710"/>
      <c r="B103" s="158">
        <v>1</v>
      </c>
      <c r="C103" s="693"/>
      <c r="D103" s="695"/>
      <c r="E103" s="697"/>
      <c r="F103" s="699"/>
      <c r="G103" s="701"/>
      <c r="H103" s="158"/>
      <c r="I103" s="158"/>
      <c r="J103" s="171" t="str">
        <f xml:space="preserve"> IF(OR(C99="X",C101="X",C103="x",D101="x",D103="x" ),"x","")</f>
        <v/>
      </c>
      <c r="K103" s="161" t="s">
        <v>129</v>
      </c>
    </row>
    <row r="104" spans="1:11" ht="13.5" customHeight="1" x14ac:dyDescent="0.2">
      <c r="A104" s="710"/>
      <c r="B104" s="158" t="s">
        <v>130</v>
      </c>
      <c r="C104" s="694"/>
      <c r="D104" s="696"/>
      <c r="E104" s="698"/>
      <c r="F104" s="700"/>
      <c r="G104" s="702"/>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131</v>
      </c>
      <c r="D106" s="158" t="s">
        <v>132</v>
      </c>
      <c r="E106" s="158" t="s">
        <v>133</v>
      </c>
      <c r="F106" s="158" t="s">
        <v>134</v>
      </c>
      <c r="G106" s="158" t="s">
        <v>135</v>
      </c>
      <c r="H106" s="158"/>
      <c r="I106" s="158"/>
      <c r="J106" s="158"/>
      <c r="K106" s="159"/>
    </row>
    <row r="107" spans="1:11" x14ac:dyDescent="0.2">
      <c r="A107" s="179"/>
      <c r="B107" s="158"/>
      <c r="C107" s="692" t="s">
        <v>136</v>
      </c>
      <c r="D107" s="692"/>
      <c r="E107" s="692"/>
      <c r="F107" s="692"/>
      <c r="G107" s="692"/>
      <c r="H107" s="158"/>
      <c r="I107" s="158"/>
      <c r="J107" s="158"/>
      <c r="K107" s="159"/>
    </row>
    <row r="108" spans="1:11" x14ac:dyDescent="0.2">
      <c r="A108" s="179"/>
      <c r="B108" s="158"/>
      <c r="C108" s="692"/>
      <c r="D108" s="692"/>
      <c r="E108" s="692"/>
      <c r="F108" s="692"/>
      <c r="G108" s="692"/>
      <c r="H108" s="158"/>
      <c r="I108" s="158"/>
      <c r="J108" s="158"/>
      <c r="K108" s="159"/>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6" t="s">
        <v>120</v>
      </c>
      <c r="B111" s="715" t="str">
        <f>DESCRIPCION!A25</f>
        <v>f</v>
      </c>
      <c r="C111" s="716"/>
      <c r="D111" s="716"/>
      <c r="E111" s="716"/>
      <c r="F111" s="716"/>
      <c r="G111" s="716"/>
      <c r="H111" s="716"/>
      <c r="I111" s="717"/>
      <c r="J111" s="147" t="s">
        <v>352</v>
      </c>
      <c r="K111" s="145" t="str">
        <f>IF(J117="x","EXTREMA",IF(J119="x","ALTA",IF(J121="x","MODERADA",IF(J123="x","BAJA",""))))</f>
        <v/>
      </c>
    </row>
    <row r="112" spans="1:11" ht="16.5" thickBot="1" x14ac:dyDescent="0.25">
      <c r="A112" s="724" t="s">
        <v>122</v>
      </c>
      <c r="B112" s="725"/>
      <c r="C112" s="725"/>
      <c r="D112" s="726" t="str">
        <f>PROBABILIDAD!T16</f>
        <v xml:space="preserve"> </v>
      </c>
      <c r="E112" s="727"/>
      <c r="F112" s="724" t="s">
        <v>353</v>
      </c>
      <c r="G112" s="725"/>
      <c r="H112" s="725"/>
      <c r="I112" s="728"/>
      <c r="J112" s="729"/>
      <c r="K112" s="730"/>
    </row>
    <row r="113" spans="1:11" x14ac:dyDescent="0.2">
      <c r="A113" s="179"/>
      <c r="B113" s="158"/>
      <c r="C113" s="158"/>
      <c r="D113" s="158"/>
      <c r="E113" s="158"/>
      <c r="F113" s="158"/>
      <c r="G113" s="158"/>
      <c r="H113" s="158"/>
      <c r="I113" s="158"/>
      <c r="K113" s="73"/>
    </row>
    <row r="114" spans="1:11" x14ac:dyDescent="0.2">
      <c r="A114" s="179"/>
      <c r="B114" s="158"/>
      <c r="C114" s="180"/>
      <c r="D114" s="158"/>
      <c r="E114" s="158"/>
      <c r="F114" s="158"/>
      <c r="G114" s="158"/>
      <c r="H114" s="158"/>
      <c r="I114" s="158"/>
      <c r="K114" s="73"/>
    </row>
    <row r="115" spans="1:11" ht="33" x14ac:dyDescent="0.2">
      <c r="A115" s="710" t="s">
        <v>122</v>
      </c>
      <c r="B115" s="158">
        <v>5</v>
      </c>
      <c r="C115" s="731"/>
      <c r="D115" s="722"/>
      <c r="E115" s="723"/>
      <c r="F115" s="723"/>
      <c r="G115" s="723"/>
      <c r="H115" s="193"/>
      <c r="I115" s="158"/>
      <c r="J115" s="705" t="s">
        <v>121</v>
      </c>
      <c r="K115" s="706"/>
    </row>
    <row r="116" spans="1:11" ht="33" x14ac:dyDescent="0.2">
      <c r="A116" s="710"/>
      <c r="B116" s="158" t="s">
        <v>124</v>
      </c>
      <c r="C116" s="732"/>
      <c r="D116" s="722"/>
      <c r="E116" s="723"/>
      <c r="F116" s="723"/>
      <c r="G116" s="723"/>
      <c r="H116" s="193"/>
      <c r="I116" s="158"/>
      <c r="J116" s="160"/>
      <c r="K116" s="161"/>
    </row>
    <row r="117" spans="1:11" ht="33" x14ac:dyDescent="0.2">
      <c r="A117" s="710"/>
      <c r="B117" s="158">
        <v>4</v>
      </c>
      <c r="C117" s="733"/>
      <c r="D117" s="722"/>
      <c r="E117" s="722"/>
      <c r="F117" s="735"/>
      <c r="G117" s="723"/>
      <c r="H117" s="193"/>
      <c r="I117" s="158"/>
      <c r="J117" s="166" t="str">
        <f xml:space="preserve"> IF(OR(E115="X",F115="X",G115="x",F117="x",G117="X",F119="X",G119="X",G121="X" ),"x","")</f>
        <v/>
      </c>
      <c r="K117" s="161" t="s">
        <v>123</v>
      </c>
    </row>
    <row r="118" spans="1:11" ht="33" x14ac:dyDescent="0.2">
      <c r="A118" s="710"/>
      <c r="B118" s="158" t="s">
        <v>126</v>
      </c>
      <c r="C118" s="734"/>
      <c r="D118" s="722"/>
      <c r="E118" s="722"/>
      <c r="F118" s="735"/>
      <c r="G118" s="723"/>
      <c r="H118" s="193"/>
      <c r="I118" s="158"/>
      <c r="J118" s="167"/>
      <c r="K118" s="161"/>
    </row>
    <row r="119" spans="1:11" ht="33" x14ac:dyDescent="0.2">
      <c r="A119" s="710"/>
      <c r="B119" s="158">
        <v>3</v>
      </c>
      <c r="C119" s="736"/>
      <c r="D119" s="720"/>
      <c r="E119" s="721"/>
      <c r="F119" s="735"/>
      <c r="G119" s="723"/>
      <c r="H119" s="193"/>
      <c r="I119" s="158"/>
      <c r="J119" s="168" t="str">
        <f xml:space="preserve"> IF(OR(C115="X",D115="X",D117="x",E117="x",E119="X",F121="X",F123="X",G123="X" ),"x","")</f>
        <v/>
      </c>
      <c r="K119" s="161" t="s">
        <v>125</v>
      </c>
    </row>
    <row r="120" spans="1:11" ht="33" x14ac:dyDescent="0.2">
      <c r="A120" s="710"/>
      <c r="B120" s="158" t="s">
        <v>128</v>
      </c>
      <c r="C120" s="737"/>
      <c r="D120" s="720"/>
      <c r="E120" s="722"/>
      <c r="F120" s="735"/>
      <c r="G120" s="723"/>
      <c r="H120" s="193"/>
      <c r="I120" s="158"/>
      <c r="J120" s="169"/>
      <c r="K120" s="161"/>
    </row>
    <row r="121" spans="1:11" ht="33" x14ac:dyDescent="0.2">
      <c r="A121" s="710"/>
      <c r="B121" s="158">
        <v>2</v>
      </c>
      <c r="C121" s="736"/>
      <c r="D121" s="718"/>
      <c r="E121" s="719"/>
      <c r="F121" s="721"/>
      <c r="G121" s="723"/>
      <c r="H121" s="193"/>
      <c r="I121" s="158"/>
      <c r="J121" s="170" t="str">
        <f xml:space="preserve"> IF(OR(C117="X",D119="X",E121="x",E123="x" ),"x","")</f>
        <v/>
      </c>
      <c r="K121" s="161" t="s">
        <v>127</v>
      </c>
    </row>
    <row r="122" spans="1:11" ht="33" x14ac:dyDescent="0.2">
      <c r="A122" s="710"/>
      <c r="B122" s="158" t="s">
        <v>250</v>
      </c>
      <c r="C122" s="737"/>
      <c r="D122" s="718"/>
      <c r="E122" s="720"/>
      <c r="F122" s="722"/>
      <c r="G122" s="723"/>
      <c r="H122" s="193"/>
      <c r="I122" s="158"/>
      <c r="J122" s="169"/>
      <c r="K122" s="161"/>
    </row>
    <row r="123" spans="1:11" ht="33" x14ac:dyDescent="0.2">
      <c r="A123" s="710"/>
      <c r="B123" s="158">
        <v>1</v>
      </c>
      <c r="C123" s="736"/>
      <c r="D123" s="739"/>
      <c r="E123" s="741"/>
      <c r="F123" s="743"/>
      <c r="G123" s="745"/>
      <c r="H123" s="193"/>
      <c r="I123" s="158"/>
      <c r="J123" s="171" t="str">
        <f xml:space="preserve"> IF(OR(C119="X",C121="X",D121="x",C123="x",D123="x" ),"x","")</f>
        <v/>
      </c>
      <c r="K123" s="161" t="s">
        <v>129</v>
      </c>
    </row>
    <row r="124" spans="1:11" ht="33" x14ac:dyDescent="0.2">
      <c r="A124" s="710"/>
      <c r="B124" s="158" t="s">
        <v>130</v>
      </c>
      <c r="C124" s="738"/>
      <c r="D124" s="740"/>
      <c r="E124" s="742"/>
      <c r="F124" s="744"/>
      <c r="G124" s="746"/>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131</v>
      </c>
      <c r="D126" s="158" t="s">
        <v>132</v>
      </c>
      <c r="E126" s="158" t="s">
        <v>133</v>
      </c>
      <c r="F126" s="158" t="s">
        <v>134</v>
      </c>
      <c r="G126" s="158" t="s">
        <v>135</v>
      </c>
      <c r="H126" s="158"/>
      <c r="I126" s="158"/>
      <c r="J126" s="158"/>
      <c r="K126" s="159"/>
    </row>
    <row r="127" spans="1:11" x14ac:dyDescent="0.2">
      <c r="A127" s="179"/>
      <c r="B127" s="158"/>
      <c r="C127" s="692" t="s">
        <v>136</v>
      </c>
      <c r="D127" s="692"/>
      <c r="E127" s="692"/>
      <c r="F127" s="692"/>
      <c r="G127" s="692"/>
      <c r="H127" s="158"/>
      <c r="I127" s="158"/>
      <c r="J127" s="158"/>
      <c r="K127" s="159"/>
    </row>
    <row r="128" spans="1:11" x14ac:dyDescent="0.2">
      <c r="A128" s="179"/>
      <c r="B128" s="158"/>
      <c r="C128" s="692"/>
      <c r="D128" s="692"/>
      <c r="E128" s="692"/>
      <c r="F128" s="692"/>
      <c r="G128" s="692"/>
      <c r="H128" s="158"/>
      <c r="I128" s="158"/>
      <c r="J128" s="158"/>
      <c r="K128" s="159"/>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6" t="s">
        <v>120</v>
      </c>
      <c r="B131" s="715" t="str">
        <f>DESCRIPCION!A28</f>
        <v>g</v>
      </c>
      <c r="C131" s="716"/>
      <c r="D131" s="716"/>
      <c r="E131" s="716"/>
      <c r="F131" s="716"/>
      <c r="G131" s="716"/>
      <c r="H131" s="716"/>
      <c r="I131" s="717"/>
      <c r="J131" s="147" t="s">
        <v>352</v>
      </c>
      <c r="K131" s="145" t="str">
        <f>IF(J137="x","EXTREMA",IF(J139="x","ALTA",IF(J141="x","MODERADA",IF(J143="x","BAJA",""))))</f>
        <v/>
      </c>
    </row>
    <row r="132" spans="1:11" ht="16.5" thickBot="1" x14ac:dyDescent="0.25">
      <c r="A132" s="724" t="s">
        <v>122</v>
      </c>
      <c r="B132" s="725"/>
      <c r="C132" s="725"/>
      <c r="D132" s="726" t="str">
        <f>PROBABILIDAD!T17</f>
        <v xml:space="preserve"> </v>
      </c>
      <c r="E132" s="727"/>
      <c r="F132" s="724" t="s">
        <v>353</v>
      </c>
      <c r="G132" s="725"/>
      <c r="H132" s="725"/>
      <c r="I132" s="728"/>
      <c r="J132" s="729"/>
      <c r="K132" s="730"/>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710" t="s">
        <v>122</v>
      </c>
      <c r="B135" s="158">
        <v>5</v>
      </c>
      <c r="C135" s="711"/>
      <c r="D135" s="690"/>
      <c r="E135" s="691"/>
      <c r="F135" s="691"/>
      <c r="G135" s="691"/>
      <c r="H135" s="158"/>
      <c r="I135" s="158"/>
      <c r="J135" s="705" t="s">
        <v>121</v>
      </c>
      <c r="K135" s="706"/>
    </row>
    <row r="136" spans="1:11" ht="15" x14ac:dyDescent="0.2">
      <c r="A136" s="710"/>
      <c r="B136" s="158" t="s">
        <v>124</v>
      </c>
      <c r="C136" s="712"/>
      <c r="D136" s="690"/>
      <c r="E136" s="691"/>
      <c r="F136" s="691"/>
      <c r="G136" s="691"/>
      <c r="H136" s="158"/>
      <c r="I136" s="158"/>
      <c r="J136" s="160"/>
      <c r="K136" s="161"/>
    </row>
    <row r="137" spans="1:11" ht="27" customHeight="1" x14ac:dyDescent="0.2">
      <c r="A137" s="710"/>
      <c r="B137" s="158">
        <v>4</v>
      </c>
      <c r="C137" s="713"/>
      <c r="D137" s="690"/>
      <c r="E137" s="690"/>
      <c r="F137" s="703"/>
      <c r="G137" s="691"/>
      <c r="H137" s="158"/>
      <c r="I137" s="158"/>
      <c r="J137" s="166" t="str">
        <f xml:space="preserve"> IF(OR(E135="X",F135="X",G135="x",F137="x",G137="X",F139="X",G139="X",G141="X" ),"x","")</f>
        <v/>
      </c>
      <c r="K137" s="161" t="s">
        <v>123</v>
      </c>
    </row>
    <row r="138" spans="1:11" ht="27.75" x14ac:dyDescent="0.2">
      <c r="A138" s="710"/>
      <c r="B138" s="158" t="s">
        <v>126</v>
      </c>
      <c r="C138" s="714"/>
      <c r="D138" s="690"/>
      <c r="E138" s="690"/>
      <c r="F138" s="703"/>
      <c r="G138" s="691"/>
      <c r="H138" s="158"/>
      <c r="I138" s="158"/>
      <c r="J138" s="167"/>
      <c r="K138" s="161"/>
    </row>
    <row r="139" spans="1:11" ht="32.25" customHeight="1" x14ac:dyDescent="0.2">
      <c r="A139" s="710"/>
      <c r="B139" s="158">
        <v>3</v>
      </c>
      <c r="C139" s="693"/>
      <c r="D139" s="688"/>
      <c r="E139" s="689"/>
      <c r="F139" s="703"/>
      <c r="G139" s="691"/>
      <c r="H139" s="158"/>
      <c r="I139" s="158"/>
      <c r="J139" s="168" t="str">
        <f xml:space="preserve"> IF(OR(C135="X",D135="X",D137="x",E137="x",E139="X",F141="X",F143="X",G143="X" ),"x","")</f>
        <v/>
      </c>
      <c r="K139" s="161" t="s">
        <v>125</v>
      </c>
    </row>
    <row r="140" spans="1:11" ht="27.75" x14ac:dyDescent="0.2">
      <c r="A140" s="710"/>
      <c r="B140" s="158" t="s">
        <v>128</v>
      </c>
      <c r="C140" s="704"/>
      <c r="D140" s="688"/>
      <c r="E140" s="690"/>
      <c r="F140" s="703"/>
      <c r="G140" s="691"/>
      <c r="H140" s="158"/>
      <c r="I140" s="158"/>
      <c r="J140" s="169"/>
      <c r="K140" s="161"/>
    </row>
    <row r="141" spans="1:11" ht="27.75" customHeight="1" x14ac:dyDescent="0.2">
      <c r="A141" s="710"/>
      <c r="B141" s="158">
        <v>2</v>
      </c>
      <c r="C141" s="693"/>
      <c r="D141" s="686"/>
      <c r="E141" s="687"/>
      <c r="F141" s="689"/>
      <c r="G141" s="691"/>
      <c r="H141" s="158"/>
      <c r="I141" s="158"/>
      <c r="J141" s="170" t="str">
        <f xml:space="preserve"> IF(OR(C137="X",D139="X",E141="x",E143="x" ),"x","")</f>
        <v/>
      </c>
      <c r="K141" s="161" t="s">
        <v>127</v>
      </c>
    </row>
    <row r="142" spans="1:11" ht="27.75" x14ac:dyDescent="0.2">
      <c r="A142" s="710"/>
      <c r="B142" s="158" t="s">
        <v>250</v>
      </c>
      <c r="C142" s="704"/>
      <c r="D142" s="686"/>
      <c r="E142" s="688"/>
      <c r="F142" s="690"/>
      <c r="G142" s="691"/>
      <c r="H142" s="158"/>
      <c r="I142" s="158"/>
      <c r="J142" s="169"/>
      <c r="K142" s="161"/>
    </row>
    <row r="143" spans="1:11" ht="30" customHeight="1" x14ac:dyDescent="0.2">
      <c r="A143" s="710"/>
      <c r="B143" s="158">
        <v>1</v>
      </c>
      <c r="C143" s="693"/>
      <c r="D143" s="695"/>
      <c r="E143" s="697"/>
      <c r="F143" s="699"/>
      <c r="G143" s="701"/>
      <c r="H143" s="158"/>
      <c r="I143" s="158"/>
      <c r="J143" s="171" t="str">
        <f xml:space="preserve"> IF(OR(C139="X",C141="X",C143="x",D141="x",D143="x" ),"x","")</f>
        <v/>
      </c>
      <c r="K143" s="161" t="s">
        <v>129</v>
      </c>
    </row>
    <row r="144" spans="1:11" x14ac:dyDescent="0.2">
      <c r="A144" s="710"/>
      <c r="B144" s="158" t="s">
        <v>130</v>
      </c>
      <c r="C144" s="694"/>
      <c r="D144" s="696"/>
      <c r="E144" s="698"/>
      <c r="F144" s="700"/>
      <c r="G144" s="702"/>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131</v>
      </c>
      <c r="D146" s="158" t="s">
        <v>132</v>
      </c>
      <c r="E146" s="158" t="s">
        <v>133</v>
      </c>
      <c r="F146" s="158" t="s">
        <v>134</v>
      </c>
      <c r="G146" s="158" t="s">
        <v>135</v>
      </c>
      <c r="H146" s="158"/>
      <c r="I146" s="158"/>
      <c r="J146" s="158"/>
      <c r="K146" s="159"/>
    </row>
    <row r="147" spans="1:11" x14ac:dyDescent="0.2">
      <c r="A147" s="179"/>
      <c r="B147" s="158"/>
      <c r="C147" s="692" t="s">
        <v>136</v>
      </c>
      <c r="D147" s="692"/>
      <c r="E147" s="692"/>
      <c r="F147" s="692"/>
      <c r="G147" s="692"/>
      <c r="H147" s="158"/>
      <c r="I147" s="158"/>
      <c r="J147" s="158"/>
      <c r="K147" s="159"/>
    </row>
    <row r="148" spans="1:11" x14ac:dyDescent="0.2">
      <c r="A148" s="179"/>
      <c r="B148" s="158"/>
      <c r="C148" s="692"/>
      <c r="D148" s="692"/>
      <c r="E148" s="692"/>
      <c r="F148" s="692"/>
      <c r="G148" s="692"/>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120</v>
      </c>
      <c r="B151" s="715" t="str">
        <f>DESCRIPCION!A31</f>
        <v>h</v>
      </c>
      <c r="C151" s="716"/>
      <c r="D151" s="716"/>
      <c r="E151" s="716"/>
      <c r="F151" s="716"/>
      <c r="G151" s="716"/>
      <c r="H151" s="716"/>
      <c r="I151" s="717"/>
      <c r="J151" s="147" t="s">
        <v>352</v>
      </c>
      <c r="K151" s="145" t="str">
        <f>IF(J157="x","EXTREMA",IF(J159="x","ALTA",IF(J161="x","MODERADA",IF(J163="x","BAJA",""))))</f>
        <v/>
      </c>
    </row>
    <row r="152" spans="1:11" ht="16.5" thickBot="1" x14ac:dyDescent="0.25">
      <c r="A152" s="724" t="s">
        <v>122</v>
      </c>
      <c r="B152" s="725"/>
      <c r="C152" s="725"/>
      <c r="D152" s="726" t="str">
        <f>PROBABILIDAD!T18</f>
        <v xml:space="preserve"> </v>
      </c>
      <c r="E152" s="727"/>
      <c r="F152" s="724" t="s">
        <v>353</v>
      </c>
      <c r="G152" s="725"/>
      <c r="H152" s="725"/>
      <c r="I152" s="728"/>
      <c r="J152" s="729"/>
      <c r="K152" s="730"/>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710" t="s">
        <v>122</v>
      </c>
      <c r="B155" s="158">
        <v>5</v>
      </c>
      <c r="C155" s="711"/>
      <c r="D155" s="690"/>
      <c r="E155" s="691"/>
      <c r="F155" s="691"/>
      <c r="G155" s="691"/>
      <c r="H155" s="158"/>
      <c r="I155" s="158"/>
      <c r="J155" s="705" t="s">
        <v>121</v>
      </c>
      <c r="K155" s="706"/>
    </row>
    <row r="156" spans="1:11" ht="15" x14ac:dyDescent="0.2">
      <c r="A156" s="710"/>
      <c r="B156" s="158" t="s">
        <v>124</v>
      </c>
      <c r="C156" s="712"/>
      <c r="D156" s="690"/>
      <c r="E156" s="691"/>
      <c r="F156" s="691"/>
      <c r="G156" s="691"/>
      <c r="H156" s="158"/>
      <c r="I156" s="158"/>
      <c r="J156" s="160"/>
      <c r="K156" s="161"/>
    </row>
    <row r="157" spans="1:11" ht="27" customHeight="1" x14ac:dyDescent="0.2">
      <c r="A157" s="710"/>
      <c r="B157" s="158">
        <v>4</v>
      </c>
      <c r="C157" s="713"/>
      <c r="D157" s="690"/>
      <c r="E157" s="690"/>
      <c r="F157" s="703"/>
      <c r="G157" s="691"/>
      <c r="H157" s="158"/>
      <c r="I157" s="158"/>
      <c r="J157" s="166" t="str">
        <f xml:space="preserve"> IF(OR(E155="X",F155="X",G155="x",F157="x",G157="X",F159="X",G159="X",G161="X" ),"x","")</f>
        <v/>
      </c>
      <c r="K157" s="161" t="s">
        <v>123</v>
      </c>
    </row>
    <row r="158" spans="1:11" ht="27.75" x14ac:dyDescent="0.2">
      <c r="A158" s="710"/>
      <c r="B158" s="158" t="s">
        <v>126</v>
      </c>
      <c r="C158" s="714"/>
      <c r="D158" s="690"/>
      <c r="E158" s="690"/>
      <c r="F158" s="703"/>
      <c r="G158" s="691"/>
      <c r="H158" s="158"/>
      <c r="I158" s="158"/>
      <c r="J158" s="167"/>
      <c r="K158" s="161"/>
    </row>
    <row r="159" spans="1:11" ht="27.75" customHeight="1" x14ac:dyDescent="0.2">
      <c r="A159" s="710"/>
      <c r="B159" s="158">
        <v>3</v>
      </c>
      <c r="C159" s="693"/>
      <c r="D159" s="688"/>
      <c r="E159" s="689"/>
      <c r="F159" s="703"/>
      <c r="G159" s="691"/>
      <c r="H159" s="158"/>
      <c r="I159" s="158"/>
      <c r="J159" s="168" t="str">
        <f xml:space="preserve"> IF(OR(C155="X",D155="X",D157="x",E157="x",E159="X",F161="X",F163="X",G163="X" ),"x","")</f>
        <v/>
      </c>
      <c r="K159" s="161" t="s">
        <v>125</v>
      </c>
    </row>
    <row r="160" spans="1:11" ht="27.75" x14ac:dyDescent="0.2">
      <c r="A160" s="710"/>
      <c r="B160" s="158" t="s">
        <v>128</v>
      </c>
      <c r="C160" s="704"/>
      <c r="D160" s="688"/>
      <c r="E160" s="690"/>
      <c r="F160" s="703"/>
      <c r="G160" s="691"/>
      <c r="H160" s="158"/>
      <c r="I160" s="158"/>
      <c r="J160" s="169"/>
      <c r="K160" s="161"/>
    </row>
    <row r="161" spans="1:11" ht="27.75" customHeight="1" x14ac:dyDescent="0.2">
      <c r="A161" s="710"/>
      <c r="B161" s="158">
        <v>2</v>
      </c>
      <c r="C161" s="693"/>
      <c r="D161" s="686"/>
      <c r="E161" s="687"/>
      <c r="F161" s="689"/>
      <c r="G161" s="691"/>
      <c r="H161" s="158"/>
      <c r="I161" s="158"/>
      <c r="J161" s="170" t="str">
        <f xml:space="preserve"> IF(OR(C157="X",D159="X",E161="x",E163="x" ),"x","")</f>
        <v/>
      </c>
      <c r="K161" s="161" t="s">
        <v>127</v>
      </c>
    </row>
    <row r="162" spans="1:11" ht="27.75" x14ac:dyDescent="0.2">
      <c r="A162" s="710"/>
      <c r="B162" s="158" t="s">
        <v>250</v>
      </c>
      <c r="C162" s="704"/>
      <c r="D162" s="686"/>
      <c r="E162" s="688"/>
      <c r="F162" s="690"/>
      <c r="G162" s="691"/>
      <c r="H162" s="158"/>
      <c r="I162" s="158"/>
      <c r="J162" s="169"/>
      <c r="K162" s="161"/>
    </row>
    <row r="163" spans="1:11" ht="27.75" x14ac:dyDescent="0.2">
      <c r="A163" s="710"/>
      <c r="B163" s="158">
        <v>1</v>
      </c>
      <c r="C163" s="693"/>
      <c r="D163" s="695"/>
      <c r="E163" s="697"/>
      <c r="F163" s="699"/>
      <c r="G163" s="701"/>
      <c r="H163" s="158"/>
      <c r="I163" s="158"/>
      <c r="J163" s="171" t="str">
        <f xml:space="preserve"> IF(OR(C159="X",C161="X",C163="x",D161="x",D163="x" ),"x","")</f>
        <v/>
      </c>
      <c r="K163" s="161" t="s">
        <v>129</v>
      </c>
    </row>
    <row r="164" spans="1:11" ht="26.25" customHeight="1" x14ac:dyDescent="0.2">
      <c r="A164" s="710"/>
      <c r="B164" s="158" t="s">
        <v>130</v>
      </c>
      <c r="C164" s="694"/>
      <c r="D164" s="696"/>
      <c r="E164" s="698"/>
      <c r="F164" s="700"/>
      <c r="G164" s="702"/>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131</v>
      </c>
      <c r="D166" s="158" t="s">
        <v>132</v>
      </c>
      <c r="E166" s="158" t="s">
        <v>133</v>
      </c>
      <c r="F166" s="158" t="s">
        <v>134</v>
      </c>
      <c r="G166" s="158" t="s">
        <v>135</v>
      </c>
      <c r="H166" s="158"/>
      <c r="I166" s="158"/>
      <c r="J166" s="158"/>
      <c r="K166" s="159"/>
    </row>
    <row r="167" spans="1:11" x14ac:dyDescent="0.2">
      <c r="A167" s="179"/>
      <c r="B167" s="158"/>
      <c r="C167" s="692" t="s">
        <v>136</v>
      </c>
      <c r="D167" s="692"/>
      <c r="E167" s="692"/>
      <c r="F167" s="692"/>
      <c r="G167" s="692"/>
      <c r="H167" s="158"/>
      <c r="I167" s="158"/>
      <c r="J167" s="158"/>
      <c r="K167" s="159"/>
    </row>
    <row r="168" spans="1:11" x14ac:dyDescent="0.2">
      <c r="A168" s="179"/>
      <c r="B168" s="158"/>
      <c r="C168" s="692"/>
      <c r="D168" s="692"/>
      <c r="E168" s="692"/>
      <c r="F168" s="692"/>
      <c r="G168" s="692"/>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120</v>
      </c>
      <c r="B172" s="707" t="str">
        <f>DESCRIPCION!A34</f>
        <v>i</v>
      </c>
      <c r="C172" s="708"/>
      <c r="D172" s="708"/>
      <c r="E172" s="708"/>
      <c r="F172" s="708"/>
      <c r="G172" s="708"/>
      <c r="H172" s="708"/>
      <c r="I172" s="709"/>
      <c r="J172" s="147" t="s">
        <v>352</v>
      </c>
      <c r="K172" s="145" t="str">
        <f>IF(J178="x","EXTREMA",IF(J180="x","ALTA",IF(J182="x","MODERADA",IF(J184="x","BAJA",""))))</f>
        <v/>
      </c>
    </row>
    <row r="173" spans="1:11" ht="16.5" thickBot="1" x14ac:dyDescent="0.25">
      <c r="A173" s="724" t="s">
        <v>122</v>
      </c>
      <c r="B173" s="725"/>
      <c r="C173" s="725"/>
      <c r="D173" s="726" t="str">
        <f>PROBABILIDAD!T19</f>
        <v xml:space="preserve"> </v>
      </c>
      <c r="E173" s="727"/>
      <c r="F173" s="724" t="s">
        <v>353</v>
      </c>
      <c r="G173" s="725"/>
      <c r="H173" s="725"/>
      <c r="I173" s="728"/>
      <c r="J173" s="729"/>
      <c r="K173" s="730"/>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710" t="s">
        <v>122</v>
      </c>
      <c r="B176" s="158">
        <v>5</v>
      </c>
      <c r="C176" s="711"/>
      <c r="D176" s="690"/>
      <c r="E176" s="691"/>
      <c r="F176" s="691"/>
      <c r="G176" s="691"/>
      <c r="H176" s="158"/>
      <c r="I176" s="158"/>
      <c r="J176" s="705" t="s">
        <v>121</v>
      </c>
      <c r="K176" s="706"/>
    </row>
    <row r="177" spans="1:11" ht="15" x14ac:dyDescent="0.2">
      <c r="A177" s="710"/>
      <c r="B177" s="158" t="s">
        <v>124</v>
      </c>
      <c r="C177" s="712"/>
      <c r="D177" s="690"/>
      <c r="E177" s="691"/>
      <c r="F177" s="691"/>
      <c r="G177" s="691"/>
      <c r="H177" s="158"/>
      <c r="I177" s="158"/>
      <c r="J177" s="160"/>
      <c r="K177" s="161"/>
    </row>
    <row r="178" spans="1:11" ht="27.75" customHeight="1" x14ac:dyDescent="0.2">
      <c r="A178" s="710"/>
      <c r="B178" s="158">
        <v>4</v>
      </c>
      <c r="C178" s="713"/>
      <c r="D178" s="690"/>
      <c r="E178" s="690"/>
      <c r="F178" s="703"/>
      <c r="G178" s="691"/>
      <c r="H178" s="158"/>
      <c r="I178" s="158"/>
      <c r="J178" s="166" t="str">
        <f xml:space="preserve"> IF(OR(E176="X",F176="X",G176="x",F178="x",G178="X",F180="X",G180="X",G182="X" ),"x","")</f>
        <v/>
      </c>
      <c r="K178" s="161" t="s">
        <v>123</v>
      </c>
    </row>
    <row r="179" spans="1:11" ht="27.75" x14ac:dyDescent="0.2">
      <c r="A179" s="710"/>
      <c r="B179" s="158" t="s">
        <v>126</v>
      </c>
      <c r="C179" s="714"/>
      <c r="D179" s="690"/>
      <c r="E179" s="690"/>
      <c r="F179" s="703"/>
      <c r="G179" s="691"/>
      <c r="H179" s="158"/>
      <c r="I179" s="158"/>
      <c r="J179" s="167"/>
      <c r="K179" s="161"/>
    </row>
    <row r="180" spans="1:11" ht="32.25" customHeight="1" x14ac:dyDescent="0.2">
      <c r="A180" s="710"/>
      <c r="B180" s="158">
        <v>3</v>
      </c>
      <c r="C180" s="693"/>
      <c r="D180" s="688"/>
      <c r="E180" s="689"/>
      <c r="F180" s="703"/>
      <c r="G180" s="691"/>
      <c r="H180" s="158"/>
      <c r="I180" s="158"/>
      <c r="J180" s="168" t="str">
        <f xml:space="preserve"> IF(OR(C176="X",D176="X",D178="x",E178="x",E180="X",F182="X",F184="X",G184="X" ),"x","")</f>
        <v/>
      </c>
      <c r="K180" s="161" t="s">
        <v>125</v>
      </c>
    </row>
    <row r="181" spans="1:11" ht="27.75" x14ac:dyDescent="0.2">
      <c r="A181" s="710"/>
      <c r="B181" s="158" t="s">
        <v>128</v>
      </c>
      <c r="C181" s="704"/>
      <c r="D181" s="688"/>
      <c r="E181" s="690"/>
      <c r="F181" s="703"/>
      <c r="G181" s="691"/>
      <c r="H181" s="158"/>
      <c r="I181" s="158"/>
      <c r="J181" s="169"/>
      <c r="K181" s="161"/>
    </row>
    <row r="182" spans="1:11" ht="32.25" customHeight="1" x14ac:dyDescent="0.2">
      <c r="A182" s="710"/>
      <c r="B182" s="158">
        <v>2</v>
      </c>
      <c r="C182" s="693"/>
      <c r="D182" s="686"/>
      <c r="E182" s="687"/>
      <c r="F182" s="689"/>
      <c r="G182" s="691"/>
      <c r="H182" s="158"/>
      <c r="I182" s="158"/>
      <c r="J182" s="170" t="str">
        <f xml:space="preserve"> IF(OR(E182="X",D180="X",C178="x",E184="x" ),"x","")</f>
        <v/>
      </c>
      <c r="K182" s="161" t="s">
        <v>127</v>
      </c>
    </row>
    <row r="183" spans="1:11" ht="27.75" x14ac:dyDescent="0.2">
      <c r="A183" s="710"/>
      <c r="B183" s="158" t="s">
        <v>250</v>
      </c>
      <c r="C183" s="704"/>
      <c r="D183" s="686"/>
      <c r="E183" s="688"/>
      <c r="F183" s="690"/>
      <c r="G183" s="691"/>
      <c r="H183" s="158"/>
      <c r="I183" s="158"/>
      <c r="J183" s="169"/>
      <c r="K183" s="161"/>
    </row>
    <row r="184" spans="1:11" ht="27.75" x14ac:dyDescent="0.2">
      <c r="A184" s="710"/>
      <c r="B184" s="158">
        <v>1</v>
      </c>
      <c r="C184" s="693"/>
      <c r="D184" s="695"/>
      <c r="E184" s="697"/>
      <c r="F184" s="699"/>
      <c r="G184" s="701"/>
      <c r="H184" s="158"/>
      <c r="I184" s="158"/>
      <c r="J184" s="171" t="str">
        <f xml:space="preserve"> IF(OR(C180="X",C182="X",D182="x",D184="x",C184="x" ),"x","")</f>
        <v/>
      </c>
      <c r="K184" s="161" t="s">
        <v>129</v>
      </c>
    </row>
    <row r="185" spans="1:11" ht="24" customHeight="1" x14ac:dyDescent="0.2">
      <c r="A185" s="710"/>
      <c r="B185" s="158" t="s">
        <v>130</v>
      </c>
      <c r="C185" s="694"/>
      <c r="D185" s="696"/>
      <c r="E185" s="698"/>
      <c r="F185" s="700"/>
      <c r="G185" s="702"/>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131</v>
      </c>
      <c r="D187" s="158" t="s">
        <v>132</v>
      </c>
      <c r="E187" s="158" t="s">
        <v>133</v>
      </c>
      <c r="F187" s="158" t="s">
        <v>134</v>
      </c>
      <c r="G187" s="158" t="s">
        <v>135</v>
      </c>
      <c r="H187" s="158"/>
      <c r="I187" s="158"/>
      <c r="J187" s="158"/>
      <c r="K187" s="159"/>
    </row>
    <row r="188" spans="1:11" x14ac:dyDescent="0.2">
      <c r="A188" s="179"/>
      <c r="B188" s="158"/>
      <c r="C188" s="692" t="s">
        <v>136</v>
      </c>
      <c r="D188" s="692"/>
      <c r="E188" s="692"/>
      <c r="F188" s="692"/>
      <c r="G188" s="692"/>
      <c r="H188" s="158"/>
      <c r="I188" s="158"/>
      <c r="J188" s="158"/>
      <c r="K188" s="159"/>
    </row>
    <row r="189" spans="1:11" x14ac:dyDescent="0.2">
      <c r="A189" s="179"/>
      <c r="B189" s="158"/>
      <c r="C189" s="692"/>
      <c r="D189" s="692"/>
      <c r="E189" s="692"/>
      <c r="F189" s="692"/>
      <c r="G189" s="692"/>
      <c r="H189" s="158"/>
      <c r="I189" s="158"/>
      <c r="J189" s="158"/>
      <c r="K189" s="159"/>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6" t="s">
        <v>120</v>
      </c>
      <c r="B192" s="715" t="str">
        <f>DESCRIPCION!A37</f>
        <v>j</v>
      </c>
      <c r="C192" s="716"/>
      <c r="D192" s="716"/>
      <c r="E192" s="716"/>
      <c r="F192" s="716"/>
      <c r="G192" s="716"/>
      <c r="H192" s="716"/>
      <c r="I192" s="717"/>
      <c r="J192" s="147" t="s">
        <v>352</v>
      </c>
      <c r="K192" s="145" t="str">
        <f>IF(J198="x","EXTREMA",IF(J200="x","ALTA",IF(J202="x","MODERADA",IF(J204="x","BAJA",""))))</f>
        <v/>
      </c>
    </row>
    <row r="193" spans="1:11" ht="16.5" thickBot="1" x14ac:dyDescent="0.25">
      <c r="A193" s="724" t="s">
        <v>122</v>
      </c>
      <c r="B193" s="725"/>
      <c r="C193" s="725"/>
      <c r="D193" s="726" t="str">
        <f>PROBABILIDAD!T20</f>
        <v xml:space="preserve"> </v>
      </c>
      <c r="E193" s="727"/>
      <c r="F193" s="724" t="s">
        <v>353</v>
      </c>
      <c r="G193" s="725"/>
      <c r="H193" s="725"/>
      <c r="I193" s="728"/>
      <c r="J193" s="729"/>
      <c r="K193" s="730"/>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710" t="s">
        <v>122</v>
      </c>
      <c r="B196" s="158">
        <v>5</v>
      </c>
      <c r="C196" s="711"/>
      <c r="D196" s="690"/>
      <c r="E196" s="691"/>
      <c r="F196" s="691"/>
      <c r="G196" s="691"/>
      <c r="H196" s="158"/>
      <c r="I196" s="158"/>
      <c r="J196" s="705" t="s">
        <v>121</v>
      </c>
      <c r="K196" s="706"/>
    </row>
    <row r="197" spans="1:11" ht="15" x14ac:dyDescent="0.2">
      <c r="A197" s="710"/>
      <c r="B197" s="158" t="s">
        <v>124</v>
      </c>
      <c r="C197" s="712"/>
      <c r="D197" s="690"/>
      <c r="E197" s="691"/>
      <c r="F197" s="691"/>
      <c r="G197" s="691"/>
      <c r="H197" s="158"/>
      <c r="I197" s="158"/>
      <c r="J197" s="160"/>
      <c r="K197" s="161"/>
    </row>
    <row r="198" spans="1:11" ht="30.75" customHeight="1" x14ac:dyDescent="0.2">
      <c r="A198" s="710"/>
      <c r="B198" s="158">
        <v>4</v>
      </c>
      <c r="C198" s="713"/>
      <c r="D198" s="690"/>
      <c r="E198" s="690"/>
      <c r="F198" s="703"/>
      <c r="G198" s="691"/>
      <c r="H198" s="158"/>
      <c r="I198" s="158"/>
      <c r="J198" s="166" t="str">
        <f xml:space="preserve"> IF(OR(E196="X",F196="X",G196="x",F198="x",G198="X",F200="X",G200="X",G202="X" ),"x","")</f>
        <v/>
      </c>
      <c r="K198" s="161" t="s">
        <v>123</v>
      </c>
    </row>
    <row r="199" spans="1:11" ht="27.75" x14ac:dyDescent="0.2">
      <c r="A199" s="710"/>
      <c r="B199" s="158" t="s">
        <v>126</v>
      </c>
      <c r="C199" s="714"/>
      <c r="D199" s="690"/>
      <c r="E199" s="690"/>
      <c r="F199" s="703"/>
      <c r="G199" s="691"/>
      <c r="H199" s="158"/>
      <c r="I199" s="158"/>
      <c r="J199" s="167"/>
      <c r="K199" s="161"/>
    </row>
    <row r="200" spans="1:11" ht="25.5" customHeight="1" x14ac:dyDescent="0.2">
      <c r="A200" s="710"/>
      <c r="B200" s="158">
        <v>3</v>
      </c>
      <c r="C200" s="693"/>
      <c r="D200" s="688"/>
      <c r="E200" s="689"/>
      <c r="F200" s="703"/>
      <c r="G200" s="691"/>
      <c r="H200" s="158"/>
      <c r="I200" s="158"/>
      <c r="J200" s="168" t="str">
        <f xml:space="preserve"> IF(OR(C196="X",D196="X",D198="x",E198="x",E200="X",F202="X",F204="X",G204="X" ),"x","")</f>
        <v/>
      </c>
      <c r="K200" s="161" t="s">
        <v>125</v>
      </c>
    </row>
    <row r="201" spans="1:11" ht="27.75" x14ac:dyDescent="0.2">
      <c r="A201" s="710"/>
      <c r="B201" s="158" t="s">
        <v>128</v>
      </c>
      <c r="C201" s="704"/>
      <c r="D201" s="688"/>
      <c r="E201" s="690"/>
      <c r="F201" s="703"/>
      <c r="G201" s="691"/>
      <c r="H201" s="158"/>
      <c r="I201" s="158"/>
      <c r="J201" s="169"/>
      <c r="K201" s="161"/>
    </row>
    <row r="202" spans="1:11" ht="32.25" customHeight="1" x14ac:dyDescent="0.2">
      <c r="A202" s="710"/>
      <c r="B202" s="158">
        <v>2</v>
      </c>
      <c r="C202" s="693"/>
      <c r="D202" s="686"/>
      <c r="E202" s="687"/>
      <c r="F202" s="689"/>
      <c r="G202" s="691"/>
      <c r="H202" s="158"/>
      <c r="I202" s="158"/>
      <c r="J202" s="170" t="str">
        <f xml:space="preserve"> IF(OR(C198="X",D200="X",E202="x",E204="x" ),"x","")</f>
        <v/>
      </c>
      <c r="K202" s="161" t="s">
        <v>127</v>
      </c>
    </row>
    <row r="203" spans="1:11" ht="27.75" x14ac:dyDescent="0.2">
      <c r="A203" s="710"/>
      <c r="B203" s="158" t="s">
        <v>250</v>
      </c>
      <c r="C203" s="704"/>
      <c r="D203" s="686"/>
      <c r="E203" s="688"/>
      <c r="F203" s="690"/>
      <c r="G203" s="691"/>
      <c r="H203" s="158"/>
      <c r="I203" s="158"/>
      <c r="J203" s="169"/>
      <c r="K203" s="161"/>
    </row>
    <row r="204" spans="1:11" ht="27.75" x14ac:dyDescent="0.2">
      <c r="A204" s="710"/>
      <c r="B204" s="158">
        <v>1</v>
      </c>
      <c r="C204" s="693"/>
      <c r="D204" s="695"/>
      <c r="E204" s="697"/>
      <c r="F204" s="699"/>
      <c r="G204" s="701"/>
      <c r="H204" s="158"/>
      <c r="I204" s="158"/>
      <c r="J204" s="171" t="str">
        <f xml:space="preserve"> IF(OR(C200="X",C202="X",D202="x",D204="x",C204="x" ),"x","")</f>
        <v/>
      </c>
      <c r="K204" s="161" t="s">
        <v>129</v>
      </c>
    </row>
    <row r="205" spans="1:11" ht="26.25" customHeight="1" x14ac:dyDescent="0.2">
      <c r="A205" s="710"/>
      <c r="B205" s="158" t="s">
        <v>130</v>
      </c>
      <c r="C205" s="694"/>
      <c r="D205" s="696"/>
      <c r="E205" s="698"/>
      <c r="F205" s="700"/>
      <c r="G205" s="702"/>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131</v>
      </c>
      <c r="D207" s="158" t="s">
        <v>132</v>
      </c>
      <c r="E207" s="158" t="s">
        <v>133</v>
      </c>
      <c r="F207" s="158" t="s">
        <v>134</v>
      </c>
      <c r="G207" s="158" t="s">
        <v>135</v>
      </c>
      <c r="H207" s="158"/>
      <c r="I207" s="158"/>
      <c r="J207" s="158"/>
      <c r="K207" s="159"/>
    </row>
    <row r="208" spans="1:11" x14ac:dyDescent="0.2">
      <c r="A208" s="179"/>
      <c r="B208" s="158"/>
      <c r="C208" s="692" t="s">
        <v>136</v>
      </c>
      <c r="D208" s="692"/>
      <c r="E208" s="692"/>
      <c r="F208" s="692"/>
      <c r="G208" s="692"/>
      <c r="H208" s="158"/>
      <c r="I208" s="158"/>
      <c r="J208" s="158"/>
      <c r="K208" s="159"/>
    </row>
    <row r="209" spans="1:11" x14ac:dyDescent="0.2">
      <c r="A209" s="179"/>
      <c r="B209" s="158"/>
      <c r="C209" s="692"/>
      <c r="D209" s="692"/>
      <c r="E209" s="692"/>
      <c r="F209" s="692"/>
      <c r="G209" s="692"/>
      <c r="H209" s="158"/>
      <c r="I209" s="158"/>
      <c r="J209" s="158"/>
      <c r="K209" s="159"/>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11</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354</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355</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A31" zoomScale="60" zoomScaleNormal="60" workbookViewId="0">
      <selection activeCell="C33" sqref="C33:C39"/>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6" width="22.7109375" style="1" customWidth="1"/>
    <col min="7"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67"/>
      <c r="B1" s="848" t="str">
        <f>CONTEXTO!B1</f>
        <v xml:space="preserve">PROCESO: </v>
      </c>
      <c r="C1" s="849"/>
      <c r="D1" s="849"/>
      <c r="E1" s="849"/>
      <c r="F1" s="849"/>
      <c r="G1" s="849"/>
      <c r="H1" s="850"/>
      <c r="I1" s="401" t="s">
        <v>393</v>
      </c>
      <c r="J1" s="334"/>
      <c r="K1" s="829"/>
    </row>
    <row r="2" spans="1:230" customFormat="1" ht="15.75" customHeight="1" x14ac:dyDescent="0.25">
      <c r="A2" s="424"/>
      <c r="B2" s="851"/>
      <c r="C2" s="852"/>
      <c r="D2" s="852"/>
      <c r="E2" s="852"/>
      <c r="F2" s="852"/>
      <c r="G2" s="852"/>
      <c r="H2" s="853"/>
      <c r="I2" s="402" t="s">
        <v>385</v>
      </c>
      <c r="J2" s="403"/>
      <c r="K2" s="830"/>
    </row>
    <row r="3" spans="1:230" customFormat="1" ht="36" customHeight="1" x14ac:dyDescent="0.25">
      <c r="A3" s="424"/>
      <c r="B3" s="854" t="s">
        <v>204</v>
      </c>
      <c r="C3" s="854"/>
      <c r="D3" s="854"/>
      <c r="E3" s="854"/>
      <c r="F3" s="854"/>
      <c r="G3" s="854"/>
      <c r="H3" s="854"/>
      <c r="I3" s="402" t="s">
        <v>386</v>
      </c>
      <c r="J3" s="403"/>
      <c r="K3" s="830"/>
    </row>
    <row r="4" spans="1:230" customFormat="1" ht="15.75" customHeight="1" thickBot="1" x14ac:dyDescent="0.3">
      <c r="A4" s="425"/>
      <c r="B4" s="855"/>
      <c r="C4" s="855"/>
      <c r="D4" s="855"/>
      <c r="E4" s="855"/>
      <c r="F4" s="855"/>
      <c r="G4" s="855"/>
      <c r="H4" s="855"/>
      <c r="I4" s="443" t="s">
        <v>405</v>
      </c>
      <c r="J4" s="305"/>
      <c r="K4" s="831"/>
    </row>
    <row r="5" spans="1:230" ht="15" thickBot="1" x14ac:dyDescent="0.25">
      <c r="B5" s="356"/>
      <c r="C5" s="356"/>
      <c r="D5" s="356"/>
      <c r="E5" s="356"/>
      <c r="F5" s="356"/>
      <c r="G5" s="356"/>
    </row>
    <row r="6" spans="1:230" customFormat="1" ht="24" customHeight="1" x14ac:dyDescent="0.25">
      <c r="A6" s="842" t="str">
        <f>CONTEXTO!A8</f>
        <v>PROCESO:  GESTIÓN DEL DESARROLLO ECONÓMICO Y LA COMPETITIVIDAD</v>
      </c>
      <c r="B6" s="843"/>
      <c r="C6" s="843"/>
      <c r="D6" s="843"/>
      <c r="E6" s="843"/>
      <c r="F6" s="843"/>
      <c r="G6" s="843"/>
      <c r="H6" s="843"/>
      <c r="I6" s="843"/>
      <c r="J6" s="843"/>
      <c r="K6" s="844"/>
    </row>
    <row r="7" spans="1:230" customFormat="1" ht="54.75" customHeight="1" thickBot="1" x14ac:dyDescent="0.3">
      <c r="A7" s="845"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846"/>
      <c r="C7" s="846"/>
      <c r="D7" s="846"/>
      <c r="E7" s="846"/>
      <c r="F7" s="846"/>
      <c r="G7" s="846"/>
      <c r="H7" s="846"/>
      <c r="I7" s="846"/>
      <c r="J7" s="846"/>
      <c r="K7" s="847"/>
    </row>
    <row r="8" spans="1:230" ht="15" thickBot="1" x14ac:dyDescent="0.25">
      <c r="C8" s="32"/>
      <c r="D8" s="32"/>
      <c r="E8" s="32"/>
      <c r="F8" s="32"/>
      <c r="G8" s="32"/>
      <c r="H8" s="32"/>
    </row>
    <row r="9" spans="1:230" s="53" customFormat="1" ht="30" customHeight="1" x14ac:dyDescent="0.25">
      <c r="A9" s="823" t="s">
        <v>87</v>
      </c>
      <c r="B9" s="804" t="s">
        <v>232</v>
      </c>
      <c r="C9" s="825" t="s">
        <v>251</v>
      </c>
      <c r="D9" s="815" t="s">
        <v>206</v>
      </c>
      <c r="E9" s="815"/>
      <c r="F9" s="815"/>
      <c r="G9" s="815"/>
      <c r="H9" s="815"/>
      <c r="I9" s="108" t="s">
        <v>207</v>
      </c>
      <c r="J9" s="816" t="s">
        <v>208</v>
      </c>
      <c r="K9" s="818"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24"/>
      <c r="B10" s="805"/>
      <c r="C10" s="826"/>
      <c r="D10" s="109" t="s">
        <v>210</v>
      </c>
      <c r="E10" s="51" t="s">
        <v>211</v>
      </c>
      <c r="F10" s="156" t="s">
        <v>212</v>
      </c>
      <c r="G10" s="156" t="s">
        <v>213</v>
      </c>
      <c r="H10" s="109" t="s">
        <v>214</v>
      </c>
      <c r="I10" s="52" t="s">
        <v>215</v>
      </c>
      <c r="J10" s="817"/>
      <c r="K10" s="819"/>
    </row>
    <row r="11" spans="1:230" ht="26.25" customHeight="1" x14ac:dyDescent="0.2">
      <c r="A11" s="841" t="s">
        <v>488</v>
      </c>
      <c r="B11" s="840" t="s">
        <v>489</v>
      </c>
      <c r="C11" s="837" t="s">
        <v>545</v>
      </c>
      <c r="D11" s="792" t="s">
        <v>216</v>
      </c>
      <c r="E11" s="129" t="s">
        <v>217</v>
      </c>
      <c r="F11" s="258" t="s">
        <v>492</v>
      </c>
      <c r="G11" s="130">
        <f>IF(F11="Asignado",15,0)</f>
        <v>15</v>
      </c>
      <c r="H11" s="835" t="s">
        <v>499</v>
      </c>
      <c r="I11" s="836" t="s">
        <v>500</v>
      </c>
      <c r="J11" s="832" t="s">
        <v>161</v>
      </c>
      <c r="K11" s="833" t="s">
        <v>98</v>
      </c>
      <c r="L11" s="61"/>
    </row>
    <row r="12" spans="1:230" ht="29.25" customHeight="1" x14ac:dyDescent="0.2">
      <c r="A12" s="789"/>
      <c r="B12" s="794"/>
      <c r="C12" s="838"/>
      <c r="D12" s="792"/>
      <c r="E12" s="104" t="s">
        <v>218</v>
      </c>
      <c r="F12" s="289" t="s">
        <v>493</v>
      </c>
      <c r="G12" s="66">
        <f>IF(F12="Adecuado",15,0)</f>
        <v>15</v>
      </c>
      <c r="H12" s="820"/>
      <c r="I12" s="822"/>
      <c r="J12" s="813"/>
      <c r="K12" s="834"/>
    </row>
    <row r="13" spans="1:230" ht="43.5" customHeight="1" x14ac:dyDescent="0.2">
      <c r="A13" s="789"/>
      <c r="B13" s="794"/>
      <c r="C13" s="838"/>
      <c r="D13" s="50" t="s">
        <v>219</v>
      </c>
      <c r="E13" s="104" t="s">
        <v>220</v>
      </c>
      <c r="F13" s="289" t="s">
        <v>494</v>
      </c>
      <c r="G13" s="66">
        <f>IF(F13="Oportuna",15,0)</f>
        <v>15</v>
      </c>
      <c r="H13" s="820"/>
      <c r="I13" s="822"/>
      <c r="J13" s="813"/>
      <c r="K13" s="834"/>
      <c r="N13" s="217"/>
    </row>
    <row r="14" spans="1:230" ht="43.5" customHeight="1" x14ac:dyDescent="0.2">
      <c r="A14" s="789"/>
      <c r="B14" s="794"/>
      <c r="C14" s="838"/>
      <c r="D14" s="50" t="s">
        <v>221</v>
      </c>
      <c r="E14" s="104" t="s">
        <v>222</v>
      </c>
      <c r="F14" s="287" t="s">
        <v>495</v>
      </c>
      <c r="G14" s="66">
        <f>IF(F14="Prevenir",15,IF(F14="Detectar",10,0))</f>
        <v>15</v>
      </c>
      <c r="H14" s="820"/>
      <c r="I14" s="822"/>
      <c r="J14" s="813"/>
      <c r="K14" s="834"/>
    </row>
    <row r="15" spans="1:230" ht="29.25" customHeight="1" x14ac:dyDescent="0.2">
      <c r="A15" s="789"/>
      <c r="B15" s="794"/>
      <c r="C15" s="838"/>
      <c r="D15" s="50" t="s">
        <v>279</v>
      </c>
      <c r="E15" s="104" t="s">
        <v>224</v>
      </c>
      <c r="F15" s="289" t="s">
        <v>496</v>
      </c>
      <c r="G15" s="66">
        <f>IF(F15="Confiable",15,0)</f>
        <v>15</v>
      </c>
      <c r="H15" s="820"/>
      <c r="I15" s="822"/>
      <c r="J15" s="813"/>
      <c r="K15" s="834"/>
    </row>
    <row r="16" spans="1:230" ht="53.25" customHeight="1" x14ac:dyDescent="0.2">
      <c r="A16" s="789"/>
      <c r="B16" s="794"/>
      <c r="C16" s="838"/>
      <c r="D16" s="50" t="s">
        <v>280</v>
      </c>
      <c r="E16" s="104" t="s">
        <v>226</v>
      </c>
      <c r="F16" s="287" t="s">
        <v>497</v>
      </c>
      <c r="G16" s="66">
        <f>IF(F16="Se investigan y se resuelven oportunamente",15,0)</f>
        <v>15</v>
      </c>
      <c r="H16" s="820"/>
      <c r="I16" s="822"/>
      <c r="J16" s="813"/>
      <c r="K16" s="834"/>
    </row>
    <row r="17" spans="1:76" ht="42.75" customHeight="1" x14ac:dyDescent="0.2">
      <c r="A17" s="790"/>
      <c r="B17" s="794"/>
      <c r="C17" s="839"/>
      <c r="D17" s="45" t="s">
        <v>227</v>
      </c>
      <c r="E17" s="104" t="s">
        <v>228</v>
      </c>
      <c r="F17" s="289" t="s">
        <v>498</v>
      </c>
      <c r="G17" s="66">
        <f>IF(F17="Completa",10,IF(F17="Incompleta",5,0))</f>
        <v>10</v>
      </c>
      <c r="H17" s="821"/>
      <c r="I17" s="822"/>
      <c r="J17" s="813"/>
      <c r="K17" s="834"/>
    </row>
    <row r="18" spans="1:76" ht="15.75" thickBot="1" x14ac:dyDescent="0.25">
      <c r="A18" s="121"/>
      <c r="B18" s="120"/>
      <c r="C18" s="119"/>
      <c r="D18" s="57"/>
      <c r="E18" s="58" t="s">
        <v>229</v>
      </c>
      <c r="F18" s="16"/>
      <c r="G18" s="131">
        <f>SUM(G11:G17)</f>
        <v>100</v>
      </c>
      <c r="H18" s="59"/>
      <c r="I18" s="122"/>
      <c r="J18" s="122"/>
      <c r="K18" s="123"/>
    </row>
    <row r="19" spans="1:76" ht="15" thickBot="1" x14ac:dyDescent="0.25">
      <c r="A19" s="55"/>
    </row>
    <row r="20" spans="1:76" s="54" customFormat="1" ht="30" customHeight="1" x14ac:dyDescent="0.25">
      <c r="A20" s="823" t="s">
        <v>87</v>
      </c>
      <c r="B20" s="804" t="s">
        <v>232</v>
      </c>
      <c r="C20" s="825" t="s">
        <v>205</v>
      </c>
      <c r="D20" s="815" t="s">
        <v>206</v>
      </c>
      <c r="E20" s="815"/>
      <c r="F20" s="815"/>
      <c r="G20" s="815"/>
      <c r="H20" s="815"/>
      <c r="I20" s="108" t="s">
        <v>207</v>
      </c>
      <c r="J20" s="816" t="s">
        <v>208</v>
      </c>
      <c r="K20" s="818" t="s">
        <v>209</v>
      </c>
    </row>
    <row r="21" spans="1:76" s="54" customFormat="1" ht="60.75" thickBot="1" x14ac:dyDescent="0.3">
      <c r="A21" s="824"/>
      <c r="B21" s="861"/>
      <c r="C21" s="826"/>
      <c r="D21" s="109" t="s">
        <v>210</v>
      </c>
      <c r="E21" s="51" t="s">
        <v>211</v>
      </c>
      <c r="F21" s="109" t="s">
        <v>212</v>
      </c>
      <c r="G21" s="109" t="s">
        <v>213</v>
      </c>
      <c r="H21" s="109" t="s">
        <v>230</v>
      </c>
      <c r="I21" s="52" t="s">
        <v>215</v>
      </c>
      <c r="J21" s="817"/>
      <c r="K21" s="819"/>
    </row>
    <row r="22" spans="1:76" ht="20.25" customHeight="1" x14ac:dyDescent="0.2">
      <c r="A22" s="841" t="s">
        <v>488</v>
      </c>
      <c r="B22" s="840" t="s">
        <v>489</v>
      </c>
      <c r="C22" s="856" t="s">
        <v>546</v>
      </c>
      <c r="D22" s="791" t="s">
        <v>216</v>
      </c>
      <c r="E22" s="106" t="s">
        <v>217</v>
      </c>
      <c r="F22" s="288" t="s">
        <v>492</v>
      </c>
      <c r="G22" s="133">
        <f>IF(F22="Asignado",15,0)</f>
        <v>15</v>
      </c>
      <c r="H22" s="857" t="s">
        <v>499</v>
      </c>
      <c r="I22" s="858" t="s">
        <v>501</v>
      </c>
      <c r="J22" s="859" t="s">
        <v>161</v>
      </c>
      <c r="K22" s="860" t="str">
        <f>IF(J22="Fuerte","NO",IF(J22=" "," ","SI"))</f>
        <v>SI</v>
      </c>
    </row>
    <row r="23" spans="1:76" ht="29.25" customHeight="1" x14ac:dyDescent="0.2">
      <c r="A23" s="789"/>
      <c r="B23" s="794"/>
      <c r="C23" s="827"/>
      <c r="D23" s="792"/>
      <c r="E23" s="104" t="s">
        <v>218</v>
      </c>
      <c r="F23" s="289" t="s">
        <v>493</v>
      </c>
      <c r="G23" s="66">
        <f>IF(F23="Adecuado",15,0)</f>
        <v>15</v>
      </c>
      <c r="H23" s="820"/>
      <c r="I23" s="822"/>
      <c r="J23" s="813"/>
      <c r="K23" s="814"/>
    </row>
    <row r="24" spans="1:76" ht="43.5" customHeight="1" x14ac:dyDescent="0.2">
      <c r="A24" s="789"/>
      <c r="B24" s="794"/>
      <c r="C24" s="827"/>
      <c r="D24" s="50" t="s">
        <v>219</v>
      </c>
      <c r="E24" s="104" t="s">
        <v>220</v>
      </c>
      <c r="F24" s="289" t="s">
        <v>494</v>
      </c>
      <c r="G24" s="66">
        <f>IF(F24="Oportuna",15,0)</f>
        <v>15</v>
      </c>
      <c r="H24" s="820"/>
      <c r="I24" s="822"/>
      <c r="J24" s="813"/>
      <c r="K24" s="814"/>
    </row>
    <row r="25" spans="1:76" ht="43.5" customHeight="1" x14ac:dyDescent="0.2">
      <c r="A25" s="789"/>
      <c r="B25" s="794"/>
      <c r="C25" s="827"/>
      <c r="D25" s="50" t="s">
        <v>221</v>
      </c>
      <c r="E25" s="104" t="s">
        <v>222</v>
      </c>
      <c r="F25" s="287" t="s">
        <v>495</v>
      </c>
      <c r="G25" s="66">
        <f>IF(F25="Prevenir",15,IF(F25="Detectar",10,0))</f>
        <v>15</v>
      </c>
      <c r="H25" s="820"/>
      <c r="I25" s="822"/>
      <c r="J25" s="813"/>
      <c r="K25" s="814"/>
    </row>
    <row r="26" spans="1:76" ht="29.25" customHeight="1" x14ac:dyDescent="0.2">
      <c r="A26" s="789"/>
      <c r="B26" s="794"/>
      <c r="C26" s="827"/>
      <c r="D26" s="50" t="s">
        <v>223</v>
      </c>
      <c r="E26" s="104" t="s">
        <v>224</v>
      </c>
      <c r="F26" s="289" t="s">
        <v>496</v>
      </c>
      <c r="G26" s="66">
        <f>IF(F26="Confiable",15,0)</f>
        <v>15</v>
      </c>
      <c r="H26" s="820"/>
      <c r="I26" s="822"/>
      <c r="J26" s="813"/>
      <c r="K26" s="814"/>
    </row>
    <row r="27" spans="1:76" ht="43.5" customHeight="1" x14ac:dyDescent="0.2">
      <c r="A27" s="789"/>
      <c r="B27" s="794"/>
      <c r="C27" s="827"/>
      <c r="D27" s="50" t="s">
        <v>225</v>
      </c>
      <c r="E27" s="104" t="s">
        <v>226</v>
      </c>
      <c r="F27" s="287" t="s">
        <v>497</v>
      </c>
      <c r="G27" s="66">
        <f>IF(F27="Se investigan y se resuelven oportunamente",15,0)</f>
        <v>15</v>
      </c>
      <c r="H27" s="820"/>
      <c r="I27" s="822"/>
      <c r="J27" s="813"/>
      <c r="K27" s="814"/>
    </row>
    <row r="28" spans="1:76" ht="29.25" customHeight="1" x14ac:dyDescent="0.2">
      <c r="A28" s="790"/>
      <c r="B28" s="794"/>
      <c r="C28" s="828"/>
      <c r="D28" s="45" t="s">
        <v>227</v>
      </c>
      <c r="E28" s="104" t="s">
        <v>228</v>
      </c>
      <c r="F28" s="289" t="s">
        <v>498</v>
      </c>
      <c r="G28" s="66">
        <f>IF(F28="Completa",10,IF(F28="Incompleta",5,0))</f>
        <v>10</v>
      </c>
      <c r="H28" s="821"/>
      <c r="I28" s="822"/>
      <c r="J28" s="813"/>
      <c r="K28" s="814"/>
    </row>
    <row r="29" spans="1:76" s="60" customFormat="1" ht="15.75" thickBot="1" x14ac:dyDescent="0.25">
      <c r="A29" s="121"/>
      <c r="B29" s="124"/>
      <c r="C29" s="56"/>
      <c r="D29" s="57"/>
      <c r="E29" s="132" t="s">
        <v>229</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3" t="s">
        <v>87</v>
      </c>
      <c r="B31" s="804" t="s">
        <v>232</v>
      </c>
      <c r="C31" s="825" t="s">
        <v>205</v>
      </c>
      <c r="D31" s="815" t="s">
        <v>206</v>
      </c>
      <c r="E31" s="815"/>
      <c r="F31" s="815"/>
      <c r="G31" s="815"/>
      <c r="H31" s="815"/>
      <c r="I31" s="108" t="s">
        <v>207</v>
      </c>
      <c r="J31" s="816" t="s">
        <v>208</v>
      </c>
      <c r="K31" s="818"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24"/>
      <c r="B32" s="805"/>
      <c r="C32" s="826"/>
      <c r="D32" s="109" t="s">
        <v>210</v>
      </c>
      <c r="E32" s="51" t="s">
        <v>211</v>
      </c>
      <c r="F32" s="109" t="s">
        <v>212</v>
      </c>
      <c r="G32" s="109" t="s">
        <v>213</v>
      </c>
      <c r="H32" s="109" t="s">
        <v>230</v>
      </c>
      <c r="I32" s="52" t="s">
        <v>215</v>
      </c>
      <c r="J32" s="817"/>
      <c r="K32" s="819"/>
    </row>
    <row r="33" spans="1:14" ht="20.25" customHeight="1" x14ac:dyDescent="0.2">
      <c r="A33" s="841" t="s">
        <v>488</v>
      </c>
      <c r="B33" s="862" t="s">
        <v>503</v>
      </c>
      <c r="C33" s="837" t="s">
        <v>547</v>
      </c>
      <c r="D33" s="792" t="s">
        <v>216</v>
      </c>
      <c r="E33" s="129" t="s">
        <v>217</v>
      </c>
      <c r="F33" s="258" t="s">
        <v>492</v>
      </c>
      <c r="G33" s="130">
        <f>IF(F33="Asignado",15,0)</f>
        <v>15</v>
      </c>
      <c r="H33" s="835" t="s">
        <v>499</v>
      </c>
      <c r="I33" s="836" t="s">
        <v>505</v>
      </c>
      <c r="J33" s="832" t="s">
        <v>161</v>
      </c>
      <c r="K33" s="801" t="s">
        <v>98</v>
      </c>
    </row>
    <row r="34" spans="1:14" ht="28.5" x14ac:dyDescent="0.2">
      <c r="A34" s="789"/>
      <c r="B34" s="794"/>
      <c r="C34" s="838"/>
      <c r="D34" s="792"/>
      <c r="E34" s="104" t="s">
        <v>218</v>
      </c>
      <c r="F34" s="289" t="s">
        <v>493</v>
      </c>
      <c r="G34" s="66">
        <f>IF(F34="Adecuado",15,0)</f>
        <v>15</v>
      </c>
      <c r="H34" s="820"/>
      <c r="I34" s="822"/>
      <c r="J34" s="813"/>
      <c r="K34" s="814"/>
    </row>
    <row r="35" spans="1:14" ht="42.75" x14ac:dyDescent="0.2">
      <c r="A35" s="789"/>
      <c r="B35" s="794"/>
      <c r="C35" s="838"/>
      <c r="D35" s="50" t="s">
        <v>219</v>
      </c>
      <c r="E35" s="104" t="s">
        <v>220</v>
      </c>
      <c r="F35" s="289" t="s">
        <v>494</v>
      </c>
      <c r="G35" s="66">
        <f>IF(F35="Oportuna",15,0)</f>
        <v>15</v>
      </c>
      <c r="H35" s="820"/>
      <c r="I35" s="822"/>
      <c r="J35" s="813"/>
      <c r="K35" s="814"/>
      <c r="N35" s="32"/>
    </row>
    <row r="36" spans="1:14" ht="42.75" x14ac:dyDescent="0.2">
      <c r="A36" s="789"/>
      <c r="B36" s="794"/>
      <c r="C36" s="838"/>
      <c r="D36" s="50" t="s">
        <v>221</v>
      </c>
      <c r="E36" s="104" t="s">
        <v>222</v>
      </c>
      <c r="F36" s="287" t="s">
        <v>495</v>
      </c>
      <c r="G36" s="66">
        <f>IF(F36="Prevenir",15,IF(F36="Detectar",10,0))</f>
        <v>15</v>
      </c>
      <c r="H36" s="820"/>
      <c r="I36" s="822"/>
      <c r="J36" s="813"/>
      <c r="K36" s="814"/>
    </row>
    <row r="37" spans="1:14" ht="28.5" x14ac:dyDescent="0.2">
      <c r="A37" s="789"/>
      <c r="B37" s="794"/>
      <c r="C37" s="838"/>
      <c r="D37" s="50" t="s">
        <v>223</v>
      </c>
      <c r="E37" s="104" t="s">
        <v>224</v>
      </c>
      <c r="F37" s="289" t="s">
        <v>496</v>
      </c>
      <c r="G37" s="66">
        <f>IF(F37="Confiable",15,0)</f>
        <v>15</v>
      </c>
      <c r="H37" s="820"/>
      <c r="I37" s="822"/>
      <c r="J37" s="813"/>
      <c r="K37" s="814"/>
    </row>
    <row r="38" spans="1:14" ht="42.75" x14ac:dyDescent="0.2">
      <c r="A38" s="789"/>
      <c r="B38" s="794"/>
      <c r="C38" s="838"/>
      <c r="D38" s="50" t="s">
        <v>225</v>
      </c>
      <c r="E38" s="104" t="s">
        <v>226</v>
      </c>
      <c r="F38" s="287" t="s">
        <v>497</v>
      </c>
      <c r="G38" s="66">
        <f>IF(F38="Se investigan y se resuelven oportunamente",15,0)</f>
        <v>15</v>
      </c>
      <c r="H38" s="820"/>
      <c r="I38" s="822"/>
      <c r="J38" s="813"/>
      <c r="K38" s="814"/>
    </row>
    <row r="39" spans="1:14" ht="28.5" x14ac:dyDescent="0.2">
      <c r="A39" s="790"/>
      <c r="B39" s="795"/>
      <c r="C39" s="839"/>
      <c r="D39" s="45" t="s">
        <v>227</v>
      </c>
      <c r="E39" s="104" t="s">
        <v>228</v>
      </c>
      <c r="F39" s="289" t="s">
        <v>498</v>
      </c>
      <c r="G39" s="66">
        <f>IF(F39="Completa",10,IF(F39="Incompleta",5,0))</f>
        <v>10</v>
      </c>
      <c r="H39" s="821"/>
      <c r="I39" s="822"/>
      <c r="J39" s="813"/>
      <c r="K39" s="814"/>
    </row>
    <row r="40" spans="1:14" ht="15.75" thickBot="1" x14ac:dyDescent="0.25">
      <c r="A40" s="125"/>
      <c r="B40" s="126"/>
      <c r="C40" s="119"/>
      <c r="D40" s="57"/>
      <c r="E40" s="134" t="s">
        <v>229</v>
      </c>
      <c r="F40" s="131"/>
      <c r="G40" s="131">
        <f>SUM(G33:G39)</f>
        <v>100</v>
      </c>
      <c r="H40" s="59"/>
      <c r="I40" s="122"/>
      <c r="J40" s="122"/>
      <c r="K40" s="123"/>
    </row>
    <row r="41" spans="1:14" ht="15" thickBot="1" x14ac:dyDescent="0.25">
      <c r="A41" s="55"/>
    </row>
    <row r="42" spans="1:14" s="54" customFormat="1" ht="30" customHeight="1" x14ac:dyDescent="0.25">
      <c r="A42" s="823" t="s">
        <v>87</v>
      </c>
      <c r="B42" s="804" t="s">
        <v>232</v>
      </c>
      <c r="C42" s="825" t="s">
        <v>205</v>
      </c>
      <c r="D42" s="815" t="s">
        <v>206</v>
      </c>
      <c r="E42" s="815"/>
      <c r="F42" s="815"/>
      <c r="G42" s="815"/>
      <c r="H42" s="815"/>
      <c r="I42" s="108" t="s">
        <v>207</v>
      </c>
      <c r="J42" s="816" t="s">
        <v>208</v>
      </c>
      <c r="K42" s="818" t="s">
        <v>209</v>
      </c>
    </row>
    <row r="43" spans="1:14" s="54" customFormat="1" ht="60.75" thickBot="1" x14ac:dyDescent="0.3">
      <c r="A43" s="824"/>
      <c r="B43" s="805"/>
      <c r="C43" s="826"/>
      <c r="D43" s="109" t="s">
        <v>210</v>
      </c>
      <c r="E43" s="51" t="s">
        <v>211</v>
      </c>
      <c r="F43" s="109" t="s">
        <v>212</v>
      </c>
      <c r="G43" s="109" t="s">
        <v>213</v>
      </c>
      <c r="H43" s="109" t="s">
        <v>230</v>
      </c>
      <c r="I43" s="52" t="s">
        <v>215</v>
      </c>
      <c r="J43" s="817"/>
      <c r="K43" s="819"/>
    </row>
    <row r="44" spans="1:14" ht="20.25" customHeight="1" x14ac:dyDescent="0.2">
      <c r="A44" s="788"/>
      <c r="B44" s="502"/>
      <c r="C44" s="827"/>
      <c r="D44" s="792" t="s">
        <v>216</v>
      </c>
      <c r="E44" s="129" t="s">
        <v>217</v>
      </c>
      <c r="F44" s="70" t="s">
        <v>178</v>
      </c>
      <c r="G44" s="130">
        <f>IF(F44="Asignado",15,0)</f>
        <v>0</v>
      </c>
      <c r="H44" s="820" t="str">
        <f>IF(AND(G51&gt;0,G51&lt;=85),"Débil",IF(AND(G51&gt;85,G51&lt;=95),"Moderado",IF(G51&gt;96,"Fuerte"," ")))</f>
        <v xml:space="preserve"> </v>
      </c>
      <c r="I44" s="798" t="s">
        <v>178</v>
      </c>
      <c r="J44" s="7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1" t="str">
        <f>IF(J44="Fuerte","NO",IF(J44=" "," ","SI"))</f>
        <v xml:space="preserve"> </v>
      </c>
    </row>
    <row r="45" spans="1:14" ht="28.5" x14ac:dyDescent="0.2">
      <c r="A45" s="789"/>
      <c r="B45" s="503"/>
      <c r="C45" s="827"/>
      <c r="D45" s="792"/>
      <c r="E45" s="104" t="s">
        <v>218</v>
      </c>
      <c r="F45" s="67" t="s">
        <v>178</v>
      </c>
      <c r="G45" s="66">
        <f>IF(F45="Adecuado",15,0)</f>
        <v>0</v>
      </c>
      <c r="H45" s="820"/>
      <c r="I45" s="822"/>
      <c r="J45" s="813"/>
      <c r="K45" s="814"/>
    </row>
    <row r="46" spans="1:14" ht="42.75" x14ac:dyDescent="0.2">
      <c r="A46" s="789"/>
      <c r="B46" s="503"/>
      <c r="C46" s="827"/>
      <c r="D46" s="50" t="s">
        <v>219</v>
      </c>
      <c r="E46" s="104" t="s">
        <v>220</v>
      </c>
      <c r="F46" s="67" t="s">
        <v>178</v>
      </c>
      <c r="G46" s="66">
        <f>IF(F46="Oportuna",15,0)</f>
        <v>0</v>
      </c>
      <c r="H46" s="820"/>
      <c r="I46" s="822"/>
      <c r="J46" s="813"/>
      <c r="K46" s="814"/>
    </row>
    <row r="47" spans="1:14" ht="42.75" x14ac:dyDescent="0.2">
      <c r="A47" s="789"/>
      <c r="B47" s="503"/>
      <c r="C47" s="827"/>
      <c r="D47" s="50" t="s">
        <v>221</v>
      </c>
      <c r="E47" s="104" t="s">
        <v>222</v>
      </c>
      <c r="F47" s="218" t="s">
        <v>178</v>
      </c>
      <c r="G47" s="66">
        <f>IF(F47="Prevenir",15,IF(F47="Detectar",10,0))</f>
        <v>0</v>
      </c>
      <c r="H47" s="820"/>
      <c r="I47" s="822"/>
      <c r="J47" s="813"/>
      <c r="K47" s="814"/>
    </row>
    <row r="48" spans="1:14" ht="28.5" x14ac:dyDescent="0.2">
      <c r="A48" s="789"/>
      <c r="B48" s="503"/>
      <c r="C48" s="827"/>
      <c r="D48" s="50" t="s">
        <v>223</v>
      </c>
      <c r="E48" s="104" t="s">
        <v>224</v>
      </c>
      <c r="F48" s="67" t="s">
        <v>178</v>
      </c>
      <c r="G48" s="66">
        <f>IF(F48="Confiable",15,0)</f>
        <v>0</v>
      </c>
      <c r="H48" s="820"/>
      <c r="I48" s="822"/>
      <c r="J48" s="813"/>
      <c r="K48" s="814"/>
    </row>
    <row r="49" spans="1:77" ht="42.75" x14ac:dyDescent="0.2">
      <c r="A49" s="789"/>
      <c r="B49" s="503"/>
      <c r="C49" s="827"/>
      <c r="D49" s="50" t="s">
        <v>225</v>
      </c>
      <c r="E49" s="104" t="s">
        <v>226</v>
      </c>
      <c r="F49" s="218" t="s">
        <v>178</v>
      </c>
      <c r="G49" s="66">
        <f>IF(F49="Se investigan y se resuelven oportunamente",15,0)</f>
        <v>0</v>
      </c>
      <c r="H49" s="820"/>
      <c r="I49" s="822"/>
      <c r="J49" s="813"/>
      <c r="K49" s="814"/>
    </row>
    <row r="50" spans="1:77" ht="28.5" x14ac:dyDescent="0.2">
      <c r="A50" s="790"/>
      <c r="B50" s="503"/>
      <c r="C50" s="828"/>
      <c r="D50" s="45" t="s">
        <v>227</v>
      </c>
      <c r="E50" s="104" t="s">
        <v>228</v>
      </c>
      <c r="F50" s="67" t="s">
        <v>178</v>
      </c>
      <c r="G50" s="66">
        <f>IF(F50="Completa",10,IF(F50="Incompleta",5,0))</f>
        <v>0</v>
      </c>
      <c r="H50" s="821"/>
      <c r="I50" s="822"/>
      <c r="J50" s="813"/>
      <c r="K50" s="814"/>
    </row>
    <row r="51" spans="1:77" s="60" customFormat="1" ht="15.75" thickBot="1" x14ac:dyDescent="0.25">
      <c r="A51" s="125"/>
      <c r="B51" s="127"/>
      <c r="C51" s="56"/>
      <c r="D51" s="57"/>
      <c r="E51" s="134" t="s">
        <v>229</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3" t="s">
        <v>87</v>
      </c>
      <c r="B53" s="804" t="s">
        <v>232</v>
      </c>
      <c r="C53" s="825" t="s">
        <v>205</v>
      </c>
      <c r="D53" s="815" t="s">
        <v>206</v>
      </c>
      <c r="E53" s="815"/>
      <c r="F53" s="815"/>
      <c r="G53" s="815"/>
      <c r="H53" s="815"/>
      <c r="I53" s="108" t="s">
        <v>207</v>
      </c>
      <c r="J53" s="816" t="s">
        <v>208</v>
      </c>
      <c r="K53" s="818"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24"/>
      <c r="B54" s="805"/>
      <c r="C54" s="826"/>
      <c r="D54" s="109" t="s">
        <v>210</v>
      </c>
      <c r="E54" s="51" t="s">
        <v>211</v>
      </c>
      <c r="F54" s="109" t="s">
        <v>212</v>
      </c>
      <c r="G54" s="109" t="s">
        <v>213</v>
      </c>
      <c r="H54" s="109" t="s">
        <v>230</v>
      </c>
      <c r="I54" s="52" t="s">
        <v>215</v>
      </c>
      <c r="J54" s="817"/>
      <c r="K54" s="819"/>
    </row>
    <row r="55" spans="1:77" ht="20.25" customHeight="1" x14ac:dyDescent="0.2">
      <c r="A55" s="788"/>
      <c r="B55" s="502"/>
      <c r="C55" s="863"/>
      <c r="D55" s="792" t="s">
        <v>216</v>
      </c>
      <c r="E55" s="129" t="s">
        <v>217</v>
      </c>
      <c r="F55" s="70" t="s">
        <v>178</v>
      </c>
      <c r="G55" s="130">
        <f>IF(F55="Asignado",15,0)</f>
        <v>0</v>
      </c>
      <c r="H55" s="820" t="str">
        <f>IF(AND(G62&gt;0,G62&lt;=85),"Débil",IF(AND(G62&gt;85,G62&lt;=95),"Moderado",IF(G62&gt;96,"Fuerte"," ")))</f>
        <v xml:space="preserve"> </v>
      </c>
      <c r="I55" s="798" t="s">
        <v>178</v>
      </c>
      <c r="J55" s="79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1" t="str">
        <f>IF(J55="Fuerte","NO",IF(J55=" "," ","SI"))</f>
        <v xml:space="preserve"> </v>
      </c>
    </row>
    <row r="56" spans="1:77" ht="28.5" x14ac:dyDescent="0.2">
      <c r="A56" s="789"/>
      <c r="B56" s="503"/>
      <c r="C56" s="827"/>
      <c r="D56" s="792"/>
      <c r="E56" s="104" t="s">
        <v>218</v>
      </c>
      <c r="F56" s="67" t="s">
        <v>178</v>
      </c>
      <c r="G56" s="66">
        <f>IF(F56="Adecuado",15,0)</f>
        <v>0</v>
      </c>
      <c r="H56" s="820"/>
      <c r="I56" s="822"/>
      <c r="J56" s="813"/>
      <c r="K56" s="814"/>
    </row>
    <row r="57" spans="1:77" ht="42.75" x14ac:dyDescent="0.2">
      <c r="A57" s="789"/>
      <c r="B57" s="503"/>
      <c r="C57" s="827"/>
      <c r="D57" s="50" t="s">
        <v>219</v>
      </c>
      <c r="E57" s="104" t="s">
        <v>220</v>
      </c>
      <c r="F57" s="67" t="s">
        <v>178</v>
      </c>
      <c r="G57" s="66">
        <f>IF(F57="Oportuna",15,0)</f>
        <v>0</v>
      </c>
      <c r="H57" s="820"/>
      <c r="I57" s="822"/>
      <c r="J57" s="813"/>
      <c r="K57" s="814"/>
    </row>
    <row r="58" spans="1:77" ht="42.75" x14ac:dyDescent="0.2">
      <c r="A58" s="789"/>
      <c r="B58" s="503"/>
      <c r="C58" s="827"/>
      <c r="D58" s="50" t="s">
        <v>221</v>
      </c>
      <c r="E58" s="104" t="s">
        <v>222</v>
      </c>
      <c r="F58" s="218" t="s">
        <v>178</v>
      </c>
      <c r="G58" s="66">
        <f>IF(F58="Prevenir",15,IF(F58="Detectar",10,0))</f>
        <v>0</v>
      </c>
      <c r="H58" s="820"/>
      <c r="I58" s="822"/>
      <c r="J58" s="813"/>
      <c r="K58" s="814"/>
    </row>
    <row r="59" spans="1:77" ht="28.5" x14ac:dyDescent="0.2">
      <c r="A59" s="789"/>
      <c r="B59" s="503"/>
      <c r="C59" s="827"/>
      <c r="D59" s="50" t="s">
        <v>223</v>
      </c>
      <c r="E59" s="104" t="s">
        <v>224</v>
      </c>
      <c r="F59" s="67" t="s">
        <v>178</v>
      </c>
      <c r="G59" s="66">
        <f>IF(F59="Confiable",15,0)</f>
        <v>0</v>
      </c>
      <c r="H59" s="820"/>
      <c r="I59" s="822"/>
      <c r="J59" s="813"/>
      <c r="K59" s="814"/>
    </row>
    <row r="60" spans="1:77" ht="42.75" x14ac:dyDescent="0.2">
      <c r="A60" s="789"/>
      <c r="B60" s="503"/>
      <c r="C60" s="827"/>
      <c r="D60" s="50" t="s">
        <v>225</v>
      </c>
      <c r="E60" s="104" t="s">
        <v>226</v>
      </c>
      <c r="F60" s="218" t="s">
        <v>178</v>
      </c>
      <c r="G60" s="66">
        <f>IF(F60="Se investigan y se resuelven oportunamente",15,0)</f>
        <v>0</v>
      </c>
      <c r="H60" s="820"/>
      <c r="I60" s="822"/>
      <c r="J60" s="813"/>
      <c r="K60" s="814"/>
    </row>
    <row r="61" spans="1:77" ht="28.5" x14ac:dyDescent="0.2">
      <c r="A61" s="790"/>
      <c r="B61" s="504"/>
      <c r="C61" s="827"/>
      <c r="D61" s="45" t="s">
        <v>227</v>
      </c>
      <c r="E61" s="104" t="s">
        <v>228</v>
      </c>
      <c r="F61" s="67" t="s">
        <v>178</v>
      </c>
      <c r="G61" s="66">
        <f>IF(F61="Completa",10,IF(F61="Incompleta",5,0))</f>
        <v>0</v>
      </c>
      <c r="H61" s="821"/>
      <c r="I61" s="822"/>
      <c r="J61" s="813"/>
      <c r="K61" s="814"/>
    </row>
    <row r="62" spans="1:77" ht="15.75" thickBot="1" x14ac:dyDescent="0.25">
      <c r="A62" s="125"/>
      <c r="B62" s="126"/>
      <c r="C62" s="128"/>
      <c r="D62" s="57"/>
      <c r="E62" s="58" t="s">
        <v>229</v>
      </c>
      <c r="F62" s="16"/>
      <c r="G62" s="16">
        <f>SUM(G55:G61)</f>
        <v>0</v>
      </c>
      <c r="H62" s="59"/>
      <c r="I62" s="122"/>
      <c r="J62" s="122"/>
      <c r="K62" s="123"/>
    </row>
    <row r="63" spans="1:77" ht="15" thickBot="1" x14ac:dyDescent="0.25">
      <c r="A63" s="55"/>
    </row>
    <row r="64" spans="1:77" ht="27" customHeight="1" x14ac:dyDescent="0.2">
      <c r="A64" s="823" t="s">
        <v>87</v>
      </c>
      <c r="B64" s="804" t="s">
        <v>232</v>
      </c>
      <c r="C64" s="825" t="s">
        <v>205</v>
      </c>
      <c r="D64" s="815" t="s">
        <v>206</v>
      </c>
      <c r="E64" s="815"/>
      <c r="F64" s="815"/>
      <c r="G64" s="815"/>
      <c r="H64" s="815"/>
      <c r="I64" s="108" t="s">
        <v>207</v>
      </c>
      <c r="J64" s="816" t="s">
        <v>208</v>
      </c>
      <c r="K64" s="818" t="s">
        <v>209</v>
      </c>
    </row>
    <row r="65" spans="1:11" ht="37.5" customHeight="1" thickBot="1" x14ac:dyDescent="0.25">
      <c r="A65" s="824"/>
      <c r="B65" s="805"/>
      <c r="C65" s="826"/>
      <c r="D65" s="109" t="s">
        <v>210</v>
      </c>
      <c r="E65" s="51" t="s">
        <v>211</v>
      </c>
      <c r="F65" s="109" t="s">
        <v>212</v>
      </c>
      <c r="G65" s="109" t="s">
        <v>213</v>
      </c>
      <c r="H65" s="109" t="s">
        <v>230</v>
      </c>
      <c r="I65" s="52" t="s">
        <v>215</v>
      </c>
      <c r="J65" s="817"/>
      <c r="K65" s="819"/>
    </row>
    <row r="66" spans="1:11" ht="28.5" customHeight="1" x14ac:dyDescent="0.2">
      <c r="A66" s="788"/>
      <c r="B66" s="502"/>
      <c r="C66" s="863"/>
      <c r="D66" s="792" t="s">
        <v>216</v>
      </c>
      <c r="E66" s="129" t="s">
        <v>217</v>
      </c>
      <c r="F66" s="70" t="s">
        <v>179</v>
      </c>
      <c r="G66" s="130">
        <f>IF(F66="Asignado",15,0)</f>
        <v>15</v>
      </c>
      <c r="H66" s="820" t="str">
        <f>IF(AND(G73&gt;0,G73&lt;=85),"Débil",IF(AND(G73&gt;85,G73&lt;=95),"Moderado",IF(G73&gt;96,"Fuerte"," ")))</f>
        <v>Fuerte</v>
      </c>
      <c r="I66" s="798" t="s">
        <v>201</v>
      </c>
      <c r="J66" s="79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1" t="str">
        <f>IF(J66="Fuerte","NO",IF(J66=" "," ","SI"))</f>
        <v>NO</v>
      </c>
    </row>
    <row r="67" spans="1:11" ht="31.5" customHeight="1" x14ac:dyDescent="0.2">
      <c r="A67" s="789"/>
      <c r="B67" s="503"/>
      <c r="C67" s="827"/>
      <c r="D67" s="792"/>
      <c r="E67" s="104" t="s">
        <v>218</v>
      </c>
      <c r="F67" s="67" t="s">
        <v>181</v>
      </c>
      <c r="G67" s="66">
        <f>IF(F67="Adecuado",15,0)</f>
        <v>15</v>
      </c>
      <c r="H67" s="820"/>
      <c r="I67" s="822"/>
      <c r="J67" s="813"/>
      <c r="K67" s="814"/>
    </row>
    <row r="68" spans="1:11" ht="34.5" customHeight="1" x14ac:dyDescent="0.2">
      <c r="A68" s="789"/>
      <c r="B68" s="503"/>
      <c r="C68" s="827"/>
      <c r="D68" s="50" t="s">
        <v>219</v>
      </c>
      <c r="E68" s="104" t="s">
        <v>220</v>
      </c>
      <c r="F68" s="67" t="s">
        <v>184</v>
      </c>
      <c r="G68" s="66">
        <f>IF(F68="Oportuna",15,0)</f>
        <v>15</v>
      </c>
      <c r="H68" s="820"/>
      <c r="I68" s="822"/>
      <c r="J68" s="813"/>
      <c r="K68" s="814"/>
    </row>
    <row r="69" spans="1:11" ht="46.5" customHeight="1" x14ac:dyDescent="0.2">
      <c r="A69" s="789"/>
      <c r="B69" s="503"/>
      <c r="C69" s="827"/>
      <c r="D69" s="50" t="s">
        <v>221</v>
      </c>
      <c r="E69" s="104" t="s">
        <v>222</v>
      </c>
      <c r="F69" s="218" t="s">
        <v>187</v>
      </c>
      <c r="G69" s="66">
        <f>IF(F69="Prevenir",15,IF(F69="Detectar",10,0))</f>
        <v>15</v>
      </c>
      <c r="H69" s="820"/>
      <c r="I69" s="822"/>
      <c r="J69" s="813"/>
      <c r="K69" s="814"/>
    </row>
    <row r="70" spans="1:11" ht="42.75" customHeight="1" x14ac:dyDescent="0.2">
      <c r="A70" s="789"/>
      <c r="B70" s="503"/>
      <c r="C70" s="827"/>
      <c r="D70" s="50" t="s">
        <v>223</v>
      </c>
      <c r="E70" s="104" t="s">
        <v>224</v>
      </c>
      <c r="F70" s="67" t="s">
        <v>191</v>
      </c>
      <c r="G70" s="66">
        <f>IF(F70="Confiable",15,0)</f>
        <v>15</v>
      </c>
      <c r="H70" s="820"/>
      <c r="I70" s="822"/>
      <c r="J70" s="813"/>
      <c r="K70" s="814"/>
    </row>
    <row r="71" spans="1:11" ht="47.25" customHeight="1" x14ac:dyDescent="0.2">
      <c r="A71" s="789"/>
      <c r="B71" s="503"/>
      <c r="C71" s="827"/>
      <c r="D71" s="50" t="s">
        <v>225</v>
      </c>
      <c r="E71" s="104" t="s">
        <v>226</v>
      </c>
      <c r="F71" s="218" t="s">
        <v>194</v>
      </c>
      <c r="G71" s="66">
        <f>IF(F71="Se investigan y se resuelven oportunamente",15,0)</f>
        <v>15</v>
      </c>
      <c r="H71" s="820"/>
      <c r="I71" s="822"/>
      <c r="J71" s="813"/>
      <c r="K71" s="814"/>
    </row>
    <row r="72" spans="1:11" ht="48" customHeight="1" x14ac:dyDescent="0.2">
      <c r="A72" s="790"/>
      <c r="B72" s="504"/>
      <c r="C72" s="827"/>
      <c r="D72" s="45" t="s">
        <v>227</v>
      </c>
      <c r="E72" s="104" t="s">
        <v>228</v>
      </c>
      <c r="F72" s="67" t="s">
        <v>197</v>
      </c>
      <c r="G72" s="66">
        <f>IF(F72="Completa",10,IF(F72="Incompleta",5,0))</f>
        <v>10</v>
      </c>
      <c r="H72" s="821"/>
      <c r="I72" s="822"/>
      <c r="J72" s="813"/>
      <c r="K72" s="814"/>
    </row>
    <row r="73" spans="1:11" ht="29.25" customHeight="1" thickBot="1" x14ac:dyDescent="0.25">
      <c r="A73" s="125"/>
      <c r="B73" s="126"/>
      <c r="C73" s="128"/>
      <c r="D73" s="57"/>
      <c r="E73" s="134" t="s">
        <v>229</v>
      </c>
      <c r="F73" s="131"/>
      <c r="G73" s="131">
        <f>SUM(G66:G72)</f>
        <v>100</v>
      </c>
      <c r="H73" s="59"/>
      <c r="I73" s="122"/>
      <c r="J73" s="122"/>
      <c r="K73" s="123"/>
    </row>
    <row r="74" spans="1:11" ht="18.75" customHeight="1" thickBot="1" x14ac:dyDescent="0.25">
      <c r="A74" s="55"/>
    </row>
    <row r="75" spans="1:11" s="54" customFormat="1" ht="30" customHeight="1" x14ac:dyDescent="0.25">
      <c r="A75" s="823" t="s">
        <v>87</v>
      </c>
      <c r="B75" s="804" t="s">
        <v>232</v>
      </c>
      <c r="C75" s="825" t="s">
        <v>205</v>
      </c>
      <c r="D75" s="815" t="s">
        <v>206</v>
      </c>
      <c r="E75" s="815"/>
      <c r="F75" s="815"/>
      <c r="G75" s="815"/>
      <c r="H75" s="815"/>
      <c r="I75" s="108" t="s">
        <v>207</v>
      </c>
      <c r="J75" s="816" t="s">
        <v>208</v>
      </c>
      <c r="K75" s="818" t="s">
        <v>209</v>
      </c>
    </row>
    <row r="76" spans="1:11" s="54" customFormat="1" ht="60.75" thickBot="1" x14ac:dyDescent="0.3">
      <c r="A76" s="824"/>
      <c r="B76" s="805"/>
      <c r="C76" s="826"/>
      <c r="D76" s="109" t="s">
        <v>210</v>
      </c>
      <c r="E76" s="51" t="s">
        <v>211</v>
      </c>
      <c r="F76" s="109" t="s">
        <v>212</v>
      </c>
      <c r="G76" s="109" t="s">
        <v>213</v>
      </c>
      <c r="H76" s="109" t="s">
        <v>230</v>
      </c>
      <c r="I76" s="52" t="s">
        <v>215</v>
      </c>
      <c r="J76" s="817"/>
      <c r="K76" s="819"/>
    </row>
    <row r="77" spans="1:11" ht="20.25" customHeight="1" x14ac:dyDescent="0.2">
      <c r="A77" s="788"/>
      <c r="B77" s="502"/>
      <c r="C77" s="827"/>
      <c r="D77" s="792" t="s">
        <v>216</v>
      </c>
      <c r="E77" s="129" t="s">
        <v>217</v>
      </c>
      <c r="F77" s="70" t="s">
        <v>179</v>
      </c>
      <c r="G77" s="130">
        <f>IF(F77="Asignado",15,0)</f>
        <v>15</v>
      </c>
      <c r="H77" s="820" t="str">
        <f>IF(AND(G84&gt;0,G84&lt;=85),"Débil",IF(AND(G84&gt;85,G84&lt;=95),"Moderado",IF(G84&gt;96,"Fuerte"," ")))</f>
        <v>Fuerte</v>
      </c>
      <c r="I77" s="798" t="s">
        <v>201</v>
      </c>
      <c r="J77" s="79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1" t="str">
        <f>IF(J77="Fuerte","NO",IF(J77=" "," ","SI"))</f>
        <v>NO</v>
      </c>
    </row>
    <row r="78" spans="1:11" ht="28.5" x14ac:dyDescent="0.2">
      <c r="A78" s="789"/>
      <c r="B78" s="503"/>
      <c r="C78" s="827"/>
      <c r="D78" s="792"/>
      <c r="E78" s="104" t="s">
        <v>218</v>
      </c>
      <c r="F78" s="67" t="s">
        <v>181</v>
      </c>
      <c r="G78" s="66">
        <f>IF(F78="Adecuado",15,0)</f>
        <v>15</v>
      </c>
      <c r="H78" s="820"/>
      <c r="I78" s="822"/>
      <c r="J78" s="813"/>
      <c r="K78" s="814"/>
    </row>
    <row r="79" spans="1:11" ht="42.75" x14ac:dyDescent="0.2">
      <c r="A79" s="789"/>
      <c r="B79" s="503"/>
      <c r="C79" s="827"/>
      <c r="D79" s="50" t="s">
        <v>219</v>
      </c>
      <c r="E79" s="104" t="s">
        <v>220</v>
      </c>
      <c r="F79" s="67" t="s">
        <v>184</v>
      </c>
      <c r="G79" s="66">
        <f>IF(F79="Oportuna",15,0)</f>
        <v>15</v>
      </c>
      <c r="H79" s="820"/>
      <c r="I79" s="822"/>
      <c r="J79" s="813"/>
      <c r="K79" s="814"/>
    </row>
    <row r="80" spans="1:11" ht="42.75" x14ac:dyDescent="0.2">
      <c r="A80" s="789"/>
      <c r="B80" s="503"/>
      <c r="C80" s="827"/>
      <c r="D80" s="50" t="s">
        <v>221</v>
      </c>
      <c r="E80" s="104" t="s">
        <v>222</v>
      </c>
      <c r="F80" s="218" t="s">
        <v>187</v>
      </c>
      <c r="G80" s="66">
        <f>IF(F80="Prevenir",15,IF(F80="Detectar",10,0))</f>
        <v>15</v>
      </c>
      <c r="H80" s="820"/>
      <c r="I80" s="822"/>
      <c r="J80" s="813"/>
      <c r="K80" s="814"/>
    </row>
    <row r="81" spans="1:78" ht="28.5" x14ac:dyDescent="0.2">
      <c r="A81" s="789"/>
      <c r="B81" s="503"/>
      <c r="C81" s="827"/>
      <c r="D81" s="50" t="s">
        <v>223</v>
      </c>
      <c r="E81" s="104" t="s">
        <v>224</v>
      </c>
      <c r="F81" s="67" t="s">
        <v>191</v>
      </c>
      <c r="G81" s="66">
        <f>IF(F81="Confiable",15,0)</f>
        <v>15</v>
      </c>
      <c r="H81" s="820"/>
      <c r="I81" s="822"/>
      <c r="J81" s="813"/>
      <c r="K81" s="814"/>
    </row>
    <row r="82" spans="1:78" ht="42.75" x14ac:dyDescent="0.2">
      <c r="A82" s="789"/>
      <c r="B82" s="503"/>
      <c r="C82" s="827"/>
      <c r="D82" s="50" t="s">
        <v>225</v>
      </c>
      <c r="E82" s="104" t="s">
        <v>226</v>
      </c>
      <c r="F82" s="218" t="s">
        <v>194</v>
      </c>
      <c r="G82" s="66">
        <f>IF(F82="Se investigan y se resuelven oportunamente",15,0)</f>
        <v>15</v>
      </c>
      <c r="H82" s="820"/>
      <c r="I82" s="822"/>
      <c r="J82" s="813"/>
      <c r="K82" s="814"/>
    </row>
    <row r="83" spans="1:78" ht="28.5" x14ac:dyDescent="0.2">
      <c r="A83" s="790"/>
      <c r="B83" s="504"/>
      <c r="C83" s="828"/>
      <c r="D83" s="45" t="s">
        <v>227</v>
      </c>
      <c r="E83" s="104" t="s">
        <v>228</v>
      </c>
      <c r="F83" s="67" t="s">
        <v>197</v>
      </c>
      <c r="G83" s="66">
        <f>IF(F83="Completa",10,IF(F83="Incompleta",5,0))</f>
        <v>10</v>
      </c>
      <c r="H83" s="821"/>
      <c r="I83" s="822"/>
      <c r="J83" s="813"/>
      <c r="K83" s="814"/>
    </row>
    <row r="84" spans="1:78" s="60" customFormat="1" ht="15.75" thickBot="1" x14ac:dyDescent="0.25">
      <c r="A84" s="125"/>
      <c r="B84" s="126"/>
      <c r="C84" s="56" t="s">
        <v>252</v>
      </c>
      <c r="D84" s="57"/>
      <c r="E84" s="134" t="s">
        <v>229</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3" t="s">
        <v>87</v>
      </c>
      <c r="B86" s="804" t="s">
        <v>232</v>
      </c>
      <c r="C86" s="825" t="s">
        <v>205</v>
      </c>
      <c r="D86" s="815" t="s">
        <v>206</v>
      </c>
      <c r="E86" s="815"/>
      <c r="F86" s="815"/>
      <c r="G86" s="815"/>
      <c r="H86" s="815"/>
      <c r="I86" s="108" t="s">
        <v>207</v>
      </c>
      <c r="J86" s="816" t="s">
        <v>208</v>
      </c>
      <c r="K86" s="818"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24"/>
      <c r="B87" s="805"/>
      <c r="C87" s="826"/>
      <c r="D87" s="109" t="s">
        <v>210</v>
      </c>
      <c r="E87" s="51" t="s">
        <v>211</v>
      </c>
      <c r="F87" s="109" t="s">
        <v>212</v>
      </c>
      <c r="G87" s="109" t="s">
        <v>213</v>
      </c>
      <c r="H87" s="109" t="s">
        <v>230</v>
      </c>
      <c r="I87" s="52" t="s">
        <v>215</v>
      </c>
      <c r="J87" s="817"/>
      <c r="K87" s="819"/>
    </row>
    <row r="88" spans="1:78" ht="20.25" customHeight="1" x14ac:dyDescent="0.2">
      <c r="A88" s="788"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B88" s="502">
        <f>DESCRIPCION!D17</f>
        <v>0</v>
      </c>
      <c r="C88" s="827" t="s">
        <v>253</v>
      </c>
      <c r="D88" s="792" t="s">
        <v>216</v>
      </c>
      <c r="E88" s="129" t="s">
        <v>217</v>
      </c>
      <c r="F88" s="70" t="s">
        <v>178</v>
      </c>
      <c r="G88" s="130">
        <f>IF(F88="Asignado",15,0)</f>
        <v>0</v>
      </c>
      <c r="H88" s="820" t="str">
        <f>IF(AND(G95&gt;0,G95&lt;=85),"Débil",IF(AND(G95&gt;85,G95&lt;=95),"Moderado",IF(G95&gt;96,"Fuerte"," ")))</f>
        <v xml:space="preserve"> </v>
      </c>
      <c r="I88" s="798" t="s">
        <v>178</v>
      </c>
      <c r="J88" s="79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1" t="str">
        <f>IF(J88="Fuerte","NO",IF(J88=" "," ","SI"))</f>
        <v xml:space="preserve"> </v>
      </c>
    </row>
    <row r="89" spans="1:78" ht="28.5" x14ac:dyDescent="0.2">
      <c r="A89" s="789"/>
      <c r="B89" s="503"/>
      <c r="C89" s="827"/>
      <c r="D89" s="792"/>
      <c r="E89" s="104" t="s">
        <v>218</v>
      </c>
      <c r="F89" s="67" t="s">
        <v>178</v>
      </c>
      <c r="G89" s="66">
        <f>IF(F89="Adecuado",15,0)</f>
        <v>0</v>
      </c>
      <c r="H89" s="820"/>
      <c r="I89" s="822"/>
      <c r="J89" s="813"/>
      <c r="K89" s="814"/>
    </row>
    <row r="90" spans="1:78" ht="42.75" x14ac:dyDescent="0.2">
      <c r="A90" s="789"/>
      <c r="B90" s="503"/>
      <c r="C90" s="827"/>
      <c r="D90" s="50" t="s">
        <v>219</v>
      </c>
      <c r="E90" s="104" t="s">
        <v>220</v>
      </c>
      <c r="F90" s="67" t="s">
        <v>178</v>
      </c>
      <c r="G90" s="66">
        <f>IF(F90="Oportuna",15,0)</f>
        <v>0</v>
      </c>
      <c r="H90" s="820"/>
      <c r="I90" s="822"/>
      <c r="J90" s="813"/>
      <c r="K90" s="814"/>
    </row>
    <row r="91" spans="1:78" ht="42.75" x14ac:dyDescent="0.2">
      <c r="A91" s="789"/>
      <c r="B91" s="503"/>
      <c r="C91" s="827"/>
      <c r="D91" s="50" t="s">
        <v>221</v>
      </c>
      <c r="E91" s="104" t="s">
        <v>222</v>
      </c>
      <c r="F91" s="218" t="s">
        <v>178</v>
      </c>
      <c r="G91" s="66">
        <f>IF(F91="Prevenir",15,IF(F91="Detectar",10,0))</f>
        <v>0</v>
      </c>
      <c r="H91" s="820"/>
      <c r="I91" s="822"/>
      <c r="J91" s="813"/>
      <c r="K91" s="814"/>
    </row>
    <row r="92" spans="1:78" ht="28.5" x14ac:dyDescent="0.2">
      <c r="A92" s="789"/>
      <c r="B92" s="503"/>
      <c r="C92" s="827"/>
      <c r="D92" s="50" t="s">
        <v>223</v>
      </c>
      <c r="E92" s="104" t="s">
        <v>224</v>
      </c>
      <c r="F92" s="67" t="s">
        <v>178</v>
      </c>
      <c r="G92" s="66">
        <f>IF(F92="Confiable",15,0)</f>
        <v>0</v>
      </c>
      <c r="H92" s="820"/>
      <c r="I92" s="822"/>
      <c r="J92" s="813"/>
      <c r="K92" s="814"/>
    </row>
    <row r="93" spans="1:78" ht="42.75" x14ac:dyDescent="0.2">
      <c r="A93" s="789"/>
      <c r="B93" s="503"/>
      <c r="C93" s="827"/>
      <c r="D93" s="50" t="s">
        <v>225</v>
      </c>
      <c r="E93" s="104" t="s">
        <v>226</v>
      </c>
      <c r="F93" s="218" t="s">
        <v>178</v>
      </c>
      <c r="G93" s="66">
        <f>IF(F93="Se investigan y se resuelven oportunamente",15,0)</f>
        <v>0</v>
      </c>
      <c r="H93" s="820"/>
      <c r="I93" s="822"/>
      <c r="J93" s="813"/>
      <c r="K93" s="814"/>
    </row>
    <row r="94" spans="1:78" ht="28.5" x14ac:dyDescent="0.2">
      <c r="A94" s="790"/>
      <c r="B94" s="504"/>
      <c r="C94" s="828"/>
      <c r="D94" s="45" t="s">
        <v>227</v>
      </c>
      <c r="E94" s="104" t="s">
        <v>228</v>
      </c>
      <c r="F94" s="67" t="s">
        <v>178</v>
      </c>
      <c r="G94" s="66">
        <f>IF(F94="Completa",10,IF(F94="Incompleta",5,0))</f>
        <v>0</v>
      </c>
      <c r="H94" s="821"/>
      <c r="I94" s="822"/>
      <c r="J94" s="813"/>
      <c r="K94" s="814"/>
    </row>
    <row r="95" spans="1:78" ht="15.75" thickBot="1" x14ac:dyDescent="0.25">
      <c r="A95" s="125"/>
      <c r="B95" s="126"/>
      <c r="C95" s="56"/>
      <c r="D95" s="57"/>
      <c r="E95" s="58" t="s">
        <v>229</v>
      </c>
      <c r="F95" s="16"/>
      <c r="G95" s="16">
        <f>SUM(G88:G94)</f>
        <v>0</v>
      </c>
      <c r="H95" s="59"/>
      <c r="I95" s="122"/>
      <c r="J95" s="122"/>
      <c r="K95" s="123"/>
    </row>
    <row r="96" spans="1:78" ht="15" thickBot="1" x14ac:dyDescent="0.25">
      <c r="A96" s="55"/>
    </row>
    <row r="97" spans="1:78" s="54" customFormat="1" ht="30" customHeight="1" x14ac:dyDescent="0.25">
      <c r="A97" s="823" t="s">
        <v>87</v>
      </c>
      <c r="B97" s="804" t="s">
        <v>232</v>
      </c>
      <c r="C97" s="825" t="s">
        <v>205</v>
      </c>
      <c r="D97" s="815" t="s">
        <v>206</v>
      </c>
      <c r="E97" s="815"/>
      <c r="F97" s="815"/>
      <c r="G97" s="815"/>
      <c r="H97" s="815"/>
      <c r="I97" s="108" t="s">
        <v>207</v>
      </c>
      <c r="J97" s="816" t="s">
        <v>208</v>
      </c>
      <c r="K97" s="818" t="s">
        <v>209</v>
      </c>
    </row>
    <row r="98" spans="1:78" s="54" customFormat="1" ht="60.75" thickBot="1" x14ac:dyDescent="0.3">
      <c r="A98" s="824"/>
      <c r="B98" s="805"/>
      <c r="C98" s="826"/>
      <c r="D98" s="109" t="s">
        <v>210</v>
      </c>
      <c r="E98" s="51" t="s">
        <v>211</v>
      </c>
      <c r="F98" s="109" t="s">
        <v>212</v>
      </c>
      <c r="G98" s="109" t="s">
        <v>213</v>
      </c>
      <c r="H98" s="109" t="s">
        <v>230</v>
      </c>
      <c r="I98" s="52" t="s">
        <v>215</v>
      </c>
      <c r="J98" s="817"/>
      <c r="K98" s="819"/>
    </row>
    <row r="99" spans="1:78" ht="20.25" customHeight="1" x14ac:dyDescent="0.2">
      <c r="A99" s="788"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B99" s="502">
        <f>DESCRIPCION!D18</f>
        <v>0</v>
      </c>
      <c r="C99" s="827" t="s">
        <v>253</v>
      </c>
      <c r="D99" s="792" t="s">
        <v>216</v>
      </c>
      <c r="E99" s="129" t="s">
        <v>217</v>
      </c>
      <c r="F99" s="70" t="s">
        <v>178</v>
      </c>
      <c r="G99" s="130">
        <f>IF(F99="Asignado",15,0)</f>
        <v>0</v>
      </c>
      <c r="H99" s="820" t="str">
        <f>IF(AND(G106&gt;0,G106&lt;=85),"Débil",IF(AND(G106&gt;85,G106&lt;=95),"Moderado",IF(G106&gt;96,"Fuerte"," ")))</f>
        <v xml:space="preserve"> </v>
      </c>
      <c r="I99" s="798" t="s">
        <v>178</v>
      </c>
      <c r="J99" s="79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1" t="str">
        <f>IF(J99="Fuerte","NO",IF(J99=" "," ","SI"))</f>
        <v xml:space="preserve"> </v>
      </c>
    </row>
    <row r="100" spans="1:78" ht="28.5" x14ac:dyDescent="0.2">
      <c r="A100" s="789"/>
      <c r="B100" s="503"/>
      <c r="C100" s="827"/>
      <c r="D100" s="792"/>
      <c r="E100" s="104" t="s">
        <v>218</v>
      </c>
      <c r="F100" s="67" t="s">
        <v>178</v>
      </c>
      <c r="G100" s="66">
        <f>IF(F100="Adecuado",15,0)</f>
        <v>0</v>
      </c>
      <c r="H100" s="820"/>
      <c r="I100" s="822"/>
      <c r="J100" s="813"/>
      <c r="K100" s="814"/>
    </row>
    <row r="101" spans="1:78" ht="42.75" customHeight="1" x14ac:dyDescent="0.2">
      <c r="A101" s="789"/>
      <c r="B101" s="503"/>
      <c r="C101" s="827"/>
      <c r="D101" s="50" t="s">
        <v>219</v>
      </c>
      <c r="E101" s="104" t="s">
        <v>220</v>
      </c>
      <c r="F101" s="67" t="s">
        <v>178</v>
      </c>
      <c r="G101" s="66">
        <f>IF(F101="Oportuna",15,0)</f>
        <v>0</v>
      </c>
      <c r="H101" s="820"/>
      <c r="I101" s="822"/>
      <c r="J101" s="813"/>
      <c r="K101" s="814"/>
    </row>
    <row r="102" spans="1:78" ht="42.75" x14ac:dyDescent="0.2">
      <c r="A102" s="789"/>
      <c r="B102" s="503"/>
      <c r="C102" s="827"/>
      <c r="D102" s="50" t="s">
        <v>221</v>
      </c>
      <c r="E102" s="104" t="s">
        <v>222</v>
      </c>
      <c r="F102" s="218" t="s">
        <v>178</v>
      </c>
      <c r="G102" s="66">
        <f>IF(F102="Prevenir",15,IF(F102="Detectar",10,0))</f>
        <v>0</v>
      </c>
      <c r="H102" s="820"/>
      <c r="I102" s="822"/>
      <c r="J102" s="813"/>
      <c r="K102" s="814"/>
    </row>
    <row r="103" spans="1:78" ht="28.5" x14ac:dyDescent="0.2">
      <c r="A103" s="789"/>
      <c r="B103" s="503"/>
      <c r="C103" s="827"/>
      <c r="D103" s="50" t="s">
        <v>223</v>
      </c>
      <c r="E103" s="104" t="s">
        <v>224</v>
      </c>
      <c r="F103" s="67" t="s">
        <v>178</v>
      </c>
      <c r="G103" s="66">
        <f>IF(F103="Confiable",15,0)</f>
        <v>0</v>
      </c>
      <c r="H103" s="820"/>
      <c r="I103" s="822"/>
      <c r="J103" s="813"/>
      <c r="K103" s="814"/>
    </row>
    <row r="104" spans="1:78" ht="42.75" x14ac:dyDescent="0.2">
      <c r="A104" s="789"/>
      <c r="B104" s="503"/>
      <c r="C104" s="827"/>
      <c r="D104" s="50" t="s">
        <v>225</v>
      </c>
      <c r="E104" s="104" t="s">
        <v>226</v>
      </c>
      <c r="F104" s="218" t="s">
        <v>178</v>
      </c>
      <c r="G104" s="66">
        <f>IF(F104="Se investigan y se resuelven oportunamente",15,0)</f>
        <v>0</v>
      </c>
      <c r="H104" s="820"/>
      <c r="I104" s="822"/>
      <c r="J104" s="813"/>
      <c r="K104" s="814"/>
    </row>
    <row r="105" spans="1:78" ht="28.5" x14ac:dyDescent="0.2">
      <c r="A105" s="790"/>
      <c r="B105" s="504"/>
      <c r="C105" s="828"/>
      <c r="D105" s="45" t="s">
        <v>227</v>
      </c>
      <c r="E105" s="104" t="s">
        <v>228</v>
      </c>
      <c r="F105" s="67" t="s">
        <v>178</v>
      </c>
      <c r="G105" s="66">
        <f>IF(F105="Completa",10,IF(F105="Incompleta",5,0))</f>
        <v>0</v>
      </c>
      <c r="H105" s="821"/>
      <c r="I105" s="822"/>
      <c r="J105" s="813"/>
      <c r="K105" s="814"/>
    </row>
    <row r="106" spans="1:78" s="60" customFormat="1" ht="15.75" thickBot="1" x14ac:dyDescent="0.25">
      <c r="A106" s="125"/>
      <c r="B106" s="126"/>
      <c r="C106" s="56"/>
      <c r="D106" s="57"/>
      <c r="E106" s="58" t="s">
        <v>229</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3" t="s">
        <v>87</v>
      </c>
      <c r="B108" s="804" t="s">
        <v>232</v>
      </c>
      <c r="C108" s="825" t="s">
        <v>205</v>
      </c>
      <c r="D108" s="815" t="s">
        <v>206</v>
      </c>
      <c r="E108" s="815"/>
      <c r="F108" s="815"/>
      <c r="G108" s="815"/>
      <c r="H108" s="815"/>
      <c r="I108" s="108" t="s">
        <v>207</v>
      </c>
      <c r="J108" s="816" t="s">
        <v>208</v>
      </c>
      <c r="K108" s="818"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24"/>
      <c r="B109" s="805"/>
      <c r="C109" s="826"/>
      <c r="D109" s="109" t="s">
        <v>210</v>
      </c>
      <c r="E109" s="51" t="s">
        <v>211</v>
      </c>
      <c r="F109" s="109" t="s">
        <v>212</v>
      </c>
      <c r="G109" s="109" t="s">
        <v>213</v>
      </c>
      <c r="H109" s="109" t="s">
        <v>230</v>
      </c>
      <c r="I109" s="52" t="s">
        <v>215</v>
      </c>
      <c r="J109" s="817"/>
      <c r="K109" s="819"/>
    </row>
    <row r="110" spans="1:78" ht="20.25" customHeight="1" x14ac:dyDescent="0.2">
      <c r="A110" s="788" t="str">
        <f>DESCRIPCION!A19</f>
        <v>d</v>
      </c>
      <c r="B110" s="502">
        <f>DESCRIPCION!D19</f>
        <v>0</v>
      </c>
      <c r="C110" s="789"/>
      <c r="D110" s="792" t="s">
        <v>216</v>
      </c>
      <c r="E110" s="129" t="s">
        <v>217</v>
      </c>
      <c r="F110" s="70" t="s">
        <v>178</v>
      </c>
      <c r="G110" s="130">
        <f>IF(F110="Asignado",15,0)</f>
        <v>0</v>
      </c>
      <c r="H110" s="820" t="str">
        <f>IF(AND(G117&gt;0,G117&lt;=85),"Débil",IF(AND(G117&gt;85,G117&lt;=95),"Moderado",IF(G117&gt;96,"Fuerte"," ")))</f>
        <v xml:space="preserve"> </v>
      </c>
      <c r="I110" s="798" t="s">
        <v>178</v>
      </c>
      <c r="J110" s="79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1" t="str">
        <f>IF(J110="Fuerte","NO",IF(J110=" "," ","SI"))</f>
        <v xml:space="preserve"> </v>
      </c>
    </row>
    <row r="111" spans="1:78" ht="28.5" x14ac:dyDescent="0.2">
      <c r="A111" s="789"/>
      <c r="B111" s="503"/>
      <c r="C111" s="789"/>
      <c r="D111" s="792"/>
      <c r="E111" s="104" t="s">
        <v>218</v>
      </c>
      <c r="F111" s="67" t="s">
        <v>178</v>
      </c>
      <c r="G111" s="66">
        <f>IF(F111="Adecuado",15,0)</f>
        <v>0</v>
      </c>
      <c r="H111" s="820"/>
      <c r="I111" s="822"/>
      <c r="J111" s="813"/>
      <c r="K111" s="814"/>
    </row>
    <row r="112" spans="1:78" ht="42.75" customHeight="1" x14ac:dyDescent="0.2">
      <c r="A112" s="789"/>
      <c r="B112" s="503"/>
      <c r="C112" s="789"/>
      <c r="D112" s="50" t="s">
        <v>219</v>
      </c>
      <c r="E112" s="104" t="s">
        <v>220</v>
      </c>
      <c r="F112" s="67" t="s">
        <v>178</v>
      </c>
      <c r="G112" s="66">
        <f>IF(F112="Oportuna",15,0)</f>
        <v>0</v>
      </c>
      <c r="H112" s="820"/>
      <c r="I112" s="822"/>
      <c r="J112" s="813"/>
      <c r="K112" s="814"/>
    </row>
    <row r="113" spans="1:78" ht="42.75" x14ac:dyDescent="0.2">
      <c r="A113" s="789"/>
      <c r="B113" s="503"/>
      <c r="C113" s="789"/>
      <c r="D113" s="50" t="s">
        <v>221</v>
      </c>
      <c r="E113" s="104" t="s">
        <v>222</v>
      </c>
      <c r="F113" s="218" t="s">
        <v>178</v>
      </c>
      <c r="G113" s="66">
        <f>IF(F113="Prevenir",15,IF(F113="Detectar",10,0))</f>
        <v>0</v>
      </c>
      <c r="H113" s="820"/>
      <c r="I113" s="822"/>
      <c r="J113" s="813"/>
      <c r="K113" s="814"/>
    </row>
    <row r="114" spans="1:78" ht="28.5" x14ac:dyDescent="0.2">
      <c r="A114" s="789"/>
      <c r="B114" s="503"/>
      <c r="C114" s="789"/>
      <c r="D114" s="50" t="s">
        <v>223</v>
      </c>
      <c r="E114" s="104" t="s">
        <v>224</v>
      </c>
      <c r="F114" s="67" t="s">
        <v>178</v>
      </c>
      <c r="G114" s="66">
        <f>IF(F114="Confiable",15,0)</f>
        <v>0</v>
      </c>
      <c r="H114" s="820"/>
      <c r="I114" s="822"/>
      <c r="J114" s="813"/>
      <c r="K114" s="814"/>
    </row>
    <row r="115" spans="1:78" ht="42.75" x14ac:dyDescent="0.2">
      <c r="A115" s="789"/>
      <c r="B115" s="503"/>
      <c r="C115" s="789"/>
      <c r="D115" s="50" t="s">
        <v>225</v>
      </c>
      <c r="E115" s="104" t="s">
        <v>226</v>
      </c>
      <c r="F115" s="218" t="s">
        <v>178</v>
      </c>
      <c r="G115" s="66">
        <f>IF(F115="Se investigan y se resuelven oportunamente",15,0)</f>
        <v>0</v>
      </c>
      <c r="H115" s="820"/>
      <c r="I115" s="822"/>
      <c r="J115" s="813"/>
      <c r="K115" s="814"/>
    </row>
    <row r="116" spans="1:78" ht="28.5" x14ac:dyDescent="0.2">
      <c r="A116" s="790"/>
      <c r="B116" s="504"/>
      <c r="C116" s="790"/>
      <c r="D116" s="45" t="s">
        <v>227</v>
      </c>
      <c r="E116" s="104" t="s">
        <v>228</v>
      </c>
      <c r="F116" s="67" t="s">
        <v>178</v>
      </c>
      <c r="G116" s="66">
        <f>IF(F116="Completa",10,IF(F116="Incompleta",5,0))</f>
        <v>0</v>
      </c>
      <c r="H116" s="821"/>
      <c r="I116" s="866"/>
      <c r="J116" s="864"/>
      <c r="K116" s="865"/>
    </row>
    <row r="117" spans="1:78" ht="15.75" thickBot="1" x14ac:dyDescent="0.25">
      <c r="A117" s="125"/>
      <c r="B117" s="126"/>
      <c r="C117" s="56"/>
      <c r="D117" s="57"/>
      <c r="E117" s="58" t="s">
        <v>229</v>
      </c>
      <c r="F117" s="16"/>
      <c r="G117" s="16">
        <f>SUM(G110:G116)</f>
        <v>0</v>
      </c>
      <c r="H117" s="135"/>
      <c r="I117" s="136"/>
      <c r="J117" s="136"/>
      <c r="K117" s="137"/>
    </row>
    <row r="118" spans="1:78" ht="15" thickBot="1" x14ac:dyDescent="0.25">
      <c r="A118" s="55"/>
    </row>
    <row r="119" spans="1:78" s="54" customFormat="1" ht="30" customHeight="1" x14ac:dyDescent="0.25">
      <c r="A119" s="802" t="s">
        <v>87</v>
      </c>
      <c r="B119" s="804" t="s">
        <v>232</v>
      </c>
      <c r="C119" s="806" t="s">
        <v>205</v>
      </c>
      <c r="D119" s="808" t="s">
        <v>206</v>
      </c>
      <c r="E119" s="809"/>
      <c r="F119" s="809"/>
      <c r="G119" s="809"/>
      <c r="H119" s="810"/>
      <c r="I119" s="108" t="s">
        <v>207</v>
      </c>
      <c r="J119" s="811" t="s">
        <v>208</v>
      </c>
      <c r="K119" s="786" t="s">
        <v>209</v>
      </c>
    </row>
    <row r="120" spans="1:78" s="54" customFormat="1" ht="60.75" thickBot="1" x14ac:dyDescent="0.3">
      <c r="A120" s="803"/>
      <c r="B120" s="805"/>
      <c r="C120" s="807"/>
      <c r="D120" s="109" t="s">
        <v>210</v>
      </c>
      <c r="E120" s="51" t="s">
        <v>211</v>
      </c>
      <c r="F120" s="109" t="s">
        <v>212</v>
      </c>
      <c r="G120" s="109" t="s">
        <v>213</v>
      </c>
      <c r="H120" s="109" t="s">
        <v>230</v>
      </c>
      <c r="I120" s="52" t="s">
        <v>215</v>
      </c>
      <c r="J120" s="812"/>
      <c r="K120" s="787"/>
    </row>
    <row r="121" spans="1:78" ht="20.25" customHeight="1" x14ac:dyDescent="0.2">
      <c r="A121" s="788" t="str">
        <f>DESCRIPCION!A19</f>
        <v>d</v>
      </c>
      <c r="B121" s="502">
        <f>DESCRIPCION!D20</f>
        <v>0</v>
      </c>
      <c r="C121" s="788"/>
      <c r="D121" s="791" t="s">
        <v>216</v>
      </c>
      <c r="E121" s="129" t="s">
        <v>217</v>
      </c>
      <c r="F121" s="70" t="s">
        <v>178</v>
      </c>
      <c r="G121" s="130">
        <f>IF(F121="Asignado",15,0)</f>
        <v>0</v>
      </c>
      <c r="H121" s="793" t="str">
        <f>IF(AND(G128&gt;0,G128&lt;=85),"Débil",IF(AND(G128&gt;85,G128&lt;=95),"Moderado",IF(G128&gt;96,"Fuerte"," ")))</f>
        <v xml:space="preserve"> </v>
      </c>
      <c r="I121" s="796" t="s">
        <v>178</v>
      </c>
      <c r="J121" s="79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9" t="str">
        <f>IF(J121="Fuerte","NO",IF(J121=" "," ","SI"))</f>
        <v xml:space="preserve"> </v>
      </c>
    </row>
    <row r="122" spans="1:78" ht="28.5" x14ac:dyDescent="0.2">
      <c r="A122" s="789"/>
      <c r="B122" s="503"/>
      <c r="C122" s="789"/>
      <c r="D122" s="792"/>
      <c r="E122" s="104" t="s">
        <v>218</v>
      </c>
      <c r="F122" s="67" t="s">
        <v>178</v>
      </c>
      <c r="G122" s="66">
        <f>IF(F122="Adecuado",15,0)</f>
        <v>0</v>
      </c>
      <c r="H122" s="794"/>
      <c r="I122" s="797"/>
      <c r="J122" s="794"/>
      <c r="K122" s="800"/>
    </row>
    <row r="123" spans="1:78" ht="42.75" x14ac:dyDescent="0.2">
      <c r="A123" s="789"/>
      <c r="B123" s="503"/>
      <c r="C123" s="789"/>
      <c r="D123" s="50" t="s">
        <v>219</v>
      </c>
      <c r="E123" s="104" t="s">
        <v>220</v>
      </c>
      <c r="F123" s="67" t="s">
        <v>178</v>
      </c>
      <c r="G123" s="66">
        <f>IF(F123="Oportuna",15,0)</f>
        <v>0</v>
      </c>
      <c r="H123" s="794"/>
      <c r="I123" s="797"/>
      <c r="J123" s="794"/>
      <c r="K123" s="800"/>
    </row>
    <row r="124" spans="1:78" ht="42.75" x14ac:dyDescent="0.2">
      <c r="A124" s="789"/>
      <c r="B124" s="503"/>
      <c r="C124" s="789"/>
      <c r="D124" s="50" t="s">
        <v>221</v>
      </c>
      <c r="E124" s="104" t="s">
        <v>222</v>
      </c>
      <c r="F124" s="218" t="s">
        <v>178</v>
      </c>
      <c r="G124" s="66">
        <f>IF(F124="Prevenir",15,IF(F124="Detectar",10,0))</f>
        <v>0</v>
      </c>
      <c r="H124" s="794"/>
      <c r="I124" s="797"/>
      <c r="J124" s="794"/>
      <c r="K124" s="800"/>
    </row>
    <row r="125" spans="1:78" ht="28.5" x14ac:dyDescent="0.2">
      <c r="A125" s="789"/>
      <c r="B125" s="503"/>
      <c r="C125" s="789"/>
      <c r="D125" s="50" t="s">
        <v>223</v>
      </c>
      <c r="E125" s="104" t="s">
        <v>224</v>
      </c>
      <c r="F125" s="67" t="s">
        <v>178</v>
      </c>
      <c r="G125" s="66">
        <f>IF(F125="Confiable",15,0)</f>
        <v>0</v>
      </c>
      <c r="H125" s="794"/>
      <c r="I125" s="797"/>
      <c r="J125" s="794"/>
      <c r="K125" s="800"/>
    </row>
    <row r="126" spans="1:78" ht="42.75" x14ac:dyDescent="0.2">
      <c r="A126" s="789"/>
      <c r="B126" s="503"/>
      <c r="C126" s="789"/>
      <c r="D126" s="50" t="s">
        <v>225</v>
      </c>
      <c r="E126" s="104" t="s">
        <v>226</v>
      </c>
      <c r="F126" s="218" t="s">
        <v>178</v>
      </c>
      <c r="G126" s="66">
        <f>IF(F126="Se investigan y se resuelven oportunamente",15,0)</f>
        <v>0</v>
      </c>
      <c r="H126" s="794"/>
      <c r="I126" s="797"/>
      <c r="J126" s="794"/>
      <c r="K126" s="800"/>
    </row>
    <row r="127" spans="1:78" ht="28.5" x14ac:dyDescent="0.2">
      <c r="A127" s="790"/>
      <c r="B127" s="504"/>
      <c r="C127" s="790"/>
      <c r="D127" s="45" t="s">
        <v>227</v>
      </c>
      <c r="E127" s="104" t="s">
        <v>228</v>
      </c>
      <c r="F127" s="67" t="s">
        <v>178</v>
      </c>
      <c r="G127" s="66">
        <f>IF(F127="Completa",10,IF(F127="Incompleta",5,0))</f>
        <v>0</v>
      </c>
      <c r="H127" s="795"/>
      <c r="I127" s="798"/>
      <c r="J127" s="795"/>
      <c r="K127" s="801"/>
    </row>
    <row r="128" spans="1:78" s="60" customFormat="1" ht="15.75" thickBot="1" x14ac:dyDescent="0.25">
      <c r="A128" s="125"/>
      <c r="B128" s="126"/>
      <c r="C128" s="56"/>
      <c r="D128" s="57"/>
      <c r="E128" s="58" t="s">
        <v>229</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2" t="s">
        <v>87</v>
      </c>
      <c r="B130" s="804" t="s">
        <v>232</v>
      </c>
      <c r="C130" s="806" t="s">
        <v>205</v>
      </c>
      <c r="D130" s="808" t="s">
        <v>206</v>
      </c>
      <c r="E130" s="809"/>
      <c r="F130" s="809"/>
      <c r="G130" s="809"/>
      <c r="H130" s="810"/>
      <c r="I130" s="108" t="s">
        <v>207</v>
      </c>
      <c r="J130" s="811" t="s">
        <v>208</v>
      </c>
      <c r="K130" s="786"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3"/>
      <c r="B131" s="805"/>
      <c r="C131" s="807"/>
      <c r="D131" s="109" t="s">
        <v>210</v>
      </c>
      <c r="E131" s="51" t="s">
        <v>211</v>
      </c>
      <c r="F131" s="109" t="s">
        <v>212</v>
      </c>
      <c r="G131" s="109" t="s">
        <v>213</v>
      </c>
      <c r="H131" s="109" t="s">
        <v>230</v>
      </c>
      <c r="I131" s="52" t="s">
        <v>215</v>
      </c>
      <c r="J131" s="812"/>
      <c r="K131" s="787"/>
    </row>
    <row r="132" spans="1:78" ht="20.25" customHeight="1" x14ac:dyDescent="0.2">
      <c r="A132" s="788" t="str">
        <f>DESCRIPCION!A19</f>
        <v>d</v>
      </c>
      <c r="B132" s="502">
        <f>DESCRIPCION!D21</f>
        <v>0</v>
      </c>
      <c r="C132" s="788"/>
      <c r="D132" s="791" t="s">
        <v>216</v>
      </c>
      <c r="E132" s="129" t="s">
        <v>217</v>
      </c>
      <c r="F132" s="70" t="s">
        <v>178</v>
      </c>
      <c r="G132" s="130">
        <f>IF(F132="Asignado",15,0)</f>
        <v>0</v>
      </c>
      <c r="H132" s="793" t="str">
        <f>IF(AND(G139&gt;0,G139&lt;=85),"Débil",IF(AND(G139&gt;85,G139&lt;=95),"Moderado",IF(G139&gt;96,"Fuerte"," ")))</f>
        <v xml:space="preserve"> </v>
      </c>
      <c r="I132" s="796" t="s">
        <v>178</v>
      </c>
      <c r="J132" s="79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9" t="str">
        <f>IF(J132="Fuerte","NO",IF(J132=" "," ","SI"))</f>
        <v xml:space="preserve"> </v>
      </c>
    </row>
    <row r="133" spans="1:78" ht="28.5" x14ac:dyDescent="0.2">
      <c r="A133" s="789"/>
      <c r="B133" s="503"/>
      <c r="C133" s="789"/>
      <c r="D133" s="792"/>
      <c r="E133" s="104" t="s">
        <v>218</v>
      </c>
      <c r="F133" s="67" t="s">
        <v>178</v>
      </c>
      <c r="G133" s="66">
        <f>IF(F133="Adecuado",15,0)</f>
        <v>0</v>
      </c>
      <c r="H133" s="794"/>
      <c r="I133" s="797"/>
      <c r="J133" s="794"/>
      <c r="K133" s="800"/>
    </row>
    <row r="134" spans="1:78" ht="42.75" x14ac:dyDescent="0.2">
      <c r="A134" s="789"/>
      <c r="B134" s="503"/>
      <c r="C134" s="789"/>
      <c r="D134" s="50" t="s">
        <v>219</v>
      </c>
      <c r="E134" s="104" t="s">
        <v>220</v>
      </c>
      <c r="F134" s="67" t="s">
        <v>178</v>
      </c>
      <c r="G134" s="66">
        <f>IF(F134="Oportuna",15,0)</f>
        <v>0</v>
      </c>
      <c r="H134" s="794"/>
      <c r="I134" s="797"/>
      <c r="J134" s="794"/>
      <c r="K134" s="800"/>
    </row>
    <row r="135" spans="1:78" ht="42.75" x14ac:dyDescent="0.2">
      <c r="A135" s="789"/>
      <c r="B135" s="503"/>
      <c r="C135" s="789"/>
      <c r="D135" s="50" t="s">
        <v>221</v>
      </c>
      <c r="E135" s="104" t="s">
        <v>222</v>
      </c>
      <c r="F135" s="218" t="s">
        <v>178</v>
      </c>
      <c r="G135" s="66">
        <f>IF(F135="Prevenir",15,IF(F135="Detectar",10,0))</f>
        <v>0</v>
      </c>
      <c r="H135" s="794"/>
      <c r="I135" s="797"/>
      <c r="J135" s="794"/>
      <c r="K135" s="800"/>
    </row>
    <row r="136" spans="1:78" ht="28.5" x14ac:dyDescent="0.2">
      <c r="A136" s="789"/>
      <c r="B136" s="503"/>
      <c r="C136" s="789"/>
      <c r="D136" s="50" t="s">
        <v>223</v>
      </c>
      <c r="E136" s="104" t="s">
        <v>224</v>
      </c>
      <c r="F136" s="67" t="s">
        <v>178</v>
      </c>
      <c r="G136" s="66">
        <f>IF(F136="Confiable",15,0)</f>
        <v>0</v>
      </c>
      <c r="H136" s="794"/>
      <c r="I136" s="797"/>
      <c r="J136" s="794"/>
      <c r="K136" s="800"/>
    </row>
    <row r="137" spans="1:78" ht="42.75" x14ac:dyDescent="0.2">
      <c r="A137" s="789"/>
      <c r="B137" s="503"/>
      <c r="C137" s="789"/>
      <c r="D137" s="50" t="s">
        <v>225</v>
      </c>
      <c r="E137" s="104" t="s">
        <v>226</v>
      </c>
      <c r="F137" s="218" t="s">
        <v>178</v>
      </c>
      <c r="G137" s="66">
        <f>IF(F137="Se investigan y se resuelven oportunamente",15,0)</f>
        <v>0</v>
      </c>
      <c r="H137" s="794"/>
      <c r="I137" s="797"/>
      <c r="J137" s="794"/>
      <c r="K137" s="800"/>
    </row>
    <row r="138" spans="1:78" ht="28.5" x14ac:dyDescent="0.2">
      <c r="A138" s="790"/>
      <c r="B138" s="504"/>
      <c r="C138" s="790"/>
      <c r="D138" s="45" t="s">
        <v>227</v>
      </c>
      <c r="E138" s="104" t="s">
        <v>228</v>
      </c>
      <c r="F138" s="67" t="s">
        <v>178</v>
      </c>
      <c r="G138" s="66">
        <f>IF(F138="Completa",10,IF(F138="Incompleta",5,0))</f>
        <v>0</v>
      </c>
      <c r="H138" s="795"/>
      <c r="I138" s="798"/>
      <c r="J138" s="795"/>
      <c r="K138" s="801"/>
    </row>
    <row r="139" spans="1:78" ht="15.75" thickBot="1" x14ac:dyDescent="0.25">
      <c r="A139" s="125"/>
      <c r="B139" s="126"/>
      <c r="C139" s="56"/>
      <c r="D139" s="57"/>
      <c r="E139" s="58" t="s">
        <v>229</v>
      </c>
      <c r="F139" s="16"/>
      <c r="G139" s="16">
        <f>SUM(G132:G138)</f>
        <v>0</v>
      </c>
      <c r="H139" s="135"/>
      <c r="I139" s="136"/>
      <c r="J139" s="136"/>
      <c r="K139" s="137"/>
    </row>
    <row r="140" spans="1:78" ht="15" thickBot="1" x14ac:dyDescent="0.25">
      <c r="A140" s="55"/>
    </row>
    <row r="141" spans="1:78" s="54" customFormat="1" ht="30" customHeight="1" x14ac:dyDescent="0.25">
      <c r="A141" s="802" t="s">
        <v>87</v>
      </c>
      <c r="B141" s="804" t="s">
        <v>232</v>
      </c>
      <c r="C141" s="806" t="s">
        <v>205</v>
      </c>
      <c r="D141" s="808" t="s">
        <v>206</v>
      </c>
      <c r="E141" s="809"/>
      <c r="F141" s="809"/>
      <c r="G141" s="809"/>
      <c r="H141" s="810"/>
      <c r="I141" s="108" t="s">
        <v>207</v>
      </c>
      <c r="J141" s="811" t="s">
        <v>208</v>
      </c>
      <c r="K141" s="786" t="s">
        <v>209</v>
      </c>
    </row>
    <row r="142" spans="1:78" s="54" customFormat="1" ht="60.75" thickBot="1" x14ac:dyDescent="0.3">
      <c r="A142" s="803"/>
      <c r="B142" s="805"/>
      <c r="C142" s="807"/>
      <c r="D142" s="109" t="s">
        <v>210</v>
      </c>
      <c r="E142" s="51" t="s">
        <v>211</v>
      </c>
      <c r="F142" s="109" t="s">
        <v>212</v>
      </c>
      <c r="G142" s="109" t="s">
        <v>213</v>
      </c>
      <c r="H142" s="109" t="s">
        <v>230</v>
      </c>
      <c r="I142" s="52" t="s">
        <v>215</v>
      </c>
      <c r="J142" s="812"/>
      <c r="K142" s="787"/>
    </row>
    <row r="143" spans="1:78" ht="20.25" customHeight="1" x14ac:dyDescent="0.2">
      <c r="A143" s="788" t="str">
        <f>DESCRIPCION!A22</f>
        <v>e</v>
      </c>
      <c r="B143" s="502">
        <f>DESCRIPCION!D22</f>
        <v>0</v>
      </c>
      <c r="C143" s="788"/>
      <c r="D143" s="791" t="s">
        <v>216</v>
      </c>
      <c r="E143" s="129" t="s">
        <v>217</v>
      </c>
      <c r="F143" s="70" t="s">
        <v>178</v>
      </c>
      <c r="G143" s="130">
        <f>IF(F143="Asignado",15,0)</f>
        <v>0</v>
      </c>
      <c r="H143" s="793" t="str">
        <f>IF(AND(G150&gt;0,G150&lt;=85),"Débil",IF(AND(G150&gt;85,G150&lt;=95),"Moderado",IF(G150&gt;96,"Fuerte"," ")))</f>
        <v xml:space="preserve"> </v>
      </c>
      <c r="I143" s="796" t="s">
        <v>178</v>
      </c>
      <c r="J143" s="79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9" t="str">
        <f>IF(J143="Fuerte","NO",IF(J143=" "," ","SI"))</f>
        <v xml:space="preserve"> </v>
      </c>
    </row>
    <row r="144" spans="1:78" ht="28.5" x14ac:dyDescent="0.2">
      <c r="A144" s="789"/>
      <c r="B144" s="503"/>
      <c r="C144" s="789"/>
      <c r="D144" s="792"/>
      <c r="E144" s="104" t="s">
        <v>218</v>
      </c>
      <c r="F144" s="67" t="s">
        <v>178</v>
      </c>
      <c r="G144" s="66">
        <f>IF(F144="Adecuado",15,0)</f>
        <v>0</v>
      </c>
      <c r="H144" s="794"/>
      <c r="I144" s="797"/>
      <c r="J144" s="794"/>
      <c r="K144" s="800"/>
    </row>
    <row r="145" spans="1:98" ht="42.75" x14ac:dyDescent="0.2">
      <c r="A145" s="789"/>
      <c r="B145" s="503"/>
      <c r="C145" s="789"/>
      <c r="D145" s="50" t="s">
        <v>219</v>
      </c>
      <c r="E145" s="104" t="s">
        <v>220</v>
      </c>
      <c r="F145" s="67" t="s">
        <v>178</v>
      </c>
      <c r="G145" s="66">
        <f>IF(F145="Oportuna",15,0)</f>
        <v>0</v>
      </c>
      <c r="H145" s="794"/>
      <c r="I145" s="797"/>
      <c r="J145" s="794"/>
      <c r="K145" s="800"/>
    </row>
    <row r="146" spans="1:98" ht="42.75" x14ac:dyDescent="0.2">
      <c r="A146" s="789"/>
      <c r="B146" s="503"/>
      <c r="C146" s="789"/>
      <c r="D146" s="50" t="s">
        <v>221</v>
      </c>
      <c r="E146" s="104" t="s">
        <v>222</v>
      </c>
      <c r="F146" s="218" t="s">
        <v>178</v>
      </c>
      <c r="G146" s="66">
        <f>IF(F146="Prevenir",15,IF(F146="Detectar",10,0))</f>
        <v>0</v>
      </c>
      <c r="H146" s="794"/>
      <c r="I146" s="797"/>
      <c r="J146" s="794"/>
      <c r="K146" s="800"/>
    </row>
    <row r="147" spans="1:98" ht="28.5" x14ac:dyDescent="0.2">
      <c r="A147" s="789"/>
      <c r="B147" s="503"/>
      <c r="C147" s="789"/>
      <c r="D147" s="50" t="s">
        <v>223</v>
      </c>
      <c r="E147" s="104" t="s">
        <v>224</v>
      </c>
      <c r="F147" s="67" t="s">
        <v>178</v>
      </c>
      <c r="G147" s="66">
        <f>IF(F147="Confiable",15,0)</f>
        <v>0</v>
      </c>
      <c r="H147" s="794"/>
      <c r="I147" s="797"/>
      <c r="J147" s="794"/>
      <c r="K147" s="800"/>
    </row>
    <row r="148" spans="1:98" ht="42.75" x14ac:dyDescent="0.2">
      <c r="A148" s="789"/>
      <c r="B148" s="503"/>
      <c r="C148" s="789"/>
      <c r="D148" s="50" t="s">
        <v>225</v>
      </c>
      <c r="E148" s="104" t="s">
        <v>226</v>
      </c>
      <c r="F148" s="218" t="s">
        <v>178</v>
      </c>
      <c r="G148" s="66">
        <f>IF(F148="Se investigan y se resuelven oportunamente",15,0)</f>
        <v>0</v>
      </c>
      <c r="H148" s="794"/>
      <c r="I148" s="797"/>
      <c r="J148" s="794"/>
      <c r="K148" s="800"/>
    </row>
    <row r="149" spans="1:98" ht="28.5" x14ac:dyDescent="0.2">
      <c r="A149" s="790"/>
      <c r="B149" s="504"/>
      <c r="C149" s="790"/>
      <c r="D149" s="45" t="s">
        <v>227</v>
      </c>
      <c r="E149" s="104" t="s">
        <v>228</v>
      </c>
      <c r="F149" s="67" t="s">
        <v>178</v>
      </c>
      <c r="G149" s="66">
        <f>IF(F149="Completa",10,IF(F149="Incompleta",5,0))</f>
        <v>0</v>
      </c>
      <c r="H149" s="795"/>
      <c r="I149" s="798"/>
      <c r="J149" s="795"/>
      <c r="K149" s="801"/>
    </row>
    <row r="150" spans="1:98" s="60" customFormat="1" ht="15.75" thickBot="1" x14ac:dyDescent="0.25">
      <c r="A150" s="125"/>
      <c r="B150" s="126"/>
      <c r="C150" s="56"/>
      <c r="D150" s="57"/>
      <c r="E150" s="58" t="s">
        <v>229</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2" t="s">
        <v>87</v>
      </c>
      <c r="B152" s="804" t="s">
        <v>232</v>
      </c>
      <c r="C152" s="806" t="s">
        <v>205</v>
      </c>
      <c r="D152" s="808" t="s">
        <v>206</v>
      </c>
      <c r="E152" s="809"/>
      <c r="F152" s="809"/>
      <c r="G152" s="809"/>
      <c r="H152" s="810"/>
      <c r="I152" s="108" t="s">
        <v>207</v>
      </c>
      <c r="J152" s="811" t="s">
        <v>208</v>
      </c>
      <c r="K152" s="786" t="s">
        <v>209</v>
      </c>
    </row>
    <row r="153" spans="1:98" ht="60.75" thickBot="1" x14ac:dyDescent="0.25">
      <c r="A153" s="803"/>
      <c r="B153" s="805"/>
      <c r="C153" s="807"/>
      <c r="D153" s="109" t="s">
        <v>210</v>
      </c>
      <c r="E153" s="51" t="s">
        <v>211</v>
      </c>
      <c r="F153" s="109" t="s">
        <v>212</v>
      </c>
      <c r="G153" s="109" t="s">
        <v>213</v>
      </c>
      <c r="H153" s="109" t="s">
        <v>230</v>
      </c>
      <c r="I153" s="52" t="s">
        <v>215</v>
      </c>
      <c r="J153" s="812"/>
      <c r="K153" s="787"/>
    </row>
    <row r="154" spans="1:98" x14ac:dyDescent="0.2">
      <c r="A154" s="788" t="str">
        <f>DESCRIPCION!A22</f>
        <v>e</v>
      </c>
      <c r="B154" s="502">
        <f>DESCRIPCION!D23</f>
        <v>0</v>
      </c>
      <c r="C154" s="788"/>
      <c r="D154" s="791" t="s">
        <v>216</v>
      </c>
      <c r="E154" s="129" t="s">
        <v>217</v>
      </c>
      <c r="F154" s="70" t="s">
        <v>178</v>
      </c>
      <c r="G154" s="130">
        <f>IF(F154="Asignado",15,0)</f>
        <v>0</v>
      </c>
      <c r="H154" s="793" t="str">
        <f>IF(AND(G161&gt;0,G161&lt;=85),"Débil",IF(AND(G161&gt;85,G161&lt;=95),"Moderado",IF(G161&gt;96,"Fuerte"," ")))</f>
        <v xml:space="preserve"> </v>
      </c>
      <c r="I154" s="796" t="s">
        <v>178</v>
      </c>
      <c r="J154" s="79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9" t="str">
        <f>IF(J154="Fuerte","NO",IF(J154=" "," ","SI"))</f>
        <v xml:space="preserve"> </v>
      </c>
    </row>
    <row r="155" spans="1:98" ht="28.5" x14ac:dyDescent="0.2">
      <c r="A155" s="789"/>
      <c r="B155" s="503"/>
      <c r="C155" s="789"/>
      <c r="D155" s="792"/>
      <c r="E155" s="104" t="s">
        <v>218</v>
      </c>
      <c r="F155" s="67" t="s">
        <v>178</v>
      </c>
      <c r="G155" s="66">
        <f>IF(F155="Adecuado",15,0)</f>
        <v>0</v>
      </c>
      <c r="H155" s="794"/>
      <c r="I155" s="797"/>
      <c r="J155" s="794"/>
      <c r="K155" s="800"/>
    </row>
    <row r="156" spans="1:98" ht="42.75" x14ac:dyDescent="0.2">
      <c r="A156" s="789"/>
      <c r="B156" s="503"/>
      <c r="C156" s="789"/>
      <c r="D156" s="50" t="s">
        <v>219</v>
      </c>
      <c r="E156" s="104" t="s">
        <v>220</v>
      </c>
      <c r="F156" s="67" t="s">
        <v>178</v>
      </c>
      <c r="G156" s="66">
        <f>IF(F156="Oportuna",15,0)</f>
        <v>0</v>
      </c>
      <c r="H156" s="794"/>
      <c r="I156" s="797"/>
      <c r="J156" s="794"/>
      <c r="K156" s="800"/>
    </row>
    <row r="157" spans="1:98" ht="42.75" x14ac:dyDescent="0.2">
      <c r="A157" s="789"/>
      <c r="B157" s="503"/>
      <c r="C157" s="789"/>
      <c r="D157" s="50" t="s">
        <v>221</v>
      </c>
      <c r="E157" s="104" t="s">
        <v>222</v>
      </c>
      <c r="F157" s="218" t="s">
        <v>178</v>
      </c>
      <c r="G157" s="66">
        <f>IF(F157="Prevenir",15,IF(F157="Detectar",10,0))</f>
        <v>0</v>
      </c>
      <c r="H157" s="794"/>
      <c r="I157" s="797"/>
      <c r="J157" s="794"/>
      <c r="K157" s="800"/>
    </row>
    <row r="158" spans="1:98" ht="28.5" x14ac:dyDescent="0.2">
      <c r="A158" s="789"/>
      <c r="B158" s="503"/>
      <c r="C158" s="789"/>
      <c r="D158" s="50" t="s">
        <v>223</v>
      </c>
      <c r="E158" s="104" t="s">
        <v>224</v>
      </c>
      <c r="F158" s="67" t="s">
        <v>178</v>
      </c>
      <c r="G158" s="66">
        <f>IF(F158="Confiable",15,0)</f>
        <v>0</v>
      </c>
      <c r="H158" s="794"/>
      <c r="I158" s="797"/>
      <c r="J158" s="794"/>
      <c r="K158" s="800"/>
    </row>
    <row r="159" spans="1:98" ht="42.75" x14ac:dyDescent="0.2">
      <c r="A159" s="789"/>
      <c r="B159" s="503"/>
      <c r="C159" s="789"/>
      <c r="D159" s="50" t="s">
        <v>225</v>
      </c>
      <c r="E159" s="104" t="s">
        <v>226</v>
      </c>
      <c r="F159" s="218" t="s">
        <v>178</v>
      </c>
      <c r="G159" s="66">
        <f>IF(F159="Se investigan y se resuelven oportunamente",15,0)</f>
        <v>0</v>
      </c>
      <c r="H159" s="794"/>
      <c r="I159" s="797"/>
      <c r="J159" s="794"/>
      <c r="K159" s="800"/>
    </row>
    <row r="160" spans="1:98" ht="28.5" x14ac:dyDescent="0.2">
      <c r="A160" s="790"/>
      <c r="B160" s="504"/>
      <c r="C160" s="790"/>
      <c r="D160" s="45" t="s">
        <v>227</v>
      </c>
      <c r="E160" s="104" t="s">
        <v>228</v>
      </c>
      <c r="F160" s="67" t="s">
        <v>178</v>
      </c>
      <c r="G160" s="66">
        <f>IF(F160="Completa",10,IF(F160="Incompleta",5,0))</f>
        <v>0</v>
      </c>
      <c r="H160" s="795"/>
      <c r="I160" s="798"/>
      <c r="J160" s="795"/>
      <c r="K160" s="801"/>
    </row>
    <row r="161" spans="1:11" ht="15.75" thickBot="1" x14ac:dyDescent="0.25">
      <c r="A161" s="125"/>
      <c r="B161" s="126"/>
      <c r="C161" s="56"/>
      <c r="D161" s="57"/>
      <c r="E161" s="58" t="s">
        <v>229</v>
      </c>
      <c r="F161" s="16"/>
      <c r="G161" s="16">
        <f>SUM(G154:G160)</f>
        <v>0</v>
      </c>
      <c r="H161" s="135"/>
      <c r="I161" s="136"/>
      <c r="J161" s="136"/>
      <c r="K161" s="137"/>
    </row>
    <row r="162" spans="1:11" ht="15" thickBot="1" x14ac:dyDescent="0.25"/>
    <row r="163" spans="1:11" ht="30" customHeight="1" x14ac:dyDescent="0.2">
      <c r="A163" s="802" t="s">
        <v>87</v>
      </c>
      <c r="B163" s="804" t="s">
        <v>232</v>
      </c>
      <c r="C163" s="806" t="s">
        <v>205</v>
      </c>
      <c r="D163" s="808" t="s">
        <v>206</v>
      </c>
      <c r="E163" s="809"/>
      <c r="F163" s="809"/>
      <c r="G163" s="809"/>
      <c r="H163" s="810"/>
      <c r="I163" s="108" t="s">
        <v>207</v>
      </c>
      <c r="J163" s="811" t="s">
        <v>208</v>
      </c>
      <c r="K163" s="786" t="s">
        <v>209</v>
      </c>
    </row>
    <row r="164" spans="1:11" ht="60.75" thickBot="1" x14ac:dyDescent="0.25">
      <c r="A164" s="803"/>
      <c r="B164" s="805"/>
      <c r="C164" s="807"/>
      <c r="D164" s="109" t="s">
        <v>210</v>
      </c>
      <c r="E164" s="51" t="s">
        <v>211</v>
      </c>
      <c r="F164" s="109" t="s">
        <v>212</v>
      </c>
      <c r="G164" s="109" t="s">
        <v>213</v>
      </c>
      <c r="H164" s="109" t="s">
        <v>230</v>
      </c>
      <c r="I164" s="52" t="s">
        <v>215</v>
      </c>
      <c r="J164" s="812"/>
      <c r="K164" s="787"/>
    </row>
    <row r="165" spans="1:11" ht="14.25" customHeight="1" x14ac:dyDescent="0.2">
      <c r="A165" s="788" t="str">
        <f>DESCRIPCION!A22</f>
        <v>e</v>
      </c>
      <c r="B165" s="502">
        <f>DESCRIPCION!D24</f>
        <v>0</v>
      </c>
      <c r="C165" s="788"/>
      <c r="D165" s="791" t="s">
        <v>216</v>
      </c>
      <c r="E165" s="129" t="s">
        <v>217</v>
      </c>
      <c r="F165" s="70" t="s">
        <v>178</v>
      </c>
      <c r="G165" s="130">
        <f>IF(F165="Asignado",15,0)</f>
        <v>0</v>
      </c>
      <c r="H165" s="793" t="str">
        <f>IF(AND(G172&gt;0,G172&lt;=85),"Débil",IF(AND(G172&gt;85,G172&lt;=95),"Moderado",IF(G172&gt;96,"Fuerte"," ")))</f>
        <v xml:space="preserve"> </v>
      </c>
      <c r="I165" s="796" t="s">
        <v>178</v>
      </c>
      <c r="J165" s="79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9" t="str">
        <f>IF(J165="Fuerte","NO",IF(J165=" "," ","SI"))</f>
        <v xml:space="preserve"> </v>
      </c>
    </row>
    <row r="166" spans="1:11" ht="28.5" x14ac:dyDescent="0.2">
      <c r="A166" s="789"/>
      <c r="B166" s="503"/>
      <c r="C166" s="789"/>
      <c r="D166" s="792"/>
      <c r="E166" s="104" t="s">
        <v>218</v>
      </c>
      <c r="F166" s="67" t="s">
        <v>178</v>
      </c>
      <c r="G166" s="66">
        <f>IF(F166="Adecuado",15,0)</f>
        <v>0</v>
      </c>
      <c r="H166" s="794"/>
      <c r="I166" s="797"/>
      <c r="J166" s="794"/>
      <c r="K166" s="800"/>
    </row>
    <row r="167" spans="1:11" ht="42.75" x14ac:dyDescent="0.2">
      <c r="A167" s="789"/>
      <c r="B167" s="503"/>
      <c r="C167" s="789"/>
      <c r="D167" s="50" t="s">
        <v>219</v>
      </c>
      <c r="E167" s="104" t="s">
        <v>220</v>
      </c>
      <c r="F167" s="67" t="s">
        <v>178</v>
      </c>
      <c r="G167" s="66">
        <f>IF(F167="Oportuna",15,0)</f>
        <v>0</v>
      </c>
      <c r="H167" s="794"/>
      <c r="I167" s="797"/>
      <c r="J167" s="794"/>
      <c r="K167" s="800"/>
    </row>
    <row r="168" spans="1:11" ht="42.75" x14ac:dyDescent="0.2">
      <c r="A168" s="789"/>
      <c r="B168" s="503"/>
      <c r="C168" s="789"/>
      <c r="D168" s="50" t="s">
        <v>221</v>
      </c>
      <c r="E168" s="104" t="s">
        <v>222</v>
      </c>
      <c r="F168" s="218" t="s">
        <v>178</v>
      </c>
      <c r="G168" s="66">
        <f>IF(F168="Prevenir",15,IF(F168="Detectar",10,0))</f>
        <v>0</v>
      </c>
      <c r="H168" s="794"/>
      <c r="I168" s="797"/>
      <c r="J168" s="794"/>
      <c r="K168" s="800"/>
    </row>
    <row r="169" spans="1:11" ht="28.5" x14ac:dyDescent="0.2">
      <c r="A169" s="789"/>
      <c r="B169" s="503"/>
      <c r="C169" s="789"/>
      <c r="D169" s="50" t="s">
        <v>223</v>
      </c>
      <c r="E169" s="104" t="s">
        <v>224</v>
      </c>
      <c r="F169" s="67" t="s">
        <v>178</v>
      </c>
      <c r="G169" s="66">
        <f>IF(F169="Confiable",15,0)</f>
        <v>0</v>
      </c>
      <c r="H169" s="794"/>
      <c r="I169" s="797"/>
      <c r="J169" s="794"/>
      <c r="K169" s="800"/>
    </row>
    <row r="170" spans="1:11" ht="42.75" x14ac:dyDescent="0.2">
      <c r="A170" s="789"/>
      <c r="B170" s="503"/>
      <c r="C170" s="789"/>
      <c r="D170" s="50" t="s">
        <v>225</v>
      </c>
      <c r="E170" s="104" t="s">
        <v>226</v>
      </c>
      <c r="F170" s="218" t="s">
        <v>178</v>
      </c>
      <c r="G170" s="66">
        <f>IF(F170="Se investigan y se resuelven oportunamente",15,0)</f>
        <v>0</v>
      </c>
      <c r="H170" s="794"/>
      <c r="I170" s="797"/>
      <c r="J170" s="794"/>
      <c r="K170" s="800"/>
    </row>
    <row r="171" spans="1:11" ht="28.5" x14ac:dyDescent="0.2">
      <c r="A171" s="790"/>
      <c r="B171" s="504"/>
      <c r="C171" s="790"/>
      <c r="D171" s="45" t="s">
        <v>227</v>
      </c>
      <c r="E171" s="104" t="s">
        <v>228</v>
      </c>
      <c r="F171" s="67" t="s">
        <v>178</v>
      </c>
      <c r="G171" s="66">
        <f>IF(F171="Completa",10,IF(F171="Incompleta",5,0))</f>
        <v>0</v>
      </c>
      <c r="H171" s="795"/>
      <c r="I171" s="798"/>
      <c r="J171" s="795"/>
      <c r="K171" s="801"/>
    </row>
    <row r="172" spans="1:11" ht="15.75" thickBot="1" x14ac:dyDescent="0.25">
      <c r="A172" s="125"/>
      <c r="B172" s="126"/>
      <c r="C172" s="56"/>
      <c r="D172" s="57"/>
      <c r="E172" s="58" t="s">
        <v>229</v>
      </c>
      <c r="F172" s="16"/>
      <c r="G172" s="16">
        <f>SUM(G165:G171)</f>
        <v>0</v>
      </c>
      <c r="H172" s="135"/>
      <c r="I172" s="136"/>
      <c r="J172" s="136"/>
      <c r="K172" s="137"/>
    </row>
    <row r="173" spans="1:11" ht="15" thickBot="1" x14ac:dyDescent="0.25"/>
    <row r="174" spans="1:11" ht="30" x14ac:dyDescent="0.2">
      <c r="A174" s="802" t="s">
        <v>87</v>
      </c>
      <c r="B174" s="804" t="s">
        <v>232</v>
      </c>
      <c r="C174" s="806" t="s">
        <v>205</v>
      </c>
      <c r="D174" s="808" t="s">
        <v>206</v>
      </c>
      <c r="E174" s="809"/>
      <c r="F174" s="809"/>
      <c r="G174" s="809"/>
      <c r="H174" s="810"/>
      <c r="I174" s="108" t="s">
        <v>207</v>
      </c>
      <c r="J174" s="811" t="s">
        <v>208</v>
      </c>
      <c r="K174" s="786" t="s">
        <v>209</v>
      </c>
    </row>
    <row r="175" spans="1:11" ht="60.75" thickBot="1" x14ac:dyDescent="0.25">
      <c r="A175" s="803"/>
      <c r="B175" s="805"/>
      <c r="C175" s="807"/>
      <c r="D175" s="109" t="s">
        <v>210</v>
      </c>
      <c r="E175" s="51" t="s">
        <v>211</v>
      </c>
      <c r="F175" s="109" t="s">
        <v>212</v>
      </c>
      <c r="G175" s="109" t="s">
        <v>213</v>
      </c>
      <c r="H175" s="109" t="s">
        <v>230</v>
      </c>
      <c r="I175" s="52" t="s">
        <v>215</v>
      </c>
      <c r="J175" s="812"/>
      <c r="K175" s="787"/>
    </row>
    <row r="176" spans="1:11" x14ac:dyDescent="0.2">
      <c r="A176" s="788" t="str">
        <f>DESCRIPCION!A25</f>
        <v>f</v>
      </c>
      <c r="B176" s="502">
        <f>DESCRIPCION!D25</f>
        <v>0</v>
      </c>
      <c r="C176" s="788"/>
      <c r="D176" s="791" t="s">
        <v>216</v>
      </c>
      <c r="E176" s="129" t="s">
        <v>217</v>
      </c>
      <c r="F176" s="70" t="s">
        <v>180</v>
      </c>
      <c r="G176" s="130">
        <f>IF(F176="Asignado",15,0)</f>
        <v>0</v>
      </c>
      <c r="H176" s="793" t="str">
        <f>IF(AND(G183&gt;0,G183&lt;=85),"Débil",IF(AND(G183&gt;85,G183&lt;=95),"Moderado",IF(G183&gt;96,"Fuerte"," ")))</f>
        <v>Débil</v>
      </c>
      <c r="I176" s="796" t="s">
        <v>201</v>
      </c>
      <c r="J176" s="79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9" t="str">
        <f>IF(J176="Fuerte","NO",IF(J176=" "," ","SI"))</f>
        <v>SI</v>
      </c>
    </row>
    <row r="177" spans="1:11" ht="28.5" x14ac:dyDescent="0.2">
      <c r="A177" s="789"/>
      <c r="B177" s="503"/>
      <c r="C177" s="789"/>
      <c r="D177" s="792"/>
      <c r="E177" s="104" t="s">
        <v>218</v>
      </c>
      <c r="F177" s="67" t="s">
        <v>181</v>
      </c>
      <c r="G177" s="66">
        <f>IF(F177="Adecuado",15,0)</f>
        <v>15</v>
      </c>
      <c r="H177" s="794"/>
      <c r="I177" s="797"/>
      <c r="J177" s="794"/>
      <c r="K177" s="800"/>
    </row>
    <row r="178" spans="1:11" ht="42.75" x14ac:dyDescent="0.2">
      <c r="A178" s="789"/>
      <c r="B178" s="503"/>
      <c r="C178" s="789"/>
      <c r="D178" s="50" t="s">
        <v>219</v>
      </c>
      <c r="E178" s="104" t="s">
        <v>220</v>
      </c>
      <c r="F178" s="67" t="s">
        <v>184</v>
      </c>
      <c r="G178" s="66">
        <f>IF(F178="Oportuna",15,0)</f>
        <v>15</v>
      </c>
      <c r="H178" s="794"/>
      <c r="I178" s="797"/>
      <c r="J178" s="794"/>
      <c r="K178" s="800"/>
    </row>
    <row r="179" spans="1:11" ht="42.75" x14ac:dyDescent="0.2">
      <c r="A179" s="789"/>
      <c r="B179" s="503"/>
      <c r="C179" s="789"/>
      <c r="D179" s="50" t="s">
        <v>221</v>
      </c>
      <c r="E179" s="104" t="s">
        <v>222</v>
      </c>
      <c r="F179" s="218" t="s">
        <v>178</v>
      </c>
      <c r="G179" s="66">
        <f>IF(F179="Prevenir",15,IF(F179="Detectar",10,0))</f>
        <v>0</v>
      </c>
      <c r="H179" s="794"/>
      <c r="I179" s="797"/>
      <c r="J179" s="794"/>
      <c r="K179" s="800"/>
    </row>
    <row r="180" spans="1:11" ht="28.5" x14ac:dyDescent="0.2">
      <c r="A180" s="789"/>
      <c r="B180" s="503"/>
      <c r="C180" s="789"/>
      <c r="D180" s="50" t="s">
        <v>223</v>
      </c>
      <c r="E180" s="104" t="s">
        <v>224</v>
      </c>
      <c r="F180" s="67" t="s">
        <v>178</v>
      </c>
      <c r="G180" s="66">
        <f>IF(F180="Confiable",15,0)</f>
        <v>0</v>
      </c>
      <c r="H180" s="794"/>
      <c r="I180" s="797"/>
      <c r="J180" s="794"/>
      <c r="K180" s="800"/>
    </row>
    <row r="181" spans="1:11" ht="42.75" x14ac:dyDescent="0.2">
      <c r="A181" s="789"/>
      <c r="B181" s="503"/>
      <c r="C181" s="789"/>
      <c r="D181" s="50" t="s">
        <v>225</v>
      </c>
      <c r="E181" s="104" t="s">
        <v>226</v>
      </c>
      <c r="F181" s="218" t="s">
        <v>178</v>
      </c>
      <c r="G181" s="66">
        <f>IF(F181="Se investigan y se resuelven oportunamente",15,0)</f>
        <v>0</v>
      </c>
      <c r="H181" s="794"/>
      <c r="I181" s="797"/>
      <c r="J181" s="794"/>
      <c r="K181" s="800"/>
    </row>
    <row r="182" spans="1:11" ht="28.5" x14ac:dyDescent="0.2">
      <c r="A182" s="790"/>
      <c r="B182" s="504"/>
      <c r="C182" s="790"/>
      <c r="D182" s="45" t="s">
        <v>227</v>
      </c>
      <c r="E182" s="104" t="s">
        <v>228</v>
      </c>
      <c r="F182" s="67" t="s">
        <v>178</v>
      </c>
      <c r="G182" s="66">
        <f>IF(F182="Completa",10,IF(F182="Incompleta",5,0))</f>
        <v>0</v>
      </c>
      <c r="H182" s="795"/>
      <c r="I182" s="798"/>
      <c r="J182" s="795"/>
      <c r="K182" s="801"/>
    </row>
    <row r="183" spans="1:11" ht="15.75" thickBot="1" x14ac:dyDescent="0.25">
      <c r="A183" s="125"/>
      <c r="B183" s="126"/>
      <c r="C183" s="56"/>
      <c r="D183" s="57"/>
      <c r="E183" s="58" t="s">
        <v>229</v>
      </c>
      <c r="F183" s="16"/>
      <c r="G183" s="16">
        <f>SUM(G176:G182)</f>
        <v>30</v>
      </c>
      <c r="H183" s="135"/>
      <c r="I183" s="136"/>
      <c r="J183" s="136"/>
      <c r="K183" s="137"/>
    </row>
    <row r="184" spans="1:11" ht="15" thickBot="1" x14ac:dyDescent="0.25"/>
    <row r="185" spans="1:11" ht="30" x14ac:dyDescent="0.2">
      <c r="A185" s="802" t="s">
        <v>87</v>
      </c>
      <c r="B185" s="804" t="s">
        <v>232</v>
      </c>
      <c r="C185" s="806" t="s">
        <v>205</v>
      </c>
      <c r="D185" s="808" t="s">
        <v>206</v>
      </c>
      <c r="E185" s="809"/>
      <c r="F185" s="809"/>
      <c r="G185" s="809"/>
      <c r="H185" s="810"/>
      <c r="I185" s="108" t="s">
        <v>207</v>
      </c>
      <c r="J185" s="811" t="s">
        <v>208</v>
      </c>
      <c r="K185" s="786" t="s">
        <v>209</v>
      </c>
    </row>
    <row r="186" spans="1:11" ht="60.75" thickBot="1" x14ac:dyDescent="0.25">
      <c r="A186" s="803"/>
      <c r="B186" s="805"/>
      <c r="C186" s="807"/>
      <c r="D186" s="109" t="s">
        <v>210</v>
      </c>
      <c r="E186" s="51" t="s">
        <v>211</v>
      </c>
      <c r="F186" s="109" t="s">
        <v>212</v>
      </c>
      <c r="G186" s="109" t="s">
        <v>213</v>
      </c>
      <c r="H186" s="109" t="s">
        <v>230</v>
      </c>
      <c r="I186" s="52" t="s">
        <v>215</v>
      </c>
      <c r="J186" s="812"/>
      <c r="K186" s="787"/>
    </row>
    <row r="187" spans="1:11" x14ac:dyDescent="0.2">
      <c r="A187" s="788" t="str">
        <f>DESCRIPCION!A25</f>
        <v>f</v>
      </c>
      <c r="B187" s="502">
        <f>DESCRIPCION!D26</f>
        <v>0</v>
      </c>
      <c r="C187" s="788"/>
      <c r="D187" s="791" t="s">
        <v>216</v>
      </c>
      <c r="E187" s="129" t="s">
        <v>217</v>
      </c>
      <c r="F187" s="70" t="s">
        <v>178</v>
      </c>
      <c r="G187" s="130">
        <f>IF(F187="Asignado",15,0)</f>
        <v>0</v>
      </c>
      <c r="H187" s="793" t="str">
        <f>IF(AND(G194&gt;0,G194&lt;=85),"Débil",IF(AND(G194&gt;85,G194&lt;=95),"Moderado",IF(G194&gt;96,"Fuerte"," ")))</f>
        <v xml:space="preserve"> </v>
      </c>
      <c r="I187" s="796" t="s">
        <v>178</v>
      </c>
      <c r="J187" s="79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9" t="str">
        <f>IF(J187="Fuerte","NO",IF(J187=" "," ","SI"))</f>
        <v xml:space="preserve"> </v>
      </c>
    </row>
    <row r="188" spans="1:11" ht="28.5" x14ac:dyDescent="0.2">
      <c r="A188" s="789"/>
      <c r="B188" s="503"/>
      <c r="C188" s="789"/>
      <c r="D188" s="792"/>
      <c r="E188" s="104" t="s">
        <v>218</v>
      </c>
      <c r="F188" s="67" t="s">
        <v>178</v>
      </c>
      <c r="G188" s="66">
        <f>IF(F188="Adecuado",15,0)</f>
        <v>0</v>
      </c>
      <c r="H188" s="794"/>
      <c r="I188" s="797"/>
      <c r="J188" s="794"/>
      <c r="K188" s="800"/>
    </row>
    <row r="189" spans="1:11" ht="42.75" x14ac:dyDescent="0.2">
      <c r="A189" s="789"/>
      <c r="B189" s="503"/>
      <c r="C189" s="789"/>
      <c r="D189" s="50" t="s">
        <v>219</v>
      </c>
      <c r="E189" s="104" t="s">
        <v>220</v>
      </c>
      <c r="F189" s="67" t="s">
        <v>178</v>
      </c>
      <c r="G189" s="66">
        <f>IF(F189="Oportuna",15,0)</f>
        <v>0</v>
      </c>
      <c r="H189" s="794"/>
      <c r="I189" s="797"/>
      <c r="J189" s="794"/>
      <c r="K189" s="800"/>
    </row>
    <row r="190" spans="1:11" ht="42.75" x14ac:dyDescent="0.2">
      <c r="A190" s="789"/>
      <c r="B190" s="503"/>
      <c r="C190" s="789"/>
      <c r="D190" s="50" t="s">
        <v>221</v>
      </c>
      <c r="E190" s="104" t="s">
        <v>222</v>
      </c>
      <c r="F190" s="218" t="s">
        <v>178</v>
      </c>
      <c r="G190" s="66">
        <f>IF(F190="Prevenir",15,IF(F190="Detectar",10,0))</f>
        <v>0</v>
      </c>
      <c r="H190" s="794"/>
      <c r="I190" s="797"/>
      <c r="J190" s="794"/>
      <c r="K190" s="800"/>
    </row>
    <row r="191" spans="1:11" ht="28.5" x14ac:dyDescent="0.2">
      <c r="A191" s="789"/>
      <c r="B191" s="503"/>
      <c r="C191" s="789"/>
      <c r="D191" s="50" t="s">
        <v>223</v>
      </c>
      <c r="E191" s="104" t="s">
        <v>224</v>
      </c>
      <c r="F191" s="67" t="s">
        <v>178</v>
      </c>
      <c r="G191" s="66">
        <f>IF(F191="Confiable",15,0)</f>
        <v>0</v>
      </c>
      <c r="H191" s="794"/>
      <c r="I191" s="797"/>
      <c r="J191" s="794"/>
      <c r="K191" s="800"/>
    </row>
    <row r="192" spans="1:11" ht="42.75" x14ac:dyDescent="0.2">
      <c r="A192" s="789"/>
      <c r="B192" s="503"/>
      <c r="C192" s="789"/>
      <c r="D192" s="50" t="s">
        <v>225</v>
      </c>
      <c r="E192" s="104" t="s">
        <v>226</v>
      </c>
      <c r="F192" s="218" t="s">
        <v>178</v>
      </c>
      <c r="G192" s="66">
        <f>IF(F192="Se investigan y se resuelven oportunamente",15,0)</f>
        <v>0</v>
      </c>
      <c r="H192" s="794"/>
      <c r="I192" s="797"/>
      <c r="J192" s="794"/>
      <c r="K192" s="800"/>
    </row>
    <row r="193" spans="1:11" ht="28.5" x14ac:dyDescent="0.2">
      <c r="A193" s="790"/>
      <c r="B193" s="504"/>
      <c r="C193" s="790"/>
      <c r="D193" s="45" t="s">
        <v>227</v>
      </c>
      <c r="E193" s="104" t="s">
        <v>228</v>
      </c>
      <c r="F193" s="67" t="s">
        <v>178</v>
      </c>
      <c r="G193" s="66">
        <f>IF(F193="Completa",10,IF(F193="Incompleta",5,0))</f>
        <v>0</v>
      </c>
      <c r="H193" s="795"/>
      <c r="I193" s="798"/>
      <c r="J193" s="795"/>
      <c r="K193" s="801"/>
    </row>
    <row r="194" spans="1:11" ht="15.75" thickBot="1" x14ac:dyDescent="0.25">
      <c r="A194" s="125"/>
      <c r="B194" s="126"/>
      <c r="C194" s="56"/>
      <c r="D194" s="57"/>
      <c r="E194" s="58" t="s">
        <v>229</v>
      </c>
      <c r="F194" s="16"/>
      <c r="G194" s="16">
        <f>SUM(G187:G193)</f>
        <v>0</v>
      </c>
      <c r="H194" s="135"/>
      <c r="I194" s="136"/>
      <c r="J194" s="136"/>
      <c r="K194" s="137"/>
    </row>
    <row r="195" spans="1:11" ht="15" thickBot="1" x14ac:dyDescent="0.25"/>
    <row r="196" spans="1:11" ht="30" x14ac:dyDescent="0.2">
      <c r="A196" s="802" t="s">
        <v>87</v>
      </c>
      <c r="B196" s="804" t="s">
        <v>232</v>
      </c>
      <c r="C196" s="806" t="s">
        <v>205</v>
      </c>
      <c r="D196" s="808" t="s">
        <v>206</v>
      </c>
      <c r="E196" s="809"/>
      <c r="F196" s="809"/>
      <c r="G196" s="809"/>
      <c r="H196" s="810"/>
      <c r="I196" s="108" t="s">
        <v>207</v>
      </c>
      <c r="J196" s="811" t="s">
        <v>208</v>
      </c>
      <c r="K196" s="786" t="s">
        <v>209</v>
      </c>
    </row>
    <row r="197" spans="1:11" ht="60.75" thickBot="1" x14ac:dyDescent="0.25">
      <c r="A197" s="803"/>
      <c r="B197" s="805"/>
      <c r="C197" s="807"/>
      <c r="D197" s="109" t="s">
        <v>210</v>
      </c>
      <c r="E197" s="51" t="s">
        <v>211</v>
      </c>
      <c r="F197" s="109" t="s">
        <v>212</v>
      </c>
      <c r="G197" s="109" t="s">
        <v>213</v>
      </c>
      <c r="H197" s="109" t="s">
        <v>230</v>
      </c>
      <c r="I197" s="52" t="s">
        <v>215</v>
      </c>
      <c r="J197" s="812"/>
      <c r="K197" s="787"/>
    </row>
    <row r="198" spans="1:11" x14ac:dyDescent="0.2">
      <c r="A198" s="788" t="str">
        <f>DESCRIPCION!A25</f>
        <v>f</v>
      </c>
      <c r="B198" s="502">
        <f>DESCRIPCION!D27</f>
        <v>0</v>
      </c>
      <c r="C198" s="788"/>
      <c r="D198" s="791" t="s">
        <v>216</v>
      </c>
      <c r="E198" s="129" t="s">
        <v>217</v>
      </c>
      <c r="F198" s="70" t="s">
        <v>178</v>
      </c>
      <c r="G198" s="130">
        <f>IF(F198="Asignado",15,0)</f>
        <v>0</v>
      </c>
      <c r="H198" s="793" t="str">
        <f>IF(AND(G205&gt;0,G205&lt;=85),"Débil",IF(AND(G205&gt;85,G205&lt;=95),"Moderado",IF(G205&gt;96,"Fuerte"," ")))</f>
        <v xml:space="preserve"> </v>
      </c>
      <c r="I198" s="796" t="s">
        <v>178</v>
      </c>
      <c r="J198" s="79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9" t="str">
        <f>IF(J198="Fuerte","NO",IF(J198=" "," ","SI"))</f>
        <v xml:space="preserve"> </v>
      </c>
    </row>
    <row r="199" spans="1:11" ht="28.5" x14ac:dyDescent="0.2">
      <c r="A199" s="789"/>
      <c r="B199" s="503"/>
      <c r="C199" s="789"/>
      <c r="D199" s="792"/>
      <c r="E199" s="104" t="s">
        <v>218</v>
      </c>
      <c r="F199" s="67" t="s">
        <v>178</v>
      </c>
      <c r="G199" s="66">
        <f>IF(F199="Adecuado",15,0)</f>
        <v>0</v>
      </c>
      <c r="H199" s="794"/>
      <c r="I199" s="797"/>
      <c r="J199" s="794"/>
      <c r="K199" s="800"/>
    </row>
    <row r="200" spans="1:11" ht="42.75" x14ac:dyDescent="0.2">
      <c r="A200" s="789"/>
      <c r="B200" s="503"/>
      <c r="C200" s="789"/>
      <c r="D200" s="50" t="s">
        <v>219</v>
      </c>
      <c r="E200" s="104" t="s">
        <v>220</v>
      </c>
      <c r="F200" s="67" t="s">
        <v>178</v>
      </c>
      <c r="G200" s="66">
        <f>IF(F200="Oportuna",15,0)</f>
        <v>0</v>
      </c>
      <c r="H200" s="794"/>
      <c r="I200" s="797"/>
      <c r="J200" s="794"/>
      <c r="K200" s="800"/>
    </row>
    <row r="201" spans="1:11" ht="42.75" x14ac:dyDescent="0.2">
      <c r="A201" s="789"/>
      <c r="B201" s="503"/>
      <c r="C201" s="789"/>
      <c r="D201" s="50" t="s">
        <v>221</v>
      </c>
      <c r="E201" s="104" t="s">
        <v>222</v>
      </c>
      <c r="F201" s="218" t="s">
        <v>178</v>
      </c>
      <c r="G201" s="66">
        <f>IF(F201="Prevenir",15,IF(F201="Detectar",10,0))</f>
        <v>0</v>
      </c>
      <c r="H201" s="794"/>
      <c r="I201" s="797"/>
      <c r="J201" s="794"/>
      <c r="K201" s="800"/>
    </row>
    <row r="202" spans="1:11" ht="28.5" x14ac:dyDescent="0.2">
      <c r="A202" s="789"/>
      <c r="B202" s="503"/>
      <c r="C202" s="789"/>
      <c r="D202" s="50" t="s">
        <v>223</v>
      </c>
      <c r="E202" s="104" t="s">
        <v>224</v>
      </c>
      <c r="F202" s="67" t="s">
        <v>178</v>
      </c>
      <c r="G202" s="66">
        <f>IF(F202="Confiable",15,0)</f>
        <v>0</v>
      </c>
      <c r="H202" s="794"/>
      <c r="I202" s="797"/>
      <c r="J202" s="794"/>
      <c r="K202" s="800"/>
    </row>
    <row r="203" spans="1:11" ht="42.75" x14ac:dyDescent="0.2">
      <c r="A203" s="789"/>
      <c r="B203" s="503"/>
      <c r="C203" s="789"/>
      <c r="D203" s="50" t="s">
        <v>225</v>
      </c>
      <c r="E203" s="104" t="s">
        <v>226</v>
      </c>
      <c r="F203" s="218" t="s">
        <v>178</v>
      </c>
      <c r="G203" s="66">
        <f>IF(F203="Se investigan y se resuelven oportunamente",15,0)</f>
        <v>0</v>
      </c>
      <c r="H203" s="794"/>
      <c r="I203" s="797"/>
      <c r="J203" s="794"/>
      <c r="K203" s="800"/>
    </row>
    <row r="204" spans="1:11" ht="28.5" x14ac:dyDescent="0.2">
      <c r="A204" s="790"/>
      <c r="B204" s="504"/>
      <c r="C204" s="790"/>
      <c r="D204" s="45" t="s">
        <v>227</v>
      </c>
      <c r="E204" s="104" t="s">
        <v>228</v>
      </c>
      <c r="F204" s="67" t="s">
        <v>178</v>
      </c>
      <c r="G204" s="66">
        <f>IF(F204="Completa",10,IF(F204="Incompleta",5,0))</f>
        <v>0</v>
      </c>
      <c r="H204" s="795"/>
      <c r="I204" s="798"/>
      <c r="J204" s="795"/>
      <c r="K204" s="801"/>
    </row>
    <row r="205" spans="1:11" ht="15.75" thickBot="1" x14ac:dyDescent="0.25">
      <c r="A205" s="125"/>
      <c r="B205" s="126"/>
      <c r="C205" s="56"/>
      <c r="D205" s="57"/>
      <c r="E205" s="58" t="s">
        <v>229</v>
      </c>
      <c r="F205" s="16"/>
      <c r="G205" s="16">
        <f>SUM(G198:G204)</f>
        <v>0</v>
      </c>
      <c r="H205" s="135"/>
      <c r="I205" s="136"/>
      <c r="J205" s="136"/>
      <c r="K205" s="137"/>
    </row>
    <row r="206" spans="1:11" ht="15" thickBot="1" x14ac:dyDescent="0.25"/>
    <row r="207" spans="1:11" ht="30" x14ac:dyDescent="0.2">
      <c r="A207" s="802" t="s">
        <v>87</v>
      </c>
      <c r="B207" s="804" t="s">
        <v>232</v>
      </c>
      <c r="C207" s="806" t="s">
        <v>205</v>
      </c>
      <c r="D207" s="808" t="s">
        <v>206</v>
      </c>
      <c r="E207" s="809"/>
      <c r="F207" s="809"/>
      <c r="G207" s="809"/>
      <c r="H207" s="810"/>
      <c r="I207" s="108" t="s">
        <v>207</v>
      </c>
      <c r="J207" s="811" t="s">
        <v>208</v>
      </c>
      <c r="K207" s="786" t="s">
        <v>209</v>
      </c>
    </row>
    <row r="208" spans="1:11" ht="60.75" thickBot="1" x14ac:dyDescent="0.25">
      <c r="A208" s="803"/>
      <c r="B208" s="805"/>
      <c r="C208" s="807"/>
      <c r="D208" s="109" t="s">
        <v>210</v>
      </c>
      <c r="E208" s="51" t="s">
        <v>211</v>
      </c>
      <c r="F208" s="109" t="s">
        <v>212</v>
      </c>
      <c r="G208" s="109" t="s">
        <v>213</v>
      </c>
      <c r="H208" s="109" t="s">
        <v>230</v>
      </c>
      <c r="I208" s="52" t="s">
        <v>215</v>
      </c>
      <c r="J208" s="812"/>
      <c r="K208" s="787"/>
    </row>
    <row r="209" spans="1:11" x14ac:dyDescent="0.2">
      <c r="A209" s="788" t="str">
        <f>DESCRIPCION!A28</f>
        <v>g</v>
      </c>
      <c r="B209" s="502">
        <f>DESCRIPCION!D28</f>
        <v>0</v>
      </c>
      <c r="C209" s="788"/>
      <c r="D209" s="791" t="s">
        <v>216</v>
      </c>
      <c r="E209" s="129" t="s">
        <v>217</v>
      </c>
      <c r="F209" s="70" t="s">
        <v>178</v>
      </c>
      <c r="G209" s="130">
        <f>IF(F209="Asignado",15,0)</f>
        <v>0</v>
      </c>
      <c r="H209" s="793" t="str">
        <f>IF(AND(G216&gt;0,G216&lt;=85),"Débil",IF(AND(G216&gt;85,G216&lt;=95),"Moderado",IF(G216&gt;96,"Fuerte"," ")))</f>
        <v xml:space="preserve"> </v>
      </c>
      <c r="I209" s="796" t="s">
        <v>178</v>
      </c>
      <c r="J209" s="79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9" t="str">
        <f>IF(J209="Fuerte","NO",IF(J209=" "," ","SI"))</f>
        <v xml:space="preserve"> </v>
      </c>
    </row>
    <row r="210" spans="1:11" ht="28.5" x14ac:dyDescent="0.2">
      <c r="A210" s="789"/>
      <c r="B210" s="503"/>
      <c r="C210" s="789"/>
      <c r="D210" s="792"/>
      <c r="E210" s="104" t="s">
        <v>218</v>
      </c>
      <c r="F210" s="67" t="s">
        <v>178</v>
      </c>
      <c r="G210" s="66">
        <f>IF(F210="Adecuado",15,0)</f>
        <v>0</v>
      </c>
      <c r="H210" s="794"/>
      <c r="I210" s="797"/>
      <c r="J210" s="794"/>
      <c r="K210" s="800"/>
    </row>
    <row r="211" spans="1:11" ht="42.75" x14ac:dyDescent="0.2">
      <c r="A211" s="789"/>
      <c r="B211" s="503"/>
      <c r="C211" s="789"/>
      <c r="D211" s="50" t="s">
        <v>219</v>
      </c>
      <c r="E211" s="104" t="s">
        <v>220</v>
      </c>
      <c r="F211" s="67" t="s">
        <v>178</v>
      </c>
      <c r="G211" s="66">
        <f>IF(F211="Oportuna",15,0)</f>
        <v>0</v>
      </c>
      <c r="H211" s="794"/>
      <c r="I211" s="797"/>
      <c r="J211" s="794"/>
      <c r="K211" s="800"/>
    </row>
    <row r="212" spans="1:11" ht="42.75" x14ac:dyDescent="0.2">
      <c r="A212" s="789"/>
      <c r="B212" s="503"/>
      <c r="C212" s="789"/>
      <c r="D212" s="50" t="s">
        <v>221</v>
      </c>
      <c r="E212" s="104" t="s">
        <v>222</v>
      </c>
      <c r="F212" s="218" t="s">
        <v>178</v>
      </c>
      <c r="G212" s="66">
        <f>IF(F212="Prevenir",15,IF(F212="Detectar",10,0))</f>
        <v>0</v>
      </c>
      <c r="H212" s="794"/>
      <c r="I212" s="797"/>
      <c r="J212" s="794"/>
      <c r="K212" s="800"/>
    </row>
    <row r="213" spans="1:11" ht="28.5" x14ac:dyDescent="0.2">
      <c r="A213" s="789"/>
      <c r="B213" s="503"/>
      <c r="C213" s="789"/>
      <c r="D213" s="50" t="s">
        <v>223</v>
      </c>
      <c r="E213" s="104" t="s">
        <v>224</v>
      </c>
      <c r="F213" s="67" t="s">
        <v>178</v>
      </c>
      <c r="G213" s="66">
        <f>IF(F213="Confiable",15,0)</f>
        <v>0</v>
      </c>
      <c r="H213" s="794"/>
      <c r="I213" s="797"/>
      <c r="J213" s="794"/>
      <c r="K213" s="800"/>
    </row>
    <row r="214" spans="1:11" ht="42.75" x14ac:dyDescent="0.2">
      <c r="A214" s="789"/>
      <c r="B214" s="503"/>
      <c r="C214" s="789"/>
      <c r="D214" s="50" t="s">
        <v>225</v>
      </c>
      <c r="E214" s="104" t="s">
        <v>226</v>
      </c>
      <c r="F214" s="218" t="s">
        <v>178</v>
      </c>
      <c r="G214" s="66">
        <f>IF(F214="Se investigan y se resuelven oportunamente",15,0)</f>
        <v>0</v>
      </c>
      <c r="H214" s="794"/>
      <c r="I214" s="797"/>
      <c r="J214" s="794"/>
      <c r="K214" s="800"/>
    </row>
    <row r="215" spans="1:11" ht="28.5" x14ac:dyDescent="0.2">
      <c r="A215" s="790"/>
      <c r="B215" s="504"/>
      <c r="C215" s="790"/>
      <c r="D215" s="45" t="s">
        <v>227</v>
      </c>
      <c r="E215" s="104" t="s">
        <v>228</v>
      </c>
      <c r="F215" s="67" t="s">
        <v>178</v>
      </c>
      <c r="G215" s="66">
        <f>IF(F215="Completa",10,IF(F215="Incompleta",5,0))</f>
        <v>0</v>
      </c>
      <c r="H215" s="795"/>
      <c r="I215" s="798"/>
      <c r="J215" s="795"/>
      <c r="K215" s="801"/>
    </row>
    <row r="216" spans="1:11" ht="15.75" thickBot="1" x14ac:dyDescent="0.25">
      <c r="A216" s="125"/>
      <c r="B216" s="126"/>
      <c r="C216" s="56"/>
      <c r="D216" s="57"/>
      <c r="E216" s="58" t="s">
        <v>229</v>
      </c>
      <c r="F216" s="16"/>
      <c r="G216" s="16">
        <f>SUM(G209:G215)</f>
        <v>0</v>
      </c>
      <c r="H216" s="135"/>
      <c r="I216" s="136"/>
      <c r="J216" s="136"/>
      <c r="K216" s="137"/>
    </row>
    <row r="217" spans="1:11" ht="15" thickBot="1" x14ac:dyDescent="0.25"/>
    <row r="218" spans="1:11" ht="30" x14ac:dyDescent="0.2">
      <c r="A218" s="802" t="s">
        <v>87</v>
      </c>
      <c r="B218" s="804" t="s">
        <v>232</v>
      </c>
      <c r="C218" s="806" t="s">
        <v>205</v>
      </c>
      <c r="D218" s="808" t="s">
        <v>206</v>
      </c>
      <c r="E218" s="809"/>
      <c r="F218" s="809"/>
      <c r="G218" s="809"/>
      <c r="H218" s="810"/>
      <c r="I218" s="108" t="s">
        <v>207</v>
      </c>
      <c r="J218" s="811" t="s">
        <v>208</v>
      </c>
      <c r="K218" s="786" t="s">
        <v>209</v>
      </c>
    </row>
    <row r="219" spans="1:11" ht="60.75" thickBot="1" x14ac:dyDescent="0.25">
      <c r="A219" s="803"/>
      <c r="B219" s="805"/>
      <c r="C219" s="807"/>
      <c r="D219" s="109" t="s">
        <v>210</v>
      </c>
      <c r="E219" s="51" t="s">
        <v>211</v>
      </c>
      <c r="F219" s="109" t="s">
        <v>212</v>
      </c>
      <c r="G219" s="109" t="s">
        <v>213</v>
      </c>
      <c r="H219" s="109" t="s">
        <v>230</v>
      </c>
      <c r="I219" s="52" t="s">
        <v>215</v>
      </c>
      <c r="J219" s="812"/>
      <c r="K219" s="787"/>
    </row>
    <row r="220" spans="1:11" x14ac:dyDescent="0.2">
      <c r="A220" s="788" t="str">
        <f>DESCRIPCION!A28</f>
        <v>g</v>
      </c>
      <c r="B220" s="502">
        <f>DESCRIPCION!D29</f>
        <v>0</v>
      </c>
      <c r="C220" s="788"/>
      <c r="D220" s="791" t="s">
        <v>216</v>
      </c>
      <c r="E220" s="129" t="s">
        <v>217</v>
      </c>
      <c r="F220" s="70" t="s">
        <v>178</v>
      </c>
      <c r="G220" s="130">
        <f>IF(F220="Asignado",15,0)</f>
        <v>0</v>
      </c>
      <c r="H220" s="793" t="str">
        <f>IF(AND(G227&gt;0,G227&lt;=85),"Débil",IF(AND(G227&gt;85,G227&lt;=95),"Moderado",IF(G227&gt;96,"Fuerte"," ")))</f>
        <v xml:space="preserve"> </v>
      </c>
      <c r="I220" s="796" t="s">
        <v>202</v>
      </c>
      <c r="J220" s="79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9" t="str">
        <f>IF(J220="Fuerte","NO",IF(J220=" "," ","SI"))</f>
        <v xml:space="preserve"> </v>
      </c>
    </row>
    <row r="221" spans="1:11" ht="28.5" x14ac:dyDescent="0.2">
      <c r="A221" s="789"/>
      <c r="B221" s="503"/>
      <c r="C221" s="789"/>
      <c r="D221" s="792"/>
      <c r="E221" s="104" t="s">
        <v>218</v>
      </c>
      <c r="F221" s="67" t="s">
        <v>178</v>
      </c>
      <c r="G221" s="66">
        <f>IF(F221="Adecuado",15,0)</f>
        <v>0</v>
      </c>
      <c r="H221" s="794"/>
      <c r="I221" s="797"/>
      <c r="J221" s="794"/>
      <c r="K221" s="800"/>
    </row>
    <row r="222" spans="1:11" ht="42.75" x14ac:dyDescent="0.2">
      <c r="A222" s="789"/>
      <c r="B222" s="503"/>
      <c r="C222" s="789"/>
      <c r="D222" s="50" t="s">
        <v>219</v>
      </c>
      <c r="E222" s="104" t="s">
        <v>220</v>
      </c>
      <c r="F222" s="67" t="s">
        <v>178</v>
      </c>
      <c r="G222" s="66">
        <f>IF(F222="Oportuna",15,0)</f>
        <v>0</v>
      </c>
      <c r="H222" s="794"/>
      <c r="I222" s="797"/>
      <c r="J222" s="794"/>
      <c r="K222" s="800"/>
    </row>
    <row r="223" spans="1:11" ht="42.75" x14ac:dyDescent="0.2">
      <c r="A223" s="789"/>
      <c r="B223" s="503"/>
      <c r="C223" s="789"/>
      <c r="D223" s="50" t="s">
        <v>221</v>
      </c>
      <c r="E223" s="104" t="s">
        <v>222</v>
      </c>
      <c r="F223" s="218" t="s">
        <v>178</v>
      </c>
      <c r="G223" s="66">
        <f>IF(F223="Prevenir",15,IF(F223="Detectar",10,0))</f>
        <v>0</v>
      </c>
      <c r="H223" s="794"/>
      <c r="I223" s="797"/>
      <c r="J223" s="794"/>
      <c r="K223" s="800"/>
    </row>
    <row r="224" spans="1:11" ht="28.5" x14ac:dyDescent="0.2">
      <c r="A224" s="789"/>
      <c r="B224" s="503"/>
      <c r="C224" s="789"/>
      <c r="D224" s="50" t="s">
        <v>223</v>
      </c>
      <c r="E224" s="104" t="s">
        <v>224</v>
      </c>
      <c r="F224" s="67" t="s">
        <v>178</v>
      </c>
      <c r="G224" s="66">
        <f>IF(F224="Confiable",15,0)</f>
        <v>0</v>
      </c>
      <c r="H224" s="794"/>
      <c r="I224" s="797"/>
      <c r="J224" s="794"/>
      <c r="K224" s="800"/>
    </row>
    <row r="225" spans="1:11" ht="42.75" x14ac:dyDescent="0.2">
      <c r="A225" s="789"/>
      <c r="B225" s="503"/>
      <c r="C225" s="789"/>
      <c r="D225" s="50" t="s">
        <v>225</v>
      </c>
      <c r="E225" s="104" t="s">
        <v>226</v>
      </c>
      <c r="F225" s="218" t="s">
        <v>178</v>
      </c>
      <c r="G225" s="66">
        <f>IF(F225="Se investigan y se resuelven oportunamente",15,0)</f>
        <v>0</v>
      </c>
      <c r="H225" s="794"/>
      <c r="I225" s="797"/>
      <c r="J225" s="794"/>
      <c r="K225" s="800"/>
    </row>
    <row r="226" spans="1:11" ht="28.5" x14ac:dyDescent="0.2">
      <c r="A226" s="790"/>
      <c r="B226" s="504"/>
      <c r="C226" s="790"/>
      <c r="D226" s="45" t="s">
        <v>227</v>
      </c>
      <c r="E226" s="104" t="s">
        <v>228</v>
      </c>
      <c r="F226" s="67" t="s">
        <v>178</v>
      </c>
      <c r="G226" s="66">
        <f>IF(F226="Completa",10,IF(F226="Incompleta",5,0))</f>
        <v>0</v>
      </c>
      <c r="H226" s="795"/>
      <c r="I226" s="798"/>
      <c r="J226" s="795"/>
      <c r="K226" s="801"/>
    </row>
    <row r="227" spans="1:11" ht="15.75" thickBot="1" x14ac:dyDescent="0.25">
      <c r="A227" s="125"/>
      <c r="B227" s="126"/>
      <c r="C227" s="56"/>
      <c r="D227" s="57"/>
      <c r="E227" s="58" t="s">
        <v>229</v>
      </c>
      <c r="F227" s="16"/>
      <c r="G227" s="16">
        <f>SUM(G220:G226)</f>
        <v>0</v>
      </c>
      <c r="H227" s="135"/>
      <c r="I227" s="136"/>
      <c r="J227" s="136"/>
      <c r="K227" s="137"/>
    </row>
    <row r="228" spans="1:11" ht="15" thickBot="1" x14ac:dyDescent="0.25"/>
    <row r="229" spans="1:11" ht="30" x14ac:dyDescent="0.2">
      <c r="A229" s="802" t="s">
        <v>87</v>
      </c>
      <c r="B229" s="804" t="s">
        <v>232</v>
      </c>
      <c r="C229" s="806" t="s">
        <v>205</v>
      </c>
      <c r="D229" s="808" t="s">
        <v>206</v>
      </c>
      <c r="E229" s="809"/>
      <c r="F229" s="809"/>
      <c r="G229" s="809"/>
      <c r="H229" s="810"/>
      <c r="I229" s="108" t="s">
        <v>207</v>
      </c>
      <c r="J229" s="811" t="s">
        <v>208</v>
      </c>
      <c r="K229" s="786" t="s">
        <v>209</v>
      </c>
    </row>
    <row r="230" spans="1:11" ht="60.75" thickBot="1" x14ac:dyDescent="0.25">
      <c r="A230" s="803"/>
      <c r="B230" s="805"/>
      <c r="C230" s="807"/>
      <c r="D230" s="109" t="s">
        <v>210</v>
      </c>
      <c r="E230" s="51" t="s">
        <v>211</v>
      </c>
      <c r="F230" s="109" t="s">
        <v>212</v>
      </c>
      <c r="G230" s="109" t="s">
        <v>213</v>
      </c>
      <c r="H230" s="109" t="s">
        <v>230</v>
      </c>
      <c r="I230" s="52" t="s">
        <v>215</v>
      </c>
      <c r="J230" s="812"/>
      <c r="K230" s="787"/>
    </row>
    <row r="231" spans="1:11" x14ac:dyDescent="0.2">
      <c r="A231" s="788" t="str">
        <f>DESCRIPCION!A28</f>
        <v>g</v>
      </c>
      <c r="B231" s="502">
        <f>DESCRIPCION!D30</f>
        <v>0</v>
      </c>
      <c r="C231" s="788"/>
      <c r="D231" s="791" t="s">
        <v>216</v>
      </c>
      <c r="E231" s="129" t="s">
        <v>217</v>
      </c>
      <c r="F231" s="70" t="s">
        <v>178</v>
      </c>
      <c r="G231" s="130">
        <f>IF(F231="Asignado",15,0)</f>
        <v>0</v>
      </c>
      <c r="H231" s="793" t="str">
        <f>IF(AND(G238&gt;0,G238&lt;=85),"Débil",IF(AND(G238&gt;85,G238&lt;=95),"Moderado",IF(G238&gt;96,"Fuerte"," ")))</f>
        <v xml:space="preserve"> </v>
      </c>
      <c r="I231" s="796" t="s">
        <v>178</v>
      </c>
      <c r="J231" s="79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9" t="str">
        <f>IF(J231="Fuerte","NO",IF(J231=" "," ","SI"))</f>
        <v xml:space="preserve"> </v>
      </c>
    </row>
    <row r="232" spans="1:11" ht="28.5" x14ac:dyDescent="0.2">
      <c r="A232" s="789"/>
      <c r="B232" s="503"/>
      <c r="C232" s="789"/>
      <c r="D232" s="792"/>
      <c r="E232" s="104" t="s">
        <v>218</v>
      </c>
      <c r="F232" s="67" t="s">
        <v>178</v>
      </c>
      <c r="G232" s="66">
        <f>IF(F232="Adecuado",15,0)</f>
        <v>0</v>
      </c>
      <c r="H232" s="794"/>
      <c r="I232" s="797"/>
      <c r="J232" s="794"/>
      <c r="K232" s="800"/>
    </row>
    <row r="233" spans="1:11" ht="42.75" x14ac:dyDescent="0.2">
      <c r="A233" s="789"/>
      <c r="B233" s="503"/>
      <c r="C233" s="789"/>
      <c r="D233" s="50" t="s">
        <v>219</v>
      </c>
      <c r="E233" s="104" t="s">
        <v>220</v>
      </c>
      <c r="F233" s="67" t="s">
        <v>178</v>
      </c>
      <c r="G233" s="66">
        <f>IF(F233="Oportuna",15,0)</f>
        <v>0</v>
      </c>
      <c r="H233" s="794"/>
      <c r="I233" s="797"/>
      <c r="J233" s="794"/>
      <c r="K233" s="800"/>
    </row>
    <row r="234" spans="1:11" ht="42.75" x14ac:dyDescent="0.2">
      <c r="A234" s="789"/>
      <c r="B234" s="503"/>
      <c r="C234" s="789"/>
      <c r="D234" s="50" t="s">
        <v>221</v>
      </c>
      <c r="E234" s="104" t="s">
        <v>222</v>
      </c>
      <c r="F234" s="218" t="s">
        <v>178</v>
      </c>
      <c r="G234" s="66">
        <f>IF(F234="Prevenir",15,IF(F234="Detectar",10,0))</f>
        <v>0</v>
      </c>
      <c r="H234" s="794"/>
      <c r="I234" s="797"/>
      <c r="J234" s="794"/>
      <c r="K234" s="800"/>
    </row>
    <row r="235" spans="1:11" ht="28.5" x14ac:dyDescent="0.2">
      <c r="A235" s="789"/>
      <c r="B235" s="503"/>
      <c r="C235" s="789"/>
      <c r="D235" s="50" t="s">
        <v>223</v>
      </c>
      <c r="E235" s="104" t="s">
        <v>224</v>
      </c>
      <c r="F235" s="67" t="s">
        <v>178</v>
      </c>
      <c r="G235" s="66">
        <f>IF(F235="Confiable",15,0)</f>
        <v>0</v>
      </c>
      <c r="H235" s="794"/>
      <c r="I235" s="797"/>
      <c r="J235" s="794"/>
      <c r="K235" s="800"/>
    </row>
    <row r="236" spans="1:11" ht="42.75" x14ac:dyDescent="0.2">
      <c r="A236" s="789"/>
      <c r="B236" s="503"/>
      <c r="C236" s="789"/>
      <c r="D236" s="50" t="s">
        <v>225</v>
      </c>
      <c r="E236" s="104" t="s">
        <v>226</v>
      </c>
      <c r="F236" s="218" t="s">
        <v>178</v>
      </c>
      <c r="G236" s="66">
        <f>IF(F236="Se investigan y se resuelven oportunamente",15,0)</f>
        <v>0</v>
      </c>
      <c r="H236" s="794"/>
      <c r="I236" s="797"/>
      <c r="J236" s="794"/>
      <c r="K236" s="800"/>
    </row>
    <row r="237" spans="1:11" ht="28.5" x14ac:dyDescent="0.2">
      <c r="A237" s="790"/>
      <c r="B237" s="504"/>
      <c r="C237" s="790"/>
      <c r="D237" s="45" t="s">
        <v>227</v>
      </c>
      <c r="E237" s="104" t="s">
        <v>228</v>
      </c>
      <c r="F237" s="67" t="s">
        <v>178</v>
      </c>
      <c r="G237" s="66">
        <f>IF(F237="Completa",10,IF(F237="Incompleta",5,0))</f>
        <v>0</v>
      </c>
      <c r="H237" s="795"/>
      <c r="I237" s="798"/>
      <c r="J237" s="795"/>
      <c r="K237" s="801"/>
    </row>
    <row r="238" spans="1:11" ht="15.75" thickBot="1" x14ac:dyDescent="0.25">
      <c r="A238" s="125"/>
      <c r="B238" s="126"/>
      <c r="C238" s="56"/>
      <c r="D238" s="57"/>
      <c r="E238" s="58" t="s">
        <v>229</v>
      </c>
      <c r="F238" s="16"/>
      <c r="G238" s="16">
        <f>SUM(G231:G237)</f>
        <v>0</v>
      </c>
      <c r="H238" s="135"/>
      <c r="I238" s="136"/>
      <c r="J238" s="136"/>
      <c r="K238" s="137"/>
    </row>
    <row r="239" spans="1:11" ht="15" thickBot="1" x14ac:dyDescent="0.25"/>
    <row r="240" spans="1:11" ht="30" x14ac:dyDescent="0.2">
      <c r="A240" s="802" t="s">
        <v>87</v>
      </c>
      <c r="B240" s="804" t="s">
        <v>232</v>
      </c>
      <c r="C240" s="806" t="s">
        <v>205</v>
      </c>
      <c r="D240" s="808" t="s">
        <v>206</v>
      </c>
      <c r="E240" s="809"/>
      <c r="F240" s="809"/>
      <c r="G240" s="809"/>
      <c r="H240" s="810"/>
      <c r="I240" s="108" t="s">
        <v>207</v>
      </c>
      <c r="J240" s="811" t="s">
        <v>208</v>
      </c>
      <c r="K240" s="786" t="s">
        <v>209</v>
      </c>
    </row>
    <row r="241" spans="1:11" ht="60.75" thickBot="1" x14ac:dyDescent="0.25">
      <c r="A241" s="803"/>
      <c r="B241" s="805"/>
      <c r="C241" s="807"/>
      <c r="D241" s="109" t="s">
        <v>210</v>
      </c>
      <c r="E241" s="51" t="s">
        <v>211</v>
      </c>
      <c r="F241" s="109" t="s">
        <v>212</v>
      </c>
      <c r="G241" s="109" t="s">
        <v>213</v>
      </c>
      <c r="H241" s="109" t="s">
        <v>230</v>
      </c>
      <c r="I241" s="52" t="s">
        <v>215</v>
      </c>
      <c r="J241" s="812"/>
      <c r="K241" s="787"/>
    </row>
    <row r="242" spans="1:11" x14ac:dyDescent="0.2">
      <c r="A242" s="788" t="str">
        <f>DESCRIPCION!A31</f>
        <v>h</v>
      </c>
      <c r="B242" s="502">
        <f>DESCRIPCION!D31</f>
        <v>0</v>
      </c>
      <c r="C242" s="788"/>
      <c r="D242" s="791" t="s">
        <v>216</v>
      </c>
      <c r="E242" s="129" t="s">
        <v>217</v>
      </c>
      <c r="F242" s="70" t="s">
        <v>178</v>
      </c>
      <c r="G242" s="130">
        <f>IF(F242="Asignado",15,0)</f>
        <v>0</v>
      </c>
      <c r="H242" s="793" t="str">
        <f>IF(AND(G249&gt;0,G249&lt;=85),"Débil",IF(AND(G249&gt;85,G249&lt;=95),"Moderado",IF(G249&gt;96,"Fuerte"," ")))</f>
        <v xml:space="preserve"> </v>
      </c>
      <c r="I242" s="796" t="s">
        <v>178</v>
      </c>
      <c r="J242" s="79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9" t="str">
        <f>IF(J242="Fuerte","NO",IF(J242=" "," ","SI"))</f>
        <v xml:space="preserve"> </v>
      </c>
    </row>
    <row r="243" spans="1:11" ht="28.5" x14ac:dyDescent="0.2">
      <c r="A243" s="789"/>
      <c r="B243" s="503"/>
      <c r="C243" s="789"/>
      <c r="D243" s="792"/>
      <c r="E243" s="104" t="s">
        <v>218</v>
      </c>
      <c r="F243" s="67" t="s">
        <v>178</v>
      </c>
      <c r="G243" s="66">
        <f>IF(F243="Adecuado",15,0)</f>
        <v>0</v>
      </c>
      <c r="H243" s="794"/>
      <c r="I243" s="797"/>
      <c r="J243" s="794"/>
      <c r="K243" s="800"/>
    </row>
    <row r="244" spans="1:11" ht="42.75" x14ac:dyDescent="0.2">
      <c r="A244" s="789"/>
      <c r="B244" s="503"/>
      <c r="C244" s="789"/>
      <c r="D244" s="50" t="s">
        <v>219</v>
      </c>
      <c r="E244" s="104" t="s">
        <v>220</v>
      </c>
      <c r="F244" s="67" t="s">
        <v>178</v>
      </c>
      <c r="G244" s="66">
        <f>IF(F244="Oportuna",15,0)</f>
        <v>0</v>
      </c>
      <c r="H244" s="794"/>
      <c r="I244" s="797"/>
      <c r="J244" s="794"/>
      <c r="K244" s="800"/>
    </row>
    <row r="245" spans="1:11" ht="42.75" x14ac:dyDescent="0.2">
      <c r="A245" s="789"/>
      <c r="B245" s="503"/>
      <c r="C245" s="789"/>
      <c r="D245" s="50" t="s">
        <v>221</v>
      </c>
      <c r="E245" s="104" t="s">
        <v>222</v>
      </c>
      <c r="F245" s="218" t="s">
        <v>178</v>
      </c>
      <c r="G245" s="66">
        <f>IF(F245="Prevenir",15,IF(F245="Detectar",10,0))</f>
        <v>0</v>
      </c>
      <c r="H245" s="794"/>
      <c r="I245" s="797"/>
      <c r="J245" s="794"/>
      <c r="K245" s="800"/>
    </row>
    <row r="246" spans="1:11" ht="28.5" x14ac:dyDescent="0.2">
      <c r="A246" s="789"/>
      <c r="B246" s="503"/>
      <c r="C246" s="789"/>
      <c r="D246" s="50" t="s">
        <v>223</v>
      </c>
      <c r="E246" s="104" t="s">
        <v>224</v>
      </c>
      <c r="F246" s="67" t="s">
        <v>178</v>
      </c>
      <c r="G246" s="66">
        <f>IF(F246="Confiable",15,0)</f>
        <v>0</v>
      </c>
      <c r="H246" s="794"/>
      <c r="I246" s="797"/>
      <c r="J246" s="794"/>
      <c r="K246" s="800"/>
    </row>
    <row r="247" spans="1:11" ht="42.75" x14ac:dyDescent="0.2">
      <c r="A247" s="789"/>
      <c r="B247" s="503"/>
      <c r="C247" s="789"/>
      <c r="D247" s="50" t="s">
        <v>225</v>
      </c>
      <c r="E247" s="104" t="s">
        <v>226</v>
      </c>
      <c r="F247" s="218" t="s">
        <v>178</v>
      </c>
      <c r="G247" s="66">
        <f>IF(F247="Se investigan y se resuelven oportunamente",15,0)</f>
        <v>0</v>
      </c>
      <c r="H247" s="794"/>
      <c r="I247" s="797"/>
      <c r="J247" s="794"/>
      <c r="K247" s="800"/>
    </row>
    <row r="248" spans="1:11" ht="28.5" x14ac:dyDescent="0.2">
      <c r="A248" s="790"/>
      <c r="B248" s="504"/>
      <c r="C248" s="790"/>
      <c r="D248" s="45" t="s">
        <v>227</v>
      </c>
      <c r="E248" s="104" t="s">
        <v>228</v>
      </c>
      <c r="F248" s="67" t="s">
        <v>178</v>
      </c>
      <c r="G248" s="66">
        <f>IF(F248="Completa",10,IF(F248="Incompleta",5,0))</f>
        <v>0</v>
      </c>
      <c r="H248" s="795"/>
      <c r="I248" s="798"/>
      <c r="J248" s="795"/>
      <c r="K248" s="801"/>
    </row>
    <row r="249" spans="1:11" ht="15.75" thickBot="1" x14ac:dyDescent="0.25">
      <c r="A249" s="125"/>
      <c r="B249" s="126"/>
      <c r="C249" s="56"/>
      <c r="D249" s="57"/>
      <c r="E249" s="58" t="s">
        <v>229</v>
      </c>
      <c r="F249" s="16"/>
      <c r="G249" s="16">
        <f>SUM(G242:G248)</f>
        <v>0</v>
      </c>
      <c r="H249" s="135"/>
      <c r="I249" s="136"/>
      <c r="J249" s="136"/>
      <c r="K249" s="137"/>
    </row>
    <row r="250" spans="1:11" ht="15" thickBot="1" x14ac:dyDescent="0.25"/>
    <row r="251" spans="1:11" ht="30" x14ac:dyDescent="0.2">
      <c r="A251" s="802" t="s">
        <v>87</v>
      </c>
      <c r="B251" s="804" t="s">
        <v>232</v>
      </c>
      <c r="C251" s="806" t="s">
        <v>205</v>
      </c>
      <c r="D251" s="808" t="s">
        <v>206</v>
      </c>
      <c r="E251" s="809"/>
      <c r="F251" s="809"/>
      <c r="G251" s="809"/>
      <c r="H251" s="810"/>
      <c r="I251" s="108" t="s">
        <v>207</v>
      </c>
      <c r="J251" s="811" t="s">
        <v>208</v>
      </c>
      <c r="K251" s="786" t="s">
        <v>209</v>
      </c>
    </row>
    <row r="252" spans="1:11" ht="60.75" thickBot="1" x14ac:dyDescent="0.25">
      <c r="A252" s="803"/>
      <c r="B252" s="805"/>
      <c r="C252" s="807"/>
      <c r="D252" s="109" t="s">
        <v>210</v>
      </c>
      <c r="E252" s="51" t="s">
        <v>211</v>
      </c>
      <c r="F252" s="109" t="s">
        <v>212</v>
      </c>
      <c r="G252" s="109" t="s">
        <v>213</v>
      </c>
      <c r="H252" s="109" t="s">
        <v>230</v>
      </c>
      <c r="I252" s="52" t="s">
        <v>215</v>
      </c>
      <c r="J252" s="812"/>
      <c r="K252" s="787"/>
    </row>
    <row r="253" spans="1:11" x14ac:dyDescent="0.2">
      <c r="A253" s="788" t="str">
        <f>DESCRIPCION!A31</f>
        <v>h</v>
      </c>
      <c r="B253" s="502">
        <f>DESCRIPCION!D32</f>
        <v>0</v>
      </c>
      <c r="C253" s="788"/>
      <c r="D253" s="791" t="s">
        <v>216</v>
      </c>
      <c r="E253" s="129" t="s">
        <v>217</v>
      </c>
      <c r="F253" s="70" t="s">
        <v>178</v>
      </c>
      <c r="G253" s="130">
        <f>IF(F253="Asignado",15,0)</f>
        <v>0</v>
      </c>
      <c r="H253" s="793" t="str">
        <f>IF(AND(G260&gt;0,G260&lt;=85),"Débil",IF(AND(G260&gt;85,G260&lt;=95),"Moderado",IF(G260&gt;96,"Fuerte"," ")))</f>
        <v xml:space="preserve"> </v>
      </c>
      <c r="I253" s="796" t="s">
        <v>178</v>
      </c>
      <c r="J253" s="79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9" t="str">
        <f>IF(J253="Fuerte","NO",IF(J253=" "," ","SI"))</f>
        <v xml:space="preserve"> </v>
      </c>
    </row>
    <row r="254" spans="1:11" ht="28.5" x14ac:dyDescent="0.2">
      <c r="A254" s="789"/>
      <c r="B254" s="503"/>
      <c r="C254" s="789"/>
      <c r="D254" s="792"/>
      <c r="E254" s="104" t="s">
        <v>218</v>
      </c>
      <c r="F254" s="67" t="s">
        <v>178</v>
      </c>
      <c r="G254" s="66">
        <f>IF(F254="Adecuado",15,0)</f>
        <v>0</v>
      </c>
      <c r="H254" s="794"/>
      <c r="I254" s="797"/>
      <c r="J254" s="794"/>
      <c r="K254" s="800"/>
    </row>
    <row r="255" spans="1:11" ht="42.75" x14ac:dyDescent="0.2">
      <c r="A255" s="789"/>
      <c r="B255" s="503"/>
      <c r="C255" s="789"/>
      <c r="D255" s="50" t="s">
        <v>219</v>
      </c>
      <c r="E255" s="104" t="s">
        <v>220</v>
      </c>
      <c r="F255" s="67" t="s">
        <v>178</v>
      </c>
      <c r="G255" s="66">
        <f>IF(F255="Oportuna",15,0)</f>
        <v>0</v>
      </c>
      <c r="H255" s="794"/>
      <c r="I255" s="797"/>
      <c r="J255" s="794"/>
      <c r="K255" s="800"/>
    </row>
    <row r="256" spans="1:11" ht="42.75" x14ac:dyDescent="0.2">
      <c r="A256" s="789"/>
      <c r="B256" s="503"/>
      <c r="C256" s="789"/>
      <c r="D256" s="50" t="s">
        <v>221</v>
      </c>
      <c r="E256" s="104" t="s">
        <v>222</v>
      </c>
      <c r="F256" s="218" t="s">
        <v>178</v>
      </c>
      <c r="G256" s="66">
        <f>IF(F256="Prevenir",15,IF(F256="Detectar",10,0))</f>
        <v>0</v>
      </c>
      <c r="H256" s="794"/>
      <c r="I256" s="797"/>
      <c r="J256" s="794"/>
      <c r="K256" s="800"/>
    </row>
    <row r="257" spans="1:11" ht="28.5" x14ac:dyDescent="0.2">
      <c r="A257" s="789"/>
      <c r="B257" s="503"/>
      <c r="C257" s="789"/>
      <c r="D257" s="50" t="s">
        <v>223</v>
      </c>
      <c r="E257" s="104" t="s">
        <v>224</v>
      </c>
      <c r="F257" s="67" t="s">
        <v>178</v>
      </c>
      <c r="G257" s="66">
        <f>IF(F257="Confiable",15,0)</f>
        <v>0</v>
      </c>
      <c r="H257" s="794"/>
      <c r="I257" s="797"/>
      <c r="J257" s="794"/>
      <c r="K257" s="800"/>
    </row>
    <row r="258" spans="1:11" ht="42.75" x14ac:dyDescent="0.2">
      <c r="A258" s="789"/>
      <c r="B258" s="503"/>
      <c r="C258" s="789"/>
      <c r="D258" s="50" t="s">
        <v>225</v>
      </c>
      <c r="E258" s="104" t="s">
        <v>226</v>
      </c>
      <c r="F258" s="218" t="s">
        <v>178</v>
      </c>
      <c r="G258" s="66">
        <f>IF(F258="Se investigan y se resuelven oportunamente",15,0)</f>
        <v>0</v>
      </c>
      <c r="H258" s="794"/>
      <c r="I258" s="797"/>
      <c r="J258" s="794"/>
      <c r="K258" s="800"/>
    </row>
    <row r="259" spans="1:11" ht="28.5" x14ac:dyDescent="0.2">
      <c r="A259" s="790"/>
      <c r="B259" s="504"/>
      <c r="C259" s="790"/>
      <c r="D259" s="45" t="s">
        <v>227</v>
      </c>
      <c r="E259" s="104" t="s">
        <v>228</v>
      </c>
      <c r="F259" s="67" t="s">
        <v>178</v>
      </c>
      <c r="G259" s="66">
        <f>IF(F259="Completa",10,IF(F259="Incompleta",5,0))</f>
        <v>0</v>
      </c>
      <c r="H259" s="795"/>
      <c r="I259" s="798"/>
      <c r="J259" s="795"/>
      <c r="K259" s="801"/>
    </row>
    <row r="260" spans="1:11" ht="15.75" thickBot="1" x14ac:dyDescent="0.25">
      <c r="A260" s="125"/>
      <c r="B260" s="126"/>
      <c r="C260" s="56"/>
      <c r="D260" s="57"/>
      <c r="E260" s="58" t="s">
        <v>229</v>
      </c>
      <c r="F260" s="16"/>
      <c r="G260" s="16">
        <f>SUM(G253:G259)</f>
        <v>0</v>
      </c>
      <c r="H260" s="135"/>
      <c r="I260" s="136"/>
      <c r="J260" s="136"/>
      <c r="K260" s="137"/>
    </row>
    <row r="261" spans="1:11" ht="15" thickBot="1" x14ac:dyDescent="0.25"/>
    <row r="262" spans="1:11" ht="30" x14ac:dyDescent="0.2">
      <c r="A262" s="802" t="s">
        <v>87</v>
      </c>
      <c r="B262" s="804" t="s">
        <v>232</v>
      </c>
      <c r="C262" s="806" t="s">
        <v>205</v>
      </c>
      <c r="D262" s="808" t="s">
        <v>206</v>
      </c>
      <c r="E262" s="809"/>
      <c r="F262" s="809"/>
      <c r="G262" s="809"/>
      <c r="H262" s="810"/>
      <c r="I262" s="108" t="s">
        <v>207</v>
      </c>
      <c r="J262" s="811" t="s">
        <v>208</v>
      </c>
      <c r="K262" s="786" t="s">
        <v>209</v>
      </c>
    </row>
    <row r="263" spans="1:11" ht="60.75" thickBot="1" x14ac:dyDescent="0.25">
      <c r="A263" s="803"/>
      <c r="B263" s="805"/>
      <c r="C263" s="807"/>
      <c r="D263" s="109" t="s">
        <v>210</v>
      </c>
      <c r="E263" s="51" t="s">
        <v>211</v>
      </c>
      <c r="F263" s="109" t="s">
        <v>212</v>
      </c>
      <c r="G263" s="109" t="s">
        <v>213</v>
      </c>
      <c r="H263" s="109" t="s">
        <v>230</v>
      </c>
      <c r="I263" s="52" t="s">
        <v>215</v>
      </c>
      <c r="J263" s="812"/>
      <c r="K263" s="787"/>
    </row>
    <row r="264" spans="1:11" x14ac:dyDescent="0.2">
      <c r="A264" s="788" t="str">
        <f>DESCRIPCION!A31</f>
        <v>h</v>
      </c>
      <c r="B264" s="502">
        <f>DESCRIPCION!D33</f>
        <v>0</v>
      </c>
      <c r="C264" s="788"/>
      <c r="D264" s="791" t="s">
        <v>216</v>
      </c>
      <c r="E264" s="129" t="s">
        <v>217</v>
      </c>
      <c r="F264" s="70" t="s">
        <v>178</v>
      </c>
      <c r="G264" s="130">
        <f>IF(F264="Asignado",15,0)</f>
        <v>0</v>
      </c>
      <c r="H264" s="793" t="str">
        <f>IF(AND(G271&gt;0,G271&lt;=85),"Débil",IF(AND(G271&gt;85,G271&lt;=95),"Moderado",IF(G271&gt;96,"Fuerte"," ")))</f>
        <v xml:space="preserve"> </v>
      </c>
      <c r="I264" s="796" t="s">
        <v>178</v>
      </c>
      <c r="J264" s="79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9" t="str">
        <f>IF(J264="Fuerte","NO",IF(J264=" "," ","SI"))</f>
        <v xml:space="preserve"> </v>
      </c>
    </row>
    <row r="265" spans="1:11" ht="28.5" x14ac:dyDescent="0.2">
      <c r="A265" s="789"/>
      <c r="B265" s="503"/>
      <c r="C265" s="789"/>
      <c r="D265" s="792"/>
      <c r="E265" s="104" t="s">
        <v>218</v>
      </c>
      <c r="F265" s="67" t="s">
        <v>178</v>
      </c>
      <c r="G265" s="66">
        <f>IF(F265="Adecuado",15,0)</f>
        <v>0</v>
      </c>
      <c r="H265" s="794"/>
      <c r="I265" s="797"/>
      <c r="J265" s="794"/>
      <c r="K265" s="800"/>
    </row>
    <row r="266" spans="1:11" ht="42.75" x14ac:dyDescent="0.2">
      <c r="A266" s="789"/>
      <c r="B266" s="503"/>
      <c r="C266" s="789"/>
      <c r="D266" s="50" t="s">
        <v>219</v>
      </c>
      <c r="E266" s="104" t="s">
        <v>220</v>
      </c>
      <c r="F266" s="67" t="s">
        <v>178</v>
      </c>
      <c r="G266" s="66">
        <f>IF(F266="Oportuna",15,0)</f>
        <v>0</v>
      </c>
      <c r="H266" s="794"/>
      <c r="I266" s="797"/>
      <c r="J266" s="794"/>
      <c r="K266" s="800"/>
    </row>
    <row r="267" spans="1:11" ht="42.75" x14ac:dyDescent="0.2">
      <c r="A267" s="789"/>
      <c r="B267" s="503"/>
      <c r="C267" s="789"/>
      <c r="D267" s="50" t="s">
        <v>221</v>
      </c>
      <c r="E267" s="104" t="s">
        <v>222</v>
      </c>
      <c r="F267" s="218" t="s">
        <v>178</v>
      </c>
      <c r="G267" s="66">
        <f>IF(F267="Prevenir",15,IF(F267="Detectar",10,0))</f>
        <v>0</v>
      </c>
      <c r="H267" s="794"/>
      <c r="I267" s="797"/>
      <c r="J267" s="794"/>
      <c r="K267" s="800"/>
    </row>
    <row r="268" spans="1:11" ht="28.5" x14ac:dyDescent="0.2">
      <c r="A268" s="789"/>
      <c r="B268" s="503"/>
      <c r="C268" s="789"/>
      <c r="D268" s="50" t="s">
        <v>223</v>
      </c>
      <c r="E268" s="104" t="s">
        <v>224</v>
      </c>
      <c r="F268" s="67" t="s">
        <v>178</v>
      </c>
      <c r="G268" s="66">
        <f>IF(F268="Confiable",15,0)</f>
        <v>0</v>
      </c>
      <c r="H268" s="794"/>
      <c r="I268" s="797"/>
      <c r="J268" s="794"/>
      <c r="K268" s="800"/>
    </row>
    <row r="269" spans="1:11" ht="42.75" x14ac:dyDescent="0.2">
      <c r="A269" s="789"/>
      <c r="B269" s="503"/>
      <c r="C269" s="789"/>
      <c r="D269" s="50" t="s">
        <v>225</v>
      </c>
      <c r="E269" s="104" t="s">
        <v>226</v>
      </c>
      <c r="F269" s="218" t="s">
        <v>178</v>
      </c>
      <c r="G269" s="66">
        <f>IF(F269="Se investigan y se resuelven oportunamente",15,0)</f>
        <v>0</v>
      </c>
      <c r="H269" s="794"/>
      <c r="I269" s="797"/>
      <c r="J269" s="794"/>
      <c r="K269" s="800"/>
    </row>
    <row r="270" spans="1:11" ht="28.5" x14ac:dyDescent="0.2">
      <c r="A270" s="790"/>
      <c r="B270" s="504"/>
      <c r="C270" s="790"/>
      <c r="D270" s="45" t="s">
        <v>227</v>
      </c>
      <c r="E270" s="104" t="s">
        <v>228</v>
      </c>
      <c r="F270" s="67" t="s">
        <v>178</v>
      </c>
      <c r="G270" s="66">
        <f>IF(F270="Completa",10,IF(F270="Incompleta",5,0))</f>
        <v>0</v>
      </c>
      <c r="H270" s="795"/>
      <c r="I270" s="798"/>
      <c r="J270" s="795"/>
      <c r="K270" s="801"/>
    </row>
    <row r="271" spans="1:11" ht="15.75" thickBot="1" x14ac:dyDescent="0.25">
      <c r="A271" s="125"/>
      <c r="B271" s="126"/>
      <c r="C271" s="56"/>
      <c r="D271" s="57"/>
      <c r="E271" s="58" t="s">
        <v>229</v>
      </c>
      <c r="F271" s="16"/>
      <c r="G271" s="16">
        <f>SUM(G264:G270)</f>
        <v>0</v>
      </c>
      <c r="H271" s="135"/>
      <c r="I271" s="136"/>
      <c r="J271" s="136"/>
      <c r="K271" s="137"/>
    </row>
    <row r="272" spans="1:11" ht="15" thickBot="1" x14ac:dyDescent="0.25"/>
    <row r="273" spans="1:11" ht="30" x14ac:dyDescent="0.2">
      <c r="A273" s="802" t="s">
        <v>87</v>
      </c>
      <c r="B273" s="804" t="s">
        <v>232</v>
      </c>
      <c r="C273" s="806" t="s">
        <v>205</v>
      </c>
      <c r="D273" s="808" t="s">
        <v>206</v>
      </c>
      <c r="E273" s="809"/>
      <c r="F273" s="809"/>
      <c r="G273" s="809"/>
      <c r="H273" s="810"/>
      <c r="I273" s="108" t="s">
        <v>207</v>
      </c>
      <c r="J273" s="811" t="s">
        <v>208</v>
      </c>
      <c r="K273" s="786" t="s">
        <v>209</v>
      </c>
    </row>
    <row r="274" spans="1:11" ht="60.75" thickBot="1" x14ac:dyDescent="0.25">
      <c r="A274" s="803"/>
      <c r="B274" s="805"/>
      <c r="C274" s="807"/>
      <c r="D274" s="109" t="s">
        <v>210</v>
      </c>
      <c r="E274" s="51" t="s">
        <v>211</v>
      </c>
      <c r="F274" s="109" t="s">
        <v>212</v>
      </c>
      <c r="G274" s="109" t="s">
        <v>213</v>
      </c>
      <c r="H274" s="109" t="s">
        <v>230</v>
      </c>
      <c r="I274" s="52" t="s">
        <v>215</v>
      </c>
      <c r="J274" s="812"/>
      <c r="K274" s="787"/>
    </row>
    <row r="275" spans="1:11" x14ac:dyDescent="0.2">
      <c r="A275" s="788" t="str">
        <f>DESCRIPCION!A34</f>
        <v>i</v>
      </c>
      <c r="B275" s="502">
        <f>DESCRIPCION!D34</f>
        <v>0</v>
      </c>
      <c r="C275" s="788"/>
      <c r="D275" s="791" t="s">
        <v>216</v>
      </c>
      <c r="E275" s="129" t="s">
        <v>217</v>
      </c>
      <c r="F275" s="70" t="s">
        <v>178</v>
      </c>
      <c r="G275" s="130">
        <f>IF(F275="Asignado",15,0)</f>
        <v>0</v>
      </c>
      <c r="H275" s="793" t="str">
        <f>IF(AND(G282&gt;0,G282&lt;=85),"Débil",IF(AND(G282&gt;85,G282&lt;=95),"Moderado",IF(G282&gt;96,"Fuerte"," ")))</f>
        <v xml:space="preserve"> </v>
      </c>
      <c r="I275" s="796" t="s">
        <v>178</v>
      </c>
      <c r="J275" s="79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9" t="str">
        <f>IF(J275="Fuerte","NO",IF(J275=" "," ","SI"))</f>
        <v xml:space="preserve"> </v>
      </c>
    </row>
    <row r="276" spans="1:11" ht="28.5" x14ac:dyDescent="0.2">
      <c r="A276" s="789"/>
      <c r="B276" s="503"/>
      <c r="C276" s="789"/>
      <c r="D276" s="792"/>
      <c r="E276" s="104" t="s">
        <v>218</v>
      </c>
      <c r="F276" s="67" t="s">
        <v>178</v>
      </c>
      <c r="G276" s="66">
        <f>IF(F276="Adecuado",15,0)</f>
        <v>0</v>
      </c>
      <c r="H276" s="794"/>
      <c r="I276" s="797"/>
      <c r="J276" s="794"/>
      <c r="K276" s="800"/>
    </row>
    <row r="277" spans="1:11" ht="42.75" x14ac:dyDescent="0.2">
      <c r="A277" s="789"/>
      <c r="B277" s="503"/>
      <c r="C277" s="789"/>
      <c r="D277" s="50" t="s">
        <v>219</v>
      </c>
      <c r="E277" s="104" t="s">
        <v>220</v>
      </c>
      <c r="F277" s="67" t="s">
        <v>178</v>
      </c>
      <c r="G277" s="66">
        <f>IF(F277="Oportuna",15,0)</f>
        <v>0</v>
      </c>
      <c r="H277" s="794"/>
      <c r="I277" s="797"/>
      <c r="J277" s="794"/>
      <c r="K277" s="800"/>
    </row>
    <row r="278" spans="1:11" ht="42.75" x14ac:dyDescent="0.2">
      <c r="A278" s="789"/>
      <c r="B278" s="503"/>
      <c r="C278" s="789"/>
      <c r="D278" s="50" t="s">
        <v>221</v>
      </c>
      <c r="E278" s="104" t="s">
        <v>222</v>
      </c>
      <c r="F278" s="218" t="s">
        <v>178</v>
      </c>
      <c r="G278" s="66">
        <f>IF(F278="Prevenir",15,IF(F278="Detectar",10,0))</f>
        <v>0</v>
      </c>
      <c r="H278" s="794"/>
      <c r="I278" s="797"/>
      <c r="J278" s="794"/>
      <c r="K278" s="800"/>
    </row>
    <row r="279" spans="1:11" ht="28.5" x14ac:dyDescent="0.2">
      <c r="A279" s="789"/>
      <c r="B279" s="503"/>
      <c r="C279" s="789"/>
      <c r="D279" s="50" t="s">
        <v>223</v>
      </c>
      <c r="E279" s="104" t="s">
        <v>224</v>
      </c>
      <c r="F279" s="67" t="s">
        <v>178</v>
      </c>
      <c r="G279" s="66">
        <f>IF(F279="Confiable",15,0)</f>
        <v>0</v>
      </c>
      <c r="H279" s="794"/>
      <c r="I279" s="797"/>
      <c r="J279" s="794"/>
      <c r="K279" s="800"/>
    </row>
    <row r="280" spans="1:11" ht="42.75" x14ac:dyDescent="0.2">
      <c r="A280" s="789"/>
      <c r="B280" s="503"/>
      <c r="C280" s="789"/>
      <c r="D280" s="50" t="s">
        <v>225</v>
      </c>
      <c r="E280" s="104" t="s">
        <v>226</v>
      </c>
      <c r="F280" s="218" t="s">
        <v>178</v>
      </c>
      <c r="G280" s="66">
        <f>IF(F280="Se investigan y se resuelven oportunamente",15,0)</f>
        <v>0</v>
      </c>
      <c r="H280" s="794"/>
      <c r="I280" s="797"/>
      <c r="J280" s="794"/>
      <c r="K280" s="800"/>
    </row>
    <row r="281" spans="1:11" ht="28.5" x14ac:dyDescent="0.2">
      <c r="A281" s="790"/>
      <c r="B281" s="504"/>
      <c r="C281" s="790"/>
      <c r="D281" s="45" t="s">
        <v>227</v>
      </c>
      <c r="E281" s="104" t="s">
        <v>228</v>
      </c>
      <c r="F281" s="67" t="s">
        <v>178</v>
      </c>
      <c r="G281" s="66">
        <f>IF(F281="Completa",10,IF(F281="Incompleta",5,0))</f>
        <v>0</v>
      </c>
      <c r="H281" s="795"/>
      <c r="I281" s="798"/>
      <c r="J281" s="795"/>
      <c r="K281" s="801"/>
    </row>
    <row r="282" spans="1:11" ht="15.75" thickBot="1" x14ac:dyDescent="0.25">
      <c r="A282" s="125"/>
      <c r="B282" s="126"/>
      <c r="C282" s="56"/>
      <c r="D282" s="57"/>
      <c r="E282" s="58" t="s">
        <v>229</v>
      </c>
      <c r="F282" s="16"/>
      <c r="G282" s="16">
        <f>SUM(G275:G281)</f>
        <v>0</v>
      </c>
      <c r="H282" s="135"/>
      <c r="I282" s="136"/>
      <c r="J282" s="136"/>
      <c r="K282" s="137"/>
    </row>
    <row r="283" spans="1:11" ht="15" thickBot="1" x14ac:dyDescent="0.25"/>
    <row r="284" spans="1:11" ht="30" x14ac:dyDescent="0.2">
      <c r="A284" s="802" t="s">
        <v>87</v>
      </c>
      <c r="B284" s="804" t="s">
        <v>232</v>
      </c>
      <c r="C284" s="806" t="s">
        <v>205</v>
      </c>
      <c r="D284" s="808" t="s">
        <v>206</v>
      </c>
      <c r="E284" s="809"/>
      <c r="F284" s="809"/>
      <c r="G284" s="809"/>
      <c r="H284" s="810"/>
      <c r="I284" s="108" t="s">
        <v>207</v>
      </c>
      <c r="J284" s="811" t="s">
        <v>208</v>
      </c>
      <c r="K284" s="786" t="s">
        <v>209</v>
      </c>
    </row>
    <row r="285" spans="1:11" ht="60.75" thickBot="1" x14ac:dyDescent="0.25">
      <c r="A285" s="803"/>
      <c r="B285" s="805"/>
      <c r="C285" s="807"/>
      <c r="D285" s="109" t="s">
        <v>210</v>
      </c>
      <c r="E285" s="51" t="s">
        <v>211</v>
      </c>
      <c r="F285" s="109" t="s">
        <v>212</v>
      </c>
      <c r="G285" s="109" t="s">
        <v>213</v>
      </c>
      <c r="H285" s="109" t="s">
        <v>230</v>
      </c>
      <c r="I285" s="52" t="s">
        <v>215</v>
      </c>
      <c r="J285" s="812"/>
      <c r="K285" s="787"/>
    </row>
    <row r="286" spans="1:11" x14ac:dyDescent="0.2">
      <c r="A286" s="788" t="str">
        <f>DESCRIPCION!A34</f>
        <v>i</v>
      </c>
      <c r="B286" s="502">
        <f>DESCRIPCION!D35</f>
        <v>0</v>
      </c>
      <c r="C286" s="788"/>
      <c r="D286" s="791" t="s">
        <v>216</v>
      </c>
      <c r="E286" s="129" t="s">
        <v>217</v>
      </c>
      <c r="F286" s="70" t="s">
        <v>178</v>
      </c>
      <c r="G286" s="130">
        <f>IF(F286="Asignado",15,0)</f>
        <v>0</v>
      </c>
      <c r="H286" s="793" t="str">
        <f>IF(AND(G293&gt;0,G293&lt;=85),"Débil",IF(AND(G293&gt;85,G293&lt;=95),"Moderado",IF(G293&gt;96,"Fuerte"," ")))</f>
        <v xml:space="preserve"> </v>
      </c>
      <c r="I286" s="796" t="s">
        <v>178</v>
      </c>
      <c r="J286" s="79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9" t="str">
        <f>IF(J286="Fuerte","NO",IF(J286=" "," ","SI"))</f>
        <v xml:space="preserve"> </v>
      </c>
    </row>
    <row r="287" spans="1:11" ht="28.5" x14ac:dyDescent="0.2">
      <c r="A287" s="789"/>
      <c r="B287" s="503"/>
      <c r="C287" s="789"/>
      <c r="D287" s="792"/>
      <c r="E287" s="104" t="s">
        <v>218</v>
      </c>
      <c r="F287" s="67" t="s">
        <v>178</v>
      </c>
      <c r="G287" s="66">
        <f>IF(F287="Adecuado",15,0)</f>
        <v>0</v>
      </c>
      <c r="H287" s="794"/>
      <c r="I287" s="797"/>
      <c r="J287" s="794"/>
      <c r="K287" s="800"/>
    </row>
    <row r="288" spans="1:11" ht="42.75" x14ac:dyDescent="0.2">
      <c r="A288" s="789"/>
      <c r="B288" s="503"/>
      <c r="C288" s="789"/>
      <c r="D288" s="50" t="s">
        <v>219</v>
      </c>
      <c r="E288" s="104" t="s">
        <v>220</v>
      </c>
      <c r="F288" s="67" t="s">
        <v>178</v>
      </c>
      <c r="G288" s="66">
        <f>IF(F288="Oportuna",15,0)</f>
        <v>0</v>
      </c>
      <c r="H288" s="794"/>
      <c r="I288" s="797"/>
      <c r="J288" s="794"/>
      <c r="K288" s="800"/>
    </row>
    <row r="289" spans="1:11" ht="42.75" x14ac:dyDescent="0.2">
      <c r="A289" s="789"/>
      <c r="B289" s="503"/>
      <c r="C289" s="789"/>
      <c r="D289" s="50" t="s">
        <v>221</v>
      </c>
      <c r="E289" s="104" t="s">
        <v>222</v>
      </c>
      <c r="F289" s="218" t="s">
        <v>178</v>
      </c>
      <c r="G289" s="66">
        <f>IF(F289="Prevenir",15,IF(F289="Detectar",10,0))</f>
        <v>0</v>
      </c>
      <c r="H289" s="794"/>
      <c r="I289" s="797"/>
      <c r="J289" s="794"/>
      <c r="K289" s="800"/>
    </row>
    <row r="290" spans="1:11" ht="28.5" x14ac:dyDescent="0.2">
      <c r="A290" s="789"/>
      <c r="B290" s="503"/>
      <c r="C290" s="789"/>
      <c r="D290" s="50" t="s">
        <v>223</v>
      </c>
      <c r="E290" s="104" t="s">
        <v>224</v>
      </c>
      <c r="F290" s="67" t="s">
        <v>178</v>
      </c>
      <c r="G290" s="66">
        <f>IF(F290="Confiable",15,0)</f>
        <v>0</v>
      </c>
      <c r="H290" s="794"/>
      <c r="I290" s="797"/>
      <c r="J290" s="794"/>
      <c r="K290" s="800"/>
    </row>
    <row r="291" spans="1:11" ht="42.75" x14ac:dyDescent="0.2">
      <c r="A291" s="789"/>
      <c r="B291" s="503"/>
      <c r="C291" s="789"/>
      <c r="D291" s="50" t="s">
        <v>225</v>
      </c>
      <c r="E291" s="104" t="s">
        <v>226</v>
      </c>
      <c r="F291" s="218" t="s">
        <v>178</v>
      </c>
      <c r="G291" s="66">
        <f>IF(F291="Se investigan y se resuelven oportunamente",15,0)</f>
        <v>0</v>
      </c>
      <c r="H291" s="794"/>
      <c r="I291" s="797"/>
      <c r="J291" s="794"/>
      <c r="K291" s="800"/>
    </row>
    <row r="292" spans="1:11" ht="28.5" x14ac:dyDescent="0.2">
      <c r="A292" s="790"/>
      <c r="B292" s="504"/>
      <c r="C292" s="790"/>
      <c r="D292" s="45" t="s">
        <v>227</v>
      </c>
      <c r="E292" s="104" t="s">
        <v>228</v>
      </c>
      <c r="F292" s="67" t="s">
        <v>178</v>
      </c>
      <c r="G292" s="66">
        <f>IF(F292="Completa",10,IF(F292="Incompleta",5,0))</f>
        <v>0</v>
      </c>
      <c r="H292" s="795"/>
      <c r="I292" s="798"/>
      <c r="J292" s="795"/>
      <c r="K292" s="801"/>
    </row>
    <row r="293" spans="1:11" ht="15.75" thickBot="1" x14ac:dyDescent="0.25">
      <c r="A293" s="125"/>
      <c r="B293" s="126"/>
      <c r="C293" s="56"/>
      <c r="D293" s="57"/>
      <c r="E293" s="58" t="s">
        <v>229</v>
      </c>
      <c r="F293" s="16"/>
      <c r="G293" s="16">
        <f>SUM(G286:G292)</f>
        <v>0</v>
      </c>
      <c r="H293" s="135"/>
      <c r="I293" s="136"/>
      <c r="J293" s="136"/>
      <c r="K293" s="137"/>
    </row>
    <row r="294" spans="1:11" ht="15" thickBot="1" x14ac:dyDescent="0.25"/>
    <row r="295" spans="1:11" ht="30" x14ac:dyDescent="0.2">
      <c r="A295" s="802" t="s">
        <v>87</v>
      </c>
      <c r="B295" s="804" t="s">
        <v>232</v>
      </c>
      <c r="C295" s="806" t="s">
        <v>205</v>
      </c>
      <c r="D295" s="808" t="s">
        <v>206</v>
      </c>
      <c r="E295" s="809"/>
      <c r="F295" s="809"/>
      <c r="G295" s="809"/>
      <c r="H295" s="810"/>
      <c r="I295" s="108" t="s">
        <v>207</v>
      </c>
      <c r="J295" s="811" t="s">
        <v>208</v>
      </c>
      <c r="K295" s="786" t="s">
        <v>209</v>
      </c>
    </row>
    <row r="296" spans="1:11" ht="60.75" thickBot="1" x14ac:dyDescent="0.25">
      <c r="A296" s="803"/>
      <c r="B296" s="805"/>
      <c r="C296" s="807"/>
      <c r="D296" s="109" t="s">
        <v>210</v>
      </c>
      <c r="E296" s="51" t="s">
        <v>211</v>
      </c>
      <c r="F296" s="109" t="s">
        <v>212</v>
      </c>
      <c r="G296" s="109" t="s">
        <v>213</v>
      </c>
      <c r="H296" s="109" t="s">
        <v>230</v>
      </c>
      <c r="I296" s="52" t="s">
        <v>215</v>
      </c>
      <c r="J296" s="812"/>
      <c r="K296" s="787"/>
    </row>
    <row r="297" spans="1:11" x14ac:dyDescent="0.2">
      <c r="A297" s="788" t="str">
        <f>DESCRIPCION!A34</f>
        <v>i</v>
      </c>
      <c r="B297" s="502">
        <f>DESCRIPCION!D36</f>
        <v>0</v>
      </c>
      <c r="C297" s="788"/>
      <c r="D297" s="791" t="s">
        <v>216</v>
      </c>
      <c r="E297" s="129" t="s">
        <v>217</v>
      </c>
      <c r="F297" s="70" t="s">
        <v>178</v>
      </c>
      <c r="G297" s="130">
        <f>IF(F297="Asignado",15,0)</f>
        <v>0</v>
      </c>
      <c r="H297" s="793" t="str">
        <f>IF(AND(G304&gt;0,G304&lt;=85),"Débil",IF(AND(G304&gt;85,G304&lt;=95),"Moderado",IF(G304&gt;96,"Fuerte"," ")))</f>
        <v xml:space="preserve"> </v>
      </c>
      <c r="I297" s="796" t="s">
        <v>178</v>
      </c>
      <c r="J297" s="79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9" t="str">
        <f>IF(J297="Fuerte","NO",IF(J297=" "," ","SI"))</f>
        <v xml:space="preserve"> </v>
      </c>
    </row>
    <row r="298" spans="1:11" ht="28.5" x14ac:dyDescent="0.2">
      <c r="A298" s="789"/>
      <c r="B298" s="503"/>
      <c r="C298" s="789"/>
      <c r="D298" s="792"/>
      <c r="E298" s="104" t="s">
        <v>218</v>
      </c>
      <c r="F298" s="67" t="s">
        <v>178</v>
      </c>
      <c r="G298" s="66">
        <f>IF(F298="Adecuado",15,0)</f>
        <v>0</v>
      </c>
      <c r="H298" s="794"/>
      <c r="I298" s="797"/>
      <c r="J298" s="794"/>
      <c r="K298" s="800"/>
    </row>
    <row r="299" spans="1:11" ht="42.75" x14ac:dyDescent="0.2">
      <c r="A299" s="789"/>
      <c r="B299" s="503"/>
      <c r="C299" s="789"/>
      <c r="D299" s="50" t="s">
        <v>219</v>
      </c>
      <c r="E299" s="104" t="s">
        <v>220</v>
      </c>
      <c r="F299" s="67" t="s">
        <v>178</v>
      </c>
      <c r="G299" s="66">
        <f>IF(F299="Oportuna",15,0)</f>
        <v>0</v>
      </c>
      <c r="H299" s="794"/>
      <c r="I299" s="797"/>
      <c r="J299" s="794"/>
      <c r="K299" s="800"/>
    </row>
    <row r="300" spans="1:11" ht="42.75" x14ac:dyDescent="0.2">
      <c r="A300" s="789"/>
      <c r="B300" s="503"/>
      <c r="C300" s="789"/>
      <c r="D300" s="50" t="s">
        <v>221</v>
      </c>
      <c r="E300" s="104" t="s">
        <v>222</v>
      </c>
      <c r="F300" s="218" t="s">
        <v>178</v>
      </c>
      <c r="G300" s="66">
        <f>IF(F300="Prevenir",15,IF(F300="Detectar",10,0))</f>
        <v>0</v>
      </c>
      <c r="H300" s="794"/>
      <c r="I300" s="797"/>
      <c r="J300" s="794"/>
      <c r="K300" s="800"/>
    </row>
    <row r="301" spans="1:11" ht="28.5" x14ac:dyDescent="0.2">
      <c r="A301" s="789"/>
      <c r="B301" s="503"/>
      <c r="C301" s="789"/>
      <c r="D301" s="50" t="s">
        <v>223</v>
      </c>
      <c r="E301" s="104" t="s">
        <v>224</v>
      </c>
      <c r="F301" s="67" t="s">
        <v>178</v>
      </c>
      <c r="G301" s="66">
        <f>IF(F301="Confiable",15,0)</f>
        <v>0</v>
      </c>
      <c r="H301" s="794"/>
      <c r="I301" s="797"/>
      <c r="J301" s="794"/>
      <c r="K301" s="800"/>
    </row>
    <row r="302" spans="1:11" ht="42.75" x14ac:dyDescent="0.2">
      <c r="A302" s="789"/>
      <c r="B302" s="503"/>
      <c r="C302" s="789"/>
      <c r="D302" s="50" t="s">
        <v>225</v>
      </c>
      <c r="E302" s="104" t="s">
        <v>226</v>
      </c>
      <c r="F302" s="218" t="s">
        <v>178</v>
      </c>
      <c r="G302" s="66">
        <f>IF(F302="Se investigan y se resuelven oportunamente",15,0)</f>
        <v>0</v>
      </c>
      <c r="H302" s="794"/>
      <c r="I302" s="797"/>
      <c r="J302" s="794"/>
      <c r="K302" s="800"/>
    </row>
    <row r="303" spans="1:11" ht="28.5" x14ac:dyDescent="0.2">
      <c r="A303" s="790"/>
      <c r="B303" s="504"/>
      <c r="C303" s="790"/>
      <c r="D303" s="45" t="s">
        <v>227</v>
      </c>
      <c r="E303" s="104" t="s">
        <v>228</v>
      </c>
      <c r="F303" s="67" t="s">
        <v>178</v>
      </c>
      <c r="G303" s="66">
        <f>IF(F303="Completa",10,IF(F303="Incompleta",5,0))</f>
        <v>0</v>
      </c>
      <c r="H303" s="795"/>
      <c r="I303" s="798"/>
      <c r="J303" s="795"/>
      <c r="K303" s="801"/>
    </row>
    <row r="304" spans="1:11" ht="15.75" thickBot="1" x14ac:dyDescent="0.25">
      <c r="A304" s="125"/>
      <c r="B304" s="126"/>
      <c r="C304" s="56"/>
      <c r="D304" s="57"/>
      <c r="E304" s="58" t="s">
        <v>229</v>
      </c>
      <c r="F304" s="16"/>
      <c r="G304" s="16">
        <f>SUM(G297:G303)</f>
        <v>0</v>
      </c>
      <c r="H304" s="135"/>
      <c r="I304" s="136"/>
      <c r="J304" s="136"/>
      <c r="K304" s="137"/>
    </row>
    <row r="305" spans="1:11" ht="15" thickBot="1" x14ac:dyDescent="0.25"/>
    <row r="306" spans="1:11" ht="30" x14ac:dyDescent="0.2">
      <c r="A306" s="802" t="s">
        <v>87</v>
      </c>
      <c r="B306" s="804" t="s">
        <v>232</v>
      </c>
      <c r="C306" s="806" t="s">
        <v>205</v>
      </c>
      <c r="D306" s="808" t="s">
        <v>206</v>
      </c>
      <c r="E306" s="809"/>
      <c r="F306" s="809"/>
      <c r="G306" s="809"/>
      <c r="H306" s="810"/>
      <c r="I306" s="108" t="s">
        <v>207</v>
      </c>
      <c r="J306" s="811" t="s">
        <v>208</v>
      </c>
      <c r="K306" s="786" t="s">
        <v>209</v>
      </c>
    </row>
    <row r="307" spans="1:11" ht="60.75" thickBot="1" x14ac:dyDescent="0.25">
      <c r="A307" s="803"/>
      <c r="B307" s="805"/>
      <c r="C307" s="807"/>
      <c r="D307" s="109" t="s">
        <v>210</v>
      </c>
      <c r="E307" s="51" t="s">
        <v>211</v>
      </c>
      <c r="F307" s="109" t="s">
        <v>212</v>
      </c>
      <c r="G307" s="109" t="s">
        <v>213</v>
      </c>
      <c r="H307" s="109" t="s">
        <v>230</v>
      </c>
      <c r="I307" s="52" t="s">
        <v>215</v>
      </c>
      <c r="J307" s="812"/>
      <c r="K307" s="787"/>
    </row>
    <row r="308" spans="1:11" x14ac:dyDescent="0.2">
      <c r="A308" s="788" t="str">
        <f>DESCRIPCION!A37</f>
        <v>j</v>
      </c>
      <c r="B308" s="502">
        <f>DESCRIPCION!D37</f>
        <v>0</v>
      </c>
      <c r="C308" s="788"/>
      <c r="D308" s="791" t="s">
        <v>216</v>
      </c>
      <c r="E308" s="129" t="s">
        <v>217</v>
      </c>
      <c r="F308" s="70" t="s">
        <v>178</v>
      </c>
      <c r="G308" s="130">
        <f>IF(F308="Asignado",15,0)</f>
        <v>0</v>
      </c>
      <c r="H308" s="793" t="str">
        <f>IF(AND(G315&gt;0,G315&lt;=85),"Débil",IF(AND(G315&gt;85,G315&lt;=95),"Moderado",IF(G315&gt;96,"Fuerte"," ")))</f>
        <v xml:space="preserve"> </v>
      </c>
      <c r="I308" s="796" t="s">
        <v>178</v>
      </c>
      <c r="J308" s="79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9" t="str">
        <f>IF(J308="Fuerte","NO",IF(J308=" "," ","SI"))</f>
        <v xml:space="preserve"> </v>
      </c>
    </row>
    <row r="309" spans="1:11" ht="28.5" x14ac:dyDescent="0.2">
      <c r="A309" s="789"/>
      <c r="B309" s="503"/>
      <c r="C309" s="789"/>
      <c r="D309" s="792"/>
      <c r="E309" s="104" t="s">
        <v>218</v>
      </c>
      <c r="F309" s="67" t="s">
        <v>178</v>
      </c>
      <c r="G309" s="66">
        <f>IF(F309="Adecuado",15,0)</f>
        <v>0</v>
      </c>
      <c r="H309" s="794"/>
      <c r="I309" s="797"/>
      <c r="J309" s="794"/>
      <c r="K309" s="800"/>
    </row>
    <row r="310" spans="1:11" ht="42.75" x14ac:dyDescent="0.2">
      <c r="A310" s="789"/>
      <c r="B310" s="503"/>
      <c r="C310" s="789"/>
      <c r="D310" s="50" t="s">
        <v>219</v>
      </c>
      <c r="E310" s="104" t="s">
        <v>220</v>
      </c>
      <c r="F310" s="67" t="s">
        <v>178</v>
      </c>
      <c r="G310" s="66">
        <f>IF(F310="Oportuna",15,0)</f>
        <v>0</v>
      </c>
      <c r="H310" s="794"/>
      <c r="I310" s="797"/>
      <c r="J310" s="794"/>
      <c r="K310" s="800"/>
    </row>
    <row r="311" spans="1:11" ht="42.75" x14ac:dyDescent="0.2">
      <c r="A311" s="789"/>
      <c r="B311" s="503"/>
      <c r="C311" s="789"/>
      <c r="D311" s="50" t="s">
        <v>221</v>
      </c>
      <c r="E311" s="104" t="s">
        <v>222</v>
      </c>
      <c r="F311" s="218" t="s">
        <v>178</v>
      </c>
      <c r="G311" s="66">
        <f>IF(F311="Prevenir",15,IF(F311="Detectar",10,0))</f>
        <v>0</v>
      </c>
      <c r="H311" s="794"/>
      <c r="I311" s="797"/>
      <c r="J311" s="794"/>
      <c r="K311" s="800"/>
    </row>
    <row r="312" spans="1:11" ht="28.5" x14ac:dyDescent="0.2">
      <c r="A312" s="789"/>
      <c r="B312" s="503"/>
      <c r="C312" s="789"/>
      <c r="D312" s="50" t="s">
        <v>223</v>
      </c>
      <c r="E312" s="104" t="s">
        <v>224</v>
      </c>
      <c r="F312" s="67" t="s">
        <v>178</v>
      </c>
      <c r="G312" s="66">
        <f>IF(F312="Confiable",15,0)</f>
        <v>0</v>
      </c>
      <c r="H312" s="794"/>
      <c r="I312" s="797"/>
      <c r="J312" s="794"/>
      <c r="K312" s="800"/>
    </row>
    <row r="313" spans="1:11" ht="42.75" x14ac:dyDescent="0.2">
      <c r="A313" s="789"/>
      <c r="B313" s="503"/>
      <c r="C313" s="789"/>
      <c r="D313" s="50" t="s">
        <v>225</v>
      </c>
      <c r="E313" s="104" t="s">
        <v>226</v>
      </c>
      <c r="F313" s="218" t="s">
        <v>178</v>
      </c>
      <c r="G313" s="66">
        <f>IF(F313="Se investigan y se resuelven oportunamente",15,0)</f>
        <v>0</v>
      </c>
      <c r="H313" s="794"/>
      <c r="I313" s="797"/>
      <c r="J313" s="794"/>
      <c r="K313" s="800"/>
    </row>
    <row r="314" spans="1:11" ht="28.5" x14ac:dyDescent="0.2">
      <c r="A314" s="790"/>
      <c r="B314" s="504"/>
      <c r="C314" s="790"/>
      <c r="D314" s="45" t="s">
        <v>227</v>
      </c>
      <c r="E314" s="104" t="s">
        <v>228</v>
      </c>
      <c r="F314" s="67" t="s">
        <v>178</v>
      </c>
      <c r="G314" s="66">
        <f>IF(F314="Completa",10,IF(F314="Incompleta",5,0))</f>
        <v>0</v>
      </c>
      <c r="H314" s="795"/>
      <c r="I314" s="798"/>
      <c r="J314" s="795"/>
      <c r="K314" s="801"/>
    </row>
    <row r="315" spans="1:11" ht="15.75" thickBot="1" x14ac:dyDescent="0.25">
      <c r="A315" s="125"/>
      <c r="B315" s="126"/>
      <c r="C315" s="56"/>
      <c r="D315" s="57"/>
      <c r="E315" s="58" t="s">
        <v>229</v>
      </c>
      <c r="F315" s="16"/>
      <c r="G315" s="16">
        <f>SUM(G308:G314)</f>
        <v>0</v>
      </c>
      <c r="H315" s="135"/>
      <c r="I315" s="136"/>
      <c r="J315" s="136"/>
      <c r="K315" s="137"/>
    </row>
    <row r="316" spans="1:11" ht="15" thickBot="1" x14ac:dyDescent="0.25"/>
    <row r="317" spans="1:11" ht="30" x14ac:dyDescent="0.2">
      <c r="A317" s="802" t="s">
        <v>87</v>
      </c>
      <c r="B317" s="804" t="s">
        <v>232</v>
      </c>
      <c r="C317" s="806" t="s">
        <v>205</v>
      </c>
      <c r="D317" s="808" t="s">
        <v>206</v>
      </c>
      <c r="E317" s="809"/>
      <c r="F317" s="809"/>
      <c r="G317" s="809"/>
      <c r="H317" s="810"/>
      <c r="I317" s="108" t="s">
        <v>207</v>
      </c>
      <c r="J317" s="811" t="s">
        <v>208</v>
      </c>
      <c r="K317" s="786" t="s">
        <v>209</v>
      </c>
    </row>
    <row r="318" spans="1:11" ht="60.75" thickBot="1" x14ac:dyDescent="0.25">
      <c r="A318" s="803"/>
      <c r="B318" s="805"/>
      <c r="C318" s="807"/>
      <c r="D318" s="109" t="s">
        <v>210</v>
      </c>
      <c r="E318" s="51" t="s">
        <v>211</v>
      </c>
      <c r="F318" s="109" t="s">
        <v>212</v>
      </c>
      <c r="G318" s="109" t="s">
        <v>213</v>
      </c>
      <c r="H318" s="109" t="s">
        <v>230</v>
      </c>
      <c r="I318" s="52" t="s">
        <v>215</v>
      </c>
      <c r="J318" s="812"/>
      <c r="K318" s="787"/>
    </row>
    <row r="319" spans="1:11" x14ac:dyDescent="0.2">
      <c r="A319" s="788" t="str">
        <f>DESCRIPCION!A37</f>
        <v>j</v>
      </c>
      <c r="B319" s="502">
        <f>DESCRIPCION!D38</f>
        <v>0</v>
      </c>
      <c r="C319" s="788"/>
      <c r="D319" s="791" t="s">
        <v>216</v>
      </c>
      <c r="E319" s="129" t="s">
        <v>217</v>
      </c>
      <c r="F319" s="70" t="s">
        <v>178</v>
      </c>
      <c r="G319" s="130">
        <f>IF(F319="Asignado",15,0)</f>
        <v>0</v>
      </c>
      <c r="H319" s="793" t="str">
        <f>IF(AND(G326&gt;0,G326&lt;=85),"Débil",IF(AND(G326&gt;85,G326&lt;=95),"Moderado",IF(G326&gt;96,"Fuerte"," ")))</f>
        <v xml:space="preserve"> </v>
      </c>
      <c r="I319" s="796" t="s">
        <v>201</v>
      </c>
      <c r="J319" s="79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9" t="str">
        <f>IF(J319="Fuerte","NO",IF(J319=" "," ","SI"))</f>
        <v xml:space="preserve"> </v>
      </c>
    </row>
    <row r="320" spans="1:11" ht="28.5" x14ac:dyDescent="0.2">
      <c r="A320" s="789"/>
      <c r="B320" s="503"/>
      <c r="C320" s="789"/>
      <c r="D320" s="792"/>
      <c r="E320" s="104" t="s">
        <v>218</v>
      </c>
      <c r="F320" s="67" t="s">
        <v>178</v>
      </c>
      <c r="G320" s="66">
        <f>IF(F320="Adecuado",15,0)</f>
        <v>0</v>
      </c>
      <c r="H320" s="794"/>
      <c r="I320" s="797"/>
      <c r="J320" s="794"/>
      <c r="K320" s="800"/>
    </row>
    <row r="321" spans="1:11" ht="42.75" x14ac:dyDescent="0.2">
      <c r="A321" s="789"/>
      <c r="B321" s="503"/>
      <c r="C321" s="789"/>
      <c r="D321" s="50" t="s">
        <v>219</v>
      </c>
      <c r="E321" s="104" t="s">
        <v>220</v>
      </c>
      <c r="F321" s="67" t="s">
        <v>178</v>
      </c>
      <c r="G321" s="66">
        <f>IF(F321="Oportuna",15,0)</f>
        <v>0</v>
      </c>
      <c r="H321" s="794"/>
      <c r="I321" s="797"/>
      <c r="J321" s="794"/>
      <c r="K321" s="800"/>
    </row>
    <row r="322" spans="1:11" ht="42.75" x14ac:dyDescent="0.2">
      <c r="A322" s="789"/>
      <c r="B322" s="503"/>
      <c r="C322" s="789"/>
      <c r="D322" s="50" t="s">
        <v>221</v>
      </c>
      <c r="E322" s="104" t="s">
        <v>222</v>
      </c>
      <c r="F322" s="218" t="s">
        <v>178</v>
      </c>
      <c r="G322" s="66">
        <f>IF(F322="Prevenir",15,IF(F322="Detectar",10,0))</f>
        <v>0</v>
      </c>
      <c r="H322" s="794"/>
      <c r="I322" s="797"/>
      <c r="J322" s="794"/>
      <c r="K322" s="800"/>
    </row>
    <row r="323" spans="1:11" ht="28.5" x14ac:dyDescent="0.2">
      <c r="A323" s="789"/>
      <c r="B323" s="503"/>
      <c r="C323" s="789"/>
      <c r="D323" s="50" t="s">
        <v>223</v>
      </c>
      <c r="E323" s="104" t="s">
        <v>224</v>
      </c>
      <c r="F323" s="67" t="s">
        <v>178</v>
      </c>
      <c r="G323" s="66">
        <f>IF(F323="Confiable",15,0)</f>
        <v>0</v>
      </c>
      <c r="H323" s="794"/>
      <c r="I323" s="797"/>
      <c r="J323" s="794"/>
      <c r="K323" s="800"/>
    </row>
    <row r="324" spans="1:11" ht="42.75" x14ac:dyDescent="0.2">
      <c r="A324" s="789"/>
      <c r="B324" s="503"/>
      <c r="C324" s="789"/>
      <c r="D324" s="50" t="s">
        <v>225</v>
      </c>
      <c r="E324" s="104" t="s">
        <v>226</v>
      </c>
      <c r="F324" s="218" t="s">
        <v>178</v>
      </c>
      <c r="G324" s="66">
        <f>IF(F324="Se investigan y se resuelven oportunamente",15,0)</f>
        <v>0</v>
      </c>
      <c r="H324" s="794"/>
      <c r="I324" s="797"/>
      <c r="J324" s="794"/>
      <c r="K324" s="800"/>
    </row>
    <row r="325" spans="1:11" ht="28.5" x14ac:dyDescent="0.2">
      <c r="A325" s="790"/>
      <c r="B325" s="504"/>
      <c r="C325" s="790"/>
      <c r="D325" s="45" t="s">
        <v>227</v>
      </c>
      <c r="E325" s="104" t="s">
        <v>228</v>
      </c>
      <c r="F325" s="67" t="s">
        <v>178</v>
      </c>
      <c r="G325" s="66">
        <f>IF(F325="Completa",10,IF(F325="Incompleta",5,0))</f>
        <v>0</v>
      </c>
      <c r="H325" s="795"/>
      <c r="I325" s="798"/>
      <c r="J325" s="795"/>
      <c r="K325" s="801"/>
    </row>
    <row r="326" spans="1:11" ht="15.75" thickBot="1" x14ac:dyDescent="0.25">
      <c r="A326" s="125"/>
      <c r="B326" s="126"/>
      <c r="C326" s="56"/>
      <c r="D326" s="57"/>
      <c r="E326" s="58" t="s">
        <v>229</v>
      </c>
      <c r="F326" s="16"/>
      <c r="G326" s="16">
        <f>SUM(G319:G325)</f>
        <v>0</v>
      </c>
      <c r="H326" s="135"/>
      <c r="I326" s="136"/>
      <c r="J326" s="136"/>
      <c r="K326" s="137"/>
    </row>
    <row r="327" spans="1:11" ht="15" thickBot="1" x14ac:dyDescent="0.25"/>
    <row r="328" spans="1:11" ht="30" x14ac:dyDescent="0.2">
      <c r="A328" s="802" t="s">
        <v>87</v>
      </c>
      <c r="B328" s="804" t="s">
        <v>232</v>
      </c>
      <c r="C328" s="806" t="s">
        <v>205</v>
      </c>
      <c r="D328" s="808" t="s">
        <v>206</v>
      </c>
      <c r="E328" s="809"/>
      <c r="F328" s="809"/>
      <c r="G328" s="809"/>
      <c r="H328" s="810"/>
      <c r="I328" s="108" t="s">
        <v>207</v>
      </c>
      <c r="J328" s="811" t="s">
        <v>208</v>
      </c>
      <c r="K328" s="786" t="s">
        <v>209</v>
      </c>
    </row>
    <row r="329" spans="1:11" ht="60.75" thickBot="1" x14ac:dyDescent="0.25">
      <c r="A329" s="803"/>
      <c r="B329" s="805"/>
      <c r="C329" s="807"/>
      <c r="D329" s="109" t="s">
        <v>210</v>
      </c>
      <c r="E329" s="51" t="s">
        <v>211</v>
      </c>
      <c r="F329" s="109" t="s">
        <v>212</v>
      </c>
      <c r="G329" s="109" t="s">
        <v>213</v>
      </c>
      <c r="H329" s="109" t="s">
        <v>230</v>
      </c>
      <c r="I329" s="52" t="s">
        <v>215</v>
      </c>
      <c r="J329" s="812"/>
      <c r="K329" s="787"/>
    </row>
    <row r="330" spans="1:11" x14ac:dyDescent="0.2">
      <c r="A330" s="788" t="str">
        <f>DESCRIPCION!A37</f>
        <v>j</v>
      </c>
      <c r="B330" s="502">
        <f>DESCRIPCION!D39</f>
        <v>0</v>
      </c>
      <c r="C330" s="788"/>
      <c r="D330" s="791" t="s">
        <v>216</v>
      </c>
      <c r="E330" s="129" t="s">
        <v>217</v>
      </c>
      <c r="F330" s="70" t="s">
        <v>178</v>
      </c>
      <c r="G330" s="130">
        <f>IF(F330="Asignado",15,0)</f>
        <v>0</v>
      </c>
      <c r="H330" s="793" t="str">
        <f>IF(AND(G337&gt;0,G337&lt;=85),"Débil",IF(AND(G337&gt;85,G337&lt;=95),"Moderado",IF(G337&gt;96,"Fuerte"," ")))</f>
        <v xml:space="preserve"> </v>
      </c>
      <c r="I330" s="796" t="s">
        <v>178</v>
      </c>
      <c r="J330" s="79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9" t="str">
        <f>IF(J330="Fuerte","NO",IF(J330=" "," ","SI"))</f>
        <v xml:space="preserve"> </v>
      </c>
    </row>
    <row r="331" spans="1:11" ht="28.5" x14ac:dyDescent="0.2">
      <c r="A331" s="789"/>
      <c r="B331" s="503"/>
      <c r="C331" s="789"/>
      <c r="D331" s="792"/>
      <c r="E331" s="104" t="s">
        <v>218</v>
      </c>
      <c r="F331" s="67" t="s">
        <v>178</v>
      </c>
      <c r="G331" s="66">
        <f>IF(F331="Adecuado",15,0)</f>
        <v>0</v>
      </c>
      <c r="H331" s="794"/>
      <c r="I331" s="797"/>
      <c r="J331" s="794"/>
      <c r="K331" s="800"/>
    </row>
    <row r="332" spans="1:11" ht="42.75" x14ac:dyDescent="0.2">
      <c r="A332" s="789"/>
      <c r="B332" s="503"/>
      <c r="C332" s="789"/>
      <c r="D332" s="50" t="s">
        <v>219</v>
      </c>
      <c r="E332" s="104" t="s">
        <v>220</v>
      </c>
      <c r="F332" s="67" t="s">
        <v>178</v>
      </c>
      <c r="G332" s="66">
        <f>IF(F332="Oportuna",15,0)</f>
        <v>0</v>
      </c>
      <c r="H332" s="794"/>
      <c r="I332" s="797"/>
      <c r="J332" s="794"/>
      <c r="K332" s="800"/>
    </row>
    <row r="333" spans="1:11" ht="42.75" x14ac:dyDescent="0.2">
      <c r="A333" s="789"/>
      <c r="B333" s="503"/>
      <c r="C333" s="789"/>
      <c r="D333" s="50" t="s">
        <v>221</v>
      </c>
      <c r="E333" s="104" t="s">
        <v>222</v>
      </c>
      <c r="F333" s="218" t="s">
        <v>178</v>
      </c>
      <c r="G333" s="66">
        <f>IF(F333="Prevenir",15,IF(F333="Detectar",10,0))</f>
        <v>0</v>
      </c>
      <c r="H333" s="794"/>
      <c r="I333" s="797"/>
      <c r="J333" s="794"/>
      <c r="K333" s="800"/>
    </row>
    <row r="334" spans="1:11" ht="28.5" x14ac:dyDescent="0.2">
      <c r="A334" s="789"/>
      <c r="B334" s="503"/>
      <c r="C334" s="789"/>
      <c r="D334" s="50" t="s">
        <v>223</v>
      </c>
      <c r="E334" s="104" t="s">
        <v>224</v>
      </c>
      <c r="F334" s="67" t="s">
        <v>178</v>
      </c>
      <c r="G334" s="66">
        <f>IF(F334="Confiable",15,0)</f>
        <v>0</v>
      </c>
      <c r="H334" s="794"/>
      <c r="I334" s="797"/>
      <c r="J334" s="794"/>
      <c r="K334" s="800"/>
    </row>
    <row r="335" spans="1:11" ht="42.75" x14ac:dyDescent="0.2">
      <c r="A335" s="789"/>
      <c r="B335" s="503"/>
      <c r="C335" s="789"/>
      <c r="D335" s="50" t="s">
        <v>225</v>
      </c>
      <c r="E335" s="104" t="s">
        <v>226</v>
      </c>
      <c r="F335" s="218" t="s">
        <v>178</v>
      </c>
      <c r="G335" s="66">
        <f>IF(F335="Se investigan y se resuelven oportunamente",15,0)</f>
        <v>0</v>
      </c>
      <c r="H335" s="794"/>
      <c r="I335" s="797"/>
      <c r="J335" s="794"/>
      <c r="K335" s="800"/>
    </row>
    <row r="336" spans="1:11" ht="28.5" x14ac:dyDescent="0.2">
      <c r="A336" s="790"/>
      <c r="B336" s="504"/>
      <c r="C336" s="790"/>
      <c r="D336" s="45" t="s">
        <v>227</v>
      </c>
      <c r="E336" s="104" t="s">
        <v>228</v>
      </c>
      <c r="F336" s="67" t="s">
        <v>178</v>
      </c>
      <c r="G336" s="66">
        <f>IF(F336="Completa",10,IF(F336="Incompleta",5,0))</f>
        <v>0</v>
      </c>
      <c r="H336" s="795"/>
      <c r="I336" s="798"/>
      <c r="J336" s="795"/>
      <c r="K336" s="801"/>
    </row>
    <row r="337" spans="1:11" ht="15.75" thickBot="1" x14ac:dyDescent="0.25">
      <c r="A337" s="125"/>
      <c r="B337" s="126"/>
      <c r="C337" s="56"/>
      <c r="D337" s="57"/>
      <c r="E337" s="58" t="s">
        <v>229</v>
      </c>
      <c r="F337" s="16"/>
      <c r="G337" s="16">
        <f>SUM(G330:G336)</f>
        <v>0</v>
      </c>
      <c r="H337" s="135"/>
      <c r="I337" s="136"/>
      <c r="J337" s="136"/>
      <c r="K337" s="137"/>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A9" zoomScale="60" zoomScaleNormal="60" workbookViewId="0">
      <selection activeCell="G15" sqref="G15"/>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67"/>
      <c r="B1" s="887" t="str">
        <f>CONTEXTO!B1</f>
        <v xml:space="preserve">PROCESO: </v>
      </c>
      <c r="C1" s="888"/>
      <c r="D1" s="889"/>
      <c r="E1" s="401" t="s">
        <v>393</v>
      </c>
      <c r="F1" s="334"/>
      <c r="G1" s="334"/>
      <c r="H1" s="502"/>
    </row>
    <row r="2" spans="1:111" customFormat="1" ht="15.75" customHeight="1" x14ac:dyDescent="0.25">
      <c r="A2" s="424"/>
      <c r="B2" s="890"/>
      <c r="C2" s="891"/>
      <c r="D2" s="892"/>
      <c r="E2" s="402" t="s">
        <v>385</v>
      </c>
      <c r="F2" s="403"/>
      <c r="G2" s="403"/>
      <c r="H2" s="503"/>
    </row>
    <row r="3" spans="1:111" customFormat="1" ht="36" customHeight="1" x14ac:dyDescent="0.25">
      <c r="A3" s="424"/>
      <c r="B3" s="890" t="s">
        <v>231</v>
      </c>
      <c r="C3" s="891"/>
      <c r="D3" s="892"/>
      <c r="E3" s="402" t="s">
        <v>386</v>
      </c>
      <c r="F3" s="403"/>
      <c r="G3" s="403"/>
      <c r="H3" s="503"/>
    </row>
    <row r="4" spans="1:111" customFormat="1" ht="15.75" customHeight="1" thickBot="1" x14ac:dyDescent="0.3">
      <c r="A4" s="425"/>
      <c r="B4" s="893"/>
      <c r="C4" s="894"/>
      <c r="D4" s="895"/>
      <c r="E4" s="443" t="s">
        <v>406</v>
      </c>
      <c r="F4" s="305"/>
      <c r="G4" s="305"/>
      <c r="H4" s="884"/>
    </row>
    <row r="5" spans="1:111" ht="15" thickBot="1" x14ac:dyDescent="0.25">
      <c r="A5" s="55"/>
      <c r="C5" s="32"/>
      <c r="D5" s="32"/>
      <c r="E5" s="32"/>
      <c r="F5" s="32"/>
      <c r="G5" s="32"/>
      <c r="H5" s="73"/>
    </row>
    <row r="6" spans="1:111" customFormat="1" ht="24" customHeight="1" x14ac:dyDescent="0.25">
      <c r="A6" s="874" t="str">
        <f>+CONTEXTO!A8</f>
        <v>PROCESO:  GESTIÓN DEL DESARROLLO ECONÓMICO Y LA COMPETITIVIDAD</v>
      </c>
      <c r="B6" s="875"/>
      <c r="C6" s="875"/>
      <c r="D6" s="875"/>
      <c r="E6" s="875"/>
      <c r="F6" s="875"/>
      <c r="G6" s="875"/>
      <c r="H6" s="876"/>
    </row>
    <row r="7" spans="1:111" customFormat="1" ht="72" customHeight="1" thickBot="1" x14ac:dyDescent="0.3">
      <c r="A7" s="877"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7" s="878"/>
      <c r="C7" s="878"/>
      <c r="D7" s="878"/>
      <c r="E7" s="878"/>
      <c r="F7" s="878"/>
      <c r="G7" s="878"/>
      <c r="H7" s="879"/>
    </row>
    <row r="8" spans="1:111" ht="15" thickBot="1" x14ac:dyDescent="0.25">
      <c r="A8" s="55"/>
      <c r="C8" s="32"/>
      <c r="D8" s="32"/>
      <c r="E8" s="32"/>
      <c r="F8" s="32"/>
      <c r="G8" s="32"/>
      <c r="H8" s="73"/>
    </row>
    <row r="9" spans="1:111" s="53" customFormat="1" ht="30" customHeight="1" x14ac:dyDescent="0.25">
      <c r="A9" s="896" t="s">
        <v>87</v>
      </c>
      <c r="B9" s="885" t="s">
        <v>232</v>
      </c>
      <c r="C9" s="886" t="s">
        <v>205</v>
      </c>
      <c r="D9" s="886" t="s">
        <v>214</v>
      </c>
      <c r="E9" s="886" t="s">
        <v>233</v>
      </c>
      <c r="F9" s="897" t="s">
        <v>234</v>
      </c>
      <c r="G9" s="897"/>
      <c r="H9" s="898"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96"/>
      <c r="B10" s="885"/>
      <c r="C10" s="886"/>
      <c r="D10" s="886"/>
      <c r="E10" s="886"/>
      <c r="F10" s="897"/>
      <c r="G10" s="897"/>
      <c r="H10" s="898"/>
    </row>
    <row r="11" spans="1:111" s="54" customFormat="1" ht="151.5" customHeight="1" x14ac:dyDescent="0.25">
      <c r="A11" s="880" t="str">
        <f>DESCRIPCION!A10</f>
        <v>POSIBILIDAD DE GENERAR BAJA COBERTURA PARA LA PROMOCION DEL DESARROLLO ECONOMICO Y LA COMPETITIVIDAD PARA LOS EMPRENDEDORES, EMPRESARIOS Y CIUDADANOS DEL MUNICIPIO DE IBAGUE</v>
      </c>
      <c r="B11" s="104" t="str">
        <f>DESCRIPCION!D10</f>
        <v>FALTA DE RECURSOS PARA FUNCIONAMIENTO E INVERSION</v>
      </c>
      <c r="C11" s="139" t="str">
        <f>'CONTROLES Y EVALUACIÓN'!C11:C17</f>
        <v>SOLO APLICA PARA LA SECRETARIA DE DESARROLLO ECONOMICO (DOCUMENTO TÉRMINO Y CONDICONES DE LA CONVOCATORIA, REQUISITOS Y ASPECTOS A EVALUAR,  SEMESTRALMENTE PRESENTA UNA CONVOCATORIA EL CONTRATISTA DESIGNADO PARA LIDERAR EL PROCESO REALIZA EL SEGUIMIENTO AL INSTRUCTIVO PARA EL CUMPLIMIENTO DE LA META PRODUCTO DEL PROCESO Y ACTA DE BENEFICIARIOS DEL PROCESO DE SELECCION EN COMPAÑIA DE UN DELEGADO DE LA OFICINA DE CONTROL INTERNO) EN CASO DE QUE EL MICROMEPRESARIO Y/O EMPRENDEDOR NO CUMPLA TODOS LOS REQUISIRTOS SE DESCARTA SE DEJA COMO EVIDENCIA ACTA DE REUNION Y DILIGENCIAMIENTO DE LOS FORMATOS APROBADO</v>
      </c>
      <c r="D11" s="255" t="str">
        <f>'CONTROLES Y EVALUACIÓN'!H11:H17</f>
        <v>FUERTE</v>
      </c>
      <c r="E11" s="255" t="str">
        <f>'CONTROLES Y EVALUACIÓN'!I11:I17</f>
        <v>MODERADO(ALGUNAS VECES SE EJECUTAN)</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 xml:space="preserve"> </v>
      </c>
      <c r="G11" s="66" t="str">
        <f>IF(F11="Fuerte",100,IF(F11="Moderado",50,IF(F11="Débil",0," ")))</f>
        <v xml:space="preserve"> </v>
      </c>
      <c r="H11" s="669" t="e">
        <f>IF(G14=100,"Fuerte",IF(AND(G14&gt;=50,G14&lt;=99),"Moderado",IF(AND(G14&gt;0,G14&lt;=49),"Débil"," ")))</f>
        <v>#DIV/0!</v>
      </c>
    </row>
    <row r="12" spans="1:111" s="54" customFormat="1" ht="182.25" customHeight="1" x14ac:dyDescent="0.25">
      <c r="A12" s="789"/>
      <c r="B12" s="104" t="str">
        <f>DESCRIPCION!D11</f>
        <v>FALTA DE PLANEACION EN CUANTO LA EJECUCION FISICA Y PRESUPUESTAL EN LAS METAS PRODUCTO</v>
      </c>
      <c r="C12" s="139" t="str">
        <f>'CONTROLES Y EVALUACIÓN'!C22</f>
        <v>EN LA SECRETARIA DE AGRICULTURA Y DESARROLLO RURAL SI SE REALIZAN CONTROLES SEMESTRALMENTE, CON EL FIN DE EVITAR LA INFLUENCIA DE ACTORES EXTENOS A LA ACTIVIDAD EN LA TOMA DE DECISIONES, POR MEDIO DE LA SOLICITUD DE LOS PROGRAMAS REGISTRADAS A TRAVES DE RECORD DE VISITAS Y CONSOLIDACION DE UNA MATRIZ DONDE SE AVALUAN LOS REQUISITOS TÉCNICOS PERO ESTOS NO RESULTAN 100% EFECTIVOS, LAS EVIDENCIAS SON LAS SOLICITUDES O CONVOCATORIA, RECORD DE VISITAS, LAS LISTAS DE ASISTENCIA ACTA DE ENTREGA Y RECORD DE ASITENCIA TECNICA</v>
      </c>
      <c r="D12" s="105" t="str">
        <f>'CONTROLES Y EVALUACIÓN'!H22</f>
        <v>FUERTE</v>
      </c>
      <c r="E12" s="105" t="str">
        <f>'CONTROLES Y EVALUACIÓN'!I22</f>
        <v>MODERADO (ALGUNAS VECES SE EJECUTAN)</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6" t="str">
        <f t="shared" ref="G12" si="1">IF(F12="Fuerte",100,IF(F12="Moderado",50,IF(F12="Débil",0," ")))</f>
        <v xml:space="preserve"> </v>
      </c>
      <c r="H12" s="670"/>
    </row>
    <row r="13" spans="1:111" s="54" customFormat="1" ht="126" customHeight="1" x14ac:dyDescent="0.25">
      <c r="A13" s="790"/>
      <c r="B13" s="104">
        <f>DESCRIPCION!D12</f>
        <v>0</v>
      </c>
      <c r="C13" s="139" t="str">
        <f>'CONTROLES Y EVALUACIÓN'!C33</f>
        <v xml:space="preserve">Para la Secretaría Desarrollo económico y Secretaría de agricultura y desarrollo rural semestralmente se realiza socialización del código de integridad y buen gobierno a las personas que conforman las secretarías y se les recuerda que en el contrato de prestación de servicios queda estipulado que se acogen a este código, con el fin de generar conciencia en los funionarios y que el codigo sea aplicado en sus actividades diarias,  como soportede la evidencia se deja registro fotografico, envio de correos electronicos y/o planillas de asistencia interna de la socializaciòn. </v>
      </c>
      <c r="D13" s="105" t="str">
        <f>'CONTROLES Y EVALUACIÓN'!H33</f>
        <v>FUERTE</v>
      </c>
      <c r="E13" s="105" t="str">
        <f>'CONTROLES Y EVALUACIÓN'!I33</f>
        <v>MODERADO(ALGUINA VECES SE EJECUTAN)</v>
      </c>
      <c r="F13" s="138" t="str">
        <f t="shared" si="0"/>
        <v xml:space="preserve"> </v>
      </c>
      <c r="G13" s="66" t="str">
        <f>IF(F13="Fuerte",100,IF(F13="Moderado",50,IF(F13="Débil",0," ")))</f>
        <v xml:space="preserve"> </v>
      </c>
      <c r="H13" s="670"/>
    </row>
    <row r="14" spans="1:111" s="54" customFormat="1" ht="30.75" customHeight="1" x14ac:dyDescent="0.25">
      <c r="A14" s="900"/>
      <c r="B14" s="901"/>
      <c r="C14" s="901"/>
      <c r="D14" s="901"/>
      <c r="E14" s="901"/>
      <c r="F14" s="902"/>
      <c r="G14" s="257" t="e">
        <f>AVERAGE(G11:G13)</f>
        <v>#DIV/0!</v>
      </c>
      <c r="H14" s="899"/>
    </row>
    <row r="15" spans="1:111" s="54" customFormat="1" ht="153.75" customHeight="1" x14ac:dyDescent="0.25">
      <c r="A15" s="813" t="str">
        <f>DESCRIPCION!A13</f>
        <v>PROBABILIDAD QUE SE GENERE TRAFICO DE INFLUENCIA PARA SELECCIÓN DE BENEFICIARIOS QUE NO CUMPLAN LOS REQUISITOS ESTABLECIDOS</v>
      </c>
      <c r="B15" s="104" t="str">
        <f>DESCRIPCION!D13</f>
        <v>FALTA DE CONOCIMIENTO Y RESITENCIA AL CAMBIO POR PARTE DE LOS FUNCIONARIOS</v>
      </c>
      <c r="C15" s="139" t="s">
        <v>504</v>
      </c>
      <c r="D15" s="255" t="s">
        <v>499</v>
      </c>
      <c r="E15" s="255" t="s">
        <v>501</v>
      </c>
      <c r="F15" s="138" t="s">
        <v>499</v>
      </c>
      <c r="G15" s="66">
        <f>IF(F15="Fuerte",100,IF(F15="Moderado",50,IF(F15="Débil",0," ")))</f>
        <v>100</v>
      </c>
      <c r="H15" s="669" t="str">
        <f>IF(G18=100,"Fuerte",IF(AND(G18&gt;=50,G18&lt;=99),"Moderado",IF(AND(G18&gt;0,G18&lt;=49),"Débil"," ")))</f>
        <v>Fuerte</v>
      </c>
    </row>
    <row r="16" spans="1:111" s="54" customFormat="1" ht="153.75" customHeight="1" x14ac:dyDescent="0.25">
      <c r="A16" s="813"/>
      <c r="B16" s="864" t="str">
        <f>DESCRIPCION!D14</f>
        <v>FALTA DE ETICA PROFESIONAL, AMIGUISMO, DESCONOCIMIENTO DE LOS PROCESOS DEL SIGAMI Y RESITENCIA AL CAMBIO</v>
      </c>
      <c r="C16" s="139" t="s">
        <v>490</v>
      </c>
      <c r="D16" s="906" t="s">
        <v>506</v>
      </c>
      <c r="E16" s="906" t="s">
        <v>500</v>
      </c>
      <c r="F16" s="138" t="s">
        <v>502</v>
      </c>
      <c r="G16" s="66">
        <f t="shared" ref="G16:G17" si="2">IF(F16="Fuerte",100,IF(F16="Moderado",50,IF(F16="Débil",0," ")))</f>
        <v>100</v>
      </c>
      <c r="H16" s="670"/>
    </row>
    <row r="17" spans="1:8" s="54" customFormat="1" ht="162" customHeight="1" x14ac:dyDescent="0.25">
      <c r="A17" s="813"/>
      <c r="B17" s="795"/>
      <c r="C17" s="139" t="s">
        <v>491</v>
      </c>
      <c r="D17" s="795"/>
      <c r="E17" s="795"/>
      <c r="F17" s="138" t="str">
        <f>'CONTROLES Y EVALUACIÓN'!J66</f>
        <v>Fuerte</v>
      </c>
      <c r="G17" s="66">
        <f t="shared" si="2"/>
        <v>100</v>
      </c>
      <c r="H17" s="670"/>
    </row>
    <row r="18" spans="1:8" s="54" customFormat="1" ht="36" customHeight="1" x14ac:dyDescent="0.25">
      <c r="A18" s="903"/>
      <c r="B18" s="904"/>
      <c r="C18" s="904"/>
      <c r="D18" s="904"/>
      <c r="E18" s="904"/>
      <c r="F18" s="905"/>
      <c r="G18" s="140">
        <f>AVERAGE(G15:G17)</f>
        <v>100</v>
      </c>
      <c r="H18" s="899"/>
    </row>
    <row r="19" spans="1:8" s="54" customFormat="1" ht="135" customHeight="1" x14ac:dyDescent="0.25">
      <c r="A19" s="880"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B19" s="104" t="str">
        <f>DESCRIPCION!D16</f>
        <v>FALTA DE SOCIALIZACION CON EL PERSONAL ADSCRITO A LAS SECRETARIA INVOLUCRADAS EN EL PROCESO, EN CUANTO A LOS PROCEDIMIENTOS QUE DEBEN SER IMPLEMENTADOS</v>
      </c>
      <c r="C19" s="139">
        <f>'CONTROLES Y EVALUACIÓN'!C77</f>
        <v>0</v>
      </c>
      <c r="D19" s="105" t="str">
        <f>'CONTROLES Y EVALUACIÓN'!H77</f>
        <v>Fuerte</v>
      </c>
      <c r="E19" s="105" t="str">
        <f>'CONTROLES Y EVALUACIÓN'!I77</f>
        <v>Fuerte (Siempre se Ejecuta)</v>
      </c>
      <c r="F19" s="138" t="str">
        <f>'CONTROLES Y EVALUACIÓN'!J77</f>
        <v>Fuerte</v>
      </c>
      <c r="G19" s="66">
        <f>IF(F19="Fuerte",100,IF(F19="Moderado",50,IF(F19="Débil",0," ")))</f>
        <v>100</v>
      </c>
      <c r="H19" s="669" t="str">
        <f>IF(G22=100,"Fuerte",IF(AND(G22&gt;=50,G22&lt;=99),"Moderado",IF(AND(G22&gt;0,G22&lt;=49),"Débil"," ")))</f>
        <v>Fuerte</v>
      </c>
    </row>
    <row r="20" spans="1:8" s="54" customFormat="1" ht="114" customHeight="1" x14ac:dyDescent="0.25">
      <c r="A20" s="789"/>
      <c r="B20" s="104">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5" t="str">
        <f>'CONTROLES Y EVALUACIÓN'!H88</f>
        <v xml:space="preserve"> </v>
      </c>
      <c r="E20" s="105" t="str">
        <f>'CONTROLES Y EVALUACIÓN'!I88</f>
        <v>Seleccionar</v>
      </c>
      <c r="F20" s="138" t="str">
        <f>'CONTROLES Y EVALUACIÓN'!J88</f>
        <v xml:space="preserve"> </v>
      </c>
      <c r="G20" s="66" t="str">
        <f t="shared" ref="G20:G21" si="3">IF(F20="Fuerte",100,IF(F20="Moderado",50,IF(F20="Débil",0," ")))</f>
        <v xml:space="preserve"> </v>
      </c>
      <c r="H20" s="670"/>
    </row>
    <row r="21" spans="1:8" s="54" customFormat="1" ht="114" customHeight="1" x14ac:dyDescent="0.25">
      <c r="A21" s="790"/>
      <c r="B21" s="104">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5" t="str">
        <f>'CONTROLES Y EVALUACIÓN'!H99</f>
        <v xml:space="preserve"> </v>
      </c>
      <c r="E21" s="105" t="str">
        <f>'CONTROLES Y EVALUACIÓN'!I99</f>
        <v>Seleccionar</v>
      </c>
      <c r="F21" s="138" t="str">
        <f>'CONTROLES Y EVALUACIÓN'!J99</f>
        <v xml:space="preserve"> </v>
      </c>
      <c r="G21" s="66" t="str">
        <f t="shared" si="3"/>
        <v xml:space="preserve"> </v>
      </c>
      <c r="H21" s="670"/>
    </row>
    <row r="22" spans="1:8" s="54" customFormat="1" ht="33.75" customHeight="1" x14ac:dyDescent="0.25">
      <c r="A22" s="881"/>
      <c r="B22" s="882"/>
      <c r="C22" s="882"/>
      <c r="D22" s="882"/>
      <c r="E22" s="882"/>
      <c r="F22" s="883"/>
      <c r="G22" s="141">
        <f>AVERAGE(G19:G21)</f>
        <v>100</v>
      </c>
      <c r="H22" s="670"/>
    </row>
    <row r="23" spans="1:8" s="54" customFormat="1" ht="113.25" customHeight="1" x14ac:dyDescent="0.25">
      <c r="A23" s="880" t="str">
        <f>DESCRIPCION!A19</f>
        <v>d</v>
      </c>
      <c r="B23" s="104">
        <f>DESCRIPCION!D19</f>
        <v>0</v>
      </c>
      <c r="C23" s="139">
        <f>'CONTROLES Y EVALUACIÓN'!C110</f>
        <v>0</v>
      </c>
      <c r="D23" s="105" t="str">
        <f>'CONTROLES Y EVALUACIÓN'!H110</f>
        <v xml:space="preserve"> </v>
      </c>
      <c r="E23" s="105" t="str">
        <f>'CONTROLES Y EVALUACIÓN'!I110</f>
        <v>Seleccionar</v>
      </c>
      <c r="F23" s="138" t="str">
        <f>'CONTROLES Y EVALUACIÓN'!J110</f>
        <v xml:space="preserve"> </v>
      </c>
      <c r="G23" s="66" t="str">
        <f>IF(F23="Fuerte",100,IF(F23="Moderado",50,IF(F23="Débil",0," ")))</f>
        <v xml:space="preserve"> </v>
      </c>
      <c r="H23" s="669" t="e">
        <f>IF(G26=100,"Fuerte",IF(AND(G26&gt;=50,G26&lt;=99),"Moderado",IF(AND(G26&gt;0,G26&lt;=49),"Débil"," ")))</f>
        <v>#DIV/0!</v>
      </c>
    </row>
    <row r="24" spans="1:8" ht="113.25" customHeight="1" x14ac:dyDescent="0.2">
      <c r="A24" s="789"/>
      <c r="B24" s="104">
        <f>DESCRIPCION!D20</f>
        <v>0</v>
      </c>
      <c r="C24" s="139">
        <f>'CONTROLES Y EVALUACIÓN'!C121</f>
        <v>0</v>
      </c>
      <c r="D24" s="105" t="str">
        <f>'CONTROLES Y EVALUACIÓN'!H121</f>
        <v xml:space="preserve"> </v>
      </c>
      <c r="E24" s="105" t="str">
        <f>'CONTROLES Y EVALUACIÓN'!I121</f>
        <v>Seleccionar</v>
      </c>
      <c r="F24" s="138" t="str">
        <f>'CONTROLES Y EVALUACIÓN'!J121</f>
        <v xml:space="preserve"> </v>
      </c>
      <c r="G24" s="66" t="str">
        <f t="shared" ref="G24:G25" si="4">IF(F24="Fuerte",100,IF(F24="Moderado",50,IF(F24="Débil",0," ")))</f>
        <v xml:space="preserve"> </v>
      </c>
      <c r="H24" s="670"/>
    </row>
    <row r="25" spans="1:8" ht="123.75" customHeight="1" x14ac:dyDescent="0.2">
      <c r="A25" s="790"/>
      <c r="B25" s="104">
        <f>DESCRIPCION!D21</f>
        <v>0</v>
      </c>
      <c r="C25" s="139">
        <f>'CONTROLES Y EVALUACIÓN'!C132</f>
        <v>0</v>
      </c>
      <c r="D25" s="105" t="str">
        <f>'CONTROLES Y EVALUACIÓN'!H132</f>
        <v xml:space="preserve"> </v>
      </c>
      <c r="E25" s="105" t="str">
        <f>'CONTROLES Y EVALUACIÓN'!I132</f>
        <v>Seleccionar</v>
      </c>
      <c r="F25" s="138" t="str">
        <f>'CONTROLES Y EVALUACIÓN'!J132</f>
        <v xml:space="preserve"> </v>
      </c>
      <c r="G25" s="66" t="str">
        <f t="shared" si="4"/>
        <v xml:space="preserve"> </v>
      </c>
      <c r="H25" s="670"/>
    </row>
    <row r="26" spans="1:8" ht="31.5" customHeight="1" x14ac:dyDescent="0.2">
      <c r="A26" s="881"/>
      <c r="B26" s="882"/>
      <c r="C26" s="882"/>
      <c r="D26" s="882"/>
      <c r="E26" s="882"/>
      <c r="F26" s="883"/>
      <c r="G26" s="141" t="e">
        <f>AVERAGE(G23:G25)</f>
        <v>#DIV/0!</v>
      </c>
      <c r="H26" s="670"/>
    </row>
    <row r="27" spans="1:8" ht="112.5" customHeight="1" x14ac:dyDescent="0.2">
      <c r="A27" s="880" t="str">
        <f>DESCRIPCION!A22</f>
        <v>e</v>
      </c>
      <c r="B27" s="104">
        <f>DESCRIPCION!D22</f>
        <v>0</v>
      </c>
      <c r="C27" s="139">
        <f>'CONTROLES Y EVALUACIÓN'!C143</f>
        <v>0</v>
      </c>
      <c r="D27" s="105" t="str">
        <f>'CONTROLES Y EVALUACIÓN'!H143</f>
        <v xml:space="preserve"> </v>
      </c>
      <c r="E27" s="105" t="str">
        <f>'CONTROLES Y EVALUACIÓN'!I143</f>
        <v>Seleccionar</v>
      </c>
      <c r="F27" s="138" t="str">
        <f>'CONTROLES Y EVALUACIÓN'!J143</f>
        <v xml:space="preserve"> </v>
      </c>
      <c r="G27" s="66" t="str">
        <f>IF(F27="Fuerte",100,IF(F27="Moderado",50,IF(F27="Débil",0," ")))</f>
        <v xml:space="preserve"> </v>
      </c>
      <c r="H27" s="669" t="e">
        <f>IF(G30=100,"Fuerte",IF(AND(G30&gt;=50,G30&lt;=99),"Moderado",IF(AND(G30&gt;0,G30&lt;=49),"Débil"," ")))</f>
        <v>#DIV/0!</v>
      </c>
    </row>
    <row r="28" spans="1:8" ht="99.75" customHeight="1" x14ac:dyDescent="0.2">
      <c r="A28" s="789"/>
      <c r="B28" s="104">
        <f>DESCRIPCION!D23</f>
        <v>0</v>
      </c>
      <c r="C28" s="139">
        <f>'CONTROLES Y EVALUACIÓN'!C154</f>
        <v>0</v>
      </c>
      <c r="D28" s="105" t="str">
        <f>'CONTROLES Y EVALUACIÓN'!H154</f>
        <v xml:space="preserve"> </v>
      </c>
      <c r="E28" s="105" t="str">
        <f>'CONTROLES Y EVALUACIÓN'!I154</f>
        <v>Seleccionar</v>
      </c>
      <c r="F28" s="138" t="str">
        <f>'CONTROLES Y EVALUACIÓN'!J154</f>
        <v xml:space="preserve"> </v>
      </c>
      <c r="G28" s="66" t="str">
        <f t="shared" ref="G28:G29" si="5">IF(F28="Fuerte",100,IF(F28="Moderado",50,IF(F28="Débil",0," ")))</f>
        <v xml:space="preserve"> </v>
      </c>
      <c r="H28" s="670"/>
    </row>
    <row r="29" spans="1:8" ht="96.75" customHeight="1" x14ac:dyDescent="0.2">
      <c r="A29" s="790"/>
      <c r="B29" s="104">
        <f>DESCRIPCION!D24</f>
        <v>0</v>
      </c>
      <c r="C29" s="139">
        <f>'CONTROLES Y EVALUACIÓN'!C165</f>
        <v>0</v>
      </c>
      <c r="D29" s="105" t="str">
        <f>'CONTROLES Y EVALUACIÓN'!H165</f>
        <v xml:space="preserve"> </v>
      </c>
      <c r="E29" s="105" t="str">
        <f>'CONTROLES Y EVALUACIÓN'!I165</f>
        <v>Seleccionar</v>
      </c>
      <c r="F29" s="138" t="str">
        <f>'CONTROLES Y EVALUACIÓN'!J165</f>
        <v xml:space="preserve"> </v>
      </c>
      <c r="G29" s="66" t="str">
        <f t="shared" si="5"/>
        <v xml:space="preserve"> </v>
      </c>
      <c r="H29" s="670"/>
    </row>
    <row r="30" spans="1:8" ht="24" customHeight="1" x14ac:dyDescent="0.2">
      <c r="A30" s="881"/>
      <c r="B30" s="882"/>
      <c r="C30" s="882"/>
      <c r="D30" s="882"/>
      <c r="E30" s="882"/>
      <c r="F30" s="883"/>
      <c r="G30" s="141" t="e">
        <f>AVERAGE(G27:G29)</f>
        <v>#DIV/0!</v>
      </c>
      <c r="H30" s="670"/>
    </row>
    <row r="31" spans="1:8" ht="120" customHeight="1" x14ac:dyDescent="0.2">
      <c r="A31" s="880" t="str">
        <f>DESCRIPCION!A25</f>
        <v>f</v>
      </c>
      <c r="B31" s="104">
        <f>DESCRIPCION!D25</f>
        <v>0</v>
      </c>
      <c r="C31" s="139">
        <f>'CONTROLES Y EVALUACIÓN'!C176</f>
        <v>0</v>
      </c>
      <c r="D31" s="105" t="str">
        <f>'CONTROLES Y EVALUACIÓN'!H176</f>
        <v>Débil</v>
      </c>
      <c r="E31" s="105" t="str">
        <f>'CONTROLES Y EVALUACIÓN'!I176</f>
        <v>Fuerte (Siempre se Ejecuta)</v>
      </c>
      <c r="F31" s="138" t="str">
        <f>'CONTROLES Y EVALUACIÓN'!J176</f>
        <v>Débil</v>
      </c>
      <c r="G31" s="66">
        <f>IF(F31="Fuerte",100,IF(F31="Moderado",50,IF(F31="Débil",0," ")))</f>
        <v>0</v>
      </c>
      <c r="H31" s="669" t="str">
        <f>IF(G34=100,"Fuerte",IF(AND(G34&gt;=50,G34&lt;=99),"Moderado",IF(AND(G34&gt;0,G34&lt;=49),"Débil"," ")))</f>
        <v xml:space="preserve"> </v>
      </c>
    </row>
    <row r="32" spans="1:8" ht="114" customHeight="1" x14ac:dyDescent="0.2">
      <c r="A32" s="789"/>
      <c r="B32" s="104">
        <f>DESCRIPCION!B26</f>
        <v>0</v>
      </c>
      <c r="C32" s="139">
        <f>'CONTROLES Y EVALUACIÓN'!C187</f>
        <v>0</v>
      </c>
      <c r="D32" s="105" t="str">
        <f>'CONTROLES Y EVALUACIÓN'!H187</f>
        <v xml:space="preserve"> </v>
      </c>
      <c r="E32" s="105" t="str">
        <f>'CONTROLES Y EVALUACIÓN'!I187</f>
        <v>Seleccionar</v>
      </c>
      <c r="F32" s="138" t="str">
        <f>'CONTROLES Y EVALUACIÓN'!J187</f>
        <v xml:space="preserve"> </v>
      </c>
      <c r="G32" s="66" t="str">
        <f t="shared" ref="G32:G33" si="6">IF(F32="Fuerte",100,IF(F32="Moderado",50,IF(F32="Débil",0," ")))</f>
        <v xml:space="preserve"> </v>
      </c>
      <c r="H32" s="670"/>
    </row>
    <row r="33" spans="1:8" ht="100.5" customHeight="1" x14ac:dyDescent="0.2">
      <c r="A33" s="790"/>
      <c r="B33" s="104">
        <f>DESCRIPCION!B27</f>
        <v>0</v>
      </c>
      <c r="C33" s="139">
        <f>'CONTROLES Y EVALUACIÓN'!C198</f>
        <v>0</v>
      </c>
      <c r="D33" s="105" t="str">
        <f>'CONTROLES Y EVALUACIÓN'!H198</f>
        <v xml:space="preserve"> </v>
      </c>
      <c r="E33" s="105" t="str">
        <f>'CONTROLES Y EVALUACIÓN'!I198</f>
        <v>Seleccionar</v>
      </c>
      <c r="F33" s="138" t="str">
        <f>'CONTROLES Y EVALUACIÓN'!J198</f>
        <v xml:space="preserve"> </v>
      </c>
      <c r="G33" s="66" t="str">
        <f t="shared" si="6"/>
        <v xml:space="preserve"> </v>
      </c>
      <c r="H33" s="670"/>
    </row>
    <row r="34" spans="1:8" ht="30" customHeight="1" x14ac:dyDescent="0.2">
      <c r="A34" s="881"/>
      <c r="B34" s="882"/>
      <c r="C34" s="882"/>
      <c r="D34" s="882"/>
      <c r="E34" s="882"/>
      <c r="F34" s="883"/>
      <c r="G34" s="141">
        <f>AVERAGE(G31:G33)</f>
        <v>0</v>
      </c>
      <c r="H34" s="670"/>
    </row>
    <row r="35" spans="1:8" ht="107.25" customHeight="1" x14ac:dyDescent="0.2">
      <c r="A35" s="880" t="str">
        <f>DESCRIPCION!A28</f>
        <v>g</v>
      </c>
      <c r="B35" s="104">
        <f>DESCRIPCION!D28</f>
        <v>0</v>
      </c>
      <c r="C35" s="139">
        <f>'CONTROLES Y EVALUACIÓN'!C209</f>
        <v>0</v>
      </c>
      <c r="D35" s="105" t="str">
        <f>'CONTROLES Y EVALUACIÓN'!H209</f>
        <v xml:space="preserve"> </v>
      </c>
      <c r="E35" s="105" t="str">
        <f>'CONTROLES Y EVALUACIÓN'!I209</f>
        <v>Seleccionar</v>
      </c>
      <c r="F35" s="138" t="str">
        <f>'CONTROLES Y EVALUACIÓN'!J209</f>
        <v xml:space="preserve"> </v>
      </c>
      <c r="G35" s="66" t="str">
        <f>IF(F35="Fuerte",100,IF(F35="Moderado",50,IF(F35="Débil",0," ")))</f>
        <v xml:space="preserve"> </v>
      </c>
      <c r="H35" s="669" t="e">
        <f>IF(G38=100,"Fuerte",IF(AND(G38&gt;=50,G38&lt;=99),"Moderado",IF(AND(G38&gt;0,G38&lt;=49),"Débil"," ")))</f>
        <v>#DIV/0!</v>
      </c>
    </row>
    <row r="36" spans="1:8" ht="108.75" customHeight="1" x14ac:dyDescent="0.2">
      <c r="A36" s="789"/>
      <c r="B36" s="104">
        <f>DESCRIPCION!D29</f>
        <v>0</v>
      </c>
      <c r="C36" s="139">
        <f>'CONTROLES Y EVALUACIÓN'!C220</f>
        <v>0</v>
      </c>
      <c r="D36" s="105" t="str">
        <f>'CONTROLES Y EVALUACIÓN'!H220</f>
        <v xml:space="preserve"> </v>
      </c>
      <c r="E36" s="105" t="str">
        <f>'CONTROLES Y EVALUACIÓN'!I220</f>
        <v>Moderado (Algunas veces se ejecuta)</v>
      </c>
      <c r="F36" s="138" t="str">
        <f>'CONTROLES Y EVALUACIÓN'!J220</f>
        <v xml:space="preserve"> </v>
      </c>
      <c r="G36" s="66" t="str">
        <f t="shared" ref="G36:G37" si="7">IF(F36="Fuerte",100,IF(F36="Moderado",50,IF(F36="Débil",0," ")))</f>
        <v xml:space="preserve"> </v>
      </c>
      <c r="H36" s="670"/>
    </row>
    <row r="37" spans="1:8" ht="111" customHeight="1" x14ac:dyDescent="0.2">
      <c r="A37" s="790"/>
      <c r="B37" s="104">
        <f>DESCRIPCION!D30</f>
        <v>0</v>
      </c>
      <c r="C37" s="139">
        <f>'CONTROLES Y EVALUACIÓN'!C231</f>
        <v>0</v>
      </c>
      <c r="D37" s="105" t="str">
        <f>'CONTROLES Y EVALUACIÓN'!H231</f>
        <v xml:space="preserve"> </v>
      </c>
      <c r="E37" s="105" t="str">
        <f>'CONTROLES Y EVALUACIÓN'!I231</f>
        <v>Seleccionar</v>
      </c>
      <c r="F37" s="138" t="str">
        <f>'CONTROLES Y EVALUACIÓN'!J231</f>
        <v xml:space="preserve"> </v>
      </c>
      <c r="G37" s="66" t="str">
        <f t="shared" si="7"/>
        <v xml:space="preserve"> </v>
      </c>
      <c r="H37" s="670"/>
    </row>
    <row r="38" spans="1:8" ht="31.5" customHeight="1" x14ac:dyDescent="0.2">
      <c r="A38" s="881"/>
      <c r="B38" s="882"/>
      <c r="C38" s="882"/>
      <c r="D38" s="882"/>
      <c r="E38" s="882"/>
      <c r="F38" s="883"/>
      <c r="G38" s="141" t="e">
        <f>AVERAGE(G35:G37)</f>
        <v>#DIV/0!</v>
      </c>
      <c r="H38" s="670"/>
    </row>
    <row r="39" spans="1:8" ht="85.5" customHeight="1" x14ac:dyDescent="0.2">
      <c r="A39" s="880" t="str">
        <f>DESCRIPCION!A31</f>
        <v>h</v>
      </c>
      <c r="B39" s="104">
        <f>DESCRIPCION!D31</f>
        <v>0</v>
      </c>
      <c r="C39" s="139">
        <f>'CONTROLES Y EVALUACIÓN'!C242</f>
        <v>0</v>
      </c>
      <c r="D39" s="105" t="str">
        <f>'CONTROLES Y EVALUACIÓN'!H242</f>
        <v xml:space="preserve"> </v>
      </c>
      <c r="E39" s="105" t="str">
        <f>'CONTROLES Y EVALUACIÓN'!I242</f>
        <v>Seleccionar</v>
      </c>
      <c r="F39" s="138" t="str">
        <f>'CONTROLES Y EVALUACIÓN'!J242</f>
        <v xml:space="preserve"> </v>
      </c>
      <c r="G39" s="66" t="str">
        <f>IF(F39="Fuerte",100,IF(F39="Moderado",50,IF(F39="Débil",0," ")))</f>
        <v xml:space="preserve"> </v>
      </c>
      <c r="H39" s="669" t="e">
        <f>IF(G42=100,"Fuerte",IF(AND(G42&gt;=50,G42&lt;=99),"Moderado",IF(AND(G42&gt;0,G42&lt;=49),"Débil"," ")))</f>
        <v>#DIV/0!</v>
      </c>
    </row>
    <row r="40" spans="1:8" ht="92.25" customHeight="1" x14ac:dyDescent="0.2">
      <c r="A40" s="789"/>
      <c r="B40" s="104">
        <f>DESCRIPCION!D32</f>
        <v>0</v>
      </c>
      <c r="C40" s="139">
        <f>'CONTROLES Y EVALUACIÓN'!C253</f>
        <v>0</v>
      </c>
      <c r="D40" s="105" t="str">
        <f>'CONTROLES Y EVALUACIÓN'!H253</f>
        <v xml:space="preserve"> </v>
      </c>
      <c r="E40" s="105" t="str">
        <f>'CONTROLES Y EVALUACIÓN'!I253</f>
        <v>Seleccionar</v>
      </c>
      <c r="F40" s="138" t="str">
        <f>'CONTROLES Y EVALUACIÓN'!J253</f>
        <v xml:space="preserve"> </v>
      </c>
      <c r="G40" s="66" t="str">
        <f t="shared" ref="G40" si="8">IF(F40="Fuerte",100,IF(F40="Moderado",50,IF(F40="Débil",0," ")))</f>
        <v xml:space="preserve"> </v>
      </c>
      <c r="H40" s="670"/>
    </row>
    <row r="41" spans="1:8" ht="86.25" customHeight="1" x14ac:dyDescent="0.2">
      <c r="A41" s="790"/>
      <c r="B41" s="104">
        <f>DESCRIPCION!D33</f>
        <v>0</v>
      </c>
      <c r="C41" s="139">
        <f>'CONTROLES Y EVALUACIÓN'!C264</f>
        <v>0</v>
      </c>
      <c r="D41" s="105" t="str">
        <f>'CONTROLES Y EVALUACIÓN'!H264</f>
        <v xml:space="preserve"> </v>
      </c>
      <c r="E41" s="105" t="str">
        <f>'CONTROLES Y EVALUACIÓN'!I264</f>
        <v>Seleccionar</v>
      </c>
      <c r="F41" s="138" t="str">
        <f>'CONTROLES Y EVALUACIÓN'!J264</f>
        <v xml:space="preserve"> </v>
      </c>
      <c r="G41" s="66" t="str">
        <f>IF(F41="Fuerte",100,IF(F41="Moderado",50,IF(F41="Débil",0," ")))</f>
        <v xml:space="preserve"> </v>
      </c>
      <c r="H41" s="670"/>
    </row>
    <row r="42" spans="1:8" ht="28.5" customHeight="1" x14ac:dyDescent="0.2">
      <c r="A42" s="881"/>
      <c r="B42" s="882"/>
      <c r="C42" s="882"/>
      <c r="D42" s="882"/>
      <c r="E42" s="882"/>
      <c r="F42" s="883"/>
      <c r="G42" s="141" t="e">
        <f>AVERAGE(G39:G41)</f>
        <v>#DIV/0!</v>
      </c>
      <c r="H42" s="670"/>
    </row>
    <row r="43" spans="1:8" ht="71.25" customHeight="1" x14ac:dyDescent="0.2">
      <c r="A43" s="880" t="str">
        <f>DESCRIPCION!A34</f>
        <v>i</v>
      </c>
      <c r="B43" s="104">
        <f>DESCRIPCION!D34</f>
        <v>0</v>
      </c>
      <c r="C43" s="139">
        <f>'CONTROLES Y EVALUACIÓN'!C275</f>
        <v>0</v>
      </c>
      <c r="D43" s="105" t="str">
        <f>'CONTROLES Y EVALUACIÓN'!H275</f>
        <v xml:space="preserve"> </v>
      </c>
      <c r="E43" s="105" t="str">
        <f>'CONTROLES Y EVALUACIÓN'!I275</f>
        <v>Seleccionar</v>
      </c>
      <c r="F43" s="138" t="str">
        <f>'CONTROLES Y EVALUACIÓN'!J275</f>
        <v xml:space="preserve"> </v>
      </c>
      <c r="G43" s="66" t="str">
        <f>IF(F43="Fuerte",100,IF(F43="Moderado",50,IF(F43="Débil",0," ")))</f>
        <v xml:space="preserve"> </v>
      </c>
      <c r="H43" s="669" t="e">
        <f>IF(G46=100,"Fuerte",IF(AND(G46&gt;=50,G46&lt;=99),"Moderado",IF(AND(G46&gt;0,G46&lt;=49),"Débil"," ")))</f>
        <v>#DIV/0!</v>
      </c>
    </row>
    <row r="44" spans="1:8" ht="91.5" customHeight="1" x14ac:dyDescent="0.2">
      <c r="A44" s="789"/>
      <c r="B44" s="104">
        <f>DESCRIPCION!D35</f>
        <v>0</v>
      </c>
      <c r="C44" s="139">
        <f>'CONTROLES Y EVALUACIÓN'!C286</f>
        <v>0</v>
      </c>
      <c r="D44" s="105" t="str">
        <f>'CONTROLES Y EVALUACIÓN'!H286</f>
        <v xml:space="preserve"> </v>
      </c>
      <c r="E44" s="105" t="str">
        <f>'CONTROLES Y EVALUACIÓN'!I286</f>
        <v>Seleccionar</v>
      </c>
      <c r="F44" s="138" t="str">
        <f>'CONTROLES Y EVALUACIÓN'!J286</f>
        <v xml:space="preserve"> </v>
      </c>
      <c r="G44" s="66" t="str">
        <f t="shared" ref="G44:G45" si="9">IF(F44="Fuerte",100,IF(F44="Moderado",50,IF(F44="Débil",0," ")))</f>
        <v xml:space="preserve"> </v>
      </c>
      <c r="H44" s="670"/>
    </row>
    <row r="45" spans="1:8" ht="85.5" customHeight="1" x14ac:dyDescent="0.2">
      <c r="A45" s="790"/>
      <c r="B45" s="104">
        <f>DESCRIPCION!D36</f>
        <v>0</v>
      </c>
      <c r="C45" s="139">
        <f>'CONTROLES Y EVALUACIÓN'!C297</f>
        <v>0</v>
      </c>
      <c r="D45" s="105" t="str">
        <f>'CONTROLES Y EVALUACIÓN'!H297</f>
        <v xml:space="preserve"> </v>
      </c>
      <c r="E45" s="105" t="str">
        <f>'CONTROLES Y EVALUACIÓN'!I297</f>
        <v>Seleccionar</v>
      </c>
      <c r="F45" s="138" t="str">
        <f>'CONTROLES Y EVALUACIÓN'!J297</f>
        <v xml:space="preserve"> </v>
      </c>
      <c r="G45" s="66" t="str">
        <f t="shared" si="9"/>
        <v xml:space="preserve"> </v>
      </c>
      <c r="H45" s="670"/>
    </row>
    <row r="46" spans="1:8" ht="33.75" customHeight="1" x14ac:dyDescent="0.2">
      <c r="A46" s="881"/>
      <c r="B46" s="882"/>
      <c r="C46" s="882"/>
      <c r="D46" s="882"/>
      <c r="E46" s="882"/>
      <c r="F46" s="883"/>
      <c r="G46" s="141" t="e">
        <f>AVERAGE(G43:G45)</f>
        <v>#DIV/0!</v>
      </c>
      <c r="H46" s="670"/>
    </row>
    <row r="47" spans="1:8" ht="107.25" customHeight="1" x14ac:dyDescent="0.2">
      <c r="A47" s="868" t="str">
        <f>DESCRIPCION!A37</f>
        <v>j</v>
      </c>
      <c r="B47" s="104">
        <f>DESCRIPCION!D37</f>
        <v>0</v>
      </c>
      <c r="C47" s="139">
        <f>'CONTROLES Y EVALUACIÓN'!C308</f>
        <v>0</v>
      </c>
      <c r="D47" s="105" t="str">
        <f>'CONTROLES Y EVALUACIÓN'!H308</f>
        <v xml:space="preserve"> </v>
      </c>
      <c r="E47" s="105" t="str">
        <f>'CONTROLES Y EVALUACIÓN'!I308</f>
        <v>Seleccionar</v>
      </c>
      <c r="F47" s="138" t="str">
        <f>'CONTROLES Y EVALUACIÓN'!J308</f>
        <v xml:space="preserve"> </v>
      </c>
      <c r="G47" s="66" t="str">
        <f>IF(F47="Fuerte",100,IF(F47="Moderado",50,IF(F47="Débil",0," ")))</f>
        <v xml:space="preserve"> </v>
      </c>
      <c r="H47" s="669" t="e">
        <f>IF(G50=100,"Fuerte",IF(AND(G50&gt;=50,G50&lt;=99),"Moderado",IF(AND(G50&gt;0,G50&lt;=49),"Débil"," ")))</f>
        <v>#DIV/0!</v>
      </c>
    </row>
    <row r="48" spans="1:8" ht="99.75" customHeight="1" x14ac:dyDescent="0.2">
      <c r="A48" s="869"/>
      <c r="B48" s="104">
        <f>DESCRIPCION!D38</f>
        <v>0</v>
      </c>
      <c r="C48" s="139">
        <f>'CONTROLES Y EVALUACIÓN'!C319</f>
        <v>0</v>
      </c>
      <c r="D48" s="105" t="str">
        <f>'CONTROLES Y EVALUACIÓN'!H319</f>
        <v xml:space="preserve"> </v>
      </c>
      <c r="E48" s="105" t="str">
        <f>'CONTROLES Y EVALUACIÓN'!I319</f>
        <v>Fuerte (Siempre se Ejecuta)</v>
      </c>
      <c r="F48" s="138" t="str">
        <f>'CONTROLES Y EVALUACIÓN'!J319</f>
        <v xml:space="preserve"> </v>
      </c>
      <c r="G48" s="66" t="str">
        <f t="shared" ref="G48:G49" si="10">IF(F48="Fuerte",100,IF(F48="Moderado",50,IF(F48="Débil",0," ")))</f>
        <v xml:space="preserve"> </v>
      </c>
      <c r="H48" s="670"/>
    </row>
    <row r="49" spans="1:8" ht="96" customHeight="1" x14ac:dyDescent="0.2">
      <c r="A49" s="870"/>
      <c r="B49" s="104">
        <f>DESCRIPCION!D39</f>
        <v>0</v>
      </c>
      <c r="C49" s="139">
        <f>'CONTROLES Y EVALUACIÓN'!C330</f>
        <v>0</v>
      </c>
      <c r="D49" s="105" t="str">
        <f>'CONTROLES Y EVALUACIÓN'!H330</f>
        <v xml:space="preserve"> </v>
      </c>
      <c r="E49" s="105" t="str">
        <f>'CONTROLES Y EVALUACIÓN'!I330</f>
        <v>Seleccionar</v>
      </c>
      <c r="F49" s="138" t="str">
        <f>'CONTROLES Y EVALUACIÓN'!J330</f>
        <v xml:space="preserve"> </v>
      </c>
      <c r="G49" s="66" t="str">
        <f t="shared" si="10"/>
        <v xml:space="preserve"> </v>
      </c>
      <c r="H49" s="670"/>
    </row>
    <row r="50" spans="1:8" ht="30.75" customHeight="1" thickBot="1" x14ac:dyDescent="0.25">
      <c r="A50" s="871"/>
      <c r="B50" s="872"/>
      <c r="C50" s="872"/>
      <c r="D50" s="872"/>
      <c r="E50" s="872"/>
      <c r="F50" s="873"/>
      <c r="G50" s="142" t="e">
        <f>AVERAGE(G47:G49)</f>
        <v>#DIV/0!</v>
      </c>
      <c r="H50" s="671"/>
    </row>
  </sheetData>
  <sheetProtection selectLockedCells="1"/>
  <mergeCells count="50">
    <mergeCell ref="A22:F22"/>
    <mergeCell ref="H19:H22"/>
    <mergeCell ref="H9:H10"/>
    <mergeCell ref="A11:A13"/>
    <mergeCell ref="A15:A17"/>
    <mergeCell ref="A19:A21"/>
    <mergeCell ref="H11:H14"/>
    <mergeCell ref="A14:F14"/>
    <mergeCell ref="A18:F18"/>
    <mergeCell ref="H15:H18"/>
    <mergeCell ref="B16:B17"/>
    <mergeCell ref="D16:D17"/>
    <mergeCell ref="E16:E17"/>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A32" workbookViewId="0">
      <selection activeCell="G39" sqref="G39:G40"/>
    </sheetView>
  </sheetViews>
  <sheetFormatPr baseColWidth="10" defaultRowHeight="15" x14ac:dyDescent="0.25"/>
  <cols>
    <col min="8" max="8" width="10.5703125" customWidth="1"/>
    <col min="9" max="9" width="10.42578125" customWidth="1"/>
    <col min="11" max="11" width="16" customWidth="1"/>
  </cols>
  <sheetData>
    <row r="1" spans="1:12" x14ac:dyDescent="0.25">
      <c r="A1" s="426"/>
      <c r="B1" s="773"/>
      <c r="C1" s="395" t="str">
        <f>CONTEXTO!B1</f>
        <v xml:space="preserve">PROCESO: </v>
      </c>
      <c r="D1" s="395"/>
      <c r="E1" s="395"/>
      <c r="F1" s="395"/>
      <c r="G1" s="401" t="s">
        <v>387</v>
      </c>
      <c r="H1" s="334"/>
      <c r="I1" s="334"/>
      <c r="J1" s="771"/>
      <c r="K1" s="319"/>
      <c r="L1" s="1"/>
    </row>
    <row r="2" spans="1:12" x14ac:dyDescent="0.25">
      <c r="A2" s="427"/>
      <c r="B2" s="421"/>
      <c r="C2" s="396"/>
      <c r="D2" s="396"/>
      <c r="E2" s="396"/>
      <c r="F2" s="396"/>
      <c r="G2" s="402" t="s">
        <v>392</v>
      </c>
      <c r="H2" s="403"/>
      <c r="I2" s="403"/>
      <c r="J2" s="772"/>
      <c r="K2" s="320"/>
      <c r="L2" s="1"/>
    </row>
    <row r="3" spans="1:12" x14ac:dyDescent="0.25">
      <c r="A3" s="427"/>
      <c r="B3" s="421"/>
      <c r="C3" s="396" t="s">
        <v>32</v>
      </c>
      <c r="D3" s="396"/>
      <c r="E3" s="396"/>
      <c r="F3" s="396"/>
      <c r="G3" s="402" t="s">
        <v>386</v>
      </c>
      <c r="H3" s="403"/>
      <c r="I3" s="403"/>
      <c r="J3" s="772"/>
      <c r="K3" s="320"/>
      <c r="L3" s="1"/>
    </row>
    <row r="4" spans="1:12" x14ac:dyDescent="0.25">
      <c r="A4" s="427"/>
      <c r="B4" s="421"/>
      <c r="C4" s="396"/>
      <c r="D4" s="396"/>
      <c r="E4" s="396"/>
      <c r="F4" s="396"/>
      <c r="G4" s="402" t="s">
        <v>407</v>
      </c>
      <c r="H4" s="403"/>
      <c r="I4" s="403"/>
      <c r="J4" s="772"/>
      <c r="K4" s="320"/>
      <c r="L4" s="1"/>
    </row>
    <row r="5" spans="1:12" ht="15.75" x14ac:dyDescent="0.25">
      <c r="A5" s="382"/>
      <c r="B5" s="383"/>
      <c r="C5" s="383"/>
      <c r="D5" s="383"/>
      <c r="E5" s="383"/>
      <c r="F5" s="383"/>
      <c r="G5" s="383"/>
      <c r="H5" s="383"/>
      <c r="I5" s="383"/>
      <c r="J5" s="383"/>
      <c r="K5" s="384"/>
      <c r="L5" s="1"/>
    </row>
    <row r="6" spans="1:12" x14ac:dyDescent="0.25">
      <c r="A6" s="780" t="s">
        <v>119</v>
      </c>
      <c r="B6" s="781"/>
      <c r="C6" s="781"/>
      <c r="D6" s="781"/>
      <c r="E6" s="781"/>
      <c r="F6" s="781"/>
      <c r="G6" s="781"/>
      <c r="H6" s="781"/>
      <c r="I6" s="781"/>
      <c r="J6" s="781"/>
      <c r="K6" s="782"/>
      <c r="L6" s="1"/>
    </row>
    <row r="7" spans="1:12" x14ac:dyDescent="0.25">
      <c r="A7" s="780"/>
      <c r="B7" s="781"/>
      <c r="C7" s="781"/>
      <c r="D7" s="781"/>
      <c r="E7" s="781"/>
      <c r="F7" s="781"/>
      <c r="G7" s="781"/>
      <c r="H7" s="781"/>
      <c r="I7" s="781"/>
      <c r="J7" s="781"/>
      <c r="K7" s="782"/>
      <c r="L7" s="1"/>
    </row>
    <row r="8" spans="1:12" x14ac:dyDescent="0.25">
      <c r="A8" s="776" t="str">
        <f>CONTEXTO!A8</f>
        <v>PROCESO:  GESTIÓN DEL DESARROLLO ECONÓMICO Y LA COMPETITIVIDAD</v>
      </c>
      <c r="B8" s="386"/>
      <c r="C8" s="386"/>
      <c r="D8" s="386"/>
      <c r="E8" s="386"/>
      <c r="F8" s="386"/>
      <c r="G8" s="386"/>
      <c r="H8" s="386"/>
      <c r="I8" s="386"/>
      <c r="J8" s="386"/>
      <c r="K8" s="387"/>
      <c r="L8" s="1"/>
    </row>
    <row r="9" spans="1:12" ht="56.25" customHeight="1" thickBot="1" x14ac:dyDescent="0.3">
      <c r="A9" s="777" t="str">
        <f>CONTEXTO!A9</f>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9" s="778"/>
      <c r="C9" s="778"/>
      <c r="D9" s="778"/>
      <c r="E9" s="778"/>
      <c r="F9" s="778"/>
      <c r="G9" s="778"/>
      <c r="H9" s="778"/>
      <c r="I9" s="778"/>
      <c r="J9" s="778"/>
      <c r="K9" s="779"/>
      <c r="L9" s="1"/>
    </row>
    <row r="10" spans="1:12" ht="15.75" thickBot="1" x14ac:dyDescent="0.3">
      <c r="A10" s="774"/>
      <c r="B10" s="775"/>
      <c r="C10" s="775"/>
      <c r="D10" s="775"/>
      <c r="E10" s="775"/>
      <c r="F10" s="775"/>
      <c r="G10" s="775"/>
      <c r="H10" s="775"/>
      <c r="I10" s="775"/>
      <c r="J10" s="775"/>
      <c r="K10" s="775"/>
      <c r="L10" s="1"/>
    </row>
    <row r="11" spans="1:12" ht="15.75" customHeight="1" thickBot="1" x14ac:dyDescent="0.3">
      <c r="A11" s="920" t="s">
        <v>120</v>
      </c>
      <c r="B11" s="914" t="str">
        <f>DESCRIPCION!A10</f>
        <v>POSIBILIDAD DE GENERAR BAJA COBERTURA PARA LA PROMOCION DEL DESARROLLO ECONOMICO Y LA COMPETITIVIDAD PARA LOS EMPRENDEDORES, EMPRESARIOS Y CIUDADANOS DEL MUNICIPIO DE IBAGUE</v>
      </c>
      <c r="C11" s="914"/>
      <c r="D11" s="914"/>
      <c r="E11" s="914"/>
      <c r="F11" s="914"/>
      <c r="G11" s="914"/>
      <c r="H11" s="915"/>
      <c r="I11" s="912" t="s">
        <v>350</v>
      </c>
      <c r="J11" s="913"/>
      <c r="K11" s="150" t="str">
        <f>IF(J18="x","EXTREMA",IF(J20="x","ALTA",IF(J22="x","MODERADA",IF(J24="x","BAJA",""))))</f>
        <v/>
      </c>
      <c r="L11" s="1"/>
    </row>
    <row r="12" spans="1:12" ht="16.5" thickBot="1" x14ac:dyDescent="0.3">
      <c r="A12" s="921"/>
      <c r="B12" s="916"/>
      <c r="C12" s="916"/>
      <c r="D12" s="916"/>
      <c r="E12" s="916"/>
      <c r="F12" s="916"/>
      <c r="G12" s="916"/>
      <c r="H12" s="917"/>
      <c r="I12" s="907" t="s">
        <v>351</v>
      </c>
      <c r="J12" s="908"/>
      <c r="K12" s="195" t="str">
        <f>'VALORACION RIESGOS INHERENTES'!K11</f>
        <v/>
      </c>
      <c r="L12" s="1"/>
    </row>
    <row r="13" spans="1:12" ht="16.5" thickBot="1" x14ac:dyDescent="0.3">
      <c r="A13" s="922"/>
      <c r="B13" s="724" t="s">
        <v>301</v>
      </c>
      <c r="C13" s="725"/>
      <c r="D13" s="725"/>
      <c r="E13" s="725"/>
      <c r="F13" s="725"/>
      <c r="G13" s="725"/>
      <c r="H13" s="725"/>
      <c r="I13" s="725"/>
      <c r="J13" s="728"/>
      <c r="K13" s="260" t="e">
        <f>'EVALUACIÓN SOLIDEZ CONTROLES'!H11</f>
        <v>#DIV/0!</v>
      </c>
      <c r="L13" s="1"/>
    </row>
    <row r="14" spans="1:12" ht="16.5" thickBot="1" x14ac:dyDescent="0.3">
      <c r="A14" s="197" t="s">
        <v>122</v>
      </c>
      <c r="B14" s="198"/>
      <c r="C14" s="198"/>
      <c r="D14" s="256"/>
      <c r="E14" s="909"/>
      <c r="F14" s="910"/>
      <c r="G14" s="911"/>
      <c r="H14" s="724" t="s">
        <v>353</v>
      </c>
      <c r="I14" s="728"/>
      <c r="J14" s="729"/>
      <c r="K14" s="730"/>
      <c r="L14" s="1"/>
    </row>
    <row r="15" spans="1:12" ht="47.25" customHeight="1" x14ac:dyDescent="0.25">
      <c r="A15" s="179"/>
      <c r="B15" s="158"/>
      <c r="C15" s="180"/>
      <c r="D15" s="158"/>
      <c r="E15" s="158"/>
      <c r="F15" s="158"/>
      <c r="G15" s="158"/>
      <c r="H15" s="158"/>
      <c r="I15" s="158"/>
      <c r="J15" s="175"/>
      <c r="K15" s="176"/>
      <c r="L15" s="1"/>
    </row>
    <row r="16" spans="1:12" ht="39" customHeight="1" x14ac:dyDescent="0.25">
      <c r="A16" s="710" t="s">
        <v>122</v>
      </c>
      <c r="B16" s="158">
        <v>5</v>
      </c>
      <c r="C16" s="711"/>
      <c r="D16" s="690"/>
      <c r="E16" s="691"/>
      <c r="F16" s="691"/>
      <c r="G16" s="691"/>
      <c r="H16" s="158"/>
      <c r="I16" s="158"/>
      <c r="J16" s="705" t="s">
        <v>121</v>
      </c>
      <c r="K16" s="706"/>
      <c r="L16" s="1"/>
    </row>
    <row r="17" spans="1:24" x14ac:dyDescent="0.25">
      <c r="A17" s="710"/>
      <c r="B17" s="158" t="s">
        <v>124</v>
      </c>
      <c r="C17" s="712"/>
      <c r="D17" s="690"/>
      <c r="E17" s="691"/>
      <c r="F17" s="691"/>
      <c r="G17" s="691"/>
      <c r="H17" s="158"/>
      <c r="I17" s="158"/>
      <c r="J17" s="160"/>
      <c r="K17" s="161"/>
      <c r="L17" s="1"/>
    </row>
    <row r="18" spans="1:24" ht="27.75" x14ac:dyDescent="0.25">
      <c r="A18" s="710"/>
      <c r="B18" s="158">
        <v>4</v>
      </c>
      <c r="C18" s="713"/>
      <c r="D18" s="690"/>
      <c r="E18" s="690"/>
      <c r="F18" s="703"/>
      <c r="G18" s="691"/>
      <c r="H18" s="158"/>
      <c r="I18" s="158"/>
      <c r="J18" s="166" t="str">
        <f xml:space="preserve"> IF(OR(E16="X",F16="X",G16="x",F18="x",G18="X",F20="X",G20="X",G22="X" ),"x","")</f>
        <v/>
      </c>
      <c r="K18" s="161" t="s">
        <v>123</v>
      </c>
      <c r="L18" s="1"/>
    </row>
    <row r="19" spans="1:24" ht="27.75" x14ac:dyDescent="0.25">
      <c r="A19" s="710"/>
      <c r="B19" s="158" t="s">
        <v>126</v>
      </c>
      <c r="C19" s="714"/>
      <c r="D19" s="690"/>
      <c r="E19" s="690"/>
      <c r="F19" s="703"/>
      <c r="G19" s="691"/>
      <c r="H19" s="158"/>
      <c r="I19" s="158"/>
      <c r="J19" s="167"/>
      <c r="K19" s="161"/>
      <c r="L19" s="1"/>
    </row>
    <row r="20" spans="1:24" ht="27.75" x14ac:dyDescent="0.25">
      <c r="A20" s="710"/>
      <c r="B20" s="158">
        <v>3</v>
      </c>
      <c r="C20" s="693"/>
      <c r="D20" s="688"/>
      <c r="E20" s="689"/>
      <c r="F20" s="703"/>
      <c r="G20" s="691"/>
      <c r="H20" s="158"/>
      <c r="I20" s="158"/>
      <c r="J20" s="168" t="str">
        <f xml:space="preserve"> IF(OR(C16="X",D16="X",D18="x",E18="x",E20="X",F22="X",F24="X",G24="X" ),"x","")</f>
        <v/>
      </c>
      <c r="K20" s="161" t="s">
        <v>125</v>
      </c>
      <c r="L20" s="1"/>
      <c r="X20" s="41"/>
    </row>
    <row r="21" spans="1:24" ht="27.75" x14ac:dyDescent="0.25">
      <c r="A21" s="710"/>
      <c r="B21" s="158" t="s">
        <v>128</v>
      </c>
      <c r="C21" s="704"/>
      <c r="D21" s="688"/>
      <c r="E21" s="690"/>
      <c r="F21" s="703"/>
      <c r="G21" s="691"/>
      <c r="H21" s="158"/>
      <c r="I21" s="158"/>
      <c r="J21" s="169"/>
      <c r="K21" s="161"/>
      <c r="L21" s="1"/>
    </row>
    <row r="22" spans="1:24" ht="27.75" x14ac:dyDescent="0.25">
      <c r="A22" s="710"/>
      <c r="B22" s="158">
        <v>2</v>
      </c>
      <c r="C22" s="693"/>
      <c r="D22" s="686"/>
      <c r="E22" s="687"/>
      <c r="F22" s="689"/>
      <c r="G22" s="691"/>
      <c r="H22" s="158"/>
      <c r="I22" s="158"/>
      <c r="J22" s="170" t="str">
        <f xml:space="preserve"> IF(OR(C18="X",D20="X",E22="x",E24="x" ),"x","")</f>
        <v/>
      </c>
      <c r="K22" s="161" t="s">
        <v>127</v>
      </c>
      <c r="L22" s="1"/>
    </row>
    <row r="23" spans="1:24" ht="27.75" x14ac:dyDescent="0.25">
      <c r="A23" s="710"/>
      <c r="B23" s="158" t="s">
        <v>250</v>
      </c>
      <c r="C23" s="704"/>
      <c r="D23" s="686"/>
      <c r="E23" s="688"/>
      <c r="F23" s="690"/>
      <c r="G23" s="691"/>
      <c r="H23" s="158"/>
      <c r="I23" s="158"/>
      <c r="J23" s="169"/>
      <c r="K23" s="161"/>
      <c r="L23" s="1"/>
    </row>
    <row r="24" spans="1:24" ht="27.75" x14ac:dyDescent="0.25">
      <c r="A24" s="710"/>
      <c r="B24" s="158">
        <v>1</v>
      </c>
      <c r="C24" s="693"/>
      <c r="D24" s="695"/>
      <c r="E24" s="697"/>
      <c r="F24" s="699"/>
      <c r="G24" s="701"/>
      <c r="H24" s="158"/>
      <c r="I24" s="158"/>
      <c r="J24" s="171" t="str">
        <f xml:space="preserve"> IF(OR(C20="X",C22="X",C24="x",D22="x",D24="x" ),"x","")</f>
        <v/>
      </c>
      <c r="K24" s="161" t="s">
        <v>129</v>
      </c>
      <c r="L24" s="1"/>
    </row>
    <row r="25" spans="1:24" x14ac:dyDescent="0.25">
      <c r="A25" s="710"/>
      <c r="B25" s="158" t="s">
        <v>130</v>
      </c>
      <c r="C25" s="694"/>
      <c r="D25" s="696"/>
      <c r="E25" s="698"/>
      <c r="F25" s="700"/>
      <c r="G25" s="702"/>
      <c r="H25" s="158"/>
      <c r="I25" s="158"/>
      <c r="J25" s="148"/>
      <c r="K25" s="149"/>
      <c r="L25" s="1"/>
    </row>
    <row r="26" spans="1:24" x14ac:dyDescent="0.25">
      <c r="A26" s="179"/>
      <c r="B26" s="158"/>
      <c r="C26" s="158">
        <v>1</v>
      </c>
      <c r="D26" s="158">
        <v>2</v>
      </c>
      <c r="E26" s="158">
        <v>3</v>
      </c>
      <c r="F26" s="158">
        <v>4</v>
      </c>
      <c r="G26" s="158">
        <v>5</v>
      </c>
      <c r="H26" s="158"/>
      <c r="I26" s="158"/>
      <c r="J26" s="784"/>
      <c r="K26" s="785"/>
      <c r="L26" s="1"/>
    </row>
    <row r="27" spans="1:24" x14ac:dyDescent="0.25">
      <c r="A27" s="179"/>
      <c r="B27" s="158"/>
      <c r="C27" s="158" t="s">
        <v>131</v>
      </c>
      <c r="D27" s="158" t="s">
        <v>132</v>
      </c>
      <c r="E27" s="158" t="s">
        <v>133</v>
      </c>
      <c r="F27" s="158" t="s">
        <v>134</v>
      </c>
      <c r="G27" s="158" t="s">
        <v>135</v>
      </c>
      <c r="H27" s="158"/>
      <c r="I27" s="158"/>
      <c r="J27" s="158"/>
      <c r="K27" s="176"/>
      <c r="L27" s="1"/>
    </row>
    <row r="28" spans="1:24" ht="15" customHeight="1" x14ac:dyDescent="0.25">
      <c r="A28" s="179"/>
      <c r="B28" s="158"/>
      <c r="C28" s="692" t="s">
        <v>136</v>
      </c>
      <c r="D28" s="692"/>
      <c r="E28" s="692"/>
      <c r="F28" s="692"/>
      <c r="G28" s="692"/>
      <c r="H28" s="158"/>
      <c r="I28" s="158"/>
      <c r="J28" s="158"/>
      <c r="K28" s="176"/>
      <c r="L28" s="1"/>
    </row>
    <row r="29" spans="1:24" ht="15" customHeight="1" x14ac:dyDescent="0.25">
      <c r="A29" s="179"/>
      <c r="B29" s="158"/>
      <c r="C29" s="692"/>
      <c r="D29" s="692"/>
      <c r="E29" s="692"/>
      <c r="F29" s="692"/>
      <c r="G29" s="692"/>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920" t="s">
        <v>120</v>
      </c>
      <c r="B32" s="918" t="str">
        <f>DESCRIPCION!A13</f>
        <v>PROBABILIDAD QUE SE GENERE TRAFICO DE INFLUENCIA PARA SELECCIÓN DE BENEFICIARIOS QUE NO CUMPLAN LOS REQUISITOS ESTABLECIDOS</v>
      </c>
      <c r="C32" s="914"/>
      <c r="D32" s="914"/>
      <c r="E32" s="914"/>
      <c r="F32" s="914"/>
      <c r="G32" s="914"/>
      <c r="H32" s="915"/>
      <c r="I32" s="912" t="s">
        <v>350</v>
      </c>
      <c r="J32" s="913"/>
      <c r="K32" s="145" t="str">
        <f>IF(J39="x","EXTREMA",IF(J41="x","ALTA",IF(J43="x","MODERADA",IF(J45="x","BAJA",""))))</f>
        <v>EXTREMA</v>
      </c>
      <c r="L32" s="1"/>
    </row>
    <row r="33" spans="1:12" ht="16.5" thickBot="1" x14ac:dyDescent="0.3">
      <c r="A33" s="921"/>
      <c r="B33" s="919"/>
      <c r="C33" s="916"/>
      <c r="D33" s="916"/>
      <c r="E33" s="916"/>
      <c r="F33" s="916"/>
      <c r="G33" s="916"/>
      <c r="H33" s="917"/>
      <c r="I33" s="907" t="s">
        <v>351</v>
      </c>
      <c r="J33" s="908"/>
      <c r="K33" s="196" t="str">
        <f>'VALORACION RIESGOS INHERENTES'!K31</f>
        <v>EXTREMA</v>
      </c>
      <c r="L33" s="1"/>
    </row>
    <row r="34" spans="1:12" ht="16.5" thickBot="1" x14ac:dyDescent="0.3">
      <c r="A34" s="922"/>
      <c r="B34" s="724" t="s">
        <v>301</v>
      </c>
      <c r="C34" s="725"/>
      <c r="D34" s="725"/>
      <c r="E34" s="725"/>
      <c r="F34" s="725"/>
      <c r="G34" s="725"/>
      <c r="H34" s="725"/>
      <c r="I34" s="725"/>
      <c r="J34" s="728"/>
      <c r="K34" s="260" t="str">
        <f>'EVALUACIÓN SOLIDEZ CONTROLES'!H15</f>
        <v>Fuerte</v>
      </c>
      <c r="L34" s="1"/>
    </row>
    <row r="35" spans="1:12" ht="16.5" thickBot="1" x14ac:dyDescent="0.3">
      <c r="A35" s="197" t="s">
        <v>122</v>
      </c>
      <c r="B35" s="198"/>
      <c r="C35" s="198"/>
      <c r="D35" s="256"/>
      <c r="E35" s="909"/>
      <c r="F35" s="910"/>
      <c r="G35" s="911"/>
      <c r="H35" s="724" t="s">
        <v>353</v>
      </c>
      <c r="I35" s="728"/>
      <c r="J35" s="729"/>
      <c r="K35" s="730"/>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55" t="s">
        <v>122</v>
      </c>
      <c r="B37" s="172">
        <v>5</v>
      </c>
      <c r="C37" s="923"/>
      <c r="D37" s="757"/>
      <c r="E37" s="751"/>
      <c r="F37" s="751"/>
      <c r="G37" s="751"/>
      <c r="H37" s="173"/>
      <c r="I37" s="173"/>
      <c r="J37" s="753" t="s">
        <v>121</v>
      </c>
      <c r="K37" s="754"/>
      <c r="L37" s="1"/>
    </row>
    <row r="38" spans="1:12" ht="15.75" thickBot="1" x14ac:dyDescent="0.3">
      <c r="A38" s="755"/>
      <c r="B38" s="172" t="s">
        <v>124</v>
      </c>
      <c r="C38" s="756"/>
      <c r="D38" s="757"/>
      <c r="E38" s="751"/>
      <c r="F38" s="751"/>
      <c r="G38" s="751"/>
      <c r="H38" s="173"/>
      <c r="I38" s="173"/>
      <c r="J38" s="177"/>
      <c r="K38" s="20"/>
      <c r="L38" s="1"/>
    </row>
    <row r="39" spans="1:12" ht="29.25" thickBot="1" x14ac:dyDescent="0.3">
      <c r="A39" s="755"/>
      <c r="B39" s="172">
        <v>4</v>
      </c>
      <c r="C39" s="758"/>
      <c r="D39" s="757"/>
      <c r="E39" s="757"/>
      <c r="F39" s="759" t="s">
        <v>138</v>
      </c>
      <c r="G39" s="751"/>
      <c r="H39" s="173"/>
      <c r="I39" s="173"/>
      <c r="J39" s="187" t="str">
        <f xml:space="preserve"> IF(OR(E37="X",F37="X",G37="x",F39="x",G39="X",F41="X",G41="X",G43="X" ),"x","")</f>
        <v>x</v>
      </c>
      <c r="K39" s="20" t="s">
        <v>123</v>
      </c>
      <c r="L39" s="1"/>
    </row>
    <row r="40" spans="1:12" ht="29.25" thickBot="1" x14ac:dyDescent="0.3">
      <c r="A40" s="755"/>
      <c r="B40" s="172" t="s">
        <v>126</v>
      </c>
      <c r="C40" s="758"/>
      <c r="D40" s="757"/>
      <c r="E40" s="757"/>
      <c r="F40" s="760"/>
      <c r="G40" s="751"/>
      <c r="H40" s="173"/>
      <c r="I40" s="173"/>
      <c r="J40" s="188"/>
      <c r="K40" s="20"/>
      <c r="L40" s="1"/>
    </row>
    <row r="41" spans="1:12" ht="29.25" thickBot="1" x14ac:dyDescent="0.3">
      <c r="A41" s="755"/>
      <c r="B41" s="172">
        <v>3</v>
      </c>
      <c r="C41" s="761"/>
      <c r="D41" s="748"/>
      <c r="E41" s="762"/>
      <c r="F41" s="759"/>
      <c r="G41" s="751"/>
      <c r="H41" s="173"/>
      <c r="I41" s="173"/>
      <c r="J41" s="189" t="str">
        <f xml:space="preserve"> IF(OR(C37="X",D37="X",D39="x",E39="x",E41="X",F43="X",F45="X",G45="X" ),"x","")</f>
        <v/>
      </c>
      <c r="K41" s="20" t="s">
        <v>125</v>
      </c>
      <c r="L41" s="1"/>
    </row>
    <row r="42" spans="1:12" ht="29.25" thickBot="1" x14ac:dyDescent="0.3">
      <c r="A42" s="755"/>
      <c r="B42" s="172" t="s">
        <v>128</v>
      </c>
      <c r="C42" s="761"/>
      <c r="D42" s="748"/>
      <c r="E42" s="757"/>
      <c r="F42" s="760"/>
      <c r="G42" s="751"/>
      <c r="H42" s="173"/>
      <c r="I42" s="173"/>
      <c r="J42" s="190"/>
      <c r="K42" s="20"/>
      <c r="L42" s="1"/>
    </row>
    <row r="43" spans="1:12" ht="29.25" thickBot="1" x14ac:dyDescent="0.3">
      <c r="A43" s="755"/>
      <c r="B43" s="172">
        <v>2</v>
      </c>
      <c r="C43" s="761"/>
      <c r="D43" s="764"/>
      <c r="E43" s="747"/>
      <c r="F43" s="749"/>
      <c r="G43" s="751"/>
      <c r="H43" s="173"/>
      <c r="I43" s="173"/>
      <c r="J43" s="191" t="str">
        <f xml:space="preserve"> IF(OR(C39="X",D41="X",E43="x",E45="x" ),"x","")</f>
        <v/>
      </c>
      <c r="K43" s="20" t="s">
        <v>127</v>
      </c>
      <c r="L43" s="1"/>
    </row>
    <row r="44" spans="1:12" ht="29.25" thickBot="1" x14ac:dyDescent="0.3">
      <c r="A44" s="755"/>
      <c r="B44" s="172" t="s">
        <v>250</v>
      </c>
      <c r="C44" s="761"/>
      <c r="D44" s="764"/>
      <c r="E44" s="748"/>
      <c r="F44" s="750"/>
      <c r="G44" s="751"/>
      <c r="H44" s="173"/>
      <c r="I44" s="173"/>
      <c r="J44" s="190"/>
      <c r="K44" s="20"/>
      <c r="L44" s="1"/>
    </row>
    <row r="45" spans="1:12" ht="29.25" thickBot="1" x14ac:dyDescent="0.3">
      <c r="A45" s="755"/>
      <c r="B45" s="172">
        <v>1</v>
      </c>
      <c r="C45" s="761"/>
      <c r="D45" s="764"/>
      <c r="E45" s="768"/>
      <c r="F45" s="769"/>
      <c r="G45" s="757"/>
      <c r="H45" s="173"/>
      <c r="I45" s="173"/>
      <c r="J45" s="192" t="str">
        <f xml:space="preserve"> IF(OR(C41="X",C43="X",D43="x",C45="x",D45="x" ),"x","")</f>
        <v/>
      </c>
      <c r="K45" s="20" t="s">
        <v>129</v>
      </c>
      <c r="L45" s="1"/>
    </row>
    <row r="46" spans="1:12" ht="15.75" thickBot="1" x14ac:dyDescent="0.3">
      <c r="A46" s="755"/>
      <c r="B46" s="172" t="s">
        <v>130</v>
      </c>
      <c r="C46" s="763"/>
      <c r="D46" s="765"/>
      <c r="E46" s="766"/>
      <c r="F46" s="770"/>
      <c r="G46" s="767"/>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131</v>
      </c>
      <c r="D48" s="173" t="s">
        <v>132</v>
      </c>
      <c r="E48" s="173" t="s">
        <v>133</v>
      </c>
      <c r="F48" s="173" t="s">
        <v>134</v>
      </c>
      <c r="G48" s="173" t="s">
        <v>135</v>
      </c>
      <c r="H48" s="173"/>
      <c r="I48" s="173"/>
      <c r="J48" s="173"/>
      <c r="K48" s="172"/>
      <c r="L48" s="1"/>
    </row>
    <row r="49" spans="1:12" ht="15" customHeight="1" x14ac:dyDescent="0.25">
      <c r="A49" s="174"/>
      <c r="B49" s="173"/>
      <c r="C49" s="752" t="s">
        <v>136</v>
      </c>
      <c r="D49" s="752"/>
      <c r="E49" s="752"/>
      <c r="F49" s="752"/>
      <c r="G49" s="752"/>
      <c r="H49" s="173"/>
      <c r="I49" s="173"/>
      <c r="J49" s="173"/>
      <c r="K49" s="172"/>
      <c r="L49" s="1"/>
    </row>
    <row r="50" spans="1:12" ht="15" customHeight="1" x14ac:dyDescent="0.25">
      <c r="A50" s="174"/>
      <c r="B50" s="173"/>
      <c r="C50" s="752"/>
      <c r="D50" s="752"/>
      <c r="E50" s="752"/>
      <c r="F50" s="752"/>
      <c r="G50" s="752"/>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920" t="s">
        <v>120</v>
      </c>
      <c r="B53" s="914" t="str">
        <f>DESCRIPCION!A16</f>
        <v>PROBABILIDAD DE OTORGAR BENEFICIOS A UNIDADES PRODUCTIVAS O IDEAS DE NEGOCIOS DEBIDO AL DESCONOCIMIENTO Y RESITENCIA AL CAMBIO POR PARTE DEL PERSONAL ACERCA DE PROCESOS,PROCEDIMIENTOS, INSTRUCTIVOS, GUIAS, FORMATOS ENTRE OTROS, APLICADOS DENTRO DE LA SECRETARIA INVOLUCRADAS EN EL PROCESO</v>
      </c>
      <c r="C53" s="914"/>
      <c r="D53" s="914"/>
      <c r="E53" s="914"/>
      <c r="F53" s="914"/>
      <c r="G53" s="914"/>
      <c r="H53" s="915"/>
      <c r="I53" s="912" t="s">
        <v>350</v>
      </c>
      <c r="J53" s="913"/>
      <c r="K53" s="145" t="str">
        <f>IF(J60="x","EXTREMA",IF(J62="x","ALTA",IF(J64="x","MODERADA",IF(J66="x","BAJA",""))))</f>
        <v/>
      </c>
      <c r="L53" s="1"/>
    </row>
    <row r="54" spans="1:12" ht="16.5" thickBot="1" x14ac:dyDescent="0.3">
      <c r="A54" s="921"/>
      <c r="B54" s="916"/>
      <c r="C54" s="916"/>
      <c r="D54" s="916"/>
      <c r="E54" s="916"/>
      <c r="F54" s="916"/>
      <c r="G54" s="916"/>
      <c r="H54" s="917"/>
      <c r="I54" s="907" t="s">
        <v>351</v>
      </c>
      <c r="J54" s="908"/>
      <c r="K54" s="196" t="str">
        <f>'VALORACION RIESGOS INHERENTES'!K51</f>
        <v/>
      </c>
      <c r="L54" s="1"/>
    </row>
    <row r="55" spans="1:12" ht="16.5" thickBot="1" x14ac:dyDescent="0.3">
      <c r="A55" s="922"/>
      <c r="B55" s="724" t="s">
        <v>301</v>
      </c>
      <c r="C55" s="725"/>
      <c r="D55" s="725"/>
      <c r="E55" s="725"/>
      <c r="F55" s="725"/>
      <c r="G55" s="725"/>
      <c r="H55" s="725"/>
      <c r="I55" s="725"/>
      <c r="J55" s="728"/>
      <c r="K55" s="194" t="str">
        <f>'EVALUACIÓN SOLIDEZ CONTROLES'!H19</f>
        <v>Fuerte</v>
      </c>
      <c r="L55" s="1"/>
    </row>
    <row r="56" spans="1:12" ht="16.5" thickBot="1" x14ac:dyDescent="0.3">
      <c r="A56" s="197" t="s">
        <v>122</v>
      </c>
      <c r="B56" s="198"/>
      <c r="C56" s="198"/>
      <c r="D56" s="256"/>
      <c r="E56" s="909"/>
      <c r="F56" s="910"/>
      <c r="G56" s="911"/>
      <c r="H56" s="724" t="s">
        <v>353</v>
      </c>
      <c r="I56" s="728"/>
      <c r="J56" s="729"/>
      <c r="K56" s="730"/>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55" t="s">
        <v>122</v>
      </c>
      <c r="B58" s="172">
        <v>5</v>
      </c>
      <c r="C58" s="923"/>
      <c r="D58" s="757"/>
      <c r="E58" s="751"/>
      <c r="F58" s="751"/>
      <c r="G58" s="751"/>
      <c r="H58" s="173"/>
      <c r="I58" s="173"/>
      <c r="J58" s="753" t="s">
        <v>121</v>
      </c>
      <c r="K58" s="754"/>
      <c r="L58" s="1"/>
    </row>
    <row r="59" spans="1:12" ht="23.25" customHeight="1" thickBot="1" x14ac:dyDescent="0.3">
      <c r="A59" s="755"/>
      <c r="B59" s="172" t="s">
        <v>124</v>
      </c>
      <c r="C59" s="756"/>
      <c r="D59" s="757"/>
      <c r="E59" s="751"/>
      <c r="F59" s="751"/>
      <c r="G59" s="751"/>
      <c r="H59" s="173"/>
      <c r="I59" s="173"/>
      <c r="J59" s="177"/>
      <c r="K59" s="20"/>
      <c r="L59" s="1"/>
    </row>
    <row r="60" spans="1:12" ht="29.25" thickBot="1" x14ac:dyDescent="0.3">
      <c r="A60" s="755"/>
      <c r="B60" s="172">
        <v>4</v>
      </c>
      <c r="C60" s="758"/>
      <c r="D60" s="757"/>
      <c r="E60" s="757"/>
      <c r="F60" s="759"/>
      <c r="G60" s="751"/>
      <c r="H60" s="173"/>
      <c r="I60" s="173"/>
      <c r="J60" s="187" t="str">
        <f xml:space="preserve"> IF(OR(E58="X",F58="X",G58="x",F60="x",G60="X",F62="X",G62="X",G64="X" ),"x","")</f>
        <v/>
      </c>
      <c r="K60" s="20" t="s">
        <v>123</v>
      </c>
      <c r="L60" s="1"/>
    </row>
    <row r="61" spans="1:12" ht="29.25" thickBot="1" x14ac:dyDescent="0.3">
      <c r="A61" s="755"/>
      <c r="B61" s="172" t="s">
        <v>126</v>
      </c>
      <c r="C61" s="758"/>
      <c r="D61" s="757"/>
      <c r="E61" s="757"/>
      <c r="F61" s="760"/>
      <c r="G61" s="751"/>
      <c r="H61" s="173"/>
      <c r="I61" s="173"/>
      <c r="J61" s="188"/>
      <c r="K61" s="20"/>
      <c r="L61" s="1"/>
    </row>
    <row r="62" spans="1:12" ht="29.25" thickBot="1" x14ac:dyDescent="0.3">
      <c r="A62" s="755"/>
      <c r="B62" s="172">
        <v>3</v>
      </c>
      <c r="C62" s="761"/>
      <c r="D62" s="748"/>
      <c r="E62" s="762"/>
      <c r="F62" s="759"/>
      <c r="G62" s="751"/>
      <c r="H62" s="173"/>
      <c r="I62" s="173"/>
      <c r="J62" s="189" t="str">
        <f xml:space="preserve"> IF(OR(C58="X",D58="X",D60="x",E60="x",E62="X",F64="X",F66="X",G66="X" ),"x","")</f>
        <v/>
      </c>
      <c r="K62" s="20" t="s">
        <v>125</v>
      </c>
      <c r="L62" s="1"/>
    </row>
    <row r="63" spans="1:12" ht="29.25" thickBot="1" x14ac:dyDescent="0.3">
      <c r="A63" s="755"/>
      <c r="B63" s="172" t="s">
        <v>128</v>
      </c>
      <c r="C63" s="761"/>
      <c r="D63" s="748"/>
      <c r="E63" s="757"/>
      <c r="F63" s="760"/>
      <c r="G63" s="751"/>
      <c r="H63" s="173"/>
      <c r="I63" s="173"/>
      <c r="J63" s="190"/>
      <c r="K63" s="20"/>
      <c r="L63" s="1"/>
    </row>
    <row r="64" spans="1:12" ht="29.25" thickBot="1" x14ac:dyDescent="0.3">
      <c r="A64" s="755"/>
      <c r="B64" s="172">
        <v>2</v>
      </c>
      <c r="C64" s="761"/>
      <c r="D64" s="764"/>
      <c r="E64" s="747"/>
      <c r="F64" s="749"/>
      <c r="G64" s="751"/>
      <c r="H64" s="173"/>
      <c r="I64" s="173"/>
      <c r="J64" s="191" t="str">
        <f xml:space="preserve"> IF(OR(C60="X",D62="X",E64="x",E66="x" ),"x","")</f>
        <v/>
      </c>
      <c r="K64" s="20" t="s">
        <v>127</v>
      </c>
      <c r="L64" s="1"/>
    </row>
    <row r="65" spans="1:12" ht="29.25" thickBot="1" x14ac:dyDescent="0.3">
      <c r="A65" s="755"/>
      <c r="B65" s="172" t="s">
        <v>250</v>
      </c>
      <c r="C65" s="761"/>
      <c r="D65" s="764"/>
      <c r="E65" s="748"/>
      <c r="F65" s="750"/>
      <c r="G65" s="751"/>
      <c r="H65" s="173"/>
      <c r="I65" s="173"/>
      <c r="J65" s="190"/>
      <c r="K65" s="20"/>
      <c r="L65" s="1"/>
    </row>
    <row r="66" spans="1:12" ht="29.25" thickBot="1" x14ac:dyDescent="0.3">
      <c r="A66" s="755"/>
      <c r="B66" s="172">
        <v>1</v>
      </c>
      <c r="C66" s="761"/>
      <c r="D66" s="764"/>
      <c r="E66" s="748"/>
      <c r="F66" s="757"/>
      <c r="G66" s="757"/>
      <c r="H66" s="173"/>
      <c r="I66" s="173"/>
      <c r="J66" s="192" t="str">
        <f xml:space="preserve"> IF(OR(C62="X",C64="X",D64="x",C66="x",D66="x" ),"x","")</f>
        <v/>
      </c>
      <c r="K66" s="20" t="s">
        <v>129</v>
      </c>
      <c r="L66" s="1"/>
    </row>
    <row r="67" spans="1:12" ht="15.75" thickBot="1" x14ac:dyDescent="0.3">
      <c r="A67" s="755"/>
      <c r="B67" s="172" t="s">
        <v>130</v>
      </c>
      <c r="C67" s="763"/>
      <c r="D67" s="765"/>
      <c r="E67" s="766"/>
      <c r="F67" s="767"/>
      <c r="G67" s="767"/>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131</v>
      </c>
      <c r="D69" s="173" t="s">
        <v>132</v>
      </c>
      <c r="E69" s="173" t="s">
        <v>133</v>
      </c>
      <c r="F69" s="173" t="s">
        <v>134</v>
      </c>
      <c r="G69" s="173" t="s">
        <v>135</v>
      </c>
      <c r="H69" s="173"/>
      <c r="I69" s="173"/>
      <c r="J69" s="173"/>
      <c r="K69" s="172"/>
      <c r="L69" s="1"/>
    </row>
    <row r="70" spans="1:12" ht="15" customHeight="1" x14ac:dyDescent="0.25">
      <c r="A70" s="174"/>
      <c r="B70" s="173"/>
      <c r="C70" s="752" t="s">
        <v>136</v>
      </c>
      <c r="D70" s="752"/>
      <c r="E70" s="752"/>
      <c r="F70" s="752"/>
      <c r="G70" s="752"/>
      <c r="H70" s="173"/>
      <c r="I70" s="173"/>
      <c r="J70" s="173"/>
      <c r="K70" s="172"/>
      <c r="L70" s="1"/>
    </row>
    <row r="71" spans="1:12" ht="15" customHeight="1" x14ac:dyDescent="0.25">
      <c r="A71" s="174"/>
      <c r="B71" s="173"/>
      <c r="C71" s="752"/>
      <c r="D71" s="752"/>
      <c r="E71" s="752"/>
      <c r="F71" s="752"/>
      <c r="G71" s="752"/>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920" t="s">
        <v>120</v>
      </c>
      <c r="B74" s="918" t="str">
        <f>DESCRIPCION!A19</f>
        <v>d</v>
      </c>
      <c r="C74" s="914"/>
      <c r="D74" s="914"/>
      <c r="E74" s="914"/>
      <c r="F74" s="914"/>
      <c r="G74" s="914"/>
      <c r="H74" s="915"/>
      <c r="I74" s="912" t="s">
        <v>350</v>
      </c>
      <c r="J74" s="913"/>
      <c r="K74" s="145" t="str">
        <f>IF(J81="x","EXTREMA",IF(J83="x","ALTA",IF(J85="x","MODERADA",IF(J87="x","BAJA",""))))</f>
        <v>EXTREMA</v>
      </c>
      <c r="L74" s="1"/>
    </row>
    <row r="75" spans="1:12" ht="15.75" customHeight="1" thickBot="1" x14ac:dyDescent="0.3">
      <c r="A75" s="921"/>
      <c r="B75" s="919"/>
      <c r="C75" s="916"/>
      <c r="D75" s="916"/>
      <c r="E75" s="916"/>
      <c r="F75" s="916"/>
      <c r="G75" s="916"/>
      <c r="H75" s="917"/>
      <c r="I75" s="907" t="s">
        <v>351</v>
      </c>
      <c r="J75" s="908"/>
      <c r="K75" s="194" t="str">
        <f>'VALORACION RIESGOS INHERENTES'!K71</f>
        <v/>
      </c>
      <c r="L75" s="1"/>
    </row>
    <row r="76" spans="1:12" ht="16.5" thickBot="1" x14ac:dyDescent="0.3">
      <c r="A76" s="922"/>
      <c r="B76" s="724" t="s">
        <v>301</v>
      </c>
      <c r="C76" s="725"/>
      <c r="D76" s="725"/>
      <c r="E76" s="725"/>
      <c r="F76" s="725"/>
      <c r="G76" s="725"/>
      <c r="H76" s="725"/>
      <c r="I76" s="725"/>
      <c r="J76" s="728"/>
      <c r="K76" s="194" t="e">
        <f>'EVALUACIÓN SOLIDEZ CONTROLES'!H23</f>
        <v>#DIV/0!</v>
      </c>
      <c r="L76" s="1"/>
    </row>
    <row r="77" spans="1:12" ht="21.75" customHeight="1" thickBot="1" x14ac:dyDescent="0.3">
      <c r="A77" s="197" t="s">
        <v>122</v>
      </c>
      <c r="B77" s="198"/>
      <c r="C77" s="198"/>
      <c r="D77" s="256"/>
      <c r="E77" s="909"/>
      <c r="F77" s="910"/>
      <c r="G77" s="911"/>
      <c r="H77" s="724" t="s">
        <v>353</v>
      </c>
      <c r="I77" s="728"/>
      <c r="J77" s="729"/>
      <c r="K77" s="730"/>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710" t="s">
        <v>122</v>
      </c>
      <c r="B79" s="158">
        <v>5</v>
      </c>
      <c r="C79" s="711"/>
      <c r="D79" s="690"/>
      <c r="E79" s="691"/>
      <c r="F79" s="691"/>
      <c r="G79" s="691"/>
      <c r="H79" s="158"/>
      <c r="I79" s="158"/>
      <c r="J79" s="705" t="s">
        <v>121</v>
      </c>
      <c r="K79" s="706"/>
      <c r="L79" s="1"/>
    </row>
    <row r="80" spans="1:12" x14ac:dyDescent="0.25">
      <c r="A80" s="710"/>
      <c r="B80" s="158" t="s">
        <v>124</v>
      </c>
      <c r="C80" s="712"/>
      <c r="D80" s="690"/>
      <c r="E80" s="691"/>
      <c r="F80" s="691"/>
      <c r="G80" s="691"/>
      <c r="H80" s="158"/>
      <c r="I80" s="158"/>
      <c r="J80" s="160"/>
      <c r="K80" s="161"/>
      <c r="L80" s="1"/>
    </row>
    <row r="81" spans="1:12" ht="27.75" x14ac:dyDescent="0.25">
      <c r="A81" s="710"/>
      <c r="B81" s="158">
        <v>4</v>
      </c>
      <c r="C81" s="713"/>
      <c r="D81" s="690"/>
      <c r="E81" s="690"/>
      <c r="F81" s="703"/>
      <c r="G81" s="691" t="s">
        <v>349</v>
      </c>
      <c r="H81" s="158"/>
      <c r="I81" s="158"/>
      <c r="J81" s="166" t="str">
        <f xml:space="preserve"> IF(OR(E79="X",F79="X",G79="x",F81="x",G81="X",F83="X",G83="X",G85="X" ),"x","")</f>
        <v>x</v>
      </c>
      <c r="K81" s="161" t="s">
        <v>123</v>
      </c>
      <c r="L81" s="1"/>
    </row>
    <row r="82" spans="1:12" ht="27.75" x14ac:dyDescent="0.25">
      <c r="A82" s="710"/>
      <c r="B82" s="158" t="s">
        <v>126</v>
      </c>
      <c r="C82" s="714"/>
      <c r="D82" s="690"/>
      <c r="E82" s="690"/>
      <c r="F82" s="703"/>
      <c r="G82" s="691"/>
      <c r="H82" s="158"/>
      <c r="I82" s="158"/>
      <c r="J82" s="167"/>
      <c r="K82" s="161"/>
      <c r="L82" s="1"/>
    </row>
    <row r="83" spans="1:12" ht="27.75" x14ac:dyDescent="0.25">
      <c r="A83" s="710"/>
      <c r="B83" s="158">
        <v>3</v>
      </c>
      <c r="C83" s="693"/>
      <c r="D83" s="688"/>
      <c r="E83" s="689"/>
      <c r="F83" s="703"/>
      <c r="G83" s="691"/>
      <c r="H83" s="158"/>
      <c r="I83" s="158"/>
      <c r="J83" s="168" t="str">
        <f xml:space="preserve"> IF(OR(C79="X",D79="X",D81="x",E81="x",E83="X",F85="X",F87="X",G87="X" ),"x","")</f>
        <v/>
      </c>
      <c r="K83" s="161" t="s">
        <v>125</v>
      </c>
      <c r="L83" s="1"/>
    </row>
    <row r="84" spans="1:12" ht="27.75" x14ac:dyDescent="0.25">
      <c r="A84" s="710"/>
      <c r="B84" s="158" t="s">
        <v>128</v>
      </c>
      <c r="C84" s="704"/>
      <c r="D84" s="688"/>
      <c r="E84" s="690"/>
      <c r="F84" s="703"/>
      <c r="G84" s="691"/>
      <c r="H84" s="158"/>
      <c r="I84" s="158"/>
      <c r="J84" s="169"/>
      <c r="K84" s="161"/>
      <c r="L84" s="1"/>
    </row>
    <row r="85" spans="1:12" ht="27.75" x14ac:dyDescent="0.25">
      <c r="A85" s="710"/>
      <c r="B85" s="158">
        <v>2</v>
      </c>
      <c r="C85" s="693"/>
      <c r="D85" s="686"/>
      <c r="E85" s="687"/>
      <c r="F85" s="689"/>
      <c r="G85" s="691"/>
      <c r="H85" s="158"/>
      <c r="I85" s="158"/>
      <c r="J85" s="170" t="str">
        <f xml:space="preserve"> IF(OR(C81="X",D83="X",E85="x",E87="x" ),"x","")</f>
        <v/>
      </c>
      <c r="K85" s="161" t="s">
        <v>127</v>
      </c>
      <c r="L85" s="1"/>
    </row>
    <row r="86" spans="1:12" ht="27.75" x14ac:dyDescent="0.25">
      <c r="A86" s="710"/>
      <c r="B86" s="158" t="s">
        <v>250</v>
      </c>
      <c r="C86" s="704"/>
      <c r="D86" s="686"/>
      <c r="E86" s="688"/>
      <c r="F86" s="690"/>
      <c r="G86" s="691"/>
      <c r="H86" s="158"/>
      <c r="I86" s="158"/>
      <c r="J86" s="169"/>
      <c r="K86" s="161"/>
      <c r="L86" s="1"/>
    </row>
    <row r="87" spans="1:12" ht="27.75" x14ac:dyDescent="0.25">
      <c r="A87" s="710"/>
      <c r="B87" s="158">
        <v>1</v>
      </c>
      <c r="C87" s="693"/>
      <c r="D87" s="695"/>
      <c r="E87" s="697"/>
      <c r="F87" s="699"/>
      <c r="G87" s="701"/>
      <c r="H87" s="158"/>
      <c r="I87" s="158"/>
      <c r="J87" s="171" t="str">
        <f xml:space="preserve"> IF(OR(C83="X",C85="X",D85="x",D87="x",C87="x" ),"x","")</f>
        <v/>
      </c>
      <c r="K87" s="161" t="s">
        <v>129</v>
      </c>
      <c r="L87" s="1"/>
    </row>
    <row r="88" spans="1:12" x14ac:dyDescent="0.25">
      <c r="A88" s="710"/>
      <c r="B88" s="158" t="s">
        <v>130</v>
      </c>
      <c r="C88" s="694"/>
      <c r="D88" s="696"/>
      <c r="E88" s="698"/>
      <c r="F88" s="700"/>
      <c r="G88" s="702"/>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131</v>
      </c>
      <c r="D90" s="158" t="s">
        <v>132</v>
      </c>
      <c r="E90" s="158" t="s">
        <v>133</v>
      </c>
      <c r="F90" s="158" t="s">
        <v>134</v>
      </c>
      <c r="G90" s="158" t="s">
        <v>135</v>
      </c>
      <c r="H90" s="158"/>
      <c r="I90" s="705"/>
      <c r="J90" s="705"/>
      <c r="K90" s="706"/>
      <c r="L90" s="1"/>
    </row>
    <row r="91" spans="1:12" ht="15" customHeight="1" x14ac:dyDescent="0.25">
      <c r="A91" s="179"/>
      <c r="B91" s="158"/>
      <c r="C91" s="692" t="s">
        <v>136</v>
      </c>
      <c r="D91" s="692"/>
      <c r="E91" s="692"/>
      <c r="F91" s="692"/>
      <c r="G91" s="692"/>
      <c r="H91" s="158"/>
      <c r="I91" s="158"/>
      <c r="J91" s="158"/>
      <c r="K91" s="159"/>
      <c r="L91" s="1"/>
    </row>
    <row r="92" spans="1:12" ht="15" customHeight="1" x14ac:dyDescent="0.25">
      <c r="A92" s="179"/>
      <c r="B92" s="158"/>
      <c r="C92" s="692"/>
      <c r="D92" s="692"/>
      <c r="E92" s="692"/>
      <c r="F92" s="692"/>
      <c r="G92" s="692"/>
      <c r="H92" s="158"/>
      <c r="I92" s="158"/>
      <c r="J92" s="158"/>
      <c r="K92" s="159"/>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20" t="s">
        <v>120</v>
      </c>
      <c r="B95" s="914" t="str">
        <f>DESCRIPCION!A22</f>
        <v>e</v>
      </c>
      <c r="C95" s="914"/>
      <c r="D95" s="914"/>
      <c r="E95" s="914"/>
      <c r="F95" s="914"/>
      <c r="G95" s="914"/>
      <c r="H95" s="915"/>
      <c r="I95" s="912" t="s">
        <v>350</v>
      </c>
      <c r="J95" s="913"/>
      <c r="K95" s="145" t="str">
        <f>IF(J102="x","EXTREMA",IF(J104="x","ALTA",IF(J106="x","MODERADA",IF(J108="x","BAJA",""))))</f>
        <v/>
      </c>
      <c r="L95" s="1"/>
    </row>
    <row r="96" spans="1:12" ht="16.5" thickBot="1" x14ac:dyDescent="0.3">
      <c r="A96" s="921"/>
      <c r="B96" s="916"/>
      <c r="C96" s="916"/>
      <c r="D96" s="916"/>
      <c r="E96" s="916"/>
      <c r="F96" s="916"/>
      <c r="G96" s="916"/>
      <c r="H96" s="917"/>
      <c r="I96" s="907" t="s">
        <v>351</v>
      </c>
      <c r="J96" s="908"/>
      <c r="K96" s="195" t="str">
        <f>'VALORACION RIESGOS INHERENTES'!K91</f>
        <v/>
      </c>
      <c r="L96" s="1"/>
    </row>
    <row r="97" spans="1:12" ht="16.5" thickBot="1" x14ac:dyDescent="0.3">
      <c r="A97" s="922"/>
      <c r="B97" s="907" t="s">
        <v>301</v>
      </c>
      <c r="C97" s="932"/>
      <c r="D97" s="932"/>
      <c r="E97" s="932"/>
      <c r="F97" s="932"/>
      <c r="G97" s="932"/>
      <c r="H97" s="932"/>
      <c r="I97" s="932"/>
      <c r="J97" s="908"/>
      <c r="K97" s="195" t="e">
        <f>'EVALUACIÓN SOLIDEZ CONTROLES'!H27</f>
        <v>#DIV/0!</v>
      </c>
      <c r="L97" s="1"/>
    </row>
    <row r="98" spans="1:12" ht="20.25" customHeight="1" thickBot="1" x14ac:dyDescent="0.3">
      <c r="A98" s="197" t="s">
        <v>122</v>
      </c>
      <c r="B98" s="198"/>
      <c r="C98" s="198"/>
      <c r="D98" s="256"/>
      <c r="E98" s="909"/>
      <c r="F98" s="910"/>
      <c r="G98" s="911"/>
      <c r="H98" s="724" t="s">
        <v>353</v>
      </c>
      <c r="I98" s="728"/>
      <c r="J98" s="729"/>
      <c r="K98" s="730"/>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710" t="s">
        <v>122</v>
      </c>
      <c r="B100" s="158">
        <v>5</v>
      </c>
      <c r="C100" s="711"/>
      <c r="D100" s="690"/>
      <c r="E100" s="691"/>
      <c r="F100" s="691"/>
      <c r="G100" s="691"/>
      <c r="H100" s="158"/>
      <c r="I100" s="158"/>
      <c r="J100" s="705" t="s">
        <v>121</v>
      </c>
      <c r="K100" s="706"/>
      <c r="L100" s="1"/>
    </row>
    <row r="101" spans="1:12" x14ac:dyDescent="0.25">
      <c r="A101" s="710"/>
      <c r="B101" s="158" t="s">
        <v>124</v>
      </c>
      <c r="C101" s="712"/>
      <c r="D101" s="690"/>
      <c r="E101" s="691"/>
      <c r="F101" s="691"/>
      <c r="G101" s="691"/>
      <c r="H101" s="158"/>
      <c r="I101" s="158"/>
      <c r="J101" s="160"/>
      <c r="K101" s="161"/>
      <c r="L101" s="1"/>
    </row>
    <row r="102" spans="1:12" ht="27.75" x14ac:dyDescent="0.25">
      <c r="A102" s="710"/>
      <c r="B102" s="158">
        <v>4</v>
      </c>
      <c r="C102" s="713"/>
      <c r="D102" s="690"/>
      <c r="E102" s="690"/>
      <c r="F102" s="703"/>
      <c r="G102" s="691"/>
      <c r="H102" s="158"/>
      <c r="I102" s="158"/>
      <c r="J102" s="166" t="str">
        <f xml:space="preserve"> IF(OR(E100="X",F100="X",G100="x",F102="x",G102="X",F104="X",G104="X",G106="X" ),"x","")</f>
        <v/>
      </c>
      <c r="K102" s="161" t="s">
        <v>123</v>
      </c>
      <c r="L102" s="1"/>
    </row>
    <row r="103" spans="1:12" ht="27.75" x14ac:dyDescent="0.25">
      <c r="A103" s="710"/>
      <c r="B103" s="158" t="s">
        <v>126</v>
      </c>
      <c r="C103" s="714"/>
      <c r="D103" s="690"/>
      <c r="E103" s="690"/>
      <c r="F103" s="703"/>
      <c r="G103" s="691"/>
      <c r="H103" s="158"/>
      <c r="I103" s="158"/>
      <c r="J103" s="167"/>
      <c r="K103" s="161"/>
      <c r="L103" s="1"/>
    </row>
    <row r="104" spans="1:12" ht="27.75" x14ac:dyDescent="0.25">
      <c r="A104" s="710"/>
      <c r="B104" s="158">
        <v>3</v>
      </c>
      <c r="C104" s="693"/>
      <c r="D104" s="688"/>
      <c r="E104" s="689"/>
      <c r="F104" s="703"/>
      <c r="G104" s="691"/>
      <c r="H104" s="158"/>
      <c r="I104" s="158"/>
      <c r="J104" s="168" t="str">
        <f xml:space="preserve"> IF(OR(C100="X",D100="X",D102="x",E102="x",E104="X",F106="X",F108="X",G108="X" ),"x","")</f>
        <v/>
      </c>
      <c r="K104" s="161" t="s">
        <v>125</v>
      </c>
      <c r="L104" s="1"/>
    </row>
    <row r="105" spans="1:12" ht="27.75" x14ac:dyDescent="0.25">
      <c r="A105" s="710"/>
      <c r="B105" s="158" t="s">
        <v>128</v>
      </c>
      <c r="C105" s="704"/>
      <c r="D105" s="688"/>
      <c r="E105" s="690"/>
      <c r="F105" s="703"/>
      <c r="G105" s="691"/>
      <c r="H105" s="158"/>
      <c r="I105" s="158"/>
      <c r="J105" s="169"/>
      <c r="K105" s="161"/>
      <c r="L105" s="1"/>
    </row>
    <row r="106" spans="1:12" ht="27.75" x14ac:dyDescent="0.25">
      <c r="A106" s="710"/>
      <c r="B106" s="158">
        <v>2</v>
      </c>
      <c r="C106" s="693"/>
      <c r="D106" s="686"/>
      <c r="E106" s="687"/>
      <c r="F106" s="689"/>
      <c r="G106" s="691"/>
      <c r="H106" s="158"/>
      <c r="I106" s="158"/>
      <c r="J106" s="170" t="str">
        <f xml:space="preserve"> IF(OR(C102="X",D104="X",E108="x",E106="x" ),"x","")</f>
        <v/>
      </c>
      <c r="K106" s="161" t="s">
        <v>127</v>
      </c>
      <c r="L106" s="1"/>
    </row>
    <row r="107" spans="1:12" ht="27.75" x14ac:dyDescent="0.25">
      <c r="A107" s="710"/>
      <c r="B107" s="158" t="s">
        <v>250</v>
      </c>
      <c r="C107" s="704"/>
      <c r="D107" s="686"/>
      <c r="E107" s="688"/>
      <c r="F107" s="690"/>
      <c r="G107" s="691"/>
      <c r="H107" s="158"/>
      <c r="I107" s="158"/>
      <c r="J107" s="169"/>
      <c r="K107" s="161"/>
      <c r="L107" s="1"/>
    </row>
    <row r="108" spans="1:12" ht="27.75" x14ac:dyDescent="0.25">
      <c r="A108" s="710"/>
      <c r="B108" s="158">
        <v>1</v>
      </c>
      <c r="C108" s="693"/>
      <c r="D108" s="695"/>
      <c r="E108" s="697"/>
      <c r="F108" s="699"/>
      <c r="G108" s="701"/>
      <c r="H108" s="158"/>
      <c r="I108" s="158"/>
      <c r="J108" s="171" t="str">
        <f xml:space="preserve"> IF(OR(C104="X",C106="X",C108="x",D106="x",D108="x" ),"x","")</f>
        <v/>
      </c>
      <c r="K108" s="161" t="s">
        <v>129</v>
      </c>
      <c r="L108" s="1"/>
    </row>
    <row r="109" spans="1:12" x14ac:dyDescent="0.25">
      <c r="A109" s="710"/>
      <c r="B109" s="158" t="s">
        <v>130</v>
      </c>
      <c r="C109" s="694"/>
      <c r="D109" s="696"/>
      <c r="E109" s="698"/>
      <c r="F109" s="700"/>
      <c r="G109" s="702"/>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131</v>
      </c>
      <c r="D111" s="158" t="s">
        <v>132</v>
      </c>
      <c r="E111" s="158" t="s">
        <v>133</v>
      </c>
      <c r="F111" s="158" t="s">
        <v>134</v>
      </c>
      <c r="G111" s="158" t="s">
        <v>135</v>
      </c>
      <c r="H111" s="158"/>
      <c r="I111" s="158"/>
      <c r="J111" s="158"/>
      <c r="K111" s="159"/>
      <c r="L111" s="1"/>
    </row>
    <row r="112" spans="1:12" ht="15" customHeight="1" x14ac:dyDescent="0.25">
      <c r="A112" s="179"/>
      <c r="B112" s="158"/>
      <c r="C112" s="692" t="s">
        <v>136</v>
      </c>
      <c r="D112" s="692"/>
      <c r="E112" s="692"/>
      <c r="F112" s="692"/>
      <c r="G112" s="692"/>
      <c r="H112" s="158"/>
      <c r="I112" s="158"/>
      <c r="J112" s="158"/>
      <c r="K112" s="159"/>
      <c r="L112" s="1"/>
    </row>
    <row r="113" spans="1:12" ht="15" customHeight="1" x14ac:dyDescent="0.25">
      <c r="A113" s="179"/>
      <c r="B113" s="158"/>
      <c r="C113" s="692"/>
      <c r="D113" s="692"/>
      <c r="E113" s="692"/>
      <c r="F113" s="692"/>
      <c r="G113" s="692"/>
      <c r="H113" s="158"/>
      <c r="I113" s="158"/>
      <c r="J113" s="158"/>
      <c r="K113" s="159"/>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0" t="s">
        <v>120</v>
      </c>
      <c r="B116" s="914" t="str">
        <f>DESCRIPCION!A25</f>
        <v>f</v>
      </c>
      <c r="C116" s="914"/>
      <c r="D116" s="914"/>
      <c r="E116" s="914"/>
      <c r="F116" s="914"/>
      <c r="G116" s="914"/>
      <c r="H116" s="915"/>
      <c r="I116" s="912" t="s">
        <v>350</v>
      </c>
      <c r="J116" s="913"/>
      <c r="K116" s="145" t="str">
        <f>IF(J123="x","EXTREMA",IF(J125="x","ALTA",IF(J127="x","MODERADA",IF(J129="x","BAJA",""))))</f>
        <v/>
      </c>
      <c r="L116" s="1"/>
    </row>
    <row r="117" spans="1:12" ht="16.5" thickBot="1" x14ac:dyDescent="0.3">
      <c r="A117" s="921"/>
      <c r="B117" s="916"/>
      <c r="C117" s="916"/>
      <c r="D117" s="916"/>
      <c r="E117" s="916"/>
      <c r="F117" s="916"/>
      <c r="G117" s="916"/>
      <c r="H117" s="917"/>
      <c r="I117" s="907" t="s">
        <v>351</v>
      </c>
      <c r="J117" s="908"/>
      <c r="K117" s="195" t="str">
        <f>'VALORACION RIESGOS INHERENTES'!K111</f>
        <v/>
      </c>
      <c r="L117" s="1"/>
    </row>
    <row r="118" spans="1:12" ht="16.5" thickBot="1" x14ac:dyDescent="0.3">
      <c r="A118" s="922"/>
      <c r="B118" s="724" t="s">
        <v>301</v>
      </c>
      <c r="C118" s="725"/>
      <c r="D118" s="725"/>
      <c r="E118" s="725"/>
      <c r="F118" s="725"/>
      <c r="G118" s="725"/>
      <c r="H118" s="725"/>
      <c r="I118" s="725"/>
      <c r="J118" s="728"/>
      <c r="K118" s="195" t="str">
        <f>'EVALUACIÓN SOLIDEZ CONTROLES'!H31</f>
        <v xml:space="preserve"> </v>
      </c>
      <c r="L118" s="1"/>
    </row>
    <row r="119" spans="1:12" ht="17.25" customHeight="1" thickBot="1" x14ac:dyDescent="0.3">
      <c r="A119" s="197" t="s">
        <v>122</v>
      </c>
      <c r="B119" s="198"/>
      <c r="C119" s="198"/>
      <c r="D119" s="256"/>
      <c r="E119" s="909"/>
      <c r="F119" s="910"/>
      <c r="G119" s="911"/>
      <c r="H119" s="724" t="s">
        <v>353</v>
      </c>
      <c r="I119" s="728"/>
      <c r="J119" s="729"/>
      <c r="K119" s="730"/>
      <c r="L119" s="1"/>
    </row>
    <row r="120" spans="1:12" ht="39.75" customHeight="1" x14ac:dyDescent="0.25">
      <c r="A120" s="179"/>
      <c r="B120" s="158"/>
      <c r="C120" s="180"/>
      <c r="D120" s="158"/>
      <c r="E120" s="158"/>
      <c r="F120" s="158"/>
      <c r="G120" s="158"/>
      <c r="H120" s="158"/>
      <c r="I120" s="158"/>
      <c r="J120" s="1"/>
      <c r="K120" s="73"/>
      <c r="L120" s="1"/>
    </row>
    <row r="121" spans="1:12" ht="15" customHeight="1" x14ac:dyDescent="0.25">
      <c r="A121" s="710" t="s">
        <v>122</v>
      </c>
      <c r="B121" s="158">
        <v>5</v>
      </c>
      <c r="C121" s="731"/>
      <c r="D121" s="722"/>
      <c r="E121" s="723"/>
      <c r="F121" s="723"/>
      <c r="G121" s="723"/>
      <c r="H121" s="193"/>
      <c r="I121" s="158"/>
      <c r="J121" s="705" t="s">
        <v>121</v>
      </c>
      <c r="K121" s="706"/>
      <c r="L121" s="1"/>
    </row>
    <row r="122" spans="1:12" ht="33" x14ac:dyDescent="0.25">
      <c r="A122" s="710"/>
      <c r="B122" s="158" t="s">
        <v>124</v>
      </c>
      <c r="C122" s="732"/>
      <c r="D122" s="722"/>
      <c r="E122" s="723"/>
      <c r="F122" s="723"/>
      <c r="G122" s="723"/>
      <c r="H122" s="193"/>
      <c r="I122" s="158"/>
      <c r="J122" s="160"/>
      <c r="K122" s="161"/>
      <c r="L122" s="1"/>
    </row>
    <row r="123" spans="1:12" ht="33" x14ac:dyDescent="0.25">
      <c r="A123" s="710"/>
      <c r="B123" s="158">
        <v>4</v>
      </c>
      <c r="C123" s="733"/>
      <c r="D123" s="722"/>
      <c r="E123" s="722"/>
      <c r="F123" s="735"/>
      <c r="G123" s="723"/>
      <c r="H123" s="193"/>
      <c r="I123" s="158"/>
      <c r="J123" s="166" t="str">
        <f xml:space="preserve"> IF(OR(E121="X",F121="X",G121="x",F123="x",G123="X",F125="X",G125="X",G127="X" ),"x","")</f>
        <v/>
      </c>
      <c r="K123" s="161" t="s">
        <v>123</v>
      </c>
      <c r="L123" s="1"/>
    </row>
    <row r="124" spans="1:12" ht="33" x14ac:dyDescent="0.25">
      <c r="A124" s="710"/>
      <c r="B124" s="158" t="s">
        <v>126</v>
      </c>
      <c r="C124" s="734"/>
      <c r="D124" s="722"/>
      <c r="E124" s="722"/>
      <c r="F124" s="735"/>
      <c r="G124" s="723"/>
      <c r="H124" s="193"/>
      <c r="I124" s="158"/>
      <c r="J124" s="167"/>
      <c r="K124" s="161"/>
      <c r="L124" s="1"/>
    </row>
    <row r="125" spans="1:12" ht="33" x14ac:dyDescent="0.25">
      <c r="A125" s="710"/>
      <c r="B125" s="158">
        <v>3</v>
      </c>
      <c r="C125" s="736"/>
      <c r="D125" s="720"/>
      <c r="E125" s="721"/>
      <c r="F125" s="735"/>
      <c r="G125" s="723"/>
      <c r="H125" s="193"/>
      <c r="I125" s="158"/>
      <c r="J125" s="168" t="str">
        <f xml:space="preserve"> IF(OR(C121="X",D121="X",D123="x",E123="x",E125="X",F127="X",F129="X",G129="X" ),"x","")</f>
        <v/>
      </c>
      <c r="K125" s="161" t="s">
        <v>125</v>
      </c>
      <c r="L125" s="1"/>
    </row>
    <row r="126" spans="1:12" ht="33" x14ac:dyDescent="0.25">
      <c r="A126" s="710"/>
      <c r="B126" s="158" t="s">
        <v>128</v>
      </c>
      <c r="C126" s="737"/>
      <c r="D126" s="720"/>
      <c r="E126" s="722"/>
      <c r="F126" s="735"/>
      <c r="G126" s="723"/>
      <c r="H126" s="193"/>
      <c r="I126" s="158"/>
      <c r="J126" s="169"/>
      <c r="K126" s="161"/>
      <c r="L126" s="1"/>
    </row>
    <row r="127" spans="1:12" ht="33" x14ac:dyDescent="0.25">
      <c r="A127" s="710"/>
      <c r="B127" s="158">
        <v>2</v>
      </c>
      <c r="C127" s="736"/>
      <c r="D127" s="718"/>
      <c r="E127" s="719"/>
      <c r="F127" s="721"/>
      <c r="G127" s="723"/>
      <c r="H127" s="193"/>
      <c r="I127" s="158"/>
      <c r="J127" s="170" t="str">
        <f xml:space="preserve"> IF(OR(C123="X",D125="X",E127="x",E129="x" ),"x","")</f>
        <v/>
      </c>
      <c r="K127" s="161" t="s">
        <v>127</v>
      </c>
      <c r="L127" s="1"/>
    </row>
    <row r="128" spans="1:12" ht="33" x14ac:dyDescent="0.25">
      <c r="A128" s="710"/>
      <c r="B128" s="158" t="s">
        <v>250</v>
      </c>
      <c r="C128" s="737"/>
      <c r="D128" s="718"/>
      <c r="E128" s="720"/>
      <c r="F128" s="722"/>
      <c r="G128" s="723"/>
      <c r="H128" s="193"/>
      <c r="I128" s="158"/>
      <c r="J128" s="169"/>
      <c r="K128" s="161"/>
      <c r="L128" s="1"/>
    </row>
    <row r="129" spans="1:12" ht="33" x14ac:dyDescent="0.25">
      <c r="A129" s="710"/>
      <c r="B129" s="158">
        <v>1</v>
      </c>
      <c r="C129" s="736"/>
      <c r="D129" s="739"/>
      <c r="E129" s="741"/>
      <c r="F129" s="743"/>
      <c r="G129" s="745"/>
      <c r="H129" s="193"/>
      <c r="I129" s="158"/>
      <c r="J129" s="171" t="str">
        <f xml:space="preserve"> IF(OR(C125="X",C127="X",D127="x",C129="x",D129="x" ),"x","")</f>
        <v/>
      </c>
      <c r="K129" s="161" t="s">
        <v>129</v>
      </c>
      <c r="L129" s="1"/>
    </row>
    <row r="130" spans="1:12" ht="33" x14ac:dyDescent="0.25">
      <c r="A130" s="710"/>
      <c r="B130" s="158" t="s">
        <v>130</v>
      </c>
      <c r="C130" s="738"/>
      <c r="D130" s="740"/>
      <c r="E130" s="742"/>
      <c r="F130" s="744"/>
      <c r="G130" s="746"/>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131</v>
      </c>
      <c r="D132" s="158" t="s">
        <v>132</v>
      </c>
      <c r="E132" s="158" t="s">
        <v>133</v>
      </c>
      <c r="F132" s="158" t="s">
        <v>134</v>
      </c>
      <c r="G132" s="158" t="s">
        <v>135</v>
      </c>
      <c r="H132" s="158"/>
      <c r="I132" s="158"/>
      <c r="J132" s="158"/>
      <c r="K132" s="159"/>
      <c r="L132" s="1"/>
    </row>
    <row r="133" spans="1:12" ht="15" customHeight="1" x14ac:dyDescent="0.25">
      <c r="A133" s="179"/>
      <c r="B133" s="158"/>
      <c r="C133" s="692" t="s">
        <v>136</v>
      </c>
      <c r="D133" s="692"/>
      <c r="E133" s="692"/>
      <c r="F133" s="692"/>
      <c r="G133" s="692"/>
      <c r="H133" s="158"/>
      <c r="I133" s="158"/>
      <c r="J133" s="158"/>
      <c r="K133" s="159"/>
      <c r="L133" s="1"/>
    </row>
    <row r="134" spans="1:12" ht="15" customHeight="1" x14ac:dyDescent="0.25">
      <c r="A134" s="179"/>
      <c r="B134" s="158"/>
      <c r="C134" s="692"/>
      <c r="D134" s="692"/>
      <c r="E134" s="692"/>
      <c r="F134" s="692"/>
      <c r="G134" s="692"/>
      <c r="H134" s="158"/>
      <c r="I134" s="158"/>
      <c r="J134" s="158"/>
      <c r="K134" s="159"/>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0" t="s">
        <v>120</v>
      </c>
      <c r="B137" s="918" t="str">
        <f>DESCRIPCION!A28</f>
        <v>g</v>
      </c>
      <c r="C137" s="914"/>
      <c r="D137" s="914"/>
      <c r="E137" s="914"/>
      <c r="F137" s="914"/>
      <c r="G137" s="914"/>
      <c r="H137" s="915"/>
      <c r="I137" s="912" t="s">
        <v>350</v>
      </c>
      <c r="J137" s="913"/>
      <c r="K137" s="145" t="str">
        <f>IF(J144="x","EXTREMA",IF(J146="x","ALTA",IF(J148="x","MODERADA",IF(J150="x","BAJA",""))))</f>
        <v/>
      </c>
      <c r="L137" s="1"/>
    </row>
    <row r="138" spans="1:12" ht="16.5" thickBot="1" x14ac:dyDescent="0.3">
      <c r="A138" s="921"/>
      <c r="B138" s="919"/>
      <c r="C138" s="916"/>
      <c r="D138" s="916"/>
      <c r="E138" s="916"/>
      <c r="F138" s="916"/>
      <c r="G138" s="916"/>
      <c r="H138" s="917"/>
      <c r="I138" s="907" t="s">
        <v>351</v>
      </c>
      <c r="J138" s="908"/>
      <c r="K138" s="195" t="str">
        <f>'VALORACION RIESGOS INHERENTES'!K131</f>
        <v/>
      </c>
      <c r="L138" s="1"/>
    </row>
    <row r="139" spans="1:12" ht="16.5" thickBot="1" x14ac:dyDescent="0.3">
      <c r="A139" s="922"/>
      <c r="B139" s="724" t="s">
        <v>301</v>
      </c>
      <c r="C139" s="725"/>
      <c r="D139" s="725"/>
      <c r="E139" s="725"/>
      <c r="F139" s="725"/>
      <c r="G139" s="725"/>
      <c r="H139" s="725"/>
      <c r="I139" s="725"/>
      <c r="J139" s="728"/>
      <c r="K139" s="194" t="e">
        <f>'EVALUACIÓN SOLIDEZ CONTROLES'!H35</f>
        <v>#DIV/0!</v>
      </c>
      <c r="L139" s="1"/>
    </row>
    <row r="140" spans="1:12" ht="18" customHeight="1" thickBot="1" x14ac:dyDescent="0.3">
      <c r="A140" s="197" t="s">
        <v>122</v>
      </c>
      <c r="B140" s="198"/>
      <c r="C140" s="198"/>
      <c r="D140" s="256"/>
      <c r="E140" s="909"/>
      <c r="F140" s="910"/>
      <c r="G140" s="911"/>
      <c r="H140" s="724" t="s">
        <v>353</v>
      </c>
      <c r="I140" s="728"/>
      <c r="J140" s="729"/>
      <c r="K140" s="730"/>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710" t="s">
        <v>122</v>
      </c>
      <c r="B142" s="158">
        <v>5</v>
      </c>
      <c r="C142" s="711"/>
      <c r="D142" s="690"/>
      <c r="E142" s="691"/>
      <c r="F142" s="691"/>
      <c r="G142" s="691"/>
      <c r="H142" s="158"/>
      <c r="I142" s="158"/>
      <c r="J142" s="705" t="s">
        <v>121</v>
      </c>
      <c r="K142" s="706"/>
      <c r="L142" s="1"/>
    </row>
    <row r="143" spans="1:12" x14ac:dyDescent="0.25">
      <c r="A143" s="710"/>
      <c r="B143" s="158" t="s">
        <v>124</v>
      </c>
      <c r="C143" s="712"/>
      <c r="D143" s="690"/>
      <c r="E143" s="691"/>
      <c r="F143" s="691"/>
      <c r="G143" s="691"/>
      <c r="H143" s="158"/>
      <c r="I143" s="158"/>
      <c r="J143" s="160"/>
      <c r="K143" s="161"/>
      <c r="L143" s="1"/>
    </row>
    <row r="144" spans="1:12" ht="27.75" x14ac:dyDescent="0.25">
      <c r="A144" s="710"/>
      <c r="B144" s="158">
        <v>4</v>
      </c>
      <c r="C144" s="713"/>
      <c r="D144" s="690"/>
      <c r="E144" s="690"/>
      <c r="F144" s="703"/>
      <c r="G144" s="691"/>
      <c r="H144" s="158"/>
      <c r="I144" s="158"/>
      <c r="J144" s="166" t="str">
        <f xml:space="preserve"> IF(OR(E142="X",F142="X",G142="x",F144="x",G144="X",F146="X",G146="X",G148="X" ),"x","")</f>
        <v/>
      </c>
      <c r="K144" s="161" t="s">
        <v>123</v>
      </c>
      <c r="L144" s="1"/>
    </row>
    <row r="145" spans="1:12" ht="27.75" x14ac:dyDescent="0.25">
      <c r="A145" s="710"/>
      <c r="B145" s="158" t="s">
        <v>126</v>
      </c>
      <c r="C145" s="714"/>
      <c r="D145" s="690"/>
      <c r="E145" s="690"/>
      <c r="F145" s="703"/>
      <c r="G145" s="691"/>
      <c r="H145" s="158"/>
      <c r="I145" s="158"/>
      <c r="J145" s="167"/>
      <c r="K145" s="161"/>
      <c r="L145" s="1"/>
    </row>
    <row r="146" spans="1:12" ht="27.75" x14ac:dyDescent="0.25">
      <c r="A146" s="710"/>
      <c r="B146" s="158">
        <v>3</v>
      </c>
      <c r="C146" s="693"/>
      <c r="D146" s="688"/>
      <c r="E146" s="689"/>
      <c r="F146" s="703"/>
      <c r="G146" s="691"/>
      <c r="H146" s="158"/>
      <c r="I146" s="158"/>
      <c r="J146" s="168" t="str">
        <f xml:space="preserve"> IF(OR(C142="X",D142="X",D144="x",E144="x",E146="X",F148="X",F150="X",G150="X" ),"x","")</f>
        <v/>
      </c>
      <c r="K146" s="161" t="s">
        <v>125</v>
      </c>
      <c r="L146" s="1"/>
    </row>
    <row r="147" spans="1:12" ht="27.75" x14ac:dyDescent="0.25">
      <c r="A147" s="710"/>
      <c r="B147" s="158" t="s">
        <v>128</v>
      </c>
      <c r="C147" s="704"/>
      <c r="D147" s="688"/>
      <c r="E147" s="690"/>
      <c r="F147" s="703"/>
      <c r="G147" s="691"/>
      <c r="H147" s="158"/>
      <c r="I147" s="158"/>
      <c r="J147" s="169"/>
      <c r="K147" s="161"/>
      <c r="L147" s="1"/>
    </row>
    <row r="148" spans="1:12" ht="27.75" x14ac:dyDescent="0.25">
      <c r="A148" s="710"/>
      <c r="B148" s="158">
        <v>2</v>
      </c>
      <c r="C148" s="693"/>
      <c r="D148" s="686"/>
      <c r="E148" s="687"/>
      <c r="F148" s="689"/>
      <c r="G148" s="691"/>
      <c r="H148" s="158"/>
      <c r="I148" s="158"/>
      <c r="J148" s="170" t="str">
        <f xml:space="preserve"> IF(OR(C144="X",D146="X",E148="x",E150="x" ),"x","")</f>
        <v/>
      </c>
      <c r="K148" s="161" t="s">
        <v>127</v>
      </c>
      <c r="L148" s="1"/>
    </row>
    <row r="149" spans="1:12" ht="27.75" x14ac:dyDescent="0.25">
      <c r="A149" s="710"/>
      <c r="B149" s="158" t="s">
        <v>250</v>
      </c>
      <c r="C149" s="704"/>
      <c r="D149" s="686"/>
      <c r="E149" s="688"/>
      <c r="F149" s="690"/>
      <c r="G149" s="691"/>
      <c r="H149" s="158"/>
      <c r="I149" s="158"/>
      <c r="J149" s="169"/>
      <c r="K149" s="161"/>
      <c r="L149" s="1"/>
    </row>
    <row r="150" spans="1:12" ht="27.75" x14ac:dyDescent="0.25">
      <c r="A150" s="710"/>
      <c r="B150" s="158">
        <v>1</v>
      </c>
      <c r="C150" s="693"/>
      <c r="D150" s="695"/>
      <c r="E150" s="697"/>
      <c r="F150" s="699"/>
      <c r="G150" s="701"/>
      <c r="H150" s="158"/>
      <c r="I150" s="158"/>
      <c r="J150" s="171" t="str">
        <f xml:space="preserve"> IF(OR(C146="X",C148="X",C150="x",D148="x",D150="x" ),"x","")</f>
        <v/>
      </c>
      <c r="K150" s="161" t="s">
        <v>129</v>
      </c>
      <c r="L150" s="1"/>
    </row>
    <row r="151" spans="1:12" x14ac:dyDescent="0.25">
      <c r="A151" s="710"/>
      <c r="B151" s="158" t="s">
        <v>130</v>
      </c>
      <c r="C151" s="694"/>
      <c r="D151" s="696"/>
      <c r="E151" s="698"/>
      <c r="F151" s="700"/>
      <c r="G151" s="702"/>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131</v>
      </c>
      <c r="D153" s="158" t="s">
        <v>132</v>
      </c>
      <c r="E153" s="158" t="s">
        <v>133</v>
      </c>
      <c r="F153" s="158" t="s">
        <v>134</v>
      </c>
      <c r="G153" s="158" t="s">
        <v>135</v>
      </c>
      <c r="H153" s="158"/>
      <c r="I153" s="158"/>
      <c r="J153" s="158"/>
      <c r="K153" s="159"/>
      <c r="L153" s="1"/>
    </row>
    <row r="154" spans="1:12" ht="15" customHeight="1" x14ac:dyDescent="0.25">
      <c r="A154" s="179"/>
      <c r="B154" s="158"/>
      <c r="C154" s="692" t="s">
        <v>136</v>
      </c>
      <c r="D154" s="692"/>
      <c r="E154" s="692"/>
      <c r="F154" s="692"/>
      <c r="G154" s="692"/>
      <c r="H154" s="158"/>
      <c r="I154" s="158"/>
      <c r="J154" s="158"/>
      <c r="K154" s="159"/>
      <c r="L154" s="1"/>
    </row>
    <row r="155" spans="1:12" ht="15" customHeight="1" x14ac:dyDescent="0.25">
      <c r="A155" s="179"/>
      <c r="B155" s="158"/>
      <c r="C155" s="692"/>
      <c r="D155" s="692"/>
      <c r="E155" s="692"/>
      <c r="F155" s="692"/>
      <c r="G155" s="692"/>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0" t="s">
        <v>120</v>
      </c>
      <c r="B158" s="914" t="str">
        <f>DESCRIPCION!A31</f>
        <v>h</v>
      </c>
      <c r="C158" s="914"/>
      <c r="D158" s="914"/>
      <c r="E158" s="914"/>
      <c r="F158" s="914"/>
      <c r="G158" s="914"/>
      <c r="H158" s="915"/>
      <c r="I158" s="912" t="s">
        <v>350</v>
      </c>
      <c r="J158" s="913"/>
      <c r="K158" s="145" t="str">
        <f>IF(J165="x","EXTREMA",IF(J167="x","ALTA",IF(J169="x","MODERADA",IF(J171="x","BAJA",""))))</f>
        <v/>
      </c>
      <c r="L158" s="1"/>
    </row>
    <row r="159" spans="1:12" ht="16.5" thickBot="1" x14ac:dyDescent="0.3">
      <c r="A159" s="921"/>
      <c r="B159" s="916"/>
      <c r="C159" s="916"/>
      <c r="D159" s="916"/>
      <c r="E159" s="916"/>
      <c r="F159" s="916"/>
      <c r="G159" s="916"/>
      <c r="H159" s="917"/>
      <c r="I159" s="907" t="s">
        <v>351</v>
      </c>
      <c r="J159" s="908"/>
      <c r="K159" s="194" t="str">
        <f>'VALORACION RIESGOS INHERENTES'!K151</f>
        <v/>
      </c>
      <c r="L159" s="1"/>
    </row>
    <row r="160" spans="1:12" ht="15.75" customHeight="1" thickBot="1" x14ac:dyDescent="0.3">
      <c r="A160" s="922"/>
      <c r="B160" s="724" t="s">
        <v>301</v>
      </c>
      <c r="C160" s="725"/>
      <c r="D160" s="725"/>
      <c r="E160" s="725"/>
      <c r="F160" s="725"/>
      <c r="G160" s="725"/>
      <c r="H160" s="725"/>
      <c r="I160" s="725"/>
      <c r="J160" s="728"/>
      <c r="K160" s="194" t="e">
        <f>'EVALUACIÓN SOLIDEZ CONTROLES'!H39</f>
        <v>#DIV/0!</v>
      </c>
      <c r="L160" s="1"/>
    </row>
    <row r="161" spans="1:12" ht="15.75" customHeight="1" thickBot="1" x14ac:dyDescent="0.3">
      <c r="A161" s="197" t="s">
        <v>122</v>
      </c>
      <c r="B161" s="198"/>
      <c r="C161" s="198"/>
      <c r="D161" s="256"/>
      <c r="E161" s="909"/>
      <c r="F161" s="910"/>
      <c r="G161" s="911"/>
      <c r="H161" s="724" t="s">
        <v>353</v>
      </c>
      <c r="I161" s="728"/>
      <c r="J161" s="729"/>
      <c r="K161" s="730"/>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710" t="s">
        <v>122</v>
      </c>
      <c r="B163" s="158">
        <v>5</v>
      </c>
      <c r="C163" s="711"/>
      <c r="D163" s="690"/>
      <c r="E163" s="691"/>
      <c r="F163" s="691"/>
      <c r="G163" s="691"/>
      <c r="H163" s="158"/>
      <c r="I163" s="158"/>
      <c r="J163" s="705" t="s">
        <v>121</v>
      </c>
      <c r="K163" s="706"/>
      <c r="L163" s="1"/>
    </row>
    <row r="164" spans="1:12" x14ac:dyDescent="0.25">
      <c r="A164" s="710"/>
      <c r="B164" s="158" t="s">
        <v>124</v>
      </c>
      <c r="C164" s="712"/>
      <c r="D164" s="690"/>
      <c r="E164" s="691"/>
      <c r="F164" s="691"/>
      <c r="G164" s="691"/>
      <c r="H164" s="158"/>
      <c r="I164" s="158"/>
      <c r="J164" s="160"/>
      <c r="K164" s="161"/>
      <c r="L164" s="1"/>
    </row>
    <row r="165" spans="1:12" ht="27.75" x14ac:dyDescent="0.25">
      <c r="A165" s="710"/>
      <c r="B165" s="158">
        <v>4</v>
      </c>
      <c r="C165" s="713"/>
      <c r="D165" s="690"/>
      <c r="E165" s="690"/>
      <c r="F165" s="703"/>
      <c r="G165" s="691"/>
      <c r="H165" s="158"/>
      <c r="I165" s="158"/>
      <c r="J165" s="166" t="str">
        <f xml:space="preserve"> IF(OR(E163="X",F163="X",G163="x",F165="x",G165="X",F167="X",G167="X",G169="X" ),"x","")</f>
        <v/>
      </c>
      <c r="K165" s="161" t="s">
        <v>123</v>
      </c>
      <c r="L165" s="1"/>
    </row>
    <row r="166" spans="1:12" ht="27.75" x14ac:dyDescent="0.25">
      <c r="A166" s="710"/>
      <c r="B166" s="158" t="s">
        <v>126</v>
      </c>
      <c r="C166" s="714"/>
      <c r="D166" s="690"/>
      <c r="E166" s="690"/>
      <c r="F166" s="703"/>
      <c r="G166" s="691"/>
      <c r="H166" s="158"/>
      <c r="I166" s="158"/>
      <c r="J166" s="167"/>
      <c r="K166" s="161"/>
      <c r="L166" s="1"/>
    </row>
    <row r="167" spans="1:12" ht="27.75" x14ac:dyDescent="0.25">
      <c r="A167" s="710"/>
      <c r="B167" s="158">
        <v>3</v>
      </c>
      <c r="C167" s="693"/>
      <c r="D167" s="688"/>
      <c r="E167" s="689"/>
      <c r="F167" s="703"/>
      <c r="G167" s="691"/>
      <c r="H167" s="158"/>
      <c r="I167" s="158"/>
      <c r="J167" s="168" t="str">
        <f xml:space="preserve"> IF(OR(C163="X",D163="X",D165="x",E165="x",E167="X",F169="X",F171="X",G171="X" ),"x","")</f>
        <v/>
      </c>
      <c r="K167" s="161" t="s">
        <v>125</v>
      </c>
      <c r="L167" s="1"/>
    </row>
    <row r="168" spans="1:12" ht="27.75" x14ac:dyDescent="0.25">
      <c r="A168" s="710"/>
      <c r="B168" s="158" t="s">
        <v>128</v>
      </c>
      <c r="C168" s="704"/>
      <c r="D168" s="688"/>
      <c r="E168" s="690"/>
      <c r="F168" s="703"/>
      <c r="G168" s="691"/>
      <c r="H168" s="158"/>
      <c r="I168" s="158"/>
      <c r="J168" s="169"/>
      <c r="K168" s="161"/>
      <c r="L168" s="1"/>
    </row>
    <row r="169" spans="1:12" ht="27.75" x14ac:dyDescent="0.25">
      <c r="A169" s="710"/>
      <c r="B169" s="158">
        <v>2</v>
      </c>
      <c r="C169" s="693"/>
      <c r="D169" s="686"/>
      <c r="E169" s="687"/>
      <c r="F169" s="689"/>
      <c r="G169" s="691"/>
      <c r="H169" s="158"/>
      <c r="I169" s="158"/>
      <c r="J169" s="170" t="str">
        <f xml:space="preserve"> IF(OR(C165="X",D167="X",E169="x",E171="x" ),"x","")</f>
        <v/>
      </c>
      <c r="K169" s="161" t="s">
        <v>127</v>
      </c>
      <c r="L169" s="1"/>
    </row>
    <row r="170" spans="1:12" ht="27.75" x14ac:dyDescent="0.25">
      <c r="A170" s="710"/>
      <c r="B170" s="158" t="s">
        <v>250</v>
      </c>
      <c r="C170" s="704"/>
      <c r="D170" s="686"/>
      <c r="E170" s="688"/>
      <c r="F170" s="690"/>
      <c r="G170" s="691"/>
      <c r="H170" s="158"/>
      <c r="I170" s="158"/>
      <c r="J170" s="169"/>
      <c r="K170" s="161"/>
      <c r="L170" s="1"/>
    </row>
    <row r="171" spans="1:12" ht="27.75" x14ac:dyDescent="0.25">
      <c r="A171" s="710"/>
      <c r="B171" s="158">
        <v>1</v>
      </c>
      <c r="C171" s="693"/>
      <c r="D171" s="695"/>
      <c r="E171" s="697"/>
      <c r="F171" s="699"/>
      <c r="G171" s="701"/>
      <c r="H171" s="158"/>
      <c r="I171" s="158"/>
      <c r="J171" s="171" t="str">
        <f xml:space="preserve"> IF(OR(C167="X",C169="X",C171="x",D169="x",D171="x" ),"x","")</f>
        <v/>
      </c>
      <c r="K171" s="161" t="s">
        <v>129</v>
      </c>
      <c r="L171" s="1"/>
    </row>
    <row r="172" spans="1:12" x14ac:dyDescent="0.25">
      <c r="A172" s="710"/>
      <c r="B172" s="158" t="s">
        <v>130</v>
      </c>
      <c r="C172" s="694"/>
      <c r="D172" s="696"/>
      <c r="E172" s="698"/>
      <c r="F172" s="700"/>
      <c r="G172" s="702"/>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131</v>
      </c>
      <c r="D174" s="158" t="s">
        <v>132</v>
      </c>
      <c r="E174" s="158" t="s">
        <v>133</v>
      </c>
      <c r="F174" s="158" t="s">
        <v>134</v>
      </c>
      <c r="G174" s="158" t="s">
        <v>135</v>
      </c>
      <c r="H174" s="158"/>
      <c r="I174" s="158"/>
      <c r="J174" s="158"/>
      <c r="K174" s="159"/>
      <c r="L174" s="1"/>
    </row>
    <row r="175" spans="1:12" ht="15" customHeight="1" x14ac:dyDescent="0.25">
      <c r="A175" s="179"/>
      <c r="B175" s="158"/>
      <c r="C175" s="692" t="s">
        <v>136</v>
      </c>
      <c r="D175" s="692"/>
      <c r="E175" s="692"/>
      <c r="F175" s="692"/>
      <c r="G175" s="692"/>
      <c r="H175" s="158"/>
      <c r="I175" s="158"/>
      <c r="J175" s="158"/>
      <c r="K175" s="159"/>
      <c r="L175" s="1"/>
    </row>
    <row r="176" spans="1:12" ht="15" customHeight="1" x14ac:dyDescent="0.25">
      <c r="A176" s="179"/>
      <c r="B176" s="158"/>
      <c r="C176" s="692"/>
      <c r="D176" s="692"/>
      <c r="E176" s="692"/>
      <c r="F176" s="692"/>
      <c r="G176" s="692"/>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0" t="s">
        <v>120</v>
      </c>
      <c r="B180" s="914" t="str">
        <f>DESCRIPCION!A34</f>
        <v>i</v>
      </c>
      <c r="C180" s="914"/>
      <c r="D180" s="914"/>
      <c r="E180" s="914"/>
      <c r="F180" s="914"/>
      <c r="G180" s="914"/>
      <c r="H180" s="915"/>
      <c r="I180" s="912" t="s">
        <v>350</v>
      </c>
      <c r="J180" s="913"/>
      <c r="K180" s="145" t="str">
        <f>IF(J187="x","EXTREMA",IF(J189="x","ALTA",IF(J191="x","MODERADA",IF(J193="x","BAJA",""))))</f>
        <v/>
      </c>
      <c r="L180" s="1"/>
    </row>
    <row r="181" spans="1:12" ht="16.5" thickBot="1" x14ac:dyDescent="0.3">
      <c r="A181" s="921"/>
      <c r="B181" s="916"/>
      <c r="C181" s="916"/>
      <c r="D181" s="916"/>
      <c r="E181" s="916"/>
      <c r="F181" s="916"/>
      <c r="G181" s="916"/>
      <c r="H181" s="917"/>
      <c r="I181" s="907" t="s">
        <v>351</v>
      </c>
      <c r="J181" s="908"/>
      <c r="K181" s="195" t="str">
        <f>'VALORACION RIESGOS INHERENTES'!K172</f>
        <v/>
      </c>
      <c r="L181" s="1"/>
    </row>
    <row r="182" spans="1:12" ht="16.5" thickBot="1" x14ac:dyDescent="0.3">
      <c r="A182" s="922"/>
      <c r="B182" s="724" t="s">
        <v>301</v>
      </c>
      <c r="C182" s="725"/>
      <c r="D182" s="725"/>
      <c r="E182" s="725"/>
      <c r="F182" s="725"/>
      <c r="G182" s="725"/>
      <c r="H182" s="725"/>
      <c r="I182" s="725"/>
      <c r="J182" s="728"/>
      <c r="K182" s="194" t="e">
        <f>'EVALUACIÓN SOLIDEZ CONTROLES'!H43</f>
        <v>#DIV/0!</v>
      </c>
      <c r="L182" s="1"/>
    </row>
    <row r="183" spans="1:12" ht="16.5" thickBot="1" x14ac:dyDescent="0.3">
      <c r="A183" s="197" t="s">
        <v>122</v>
      </c>
      <c r="B183" s="198"/>
      <c r="C183" s="198"/>
      <c r="D183" s="256"/>
      <c r="E183" s="909"/>
      <c r="F183" s="910"/>
      <c r="G183" s="911"/>
      <c r="H183" s="724" t="s">
        <v>353</v>
      </c>
      <c r="I183" s="728"/>
      <c r="J183" s="729"/>
      <c r="K183" s="730"/>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710" t="s">
        <v>122</v>
      </c>
      <c r="B185" s="158">
        <v>5</v>
      </c>
      <c r="C185" s="711"/>
      <c r="D185" s="690"/>
      <c r="E185" s="691"/>
      <c r="F185" s="691"/>
      <c r="G185" s="691"/>
      <c r="H185" s="158"/>
      <c r="I185" s="158"/>
      <c r="J185" s="705" t="s">
        <v>121</v>
      </c>
      <c r="K185" s="706"/>
      <c r="L185" s="1"/>
    </row>
    <row r="186" spans="1:12" x14ac:dyDescent="0.25">
      <c r="A186" s="710"/>
      <c r="B186" s="158" t="s">
        <v>124</v>
      </c>
      <c r="C186" s="712"/>
      <c r="D186" s="690"/>
      <c r="E186" s="691"/>
      <c r="F186" s="691"/>
      <c r="G186" s="691"/>
      <c r="H186" s="158"/>
      <c r="I186" s="158"/>
      <c r="J186" s="160"/>
      <c r="K186" s="161"/>
      <c r="L186" s="1"/>
    </row>
    <row r="187" spans="1:12" ht="27.75" x14ac:dyDescent="0.25">
      <c r="A187" s="710"/>
      <c r="B187" s="158">
        <v>4</v>
      </c>
      <c r="C187" s="713"/>
      <c r="D187" s="690"/>
      <c r="E187" s="690"/>
      <c r="F187" s="703"/>
      <c r="G187" s="691"/>
      <c r="H187" s="158"/>
      <c r="I187" s="158"/>
      <c r="J187" s="166" t="str">
        <f xml:space="preserve"> IF(OR(E185="X",F185="X",G185="x",F187="x",G187="X",F189="X",G189="X",G191="X" ),"x","")</f>
        <v/>
      </c>
      <c r="K187" s="161" t="s">
        <v>123</v>
      </c>
      <c r="L187" s="1"/>
    </row>
    <row r="188" spans="1:12" ht="27.75" x14ac:dyDescent="0.25">
      <c r="A188" s="710"/>
      <c r="B188" s="158" t="s">
        <v>126</v>
      </c>
      <c r="C188" s="714"/>
      <c r="D188" s="690"/>
      <c r="E188" s="690"/>
      <c r="F188" s="703"/>
      <c r="G188" s="691"/>
      <c r="H188" s="158"/>
      <c r="I188" s="158"/>
      <c r="J188" s="167"/>
      <c r="K188" s="161"/>
      <c r="L188" s="1"/>
    </row>
    <row r="189" spans="1:12" ht="27.75" x14ac:dyDescent="0.25">
      <c r="A189" s="710"/>
      <c r="B189" s="158">
        <v>3</v>
      </c>
      <c r="C189" s="693"/>
      <c r="D189" s="688"/>
      <c r="E189" s="689"/>
      <c r="F189" s="703"/>
      <c r="G189" s="691"/>
      <c r="H189" s="158"/>
      <c r="I189" s="158"/>
      <c r="J189" s="168" t="str">
        <f xml:space="preserve"> IF(OR(C185="X",D185="X",D187="x",E187="x",E189="X",F191="X",F193="X",G193="X" ),"x","")</f>
        <v/>
      </c>
      <c r="K189" s="161" t="s">
        <v>125</v>
      </c>
      <c r="L189" s="1"/>
    </row>
    <row r="190" spans="1:12" ht="27.75" x14ac:dyDescent="0.25">
      <c r="A190" s="710"/>
      <c r="B190" s="158" t="s">
        <v>128</v>
      </c>
      <c r="C190" s="704"/>
      <c r="D190" s="688"/>
      <c r="E190" s="690"/>
      <c r="F190" s="703"/>
      <c r="G190" s="691"/>
      <c r="H190" s="158"/>
      <c r="I190" s="158"/>
      <c r="J190" s="169"/>
      <c r="K190" s="161"/>
      <c r="L190" s="1"/>
    </row>
    <row r="191" spans="1:12" ht="27.75" x14ac:dyDescent="0.25">
      <c r="A191" s="710"/>
      <c r="B191" s="158">
        <v>2</v>
      </c>
      <c r="C191" s="693"/>
      <c r="D191" s="686"/>
      <c r="E191" s="687"/>
      <c r="F191" s="689"/>
      <c r="G191" s="691"/>
      <c r="H191" s="158"/>
      <c r="I191" s="158"/>
      <c r="J191" s="170" t="str">
        <f xml:space="preserve"> IF(OR(E191="X",D189="X",C187="x",E193="x" ),"x","")</f>
        <v/>
      </c>
      <c r="K191" s="161" t="s">
        <v>127</v>
      </c>
      <c r="L191" s="1"/>
    </row>
    <row r="192" spans="1:12" ht="27.75" x14ac:dyDescent="0.25">
      <c r="A192" s="710"/>
      <c r="B192" s="158" t="s">
        <v>250</v>
      </c>
      <c r="C192" s="704"/>
      <c r="D192" s="686"/>
      <c r="E192" s="688"/>
      <c r="F192" s="690"/>
      <c r="G192" s="691"/>
      <c r="H192" s="158"/>
      <c r="I192" s="158"/>
      <c r="J192" s="169"/>
      <c r="K192" s="161"/>
      <c r="L192" s="1"/>
    </row>
    <row r="193" spans="1:12" ht="27.75" x14ac:dyDescent="0.25">
      <c r="A193" s="710"/>
      <c r="B193" s="158">
        <v>1</v>
      </c>
      <c r="C193" s="693"/>
      <c r="D193" s="695"/>
      <c r="E193" s="697"/>
      <c r="F193" s="699"/>
      <c r="G193" s="701"/>
      <c r="H193" s="158"/>
      <c r="I193" s="158"/>
      <c r="J193" s="171" t="str">
        <f xml:space="preserve"> IF(OR(C189="X",C191="X",D191="x",D193="x",C193="x" ),"x","")</f>
        <v/>
      </c>
      <c r="K193" s="161" t="s">
        <v>129</v>
      </c>
      <c r="L193" s="1"/>
    </row>
    <row r="194" spans="1:12" x14ac:dyDescent="0.25">
      <c r="A194" s="710"/>
      <c r="B194" s="158" t="s">
        <v>130</v>
      </c>
      <c r="C194" s="694"/>
      <c r="D194" s="696"/>
      <c r="E194" s="698"/>
      <c r="F194" s="700"/>
      <c r="G194" s="702"/>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131</v>
      </c>
      <c r="D196" s="158" t="s">
        <v>132</v>
      </c>
      <c r="E196" s="158" t="s">
        <v>133</v>
      </c>
      <c r="F196" s="158" t="s">
        <v>134</v>
      </c>
      <c r="G196" s="158" t="s">
        <v>135</v>
      </c>
      <c r="H196" s="158"/>
      <c r="I196" s="158"/>
      <c r="J196" s="158"/>
      <c r="K196" s="159"/>
      <c r="L196" s="1"/>
    </row>
    <row r="197" spans="1:12" ht="15" customHeight="1" x14ac:dyDescent="0.25">
      <c r="A197" s="179"/>
      <c r="B197" s="158"/>
      <c r="C197" s="692" t="s">
        <v>136</v>
      </c>
      <c r="D197" s="692"/>
      <c r="E197" s="692"/>
      <c r="F197" s="692"/>
      <c r="G197" s="692"/>
      <c r="H197" s="158"/>
      <c r="I197" s="158"/>
      <c r="J197" s="158"/>
      <c r="K197" s="159"/>
      <c r="L197" s="1"/>
    </row>
    <row r="198" spans="1:12" x14ac:dyDescent="0.25">
      <c r="A198" s="179"/>
      <c r="B198" s="158"/>
      <c r="C198" s="692"/>
      <c r="D198" s="692"/>
      <c r="E198" s="692"/>
      <c r="F198" s="692"/>
      <c r="G198" s="692"/>
      <c r="H198" s="158"/>
      <c r="I198" s="158"/>
      <c r="J198" s="158"/>
      <c r="K198" s="159"/>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0" t="s">
        <v>120</v>
      </c>
      <c r="B201" s="914" t="str">
        <f>DESCRIPCION!A37</f>
        <v>j</v>
      </c>
      <c r="C201" s="914"/>
      <c r="D201" s="914"/>
      <c r="E201" s="914"/>
      <c r="F201" s="914"/>
      <c r="G201" s="914"/>
      <c r="H201" s="915"/>
      <c r="I201" s="912" t="s">
        <v>350</v>
      </c>
      <c r="J201" s="913"/>
      <c r="K201" s="145" t="str">
        <f>IF(J208="x","EXTREMA",IF(J210="x","ALTA",IF(J212="x","MODERADA",IF(J214="x","BAJA",""))))</f>
        <v/>
      </c>
      <c r="L201" s="1"/>
    </row>
    <row r="202" spans="1:12" ht="16.5" thickBot="1" x14ac:dyDescent="0.3">
      <c r="A202" s="921"/>
      <c r="B202" s="916"/>
      <c r="C202" s="916"/>
      <c r="D202" s="916"/>
      <c r="E202" s="916"/>
      <c r="F202" s="916"/>
      <c r="G202" s="916"/>
      <c r="H202" s="917"/>
      <c r="I202" s="907" t="s">
        <v>351</v>
      </c>
      <c r="J202" s="908"/>
      <c r="K202" s="194" t="str">
        <f>'VALORACION RIESGOS INHERENTES'!K192</f>
        <v/>
      </c>
      <c r="L202" s="1"/>
    </row>
    <row r="203" spans="1:12" ht="16.5" thickBot="1" x14ac:dyDescent="0.3">
      <c r="A203" s="922"/>
      <c r="B203" s="197" t="s">
        <v>301</v>
      </c>
      <c r="C203" s="198"/>
      <c r="D203" s="198"/>
      <c r="E203" s="198"/>
      <c r="F203" s="198"/>
      <c r="G203" s="198"/>
      <c r="H203" s="198"/>
      <c r="I203" s="198"/>
      <c r="J203" s="199"/>
      <c r="K203" s="194" t="e">
        <f>'EVALUACIÓN SOLIDEZ CONTROLES'!H47</f>
        <v>#DIV/0!</v>
      </c>
      <c r="L203" s="1"/>
    </row>
    <row r="204" spans="1:12" ht="16.5" thickBot="1" x14ac:dyDescent="0.3">
      <c r="A204" s="197" t="s">
        <v>122</v>
      </c>
      <c r="B204" s="198"/>
      <c r="C204" s="198"/>
      <c r="D204" s="256"/>
      <c r="E204" s="909"/>
      <c r="F204" s="910"/>
      <c r="G204" s="911"/>
      <c r="H204" s="724" t="s">
        <v>353</v>
      </c>
      <c r="I204" s="728"/>
      <c r="J204" s="729"/>
      <c r="K204" s="730"/>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710" t="s">
        <v>122</v>
      </c>
      <c r="B206" s="158">
        <v>5</v>
      </c>
      <c r="C206" s="711"/>
      <c r="D206" s="690"/>
      <c r="E206" s="691"/>
      <c r="F206" s="691"/>
      <c r="G206" s="691"/>
      <c r="H206" s="158"/>
      <c r="I206" s="158"/>
      <c r="J206" s="705" t="s">
        <v>121</v>
      </c>
      <c r="K206" s="706"/>
      <c r="L206" s="1"/>
    </row>
    <row r="207" spans="1:12" x14ac:dyDescent="0.25">
      <c r="A207" s="710"/>
      <c r="B207" s="158" t="s">
        <v>124</v>
      </c>
      <c r="C207" s="712"/>
      <c r="D207" s="690"/>
      <c r="E207" s="691"/>
      <c r="F207" s="691"/>
      <c r="G207" s="691"/>
      <c r="H207" s="158"/>
      <c r="I207" s="158"/>
      <c r="J207" s="160"/>
      <c r="K207" s="161"/>
      <c r="L207" s="1"/>
    </row>
    <row r="208" spans="1:12" ht="27.75" x14ac:dyDescent="0.25">
      <c r="A208" s="710"/>
      <c r="B208" s="158">
        <v>4</v>
      </c>
      <c r="C208" s="713"/>
      <c r="D208" s="690"/>
      <c r="E208" s="690"/>
      <c r="F208" s="703"/>
      <c r="G208" s="691"/>
      <c r="H208" s="158"/>
      <c r="I208" s="158"/>
      <c r="J208" s="166" t="str">
        <f xml:space="preserve"> IF(OR(E206="X",F206="X",G206="x",F208="x",G208="X",F210="X",G210="X",G212="X" ),"x","")</f>
        <v/>
      </c>
      <c r="K208" s="161" t="s">
        <v>123</v>
      </c>
      <c r="L208" s="1"/>
    </row>
    <row r="209" spans="1:12" ht="27.75" x14ac:dyDescent="0.25">
      <c r="A209" s="710"/>
      <c r="B209" s="158" t="s">
        <v>126</v>
      </c>
      <c r="C209" s="714"/>
      <c r="D209" s="690"/>
      <c r="E209" s="690"/>
      <c r="F209" s="703"/>
      <c r="G209" s="691"/>
      <c r="H209" s="158"/>
      <c r="I209" s="158"/>
      <c r="J209" s="167"/>
      <c r="K209" s="161"/>
      <c r="L209" s="1"/>
    </row>
    <row r="210" spans="1:12" ht="27.75" x14ac:dyDescent="0.25">
      <c r="A210" s="710"/>
      <c r="B210" s="158">
        <v>3</v>
      </c>
      <c r="C210" s="693"/>
      <c r="D210" s="688"/>
      <c r="E210" s="689"/>
      <c r="F210" s="703"/>
      <c r="G210" s="691"/>
      <c r="H210" s="158"/>
      <c r="I210" s="158"/>
      <c r="J210" s="168" t="str">
        <f xml:space="preserve"> IF(OR(C206="X",D206="X",D208="x",E208="x",E210="X",F212="X",F214="X",G214="X" ),"x","")</f>
        <v/>
      </c>
      <c r="K210" s="161" t="s">
        <v>125</v>
      </c>
      <c r="L210" s="1"/>
    </row>
    <row r="211" spans="1:12" ht="27.75" x14ac:dyDescent="0.25">
      <c r="A211" s="710"/>
      <c r="B211" s="158" t="s">
        <v>128</v>
      </c>
      <c r="C211" s="704"/>
      <c r="D211" s="688"/>
      <c r="E211" s="690"/>
      <c r="F211" s="703"/>
      <c r="G211" s="691"/>
      <c r="H211" s="158"/>
      <c r="I211" s="158"/>
      <c r="J211" s="169"/>
      <c r="K211" s="161"/>
      <c r="L211" s="1"/>
    </row>
    <row r="212" spans="1:12" ht="27.75" x14ac:dyDescent="0.25">
      <c r="A212" s="710"/>
      <c r="B212" s="158">
        <v>2</v>
      </c>
      <c r="C212" s="693"/>
      <c r="D212" s="686"/>
      <c r="E212" s="687"/>
      <c r="F212" s="689"/>
      <c r="G212" s="691"/>
      <c r="H212" s="158"/>
      <c r="I212" s="158"/>
      <c r="J212" s="170" t="str">
        <f xml:space="preserve"> IF(OR(C208="X",D210="X",E212="x",E214="x" ),"x","")</f>
        <v/>
      </c>
      <c r="K212" s="161" t="s">
        <v>127</v>
      </c>
      <c r="L212" s="1"/>
    </row>
    <row r="213" spans="1:12" ht="27.75" x14ac:dyDescent="0.25">
      <c r="A213" s="710"/>
      <c r="B213" s="158" t="s">
        <v>250</v>
      </c>
      <c r="C213" s="704"/>
      <c r="D213" s="686"/>
      <c r="E213" s="688"/>
      <c r="F213" s="690"/>
      <c r="G213" s="691"/>
      <c r="H213" s="158"/>
      <c r="I213" s="158"/>
      <c r="J213" s="169"/>
      <c r="K213" s="161"/>
      <c r="L213" s="1"/>
    </row>
    <row r="214" spans="1:12" ht="27.75" x14ac:dyDescent="0.25">
      <c r="A214" s="710"/>
      <c r="B214" s="158">
        <v>1</v>
      </c>
      <c r="C214" s="693"/>
      <c r="D214" s="695"/>
      <c r="E214" s="697"/>
      <c r="F214" s="699"/>
      <c r="G214" s="701"/>
      <c r="H214" s="158"/>
      <c r="I214" s="158"/>
      <c r="J214" s="171" t="str">
        <f xml:space="preserve"> IF(OR(C210="X",C212="X",D212="x",D214="x",C214="x" ),"x","")</f>
        <v/>
      </c>
      <c r="K214" s="161" t="s">
        <v>129</v>
      </c>
      <c r="L214" s="1"/>
    </row>
    <row r="215" spans="1:12" x14ac:dyDescent="0.25">
      <c r="A215" s="710"/>
      <c r="B215" s="158" t="s">
        <v>130</v>
      </c>
      <c r="C215" s="694"/>
      <c r="D215" s="696"/>
      <c r="E215" s="698"/>
      <c r="F215" s="700"/>
      <c r="G215" s="702"/>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131</v>
      </c>
      <c r="D217" s="158" t="s">
        <v>132</v>
      </c>
      <c r="E217" s="158" t="s">
        <v>133</v>
      </c>
      <c r="F217" s="158" t="s">
        <v>134</v>
      </c>
      <c r="G217" s="158" t="s">
        <v>135</v>
      </c>
      <c r="H217" s="158"/>
      <c r="I217" s="158"/>
      <c r="J217" s="158"/>
      <c r="K217" s="159"/>
      <c r="L217" s="1"/>
    </row>
    <row r="218" spans="1:12" ht="15" customHeight="1" x14ac:dyDescent="0.25">
      <c r="A218" s="179"/>
      <c r="B218" s="158"/>
      <c r="C218" s="692" t="s">
        <v>136</v>
      </c>
      <c r="D218" s="692"/>
      <c r="E218" s="692"/>
      <c r="F218" s="692"/>
      <c r="G218" s="692"/>
      <c r="H218" s="158"/>
      <c r="I218" s="158"/>
      <c r="J218" s="158"/>
      <c r="K218" s="159"/>
      <c r="L218" s="1"/>
    </row>
    <row r="219" spans="1:12" x14ac:dyDescent="0.25">
      <c r="A219" s="179"/>
      <c r="B219" s="158"/>
      <c r="C219" s="692"/>
      <c r="D219" s="692"/>
      <c r="E219" s="692"/>
      <c r="F219" s="692"/>
      <c r="G219" s="692"/>
      <c r="H219" s="158"/>
      <c r="I219" s="158"/>
      <c r="J219" s="158"/>
      <c r="K219" s="159"/>
      <c r="L219" s="1"/>
    </row>
    <row r="220" spans="1:12" ht="15.75" thickBot="1" x14ac:dyDescent="0.3">
      <c r="A220" s="81"/>
      <c r="B220" s="82"/>
      <c r="C220" s="82"/>
      <c r="D220" s="82"/>
      <c r="E220" s="82"/>
      <c r="F220" s="82"/>
      <c r="G220" s="82"/>
      <c r="H220" s="82"/>
      <c r="I220" s="82"/>
      <c r="J220" s="82"/>
      <c r="K220" s="83"/>
      <c r="L220" s="1"/>
    </row>
    <row r="221" spans="1:12" ht="15.75" x14ac:dyDescent="0.25">
      <c r="A221" s="2"/>
      <c r="B221" s="926"/>
      <c r="C221" s="926"/>
      <c r="D221" s="926"/>
      <c r="E221" s="926"/>
      <c r="F221" s="926"/>
      <c r="G221" s="926"/>
      <c r="H221" s="926"/>
      <c r="I221" s="926"/>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27"/>
      <c r="B225" s="32"/>
      <c r="C225" s="356"/>
      <c r="D225" s="356"/>
      <c r="E225" s="356"/>
      <c r="F225" s="356"/>
      <c r="G225" s="356"/>
      <c r="H225" s="1"/>
      <c r="I225" s="1"/>
      <c r="J225" s="924"/>
      <c r="K225" s="924"/>
      <c r="L225" s="1"/>
    </row>
    <row r="226" spans="1:12" x14ac:dyDescent="0.25">
      <c r="A226" s="927"/>
      <c r="B226" s="152"/>
      <c r="C226" s="356"/>
      <c r="D226" s="356"/>
      <c r="E226" s="356"/>
      <c r="F226" s="356"/>
      <c r="G226" s="356"/>
      <c r="H226" s="1"/>
      <c r="I226" s="1"/>
      <c r="J226" s="153"/>
      <c r="K226" s="153"/>
      <c r="L226" s="1"/>
    </row>
    <row r="227" spans="1:12" x14ac:dyDescent="0.25">
      <c r="A227" s="927"/>
      <c r="B227" s="32"/>
      <c r="C227" s="356"/>
      <c r="D227" s="356"/>
      <c r="E227" s="356"/>
      <c r="F227" s="925"/>
      <c r="G227" s="356"/>
      <c r="H227" s="1"/>
      <c r="I227" s="1"/>
      <c r="J227" s="153"/>
      <c r="K227" s="155"/>
      <c r="L227" s="1"/>
    </row>
    <row r="228" spans="1:12" x14ac:dyDescent="0.25">
      <c r="A228" s="927"/>
      <c r="B228" s="152"/>
      <c r="C228" s="356"/>
      <c r="D228" s="356"/>
      <c r="E228" s="356"/>
      <c r="F228" s="925"/>
      <c r="G228" s="356"/>
      <c r="H228" s="1"/>
      <c r="I228" s="1"/>
      <c r="J228" s="153"/>
      <c r="K228" s="155"/>
      <c r="L228" s="1"/>
    </row>
    <row r="229" spans="1:12" x14ac:dyDescent="0.25">
      <c r="A229" s="927"/>
      <c r="B229" s="32"/>
      <c r="C229" s="356"/>
      <c r="D229" s="356"/>
      <c r="E229" s="925"/>
      <c r="F229" s="925"/>
      <c r="G229" s="356"/>
      <c r="H229" s="1"/>
      <c r="I229" s="1"/>
      <c r="J229" s="153"/>
      <c r="K229" s="155"/>
      <c r="L229" s="1"/>
    </row>
    <row r="230" spans="1:12" x14ac:dyDescent="0.25">
      <c r="A230" s="927"/>
      <c r="B230" s="152"/>
      <c r="C230" s="356"/>
      <c r="D230" s="356"/>
      <c r="E230" s="928"/>
      <c r="F230" s="925"/>
      <c r="G230" s="356"/>
      <c r="H230" s="1"/>
      <c r="I230" s="1"/>
      <c r="J230" s="153"/>
      <c r="K230" s="155"/>
      <c r="L230" s="1"/>
    </row>
    <row r="231" spans="1:12" x14ac:dyDescent="0.25">
      <c r="A231" s="927"/>
      <c r="B231" s="32"/>
      <c r="C231" s="356"/>
      <c r="D231" s="356"/>
      <c r="E231" s="925"/>
      <c r="F231" s="925"/>
      <c r="G231" s="356"/>
      <c r="H231" s="1"/>
      <c r="I231" s="1"/>
      <c r="J231" s="153"/>
      <c r="K231" s="155"/>
      <c r="L231" s="1"/>
    </row>
    <row r="232" spans="1:12" x14ac:dyDescent="0.25">
      <c r="A232" s="927"/>
      <c r="B232" s="152"/>
      <c r="C232" s="356"/>
      <c r="D232" s="356"/>
      <c r="E232" s="928"/>
      <c r="F232" s="928"/>
      <c r="G232" s="356"/>
      <c r="H232" s="1"/>
      <c r="I232" s="1"/>
      <c r="J232" s="153"/>
      <c r="K232" s="155"/>
      <c r="L232" s="1"/>
    </row>
    <row r="233" spans="1:12" x14ac:dyDescent="0.25">
      <c r="A233" s="927"/>
      <c r="B233" s="32"/>
      <c r="C233" s="356"/>
      <c r="D233" s="356"/>
      <c r="E233" s="929"/>
      <c r="F233" s="930"/>
      <c r="G233" s="356"/>
      <c r="H233" s="1"/>
      <c r="I233" s="1"/>
      <c r="J233" s="153"/>
      <c r="K233" s="155"/>
      <c r="L233" s="1"/>
    </row>
    <row r="234" spans="1:12" x14ac:dyDescent="0.25">
      <c r="A234" s="927"/>
      <c r="B234" s="152"/>
      <c r="C234" s="356"/>
      <c r="D234" s="356"/>
      <c r="E234" s="356"/>
      <c r="F234" s="930"/>
      <c r="G234" s="356"/>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1"/>
      <c r="D237" s="931"/>
      <c r="E237" s="931"/>
      <c r="F237" s="931"/>
      <c r="G237" s="931"/>
      <c r="H237" s="1"/>
      <c r="I237" s="1"/>
      <c r="J237" s="1"/>
      <c r="K237" s="1"/>
      <c r="L237" s="1"/>
    </row>
    <row r="238" spans="1:12" x14ac:dyDescent="0.25">
      <c r="A238" s="1"/>
      <c r="B238" s="1"/>
      <c r="C238" s="931"/>
      <c r="D238" s="931"/>
      <c r="E238" s="931"/>
      <c r="F238" s="931"/>
      <c r="G238" s="93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12"/>
  <sheetViews>
    <sheetView tabSelected="1" topLeftCell="A8" zoomScale="80" zoomScaleNormal="80" workbookViewId="0">
      <selection activeCell="A10" sqref="A10:A12"/>
    </sheetView>
  </sheetViews>
  <sheetFormatPr baseColWidth="10" defaultColWidth="11.42578125" defaultRowHeight="12.75" x14ac:dyDescent="0.2"/>
  <cols>
    <col min="1" max="1" width="38"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20.140625" style="24" customWidth="1"/>
    <col min="11" max="12" width="13.140625" style="24" customWidth="1"/>
    <col min="13" max="13" width="20" style="24" customWidth="1"/>
    <col min="14" max="16384" width="11.42578125" style="24"/>
  </cols>
  <sheetData>
    <row r="1" spans="1:13" ht="15.75" customHeight="1" x14ac:dyDescent="0.2">
      <c r="A1" s="951"/>
      <c r="B1" s="939" t="str">
        <f>CONTEXTO!B1</f>
        <v xml:space="preserve">PROCESO: </v>
      </c>
      <c r="C1" s="939"/>
      <c r="D1" s="939"/>
      <c r="E1" s="939"/>
      <c r="F1" s="939"/>
      <c r="G1" s="939"/>
      <c r="H1" s="939"/>
      <c r="I1" s="939"/>
      <c r="J1" s="674" t="s">
        <v>393</v>
      </c>
      <c r="K1" s="674"/>
      <c r="L1" s="674"/>
      <c r="M1" s="949"/>
    </row>
    <row r="2" spans="1:13" ht="15.75" customHeight="1" x14ac:dyDescent="0.2">
      <c r="A2" s="952"/>
      <c r="B2" s="447"/>
      <c r="C2" s="447"/>
      <c r="D2" s="447"/>
      <c r="E2" s="447"/>
      <c r="F2" s="447"/>
      <c r="G2" s="447"/>
      <c r="H2" s="447"/>
      <c r="I2" s="447"/>
      <c r="J2" s="604" t="s">
        <v>385</v>
      </c>
      <c r="K2" s="604"/>
      <c r="L2" s="604"/>
      <c r="M2" s="950"/>
    </row>
    <row r="3" spans="1:13" ht="15.75" customHeight="1" x14ac:dyDescent="0.2">
      <c r="A3" s="952"/>
      <c r="B3" s="447" t="s">
        <v>236</v>
      </c>
      <c r="C3" s="447"/>
      <c r="D3" s="447"/>
      <c r="E3" s="447"/>
      <c r="F3" s="447"/>
      <c r="G3" s="447"/>
      <c r="H3" s="447"/>
      <c r="I3" s="447"/>
      <c r="J3" s="604" t="s">
        <v>386</v>
      </c>
      <c r="K3" s="604"/>
      <c r="L3" s="604"/>
      <c r="M3" s="950"/>
    </row>
    <row r="4" spans="1:13" ht="15.75" customHeight="1" x14ac:dyDescent="0.2">
      <c r="A4" s="952"/>
      <c r="B4" s="447"/>
      <c r="C4" s="447"/>
      <c r="D4" s="447"/>
      <c r="E4" s="447"/>
      <c r="F4" s="447"/>
      <c r="G4" s="447"/>
      <c r="H4" s="447"/>
      <c r="I4" s="447"/>
      <c r="J4" s="604" t="s">
        <v>408</v>
      </c>
      <c r="K4" s="604"/>
      <c r="L4" s="604"/>
      <c r="M4" s="950"/>
    </row>
    <row r="5" spans="1:13" ht="15" customHeight="1" x14ac:dyDescent="0.2">
      <c r="A5" s="933"/>
      <c r="B5" s="934"/>
      <c r="C5" s="934"/>
      <c r="D5" s="934"/>
      <c r="E5" s="934"/>
      <c r="F5" s="934"/>
      <c r="G5" s="934"/>
      <c r="H5" s="934"/>
      <c r="I5" s="934"/>
      <c r="J5" s="934"/>
      <c r="K5" s="934"/>
      <c r="L5" s="934"/>
      <c r="M5" s="935"/>
    </row>
    <row r="6" spans="1:13" s="25" customFormat="1" ht="15.75" customHeight="1" x14ac:dyDescent="0.2">
      <c r="A6" s="87" t="s">
        <v>237</v>
      </c>
      <c r="B6" s="936" t="s">
        <v>255</v>
      </c>
      <c r="C6" s="936"/>
      <c r="D6" s="936"/>
      <c r="E6" s="936"/>
      <c r="F6" s="936"/>
      <c r="G6" s="936"/>
      <c r="H6" s="936"/>
      <c r="I6" s="936"/>
      <c r="J6" s="936"/>
      <c r="K6" s="936"/>
      <c r="L6" s="936"/>
      <c r="M6" s="937"/>
    </row>
    <row r="7" spans="1:13" s="25" customFormat="1" ht="42.75" customHeight="1" x14ac:dyDescent="0.2">
      <c r="A7" s="87" t="s">
        <v>238</v>
      </c>
      <c r="B7" s="604" t="s">
        <v>256</v>
      </c>
      <c r="C7" s="604"/>
      <c r="D7" s="604"/>
      <c r="E7" s="604"/>
      <c r="F7" s="604"/>
      <c r="G7" s="604"/>
      <c r="H7" s="604"/>
      <c r="I7" s="604"/>
      <c r="J7" s="604"/>
      <c r="K7" s="604"/>
      <c r="L7" s="604"/>
      <c r="M7" s="605"/>
    </row>
    <row r="8" spans="1:13" s="25" customFormat="1" ht="15" customHeight="1" x14ac:dyDescent="0.2">
      <c r="A8" s="940"/>
      <c r="B8" s="941"/>
      <c r="C8" s="941"/>
      <c r="D8" s="941"/>
      <c r="E8" s="941"/>
      <c r="F8" s="941"/>
      <c r="G8" s="941"/>
      <c r="H8" s="941"/>
      <c r="I8" s="941"/>
      <c r="J8" s="941"/>
      <c r="K8" s="941"/>
      <c r="L8" s="941"/>
      <c r="M8" s="942"/>
    </row>
    <row r="9" spans="1:13" s="86" customFormat="1" ht="45" customHeight="1" thickBot="1" x14ac:dyDescent="0.25">
      <c r="A9" s="85" t="s">
        <v>239</v>
      </c>
      <c r="B9" s="63" t="s">
        <v>240</v>
      </c>
      <c r="C9" s="63" t="s">
        <v>74</v>
      </c>
      <c r="D9" s="63" t="s">
        <v>8</v>
      </c>
      <c r="E9" s="62" t="s">
        <v>241</v>
      </c>
      <c r="F9" s="62" t="s">
        <v>242</v>
      </c>
      <c r="G9" s="62" t="s">
        <v>243</v>
      </c>
      <c r="H9" s="62" t="s">
        <v>244</v>
      </c>
      <c r="I9" s="62" t="s">
        <v>245</v>
      </c>
      <c r="J9" s="63" t="s">
        <v>246</v>
      </c>
      <c r="K9" s="63" t="s">
        <v>247</v>
      </c>
      <c r="L9" s="63" t="s">
        <v>248</v>
      </c>
      <c r="M9" s="64" t="s">
        <v>249</v>
      </c>
    </row>
    <row r="10" spans="1:13" s="25" customFormat="1" ht="160.5" customHeight="1" x14ac:dyDescent="0.2">
      <c r="A10" s="943" t="str">
        <f>(CONTEXTO!A8&amp;" "&amp;CONTEXTO!A9)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10" s="946" t="str">
        <f>DESCRIPCION!A13</f>
        <v>PROBABILIDAD QUE SE GENERE TRAFICO DE INFLUENCIA PARA SELECCIÓN DE BENEFICIARIOS QUE NO CUMPLAN LOS REQUISITOS ESTABLECIDOS</v>
      </c>
      <c r="C10" s="593" t="str">
        <f>'IDENTIFICACION DE RIESGOS'!J13</f>
        <v>CORRUPCION</v>
      </c>
      <c r="D10" s="107" t="str">
        <f>DESCRIPCION!D13</f>
        <v>FALTA DE CONOCIMIENTO Y RESITENCIA AL CAMBIO POR PARTE DE LOS FUNCIONARIOS</v>
      </c>
      <c r="E10" s="606" t="s">
        <v>507</v>
      </c>
      <c r="F10" s="938" t="s">
        <v>158</v>
      </c>
      <c r="G10" s="606" t="str">
        <f>'VALORACIÓN RIESGOS RESIDUAL'!K32</f>
        <v>EXTREMA</v>
      </c>
      <c r="H10" s="545" t="s">
        <v>508</v>
      </c>
      <c r="I10" s="283" t="s">
        <v>454</v>
      </c>
      <c r="J10" s="284" t="s">
        <v>509</v>
      </c>
      <c r="K10" s="284" t="s">
        <v>512</v>
      </c>
      <c r="L10" s="292" t="s">
        <v>548</v>
      </c>
      <c r="M10" s="290" t="s">
        <v>513</v>
      </c>
    </row>
    <row r="11" spans="1:13" s="25" customFormat="1" ht="143.25" customHeight="1" x14ac:dyDescent="0.2">
      <c r="A11" s="944"/>
      <c r="B11" s="947"/>
      <c r="C11" s="594"/>
      <c r="D11" s="107" t="str">
        <f>DESCRIPCION!D14</f>
        <v>FALTA DE ETICA PROFESIONAL, AMIGUISMO, DESCONOCIMIENTO DE LOS PROCESOS DEL SIGAMI Y RESITENCIA AL CAMBIO</v>
      </c>
      <c r="E11" s="606"/>
      <c r="F11" s="938"/>
      <c r="G11" s="606"/>
      <c r="H11" s="546"/>
      <c r="I11" s="220" t="s">
        <v>457</v>
      </c>
      <c r="J11" s="284" t="s">
        <v>510</v>
      </c>
      <c r="K11" s="284" t="s">
        <v>512</v>
      </c>
      <c r="L11" s="291" t="s">
        <v>549</v>
      </c>
      <c r="M11" s="293" t="s">
        <v>514</v>
      </c>
    </row>
    <row r="12" spans="1:13" s="25" customFormat="1" ht="93.75" customHeight="1" thickBot="1" x14ac:dyDescent="0.25">
      <c r="A12" s="945"/>
      <c r="B12" s="948"/>
      <c r="C12" s="595"/>
      <c r="D12" s="220"/>
      <c r="E12" s="606"/>
      <c r="F12" s="938"/>
      <c r="G12" s="606"/>
      <c r="H12" s="228" t="s">
        <v>254</v>
      </c>
      <c r="I12" s="229" t="s">
        <v>462</v>
      </c>
      <c r="J12" s="284" t="s">
        <v>511</v>
      </c>
      <c r="K12" s="284" t="s">
        <v>512</v>
      </c>
      <c r="L12" s="291" t="s">
        <v>549</v>
      </c>
      <c r="M12" s="293" t="s">
        <v>515</v>
      </c>
    </row>
  </sheetData>
  <sheetProtection selectLockedCells="1"/>
  <mergeCells count="19">
    <mergeCell ref="B1:I2"/>
    <mergeCell ref="B3:I4"/>
    <mergeCell ref="A8:M8"/>
    <mergeCell ref="H10:H11"/>
    <mergeCell ref="A10:A12"/>
    <mergeCell ref="B10:B12"/>
    <mergeCell ref="C10:C12"/>
    <mergeCell ref="M1:M4"/>
    <mergeCell ref="A1:A4"/>
    <mergeCell ref="J1:L1"/>
    <mergeCell ref="J2:L2"/>
    <mergeCell ref="J3:L3"/>
    <mergeCell ref="J4:L4"/>
    <mergeCell ref="A5:M5"/>
    <mergeCell ref="E10:E12"/>
    <mergeCell ref="B6:M6"/>
    <mergeCell ref="B7:M7"/>
    <mergeCell ref="F10:F12"/>
    <mergeCell ref="G10:G12"/>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311</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2" t="s">
        <v>307</v>
      </c>
    </row>
    <row r="2" spans="1:1" x14ac:dyDescent="0.25">
      <c r="A2" s="202" t="s">
        <v>304</v>
      </c>
    </row>
    <row r="3" spans="1:1" x14ac:dyDescent="0.25">
      <c r="A3" s="202" t="s">
        <v>305</v>
      </c>
    </row>
    <row r="4" spans="1:1" x14ac:dyDescent="0.25">
      <c r="A4" s="202" t="s">
        <v>306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2023-01-31T14:40:30Z</dcterms:modified>
</cp:coreProperties>
</file>