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
    </mc:Choice>
  </mc:AlternateContent>
  <bookViews>
    <workbookView xWindow="0" yWindow="0" windowWidth="20490" windowHeight="7650" tabRatio="882" activeTab="2"/>
  </bookViews>
  <sheets>
    <sheet name="Intructivo" sheetId="20" r:id="rId1"/>
    <sheet name="Tabla Impacto" sheetId="13" r:id="rId2"/>
    <sheet name="Mapa final" sheetId="1" r:id="rId3"/>
    <sheet name="Matriz Calor Inherente" sheetId="18" r:id="rId4"/>
    <sheet name="Matriz Calor Residual" sheetId="19" r:id="rId5"/>
    <sheet name="Tabla probabilidad" sheetId="12"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15" i="1" l="1"/>
  <c r="V18" i="1"/>
  <c r="S18" i="1"/>
  <c r="J18" i="1"/>
  <c r="K18" i="1" s="1"/>
  <c r="M15" i="1"/>
  <c r="Z18" i="1" l="1"/>
  <c r="S11" i="1"/>
  <c r="S10" i="1"/>
  <c r="AB18" i="1" l="1"/>
  <c r="AA18" i="1"/>
  <c r="S15" i="1"/>
  <c r="M11" i="1"/>
  <c r="M13" i="1"/>
  <c r="M12" i="1"/>
  <c r="AD15" i="1" l="1"/>
  <c r="Z15" i="1"/>
  <c r="AB15" i="1" s="1"/>
  <c r="AA15" i="1" l="1"/>
  <c r="J10" i="1"/>
  <c r="V10" i="1"/>
  <c r="K10" i="1" l="1"/>
  <c r="Z10" i="1" s="1"/>
  <c r="V11" i="1"/>
  <c r="AA10" i="1" l="1"/>
  <c r="AB10" i="1"/>
  <c r="Z11" i="1" s="1"/>
  <c r="AB11" i="1" s="1"/>
  <c r="AA11" i="1" l="1"/>
  <c r="J14" i="1"/>
  <c r="S14" i="1"/>
  <c r="V14" i="1"/>
  <c r="K14" i="1" l="1"/>
  <c r="Z14" i="1" s="1"/>
  <c r="AB14" i="1" l="1"/>
  <c r="AA14" i="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8" i="1" l="1"/>
  <c r="N18" i="1" s="1"/>
  <c r="O18" i="1" s="1"/>
  <c r="AD18" i="1" s="1"/>
  <c r="AC18" i="1" s="1"/>
  <c r="AE18" i="1" s="1"/>
  <c r="M10" i="1"/>
  <c r="N10" i="1" s="1"/>
  <c r="M14" i="1"/>
  <c r="N14" i="1" s="1"/>
  <c r="P14" i="1" s="1"/>
  <c r="P18" i="1" l="1"/>
  <c r="AJ32" i="18"/>
  <c r="AD8" i="18"/>
  <c r="X40" i="18"/>
  <c r="L24" i="18"/>
  <c r="AJ8" i="18"/>
  <c r="L32" i="18"/>
  <c r="X8" i="18"/>
  <c r="X24" i="18"/>
  <c r="AJ24" i="18"/>
  <c r="R40" i="18"/>
  <c r="L40" i="18"/>
  <c r="X16" i="18"/>
  <c r="AD24" i="18"/>
  <c r="AD16" i="18"/>
  <c r="X32" i="18"/>
  <c r="AJ40" i="18"/>
  <c r="R16" i="18"/>
  <c r="AD40" i="18"/>
  <c r="AD32" i="18"/>
  <c r="L16" i="18"/>
  <c r="R24" i="18"/>
  <c r="L8" i="18"/>
  <c r="R32" i="18"/>
  <c r="AJ16" i="18"/>
  <c r="R8" i="18"/>
  <c r="X42" i="18"/>
  <c r="AD34" i="18"/>
  <c r="AD10" i="18"/>
  <c r="AJ18" i="18"/>
  <c r="L42" i="18"/>
  <c r="L26" i="18"/>
  <c r="X18" i="18"/>
  <c r="L34" i="18"/>
  <c r="R42" i="18"/>
  <c r="R18" i="18"/>
  <c r="AJ10" i="18"/>
  <c r="AD42" i="18"/>
  <c r="R34" i="18"/>
  <c r="AJ42" i="18"/>
  <c r="AJ34" i="18"/>
  <c r="R26" i="18"/>
  <c r="L18" i="18"/>
  <c r="R10" i="18"/>
  <c r="X26" i="18"/>
  <c r="AJ26" i="18"/>
  <c r="X34" i="18"/>
  <c r="AD26" i="18"/>
  <c r="X10" i="18"/>
  <c r="AD18" i="18"/>
  <c r="L10" i="18"/>
  <c r="V18" i="18"/>
  <c r="AB34" i="18"/>
  <c r="AB42" i="18"/>
  <c r="V42" i="18"/>
  <c r="V10" i="18"/>
  <c r="AH26" i="18"/>
  <c r="J34" i="18"/>
  <c r="P26" i="18"/>
  <c r="AB26" i="18"/>
  <c r="J10" i="18"/>
  <c r="AB10" i="18"/>
  <c r="J42" i="18"/>
  <c r="P34" i="18"/>
  <c r="AB18" i="18"/>
  <c r="AH34" i="18"/>
  <c r="V34" i="18"/>
  <c r="P42" i="18"/>
  <c r="AH42" i="18"/>
  <c r="AH18" i="18"/>
  <c r="P10" i="18"/>
  <c r="V26" i="18"/>
  <c r="J26" i="18"/>
  <c r="AH10" i="18"/>
  <c r="P18" i="18"/>
  <c r="J18" i="18"/>
  <c r="AL40" i="18"/>
  <c r="T8" i="18"/>
  <c r="AF16" i="18"/>
  <c r="T24" i="18"/>
  <c r="N32" i="18"/>
  <c r="N8" i="18"/>
  <c r="AL24" i="18"/>
  <c r="Z8" i="18"/>
  <c r="T32" i="18"/>
  <c r="AF24" i="18"/>
  <c r="AF32" i="18"/>
  <c r="T40" i="18"/>
  <c r="AL8" i="18"/>
  <c r="Z16" i="18"/>
  <c r="Z32" i="18"/>
  <c r="Z40" i="18"/>
  <c r="AF8" i="18"/>
  <c r="N16" i="18"/>
  <c r="AF40" i="18"/>
  <c r="N24" i="18"/>
  <c r="AL32" i="18"/>
  <c r="N40" i="18"/>
  <c r="Z24" i="18"/>
  <c r="AL16" i="18"/>
  <c r="T16" i="18"/>
  <c r="T22" i="18"/>
  <c r="AF6" i="18"/>
  <c r="AF38" i="18"/>
  <c r="Z14" i="18"/>
  <c r="T38" i="18"/>
  <c r="N6" i="18"/>
  <c r="AL22" i="18"/>
  <c r="T6" i="18"/>
  <c r="AF14" i="18"/>
  <c r="AL6" i="18"/>
  <c r="AF22" i="18"/>
  <c r="AL30" i="18"/>
  <c r="T30" i="18"/>
  <c r="Z30" i="18"/>
  <c r="N38" i="18"/>
  <c r="Z22" i="18"/>
  <c r="Z38" i="18"/>
  <c r="AF30" i="18"/>
  <c r="N30" i="18"/>
  <c r="Z6" i="18"/>
  <c r="AL38" i="18"/>
  <c r="N14" i="18"/>
  <c r="T14" i="18"/>
  <c r="AL14" i="18"/>
  <c r="N22" i="18"/>
  <c r="Z42" i="18"/>
  <c r="T18" i="18"/>
  <c r="AF34" i="18"/>
  <c r="AF42" i="18"/>
  <c r="Z26" i="18"/>
  <c r="AL42" i="18"/>
  <c r="N42" i="18"/>
  <c r="Z18" i="18"/>
  <c r="AL10" i="18"/>
  <c r="AL26" i="18"/>
  <c r="AF18" i="18"/>
  <c r="AF26" i="18"/>
  <c r="Z10" i="18"/>
  <c r="N18" i="18"/>
  <c r="T26" i="18"/>
  <c r="N26" i="18"/>
  <c r="AL18" i="18"/>
  <c r="N10" i="18"/>
  <c r="AL34" i="18"/>
  <c r="T10" i="18"/>
  <c r="N34" i="18"/>
  <c r="AF10" i="18"/>
  <c r="T34" i="18"/>
  <c r="T42" i="18"/>
  <c r="Z34" i="18"/>
  <c r="O14" i="1"/>
  <c r="AD38" i="18"/>
  <c r="R38" i="18"/>
  <c r="AJ14" i="18"/>
  <c r="X30" i="18"/>
  <c r="AJ38" i="18"/>
  <c r="L14" i="18"/>
  <c r="R22" i="18"/>
  <c r="L30" i="18"/>
  <c r="AJ22" i="18"/>
  <c r="X14" i="18"/>
  <c r="AJ30" i="18"/>
  <c r="AD30" i="18"/>
  <c r="L38" i="18"/>
  <c r="AD14" i="18"/>
  <c r="AJ6" i="18"/>
  <c r="AD6" i="18"/>
  <c r="X38" i="18"/>
  <c r="R6" i="18"/>
  <c r="L22" i="18"/>
  <c r="X6" i="18"/>
  <c r="R30" i="18"/>
  <c r="X22" i="18"/>
  <c r="L6" i="18"/>
  <c r="AD22" i="18"/>
  <c r="R14" i="18"/>
  <c r="P16" i="18"/>
  <c r="P40" i="18"/>
  <c r="V32" i="18"/>
  <c r="AH8" i="18"/>
  <c r="AB16" i="18"/>
  <c r="V8" i="18"/>
  <c r="AH24" i="18"/>
  <c r="V40" i="18"/>
  <c r="J8" i="18"/>
  <c r="AB32" i="18"/>
  <c r="AB8" i="18"/>
  <c r="V16" i="18"/>
  <c r="AH40" i="18"/>
  <c r="J24" i="18"/>
  <c r="J32" i="18"/>
  <c r="P8" i="18"/>
  <c r="AH16" i="18"/>
  <c r="J40" i="18"/>
  <c r="AB40" i="18"/>
  <c r="AH32" i="18"/>
  <c r="AB24" i="18"/>
  <c r="J16" i="18"/>
  <c r="P32" i="18"/>
  <c r="V24" i="18"/>
  <c r="P24" i="18"/>
  <c r="AH12" i="18"/>
  <c r="J20" i="18"/>
  <c r="J44" i="18"/>
  <c r="AB28" i="18"/>
  <c r="V12" i="18"/>
  <c r="V20" i="18"/>
  <c r="P28" i="18"/>
  <c r="P12" i="18"/>
  <c r="V28" i="18"/>
  <c r="AH28" i="18"/>
  <c r="AH20" i="18"/>
  <c r="P44" i="18"/>
  <c r="AB12" i="18"/>
  <c r="AH44" i="18"/>
  <c r="P36" i="18"/>
  <c r="AB44" i="18"/>
  <c r="V44" i="18"/>
  <c r="V36" i="18"/>
  <c r="AB20" i="18"/>
  <c r="J28" i="18"/>
  <c r="P20" i="18"/>
  <c r="AB36" i="18"/>
  <c r="J12" i="18"/>
  <c r="AH36" i="18"/>
  <c r="J36" i="18"/>
  <c r="O10" i="1"/>
  <c r="AD10" i="1" s="1"/>
  <c r="P10" i="1"/>
  <c r="J38" i="18"/>
  <c r="AH6" i="18"/>
  <c r="V6" i="18"/>
  <c r="P30" i="18"/>
  <c r="AH22" i="18"/>
  <c r="V22" i="18"/>
  <c r="AB22" i="18"/>
  <c r="J6" i="18"/>
  <c r="P6" i="18"/>
  <c r="AH38" i="18"/>
  <c r="AB38" i="18"/>
  <c r="P22" i="18"/>
  <c r="AB30" i="18"/>
  <c r="AH30" i="18"/>
  <c r="P14" i="18"/>
  <c r="AH14" i="18"/>
  <c r="V30" i="18"/>
  <c r="J22" i="18"/>
  <c r="V38" i="18"/>
  <c r="V14" i="18"/>
  <c r="J14" i="18"/>
  <c r="AB14" i="18"/>
  <c r="J30" i="18"/>
  <c r="P38" i="18"/>
  <c r="AB6" i="18"/>
  <c r="AD14" i="1" l="1"/>
  <c r="AC14" i="1" s="1"/>
  <c r="AE14" i="1" s="1"/>
  <c r="AC15" i="1"/>
  <c r="AC10" i="1"/>
  <c r="AE10" i="1" s="1"/>
  <c r="AD11" i="1"/>
  <c r="AC11" i="1" s="1"/>
  <c r="AH45" i="19"/>
  <c r="J25" i="19"/>
  <c r="AB35" i="19"/>
  <c r="AB55" i="19"/>
  <c r="AB25" i="19"/>
  <c r="AH15" i="19"/>
  <c r="V35" i="19"/>
  <c r="J55" i="19"/>
  <c r="J45" i="19"/>
  <c r="P25" i="19"/>
  <c r="P35" i="19"/>
  <c r="AH35" i="19"/>
  <c r="V55" i="19"/>
  <c r="P55" i="19"/>
  <c r="V25" i="19"/>
  <c r="V45" i="19"/>
  <c r="J15" i="19"/>
  <c r="AB45" i="19"/>
  <c r="AH25" i="19"/>
  <c r="AH55" i="19"/>
  <c r="AB15" i="19"/>
  <c r="P15" i="19"/>
  <c r="P45" i="19"/>
  <c r="V15" i="19"/>
  <c r="J35" i="19"/>
  <c r="J7" i="19" l="1"/>
  <c r="V7" i="19"/>
  <c r="AB17" i="19"/>
  <c r="AB47" i="19"/>
  <c r="AB37" i="19"/>
  <c r="AH37" i="19"/>
  <c r="AH27" i="19"/>
  <c r="P7" i="19"/>
  <c r="AH7" i="19"/>
  <c r="AH17" i="19"/>
  <c r="P37" i="19"/>
  <c r="AB7" i="19"/>
  <c r="V27" i="19"/>
  <c r="J17" i="19"/>
  <c r="P47" i="19"/>
  <c r="J47" i="19"/>
  <c r="V37" i="19"/>
  <c r="V17" i="19"/>
  <c r="AB27" i="19"/>
  <c r="J27" i="19"/>
  <c r="J37" i="19"/>
  <c r="P27" i="19"/>
  <c r="AH47" i="19"/>
  <c r="P17" i="19"/>
  <c r="V47" i="19"/>
  <c r="AE15" i="1"/>
  <c r="AD27" i="19"/>
  <c r="X7" i="19"/>
  <c r="AJ47" i="19"/>
  <c r="AJ7" i="19"/>
  <c r="X47" i="19"/>
  <c r="L47" i="19"/>
  <c r="AJ37" i="19"/>
  <c r="L7" i="19"/>
  <c r="R37" i="19"/>
  <c r="L27" i="19"/>
  <c r="L17" i="19"/>
  <c r="AD7" i="19"/>
  <c r="AD17" i="19"/>
  <c r="R27" i="19"/>
  <c r="X37" i="19"/>
  <c r="L37" i="19"/>
  <c r="X27" i="19"/>
  <c r="R47" i="19"/>
  <c r="AD47" i="19"/>
  <c r="R17" i="19"/>
  <c r="R7" i="19"/>
  <c r="AD37" i="19"/>
  <c r="AJ27" i="19"/>
  <c r="AJ17" i="19"/>
  <c r="X17" i="19"/>
  <c r="AH6" i="19"/>
  <c r="AB36" i="19"/>
  <c r="AB6" i="19"/>
  <c r="AB16" i="19"/>
  <c r="J36" i="19"/>
  <c r="V6" i="19"/>
  <c r="AH16" i="19"/>
  <c r="J46" i="19"/>
  <c r="AH36" i="19"/>
  <c r="V26" i="19"/>
  <c r="AB26" i="19"/>
  <c r="P6" i="19"/>
  <c r="AH46" i="19"/>
  <c r="P46" i="19"/>
  <c r="P36" i="19"/>
  <c r="P16" i="19"/>
  <c r="J26" i="19"/>
  <c r="J6" i="19"/>
  <c r="V36" i="19"/>
  <c r="AB46" i="19"/>
  <c r="V16" i="19"/>
  <c r="J16" i="19"/>
  <c r="V46" i="19"/>
  <c r="P26" i="19"/>
  <c r="AH26" i="19"/>
  <c r="AE11" i="1"/>
  <c r="Q6" i="19"/>
  <c r="K6" i="19"/>
  <c r="Q16" i="19"/>
  <c r="W46" i="19"/>
  <c r="K16" i="19"/>
  <c r="AI46" i="19"/>
  <c r="AI6" i="19"/>
  <c r="AI16" i="19"/>
  <c r="Q36" i="19"/>
  <c r="W6" i="19"/>
  <c r="AC36" i="19"/>
  <c r="AC16" i="19"/>
  <c r="W26" i="19"/>
  <c r="K26" i="19"/>
  <c r="AC46" i="19"/>
  <c r="AI36" i="19"/>
  <c r="AI26" i="19"/>
  <c r="AC6" i="19"/>
  <c r="W36" i="19"/>
  <c r="AC26" i="19"/>
  <c r="W16" i="19"/>
  <c r="K46" i="19"/>
  <c r="K36" i="19"/>
  <c r="Q46" i="19"/>
  <c r="Q2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<sst xmlns="http://schemas.openxmlformats.org/spreadsheetml/2006/main" count="372" uniqueCount="238">
  <si>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</si>
  <si>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</si>
  <si>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</si>
  <si>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</si>
  <si>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</si>
  <si>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</si>
  <si>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</si>
  <si>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</si>
  <si>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</si>
  <si>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</si>
  <si>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</si>
  <si>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</si>
  <si>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</si>
  <si>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</si>
  <si>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</si>
  <si>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</si>
  <si>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</si>
  <si>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</si>
  <si>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</si>
  <si>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</si>
  <si>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</si>
  <si>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</si>
  <si>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</si>
  <si>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</si>
  <si>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</si>
  <si>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</si>
  <si>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</si>
  <si>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</si>
  <si>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</si>
  <si>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</si>
  <si>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</si>
  <si>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</si>
  <si>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</si>
  <si>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</si>
  <si>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</si>
  <si>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</si>
  <si>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</si>
  <si>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</si>
  <si>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</si>
  <si>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</si>
  <si>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</si>
  <si>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</si>
  <si>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</si>
  <si>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</si>
  <si>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</si>
  <si>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</si>
  <si>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</si>
  <si>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</si>
  <si>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</si>
  <si>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</si>
  <si>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</si>
  <si>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</si>
  <si>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</si>
  <si>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</si>
  <si>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</si>
  <si>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</si>
  <si>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</si>
  <si>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</si>
  <si>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</si>
  <si>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</si>
  <si>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</si>
  <si>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</si>
  <si>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</si>
  <si>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</si>
  <si>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</si>
  <si>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</si>
  <si>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</si>
  <si>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</si>
  <si>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</si>
  <si>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</si>
  <si>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</si>
  <si>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</si>
  <si>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</si>
  <si>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</si>
  <si>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</si>
  <si>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</si>
  <si>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</si>
  <si>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</si>
  <si>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</si>
  <si>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</si>
  <si>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</si>
  <si>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</si>
  <si>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</si>
  <si>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</si>
  <si>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</si>
  <si>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</si>
  <si>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</si>
  <si>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</si>
  <si>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</si>
  <si>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</si>
  <si>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</si>
  <si>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</si>
  <si>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</si>
  <si>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</si>
  <si>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</si>
  <si>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</si>
  <si>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</si>
  <si>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</si>
  <si>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</si>
  <si>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</si>
  <si>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</si>
  <si>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</si>
  <si>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</si>
  <si>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</si>
  <si>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</si>
  <si>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</si>
  <si>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</si>
  <si>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</si>
  <si>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</si>
  <si>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</si>
  <si>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</si>
  <si>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</si>
  <si>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</si>
  <si>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</si>
  <si>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</si>
  <si>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</si>
  <si>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</si>
  <si>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</si>
  <si>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</si>
  <si>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</si>
  <si>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</si>
  <si>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</si>
  <si>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</si>
  <si>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</si>
  <si>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</si>
  <si>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</si>
  <si>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</si>
  <si>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</si>
  <si>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</si>
  <si>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</si>
  <si>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</si>
  <si>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</si>
  <si>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</si>
  <si>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</si>
  <si>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</si>
  <si>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</si>
  <si>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</si>
  <si>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</si>
  <si>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</si>
  <si>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</si>
  <si>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</si>
  <si>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</si>
  <si>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</si>
  <si>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</si>
  <si>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</si>
  <si>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</si>
  <si>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</si>
  <si>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</si>
  <si>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</si>
  <si>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</si>
  <si>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</si>
  <si>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</si>
  <si>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</si>
  <si>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</si>
  <si>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</si>
  <si>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</si>
  <si>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</si>
  <si>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</si>
  <si>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</si>
  <si>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</si>
  <si>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</si>
  <si>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</si>
  <si>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</si>
  <si>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</si>
  <si>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</si>
  <si>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</si>
  <si>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</si>
  <si>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</si>
  <si>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</si>
  <si>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</si>
  <si>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</si>
  <si>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</si>
  <si>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</si>
  <si>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</si>
  <si>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</si>
  <si>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</si>
  <si>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</si>
  <si>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</si>
  <si>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</si>
  <si>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</si>
  <si>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</si>
  <si>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</si>
  <si>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</si>
  <si>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</si>
  <si>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</si>
  <si>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</si>
  <si>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</si>
  <si>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</si>
  <si>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</si>
  <si>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</si>
  <si>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</si>
  <si>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</si>
  <si>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</si>
  <si>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</si>
  <si>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</si>
  <si>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</si>
  <si>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</si>
  <si>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</si>
  <si>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</si>
  <si>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</si>
  <si>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</si>
  <si>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</si>
  <si>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</si>
  <si>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</si>
  <si>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</si>
  <si>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</si>
  <si>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</si>
  <si>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</si>
  <si>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</si>
  <si>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</si>
  <si>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</si>
  <si>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</si>
  <si>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</si>
  <si>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</si>
  <si>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</si>
  <si>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 de Riesgo</t>
  </si>
  <si>
    <t>GESTIÓN CONTRACTUAL</t>
  </si>
  <si>
    <t xml:space="preserve"> CONTRIBUIR ANUALMENTE EN LA GESTION DE ADQUISICION DE BIENES Y SERVICIOS REQUERIDOS EN LA OPERACIÓN DE LOS PROCESOS DE LA ENTIDAD CUMPLIENDO LA NORMATIVIDAD CONTRACTUAL VIGENTE.</t>
  </si>
  <si>
    <t>INICIA CON LA IDENTIFICACIÓN DE LA NECESIDAD DEL BIEN O SERVICIO A CONTRATAR Y FINALIZA CON LA LIQUIDACION DEL PROCESO.</t>
  </si>
  <si>
    <t>Sanción del ente de control</t>
  </si>
  <si>
    <t>No allegar de manera oportuna la documentacón de la etapa contractual de los contratos y/o convenios por parte de los supervisores ( informes de ejecución)</t>
  </si>
  <si>
    <t>Desorganización de los archivos de gestión</t>
  </si>
  <si>
    <t>Circular trimestral para los supervisores reiterando la  responsabilidad que rige la contratación estatal</t>
  </si>
  <si>
    <t>Custodia de los expedientes contractuales</t>
  </si>
  <si>
    <t xml:space="preserve">Dificultad en la unificación de criterios para la realización de los procesos contractuales </t>
  </si>
  <si>
    <t xml:space="preserve">Adquisición de Bienes y Servicios </t>
  </si>
  <si>
    <t xml:space="preserve">Realizar una capacitación semestral con el equipo de trabajo de la oficina de contratación con el fin de  unificar criterios en los procesos contractuales ,fortalecer el trabajo en equipo, y los valores institucionales </t>
  </si>
  <si>
    <t>Incumplimiento en el  envio de la información y documentación  en razón de tiempo y calidad</t>
  </si>
  <si>
    <t>Posibilidad de Incumplimiento en el envio oportuno de los  contratos suscritos por urgencia manifiesta  ante el ente de control.</t>
  </si>
  <si>
    <t xml:space="preserve"> Remitir por correo electrónico semanalmente al ente de control,los contratos que se suscriban por urgencia manifiesta</t>
  </si>
  <si>
    <t>Posibilidad de perdida economica y reputacional por afectación administrativa de los entes de control debido al Incumplimiento de la ley 594 de 2000</t>
  </si>
  <si>
    <t>Revisión semestral  mediante el método de muestreo del universo de la contratación suscrita del primer semestre de cada vigencia, identificando el cumplimiento de la ley de archivo en los expedientes contractuales, una vez identificada la documentación faltante, se comunicará mediante memorando a los supervisores, para que alleguen la documentación y esta repose en el expediente contractual. Los supervisores que persistan en el incumplimiento de no allegar de manera oportuna la documentación de los expedientes, serán remitidos ante la oficina de Control Disciplinario</t>
  </si>
  <si>
    <t>Desconocimiento de los lineamientos del Manual de Contratacón y Supervisión de la Alcaldia Municipal de Ibagué y  la normatividad legal vigente</t>
  </si>
  <si>
    <t xml:space="preserve">Realizar una capacitación semestral  con los lideres de los procesos, para el fortalecimiento y la toma de conciencia del proceso gestión contractual, especificamente de como elaborar la etapa precontractual de cada proceso </t>
  </si>
  <si>
    <t>Incumplmiento de la normatividad vigente Ley 594/2000</t>
  </si>
  <si>
    <t xml:space="preserve">Posibilidad  de perdida economica por demora en los procesos contractuales  para la  adquisición de los bienes y servicios, debido al  desconocimiento  de la
normatividad  en la elaboracion de la etapa precontractual  </t>
  </si>
  <si>
    <t>Falta de conocimiento en la elaboración de la etapa precontractual por parte de los estructurados de procesos en las secretarias ejecutoras</t>
  </si>
  <si>
    <t xml:space="preserve">Realizar circular trimestral para los ordenadores del gasto, supervisores e instructuradores, con los lineamientos para la estructuracion de los estudios previos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</si>
</sst>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sz val="11"/>
      <color rgb="FFFF0000"/>
      <name val="Arial Narrow"/>
      <family val="2"/>
    </font>
    <font>
      <b/>
      <sz val="11"/>
      <color rgb="FFFF0000"/>
      <name val="Arial Narrow"/>
      <family val="2"/>
    </font>
    <font>
      <sz val="10"/>
      <color rgb="FFFF0000"/>
      <name val="Arial Narrow"/>
      <family val="2"/>
    </font>
    <font>
      <sz val="14"/>
      <color rgb="FFFF0000"/>
      <name val="Arial Narrow"/>
      <family val="2"/>
    </font>
    <font>
      <sz val="14"/>
      <name val="Arial Narrow"/>
      <family val="2"/>
    </font>
  </fonts>
  <fills count="1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4" fillId="0" borderId="0" applyFont="0" applyFill="0" applyBorder="0" applyAlignment="0" applyProtection="0"/>
    <xf numFmtId="0" fontId="47" fillId="0" borderId="0"/>
    <xf numFmtId="0" fontId="48" fillId="0" borderId="0"/>
    <xf numFmtId="0" fontId="5" fillId="0" borderId="0"/>
  </cellStyleXfs>
  <cellXfs count="482">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5" borderId="0" xfId="0" applyFont="1" applyFill="1" applyAlignment="1">
      <alignment horizontal="center" vertical="center" wrapText="1" readingOrder="1"/>
    </xf>
    <xf numFmtId="0" fontId="10" fillId="4"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6"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Fill="1" applyAlignment="1">
      <alignment vertical="center"/>
    </xf>
    <xf numFmtId="0" fontId="29" fillId="0" borderId="0" xfId="0" applyFont="1" applyFill="1"/>
    <xf numFmtId="0" fontId="27" fillId="0" borderId="0" xfId="0" applyFont="1"/>
    <xf numFmtId="0" fontId="0" fillId="0" borderId="0" xfId="0" pivotButton="1"/>
    <xf numFmtId="0" fontId="12" fillId="0" borderId="0" xfId="0" applyFont="1" applyBorder="1" applyAlignment="1">
      <alignment horizontal="justify" vertical="center" wrapText="1" readingOrder="1"/>
    </xf>
    <xf numFmtId="0" fontId="30" fillId="0" borderId="0" xfId="0" applyFont="1"/>
    <xf numFmtId="0" fontId="32" fillId="5"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4" borderId="11" xfId="0" applyFont="1" applyFill="1" applyBorder="1" applyAlignment="1">
      <alignment horizontal="center" vertical="center" wrapText="1" readingOrder="1"/>
    </xf>
    <xf numFmtId="0" fontId="33" fillId="6" borderId="1" xfId="0" applyFont="1" applyFill="1" applyBorder="1" applyAlignment="1">
      <alignment horizontal="center" vertical="center" wrapText="1" readingOrder="1"/>
    </xf>
    <xf numFmtId="0" fontId="33" fillId="3" borderId="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0" borderId="12" xfId="0" applyFont="1" applyFill="1" applyBorder="1" applyAlignment="1" applyProtection="1">
      <alignment horizontal="center" vertical="center" wrapText="1" readingOrder="1"/>
      <protection hidden="1"/>
    </xf>
    <xf numFmtId="0" fontId="19" fillId="10" borderId="19" xfId="0" applyFont="1" applyFill="1" applyBorder="1" applyAlignment="1" applyProtection="1">
      <alignment horizontal="center" vertical="center" wrapText="1" readingOrder="1"/>
      <protection hidden="1"/>
    </xf>
    <xf numFmtId="0" fontId="19" fillId="10" borderId="13"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wrapText="1" readingOrder="1"/>
      <protection hidden="1"/>
    </xf>
    <xf numFmtId="0" fontId="19" fillId="11" borderId="19" xfId="0" applyFont="1" applyFill="1" applyBorder="1" applyAlignment="1" applyProtection="1">
      <alignment horizontal="center" wrapText="1" readingOrder="1"/>
      <protection hidden="1"/>
    </xf>
    <xf numFmtId="0" fontId="19" fillId="11" borderId="13" xfId="0" applyFont="1" applyFill="1" applyBorder="1" applyAlignment="1" applyProtection="1">
      <alignment horizontal="center" wrapText="1" readingOrder="1"/>
      <protection hidden="1"/>
    </xf>
    <xf numFmtId="0" fontId="19" fillId="10" borderId="14" xfId="0" applyFont="1" applyFill="1" applyBorder="1" applyAlignment="1" applyProtection="1">
      <alignment horizontal="center" vertical="center" wrapText="1" readingOrder="1"/>
      <protection hidden="1"/>
    </xf>
    <xf numFmtId="0" fontId="19" fillId="10" borderId="0" xfId="0" applyFont="1" applyFill="1" applyBorder="1" applyAlignment="1" applyProtection="1">
      <alignment horizontal="center" vertical="center" wrapText="1" readingOrder="1"/>
      <protection hidden="1"/>
    </xf>
    <xf numFmtId="0" fontId="19" fillId="10" borderId="15"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wrapText="1" readingOrder="1"/>
      <protection hidden="1"/>
    </xf>
    <xf numFmtId="0" fontId="19" fillId="11" borderId="0" xfId="0" applyFont="1" applyFill="1" applyBorder="1" applyAlignment="1" applyProtection="1">
      <alignment horizontal="center" wrapText="1" readingOrder="1"/>
      <protection hidden="1"/>
    </xf>
    <xf numFmtId="0" fontId="19" fillId="11" borderId="15" xfId="0" applyFont="1" applyFill="1" applyBorder="1" applyAlignment="1" applyProtection="1">
      <alignment horizontal="center" wrapText="1" readingOrder="1"/>
      <protection hidden="1"/>
    </xf>
    <xf numFmtId="0" fontId="19" fillId="10" borderId="0" xfId="0" applyFont="1" applyFill="1" applyAlignment="1" applyProtection="1">
      <alignment horizontal="center" vertical="center" wrapText="1" readingOrder="1"/>
      <protection hidden="1"/>
    </xf>
    <xf numFmtId="0" fontId="19" fillId="10" borderId="16" xfId="0" applyFont="1" applyFill="1" applyBorder="1" applyAlignment="1" applyProtection="1">
      <alignment horizontal="center" vertical="center" wrapText="1" readingOrder="1"/>
      <protection hidden="1"/>
    </xf>
    <xf numFmtId="0" fontId="19" fillId="10" borderId="18" xfId="0" applyFont="1" applyFill="1" applyBorder="1" applyAlignment="1" applyProtection="1">
      <alignment horizontal="center" vertical="center" wrapText="1" readingOrder="1"/>
      <protection hidden="1"/>
    </xf>
    <xf numFmtId="0" fontId="19" fillId="10"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wrapText="1" readingOrder="1"/>
      <protection hidden="1"/>
    </xf>
    <xf numFmtId="0" fontId="19" fillId="11" borderId="18" xfId="0" applyFont="1" applyFill="1" applyBorder="1" applyAlignment="1" applyProtection="1">
      <alignment horizontal="center" wrapText="1" readingOrder="1"/>
      <protection hidden="1"/>
    </xf>
    <xf numFmtId="0" fontId="19" fillId="11"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4" borderId="12" xfId="0" applyFont="1" applyFill="1" applyBorder="1" applyAlignment="1" applyProtection="1">
      <alignment horizontal="center" wrapText="1" readingOrder="1"/>
      <protection hidden="1"/>
    </xf>
    <xf numFmtId="0" fontId="19" fillId="4" borderId="19" xfId="0" applyFont="1" applyFill="1" applyBorder="1" applyAlignment="1" applyProtection="1">
      <alignment horizontal="center" wrapText="1" readingOrder="1"/>
      <protection hidden="1"/>
    </xf>
    <xf numFmtId="0" fontId="19" fillId="4" borderId="13" xfId="0" applyFont="1" applyFill="1" applyBorder="1" applyAlignment="1" applyProtection="1">
      <alignment horizontal="center" wrapText="1" readingOrder="1"/>
      <protection hidden="1"/>
    </xf>
    <xf numFmtId="0" fontId="19" fillId="4" borderId="14" xfId="0" applyFont="1" applyFill="1" applyBorder="1" applyAlignment="1" applyProtection="1">
      <alignment horizontal="center" wrapText="1" readingOrder="1"/>
      <protection hidden="1"/>
    </xf>
    <xf numFmtId="0" fontId="19" fillId="4" borderId="0" xfId="0" applyFont="1" applyFill="1" applyBorder="1" applyAlignment="1" applyProtection="1">
      <alignment horizontal="center" wrapText="1" readingOrder="1"/>
      <protection hidden="1"/>
    </xf>
    <xf numFmtId="0" fontId="19" fillId="4" borderId="15" xfId="0" applyFont="1" applyFill="1" applyBorder="1" applyAlignment="1" applyProtection="1">
      <alignment horizontal="center" wrapText="1" readingOrder="1"/>
      <protection hidden="1"/>
    </xf>
    <xf numFmtId="0" fontId="19" fillId="4" borderId="16" xfId="0" applyFont="1" applyFill="1" applyBorder="1" applyAlignment="1" applyProtection="1">
      <alignment horizontal="center" wrapText="1" readingOrder="1"/>
      <protection hidden="1"/>
    </xf>
    <xf numFmtId="0" fontId="19" fillId="4" borderId="18" xfId="0" applyFont="1" applyFill="1" applyBorder="1" applyAlignment="1" applyProtection="1">
      <alignment horizontal="center" wrapText="1" readingOrder="1"/>
      <protection hidden="1"/>
    </xf>
    <xf numFmtId="0" fontId="19" fillId="4" borderId="17" xfId="0" applyFont="1" applyFill="1" applyBorder="1" applyAlignment="1" applyProtection="1">
      <alignment horizontal="center" wrapText="1" readingOrder="1"/>
      <protection hidden="1"/>
    </xf>
    <xf numFmtId="0" fontId="23" fillId="12" borderId="19" xfId="0" applyFont="1" applyFill="1" applyBorder="1" applyAlignment="1" applyProtection="1">
      <alignment horizontal="center" wrapText="1" readingOrder="1"/>
      <protection hidden="1"/>
    </xf>
    <xf numFmtId="0" fontId="0" fillId="2" borderId="0" xfId="0" applyFill="1"/>
    <xf numFmtId="0" fontId="49" fillId="2" borderId="51" xfId="2" applyFont="1" applyFill="1" applyBorder="1" applyProtection="1"/>
    <xf numFmtId="0" fontId="49" fillId="2" borderId="52" xfId="2" applyFont="1" applyFill="1" applyBorder="1" applyProtection="1"/>
    <xf numFmtId="0" fontId="49" fillId="2" borderId="53" xfId="2" applyFont="1" applyFill="1" applyBorder="1" applyProtection="1"/>
    <xf numFmtId="0" fontId="16" fillId="2" borderId="0" xfId="0" applyFont="1" applyFill="1" applyAlignment="1">
      <alignment vertical="center"/>
    </xf>
    <xf numFmtId="0" fontId="5" fillId="2" borderId="0" xfId="0" applyFont="1" applyFill="1"/>
    <xf numFmtId="0" fontId="36" fillId="2" borderId="0" xfId="0" applyFont="1" applyFill="1"/>
    <xf numFmtId="0" fontId="37" fillId="2" borderId="34" xfId="0" applyFont="1" applyFill="1" applyBorder="1" applyAlignment="1">
      <alignment horizontal="center" vertical="center" wrapText="1" readingOrder="1"/>
    </xf>
    <xf numFmtId="0" fontId="38" fillId="2" borderId="34" xfId="0" applyFont="1" applyFill="1" applyBorder="1" applyAlignment="1">
      <alignment horizontal="justify" vertical="center" wrapText="1" readingOrder="1"/>
    </xf>
    <xf numFmtId="9" fontId="37" fillId="2" borderId="43" xfId="0" applyNumberFormat="1" applyFont="1" applyFill="1" applyBorder="1" applyAlignment="1">
      <alignment horizontal="center" vertical="center" wrapText="1" readingOrder="1"/>
    </xf>
    <xf numFmtId="0" fontId="37" fillId="2" borderId="33" xfId="0" applyFont="1" applyFill="1" applyBorder="1" applyAlignment="1">
      <alignment horizontal="center" vertical="center" wrapText="1" readingOrder="1"/>
    </xf>
    <xf numFmtId="0" fontId="38" fillId="2" borderId="33" xfId="0" applyFont="1" applyFill="1" applyBorder="1" applyAlignment="1">
      <alignment horizontal="justify" vertical="center" wrapText="1" readingOrder="1"/>
    </xf>
    <xf numFmtId="9" fontId="37" fillId="2" borderId="38" xfId="0" applyNumberFormat="1" applyFont="1" applyFill="1" applyBorder="1" applyAlignment="1">
      <alignment horizontal="center" vertical="center" wrapText="1" readingOrder="1"/>
    </xf>
    <xf numFmtId="0" fontId="38" fillId="2" borderId="38" xfId="0" applyFont="1" applyFill="1" applyBorder="1" applyAlignment="1">
      <alignment horizontal="center" vertical="center" wrapText="1" readingOrder="1"/>
    </xf>
    <xf numFmtId="0" fontId="37" fillId="2" borderId="40" xfId="0" applyFont="1" applyFill="1" applyBorder="1" applyAlignment="1">
      <alignment horizontal="center" vertical="center" wrapText="1" readingOrder="1"/>
    </xf>
    <xf numFmtId="0" fontId="38" fillId="2" borderId="40" xfId="0" applyFont="1" applyFill="1" applyBorder="1" applyAlignment="1">
      <alignment horizontal="justify" vertical="center" wrapText="1" readingOrder="1"/>
    </xf>
    <xf numFmtId="0" fontId="38" fillId="2" borderId="41" xfId="0" applyFont="1" applyFill="1" applyBorder="1" applyAlignment="1">
      <alignment horizontal="center" vertical="center" wrapText="1" readingOrder="1"/>
    </xf>
    <xf numFmtId="0" fontId="46" fillId="2" borderId="0" xfId="0" applyFont="1" applyFill="1"/>
    <xf numFmtId="0" fontId="37" fillId="14" borderId="45" xfId="0" applyFont="1" applyFill="1" applyBorder="1" applyAlignment="1">
      <alignment horizontal="center" vertical="center" wrapText="1" readingOrder="1"/>
    </xf>
    <xf numFmtId="0" fontId="37" fillId="14" borderId="46" xfId="0" applyFont="1" applyFill="1" applyBorder="1" applyAlignment="1">
      <alignment horizontal="center" vertical="center" wrapText="1" readingOrder="1"/>
    </xf>
    <xf numFmtId="0" fontId="13" fillId="2" borderId="0" xfId="0" applyFont="1" applyFill="1"/>
    <xf numFmtId="0" fontId="31" fillId="2" borderId="0" xfId="0" applyFont="1" applyFill="1" applyAlignment="1">
      <alignment horizontal="center" vertical="center" wrapText="1"/>
    </xf>
    <xf numFmtId="0" fontId="12" fillId="2" borderId="0" xfId="0" applyFont="1" applyFill="1" applyBorder="1" applyAlignment="1">
      <alignment horizontal="justify" vertical="center" wrapText="1" readingOrder="1"/>
    </xf>
    <xf numFmtId="0" fontId="4" fillId="2" borderId="0" xfId="0" applyFont="1" applyFill="1" applyAlignment="1">
      <alignment vertical="center"/>
    </xf>
    <xf numFmtId="0" fontId="15" fillId="2" borderId="0" xfId="0" applyFont="1" applyFill="1"/>
    <xf numFmtId="0" fontId="4" fillId="2" borderId="0" xfId="0" applyFont="1" applyFill="1" applyAlignment="1">
      <alignment horizontal="left" vertical="center"/>
    </xf>
    <xf numFmtId="0" fontId="49" fillId="2" borderId="14" xfId="2" applyFont="1" applyFill="1" applyBorder="1" applyProtection="1"/>
    <xf numFmtId="0" fontId="54" fillId="2" borderId="0" xfId="0" applyFont="1" applyFill="1" applyBorder="1" applyAlignment="1" applyProtection="1">
      <alignment horizontal="left" vertical="center" wrapText="1"/>
    </xf>
    <xf numFmtId="0" fontId="55" fillId="2" borderId="0" xfId="0" applyFont="1" applyFill="1" applyBorder="1" applyAlignment="1" applyProtection="1">
      <alignment horizontal="left" vertical="top" wrapText="1"/>
    </xf>
    <xf numFmtId="0" fontId="49" fillId="2" borderId="0" xfId="2" applyFont="1" applyFill="1" applyBorder="1" applyProtection="1"/>
    <xf numFmtId="0" fontId="49" fillId="2" borderId="15" xfId="2" applyFont="1" applyFill="1" applyBorder="1" applyProtection="1"/>
    <xf numFmtId="0" fontId="49" fillId="2" borderId="16" xfId="2" applyFont="1" applyFill="1" applyBorder="1" applyProtection="1"/>
    <xf numFmtId="0" fontId="49" fillId="2" borderId="18" xfId="2" applyFont="1" applyFill="1" applyBorder="1" applyProtection="1"/>
    <xf numFmtId="0" fontId="49" fillId="2" borderId="17" xfId="2" applyFont="1" applyFill="1" applyBorder="1" applyProtection="1"/>
    <xf numFmtId="0" fontId="53" fillId="2" borderId="0" xfId="2" applyFont="1" applyFill="1" applyBorder="1" applyAlignment="1" applyProtection="1">
      <alignment horizontal="left" vertical="center" wrapText="1"/>
    </xf>
    <xf numFmtId="0" fontId="49" fillId="2" borderId="0" xfId="2" applyFont="1" applyFill="1" applyBorder="1" applyAlignment="1" applyProtection="1">
      <alignment horizontal="left" vertical="center" wrapText="1"/>
    </xf>
    <xf numFmtId="0" fontId="49" fillId="2" borderId="0" xfId="2" quotePrefix="1" applyFont="1" applyFill="1" applyBorder="1" applyAlignment="1" applyProtection="1">
      <alignment horizontal="left" vertical="center" wrapText="1"/>
    </xf>
    <xf numFmtId="0" fontId="49" fillId="2" borderId="15" xfId="2" applyFont="1" applyFill="1" applyBorder="1" applyAlignment="1" applyProtection="1"/>
    <xf numFmtId="0" fontId="51" fillId="2" borderId="14" xfId="2" quotePrefix="1" applyFont="1" applyFill="1" applyBorder="1" applyAlignment="1" applyProtection="1">
      <alignment horizontal="left" vertical="top" wrapText="1"/>
    </xf>
    <xf numFmtId="0" fontId="52" fillId="2" borderId="0" xfId="2" quotePrefix="1" applyFont="1" applyFill="1" applyBorder="1" applyAlignment="1" applyProtection="1">
      <alignment horizontal="left" vertical="top" wrapText="1"/>
    </xf>
    <xf numFmtId="0" fontId="52" fillId="2" borderId="15" xfId="2" quotePrefix="1" applyFont="1" applyFill="1" applyBorder="1" applyAlignment="1" applyProtection="1">
      <alignment horizontal="left" vertical="top" wrapText="1"/>
    </xf>
    <xf numFmtId="0" fontId="4" fillId="0" borderId="4" xfId="0" applyFont="1" applyFill="1" applyBorder="1" applyAlignment="1" applyProtection="1">
      <alignment vertical="center" textRotation="90" wrapText="1"/>
      <protection hidden="1"/>
    </xf>
    <xf numFmtId="0" fontId="58" fillId="0" borderId="2" xfId="0" applyFont="1" applyFill="1" applyBorder="1" applyAlignment="1" applyProtection="1">
      <alignment horizontal="center" vertical="center" textRotation="90" wrapText="1"/>
      <protection hidden="1"/>
    </xf>
    <xf numFmtId="9" fontId="1" fillId="0" borderId="4" xfId="0" applyNumberFormat="1" applyFont="1" applyFill="1" applyBorder="1" applyAlignment="1" applyProtection="1">
      <alignment vertical="center"/>
      <protection hidden="1"/>
    </xf>
    <xf numFmtId="9" fontId="35" fillId="0" borderId="4" xfId="0" applyNumberFormat="1" applyFont="1" applyFill="1" applyBorder="1" applyAlignment="1" applyProtection="1">
      <alignment horizontal="center" vertical="center"/>
      <protection hidden="1"/>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left" vertical="center"/>
    </xf>
    <xf numFmtId="0" fontId="63" fillId="0" borderId="0" xfId="0" applyFont="1" applyFill="1"/>
    <xf numFmtId="0" fontId="2" fillId="0" borderId="0" xfId="0" applyFont="1" applyFill="1"/>
    <xf numFmtId="0" fontId="1" fillId="0" borderId="0" xfId="0" applyFont="1" applyFill="1" applyAlignment="1">
      <alignment horizontal="center"/>
    </xf>
    <xf numFmtId="0" fontId="60" fillId="0" borderId="0" xfId="0" applyFont="1" applyFill="1"/>
    <xf numFmtId="0" fontId="52" fillId="0" borderId="8" xfId="0" applyFont="1" applyFill="1" applyBorder="1" applyAlignment="1">
      <alignment horizontal="center" vertical="center"/>
    </xf>
    <xf numFmtId="0" fontId="52" fillId="0" borderId="5" xfId="0" applyFont="1" applyFill="1" applyBorder="1" applyAlignment="1">
      <alignment horizontal="center" vertical="center"/>
    </xf>
    <xf numFmtId="0" fontId="4" fillId="0" borderId="2" xfId="0" applyFont="1" applyFill="1" applyBorder="1" applyAlignment="1">
      <alignment horizontal="center" vertical="center" textRotation="90"/>
    </xf>
    <xf numFmtId="0" fontId="4" fillId="0" borderId="0" xfId="0" applyFont="1" applyFill="1" applyAlignment="1">
      <alignment horizontal="center" vertical="center"/>
    </xf>
    <xf numFmtId="0" fontId="1" fillId="0" borderId="2" xfId="0" applyFont="1" applyFill="1" applyBorder="1" applyAlignment="1" applyProtection="1">
      <alignment horizontal="center" vertical="center"/>
    </xf>
    <xf numFmtId="0" fontId="6" fillId="0" borderId="2" xfId="0" applyFont="1" applyFill="1" applyBorder="1" applyAlignment="1" applyProtection="1">
      <alignment horizontal="justify" vertical="center" wrapText="1"/>
      <protection locked="0"/>
    </xf>
    <xf numFmtId="0" fontId="60" fillId="0" borderId="2" xfId="0" applyFont="1" applyFill="1" applyBorder="1" applyAlignment="1" applyProtection="1">
      <alignment horizontal="center" vertical="center"/>
      <protection hidden="1"/>
    </xf>
    <xf numFmtId="0" fontId="35" fillId="0" borderId="2" xfId="0" applyFont="1" applyFill="1" applyBorder="1" applyAlignment="1" applyProtection="1">
      <alignment horizontal="center" vertical="center" textRotation="90"/>
      <protection locked="0"/>
    </xf>
    <xf numFmtId="9" fontId="35" fillId="0" borderId="2" xfId="0" applyNumberFormat="1" applyFont="1" applyFill="1" applyBorder="1" applyAlignment="1" applyProtection="1">
      <alignment horizontal="center" vertical="center"/>
      <protection hidden="1"/>
    </xf>
    <xf numFmtId="164" fontId="1" fillId="0" borderId="2" xfId="1" applyNumberFormat="1" applyFont="1" applyFill="1" applyBorder="1" applyAlignment="1">
      <alignment horizontal="center" vertical="center"/>
    </xf>
    <xf numFmtId="0" fontId="58" fillId="0" borderId="2" xfId="0" applyFont="1" applyFill="1" applyBorder="1" applyAlignment="1" applyProtection="1">
      <alignment horizontal="center" vertical="center" textRotation="90"/>
      <protection hidden="1"/>
    </xf>
    <xf numFmtId="0" fontId="35" fillId="0" borderId="4" xfId="0" applyFont="1" applyFill="1" applyBorder="1" applyAlignment="1" applyProtection="1">
      <alignment horizontal="center" vertical="center" textRotation="90"/>
      <protection locked="0"/>
    </xf>
    <xf numFmtId="0" fontId="1" fillId="0" borderId="0" xfId="0" applyFont="1" applyFill="1" applyAlignment="1">
      <alignment vertical="center"/>
    </xf>
    <xf numFmtId="0" fontId="1" fillId="0" borderId="4" xfId="0" applyFont="1" applyFill="1" applyBorder="1" applyAlignment="1" applyProtection="1">
      <alignment vertical="center"/>
    </xf>
    <xf numFmtId="0" fontId="62" fillId="0" borderId="4" xfId="0" applyFont="1" applyFill="1" applyBorder="1" applyAlignment="1" applyProtection="1">
      <alignment vertical="center" wrapText="1"/>
      <protection locked="0"/>
    </xf>
    <xf numFmtId="0" fontId="1" fillId="0" borderId="2" xfId="0" applyFont="1" applyFill="1" applyBorder="1" applyAlignment="1" applyProtection="1">
      <alignment horizontal="center" vertical="center" textRotation="90"/>
      <protection locked="0"/>
    </xf>
    <xf numFmtId="0" fontId="1" fillId="0" borderId="4" xfId="0" applyFont="1" applyFill="1" applyBorder="1" applyAlignment="1" applyProtection="1">
      <alignment vertical="center" textRotation="90"/>
      <protection locked="0"/>
    </xf>
    <xf numFmtId="0" fontId="4" fillId="0" borderId="4" xfId="0" applyFont="1" applyFill="1" applyBorder="1" applyAlignment="1" applyProtection="1">
      <alignment vertical="center" textRotation="90"/>
      <protection hidden="1"/>
    </xf>
    <xf numFmtId="0" fontId="1" fillId="0" borderId="8" xfId="0" applyFont="1" applyFill="1" applyBorder="1" applyAlignment="1" applyProtection="1">
      <alignment vertical="center"/>
    </xf>
    <xf numFmtId="0" fontId="1" fillId="0" borderId="8" xfId="0" applyFont="1" applyFill="1" applyBorder="1" applyAlignment="1" applyProtection="1">
      <alignment horizontal="center" vertical="center"/>
    </xf>
    <xf numFmtId="9" fontId="1" fillId="0" borderId="8" xfId="0" applyNumberFormat="1"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14" fontId="1" fillId="0" borderId="2"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4" fillId="0" borderId="0" xfId="0" applyFont="1" applyFill="1" applyAlignment="1">
      <alignment horizontal="left" vertical="center"/>
    </xf>
    <xf numFmtId="0" fontId="6" fillId="0" borderId="4" xfId="0" applyFont="1" applyFill="1" applyBorder="1" applyAlignment="1" applyProtection="1">
      <alignment vertical="center" wrapText="1"/>
      <protection locked="0"/>
    </xf>
    <xf numFmtId="0" fontId="6" fillId="0" borderId="5" xfId="0" applyFont="1" applyFill="1" applyBorder="1" applyAlignment="1" applyProtection="1">
      <alignment vertical="center" wrapText="1"/>
      <protection locked="0"/>
    </xf>
    <xf numFmtId="0" fontId="49" fillId="0" borderId="4"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protection locked="0"/>
    </xf>
    <xf numFmtId="0" fontId="55" fillId="2" borderId="64" xfId="2" applyFont="1" applyFill="1" applyBorder="1" applyAlignment="1" applyProtection="1">
      <alignment horizontal="justify" vertical="center" wrapText="1"/>
    </xf>
    <xf numFmtId="0" fontId="55" fillId="2" borderId="65" xfId="2" applyFont="1" applyFill="1" applyBorder="1" applyAlignment="1" applyProtection="1">
      <alignment horizontal="justify" vertical="center" wrapText="1"/>
    </xf>
    <xf numFmtId="0" fontId="54" fillId="2" borderId="71" xfId="0" applyFont="1" applyFill="1" applyBorder="1" applyAlignment="1" applyProtection="1">
      <alignment horizontal="left" vertical="center" wrapText="1"/>
    </xf>
    <xf numFmtId="0" fontId="54" fillId="2" borderId="72" xfId="0" applyFont="1" applyFill="1" applyBorder="1" applyAlignment="1" applyProtection="1">
      <alignment horizontal="left" vertical="center" wrapText="1"/>
    </xf>
    <xf numFmtId="0" fontId="54" fillId="2" borderId="58" xfId="3" applyFont="1" applyFill="1" applyBorder="1" applyAlignment="1" applyProtection="1">
      <alignment horizontal="left" vertical="top" wrapText="1" readingOrder="1"/>
    </xf>
    <xf numFmtId="0" fontId="54" fillId="2" borderId="59" xfId="3" applyFont="1" applyFill="1" applyBorder="1" applyAlignment="1" applyProtection="1">
      <alignment horizontal="left" vertical="top" wrapText="1" readingOrder="1"/>
    </xf>
    <xf numFmtId="0" fontId="55" fillId="2" borderId="60" xfId="2" applyFont="1" applyFill="1" applyBorder="1" applyAlignment="1" applyProtection="1">
      <alignment horizontal="justify" vertical="center" wrapText="1"/>
    </xf>
    <xf numFmtId="0" fontId="55" fillId="2" borderId="61" xfId="2" applyFont="1" applyFill="1" applyBorder="1" applyAlignment="1" applyProtection="1">
      <alignment horizontal="justify" vertical="center" wrapText="1"/>
    </xf>
    <xf numFmtId="0" fontId="54" fillId="2" borderId="62" xfId="0" applyFont="1" applyFill="1" applyBorder="1" applyAlignment="1" applyProtection="1">
      <alignment horizontal="left" vertical="center" wrapText="1"/>
    </xf>
    <xf numFmtId="0" fontId="54" fillId="2" borderId="63" xfId="0" applyFont="1" applyFill="1" applyBorder="1" applyAlignment="1" applyProtection="1">
      <alignment horizontal="left" vertical="center" wrapText="1"/>
    </xf>
    <xf numFmtId="0" fontId="49" fillId="2" borderId="14" xfId="2" applyFont="1" applyFill="1" applyBorder="1" applyAlignment="1" applyProtection="1">
      <alignment horizontal="left" vertical="top" wrapText="1"/>
    </xf>
    <xf numFmtId="0" fontId="49" fillId="2" borderId="0" xfId="2" applyFont="1" applyFill="1" applyBorder="1" applyAlignment="1" applyProtection="1">
      <alignment horizontal="left" vertical="top" wrapText="1"/>
    </xf>
    <xf numFmtId="0" fontId="49" fillId="2" borderId="15" xfId="2" applyFont="1" applyFill="1" applyBorder="1" applyAlignment="1" applyProtection="1">
      <alignment horizontal="left" vertical="top" wrapText="1"/>
    </xf>
    <xf numFmtId="0" fontId="54" fillId="2" borderId="73" xfId="0" applyFont="1" applyFill="1" applyBorder="1" applyAlignment="1" applyProtection="1">
      <alignment horizontal="left" vertical="center" wrapText="1"/>
    </xf>
    <xf numFmtId="0" fontId="54" fillId="2" borderId="74" xfId="0" applyFont="1" applyFill="1" applyBorder="1" applyAlignment="1" applyProtection="1">
      <alignment horizontal="left" vertical="center" wrapText="1"/>
    </xf>
    <xf numFmtId="0" fontId="55" fillId="2" borderId="66" xfId="0" applyFont="1" applyFill="1" applyBorder="1" applyAlignment="1" applyProtection="1">
      <alignment horizontal="justify" vertical="center" wrapText="1"/>
    </xf>
    <xf numFmtId="0" fontId="55" fillId="2" borderId="67" xfId="0" applyFont="1" applyFill="1" applyBorder="1" applyAlignment="1" applyProtection="1">
      <alignment horizontal="justify" vertical="center" wrapText="1"/>
    </xf>
    <xf numFmtId="0" fontId="50" fillId="13" borderId="48" xfId="2" applyFont="1" applyFill="1" applyBorder="1" applyAlignment="1" applyProtection="1">
      <alignment horizontal="center" vertical="center" wrapText="1"/>
    </xf>
    <xf numFmtId="0" fontId="50" fillId="13" borderId="49" xfId="2" applyFont="1" applyFill="1" applyBorder="1" applyAlignment="1" applyProtection="1">
      <alignment horizontal="center" vertical="center" wrapText="1"/>
    </xf>
    <xf numFmtId="0" fontId="50" fillId="13" borderId="50" xfId="2" applyFont="1" applyFill="1" applyBorder="1" applyAlignment="1" applyProtection="1">
      <alignment horizontal="center" vertical="center" wrapText="1"/>
    </xf>
    <xf numFmtId="0" fontId="49" fillId="0" borderId="14" xfId="2" quotePrefix="1" applyFont="1" applyBorder="1" applyAlignment="1" applyProtection="1">
      <alignment horizontal="left" vertical="center" wrapText="1"/>
    </xf>
    <xf numFmtId="0" fontId="49" fillId="0" borderId="0" xfId="2" quotePrefix="1" applyFont="1" applyBorder="1" applyAlignment="1" applyProtection="1">
      <alignment horizontal="left" vertical="center" wrapText="1"/>
    </xf>
    <xf numFmtId="0" fontId="49" fillId="0" borderId="15" xfId="2" quotePrefix="1" applyFont="1" applyBorder="1" applyAlignment="1" applyProtection="1">
      <alignment horizontal="left" vertical="center" wrapText="1"/>
    </xf>
    <xf numFmtId="0" fontId="49" fillId="0" borderId="68" xfId="2" quotePrefix="1" applyFont="1" applyBorder="1" applyAlignment="1" applyProtection="1">
      <alignment horizontal="left" vertical="center" wrapText="1"/>
    </xf>
    <xf numFmtId="0" fontId="49" fillId="0" borderId="69" xfId="2" quotePrefix="1" applyFont="1" applyBorder="1" applyAlignment="1" applyProtection="1">
      <alignment horizontal="left" vertical="center" wrapText="1"/>
    </xf>
    <xf numFmtId="0" fontId="49" fillId="0" borderId="70" xfId="2" quotePrefix="1" applyFont="1" applyBorder="1" applyAlignment="1" applyProtection="1">
      <alignment horizontal="left" vertical="center" wrapText="1"/>
    </xf>
    <xf numFmtId="0" fontId="51" fillId="2" borderId="51" xfId="2" quotePrefix="1" applyFont="1" applyFill="1" applyBorder="1" applyAlignment="1" applyProtection="1">
      <alignment horizontal="left" vertical="top" wrapText="1"/>
    </xf>
    <xf numFmtId="0" fontId="52" fillId="2" borderId="52" xfId="2" quotePrefix="1" applyFont="1" applyFill="1" applyBorder="1" applyAlignment="1" applyProtection="1">
      <alignment horizontal="left" vertical="top" wrapText="1"/>
    </xf>
    <xf numFmtId="0" fontId="52" fillId="2" borderId="53" xfId="2" quotePrefix="1" applyFont="1" applyFill="1" applyBorder="1" applyAlignment="1" applyProtection="1">
      <alignment horizontal="left" vertical="top" wrapText="1"/>
    </xf>
    <xf numFmtId="0" fontId="49" fillId="0" borderId="14" xfId="2" quotePrefix="1" applyFont="1" applyBorder="1" applyAlignment="1" applyProtection="1">
      <alignment horizontal="left" vertical="top" wrapText="1"/>
    </xf>
    <xf numFmtId="0" fontId="49" fillId="0" borderId="0" xfId="2" quotePrefix="1" applyFont="1" applyBorder="1" applyAlignment="1" applyProtection="1">
      <alignment horizontal="left" vertical="top" wrapText="1"/>
    </xf>
    <xf numFmtId="0" fontId="49" fillId="0" borderId="15" xfId="2" quotePrefix="1" applyFont="1" applyBorder="1" applyAlignment="1" applyProtection="1">
      <alignment horizontal="left" vertical="top" wrapText="1"/>
    </xf>
    <xf numFmtId="0" fontId="54" fillId="13" borderId="54" xfId="3" applyFont="1" applyFill="1" applyBorder="1" applyAlignment="1" applyProtection="1">
      <alignment horizontal="center" vertical="center" wrapText="1"/>
    </xf>
    <xf numFmtId="0" fontId="54" fillId="13" borderId="55" xfId="3" applyFont="1" applyFill="1" applyBorder="1" applyAlignment="1" applyProtection="1">
      <alignment horizontal="center" vertical="center" wrapText="1"/>
    </xf>
    <xf numFmtId="0" fontId="54" fillId="13" borderId="56" xfId="2" applyFont="1" applyFill="1" applyBorder="1" applyAlignment="1" applyProtection="1">
      <alignment horizontal="center" vertical="center"/>
    </xf>
    <xf numFmtId="0" fontId="54" fillId="13" borderId="57" xfId="2" applyFont="1" applyFill="1" applyBorder="1" applyAlignment="1" applyProtection="1">
      <alignment horizontal="center" vertical="center"/>
    </xf>
    <xf numFmtId="0" fontId="2" fillId="2" borderId="68" xfId="2" quotePrefix="1" applyFont="1" applyFill="1" applyBorder="1" applyAlignment="1" applyProtection="1">
      <alignment horizontal="justify" vertical="center" wrapText="1"/>
    </xf>
    <xf numFmtId="0" fontId="2" fillId="2" borderId="69" xfId="2" quotePrefix="1" applyFont="1" applyFill="1" applyBorder="1" applyAlignment="1" applyProtection="1">
      <alignment horizontal="justify" vertical="center" wrapText="1"/>
    </xf>
    <xf numFmtId="0" fontId="2" fillId="2" borderId="70" xfId="2" quotePrefix="1" applyFont="1" applyFill="1" applyBorder="1" applyAlignment="1" applyProtection="1">
      <alignment horizontal="justify" vertical="center" wrapText="1"/>
    </xf>
    <xf numFmtId="0" fontId="45" fillId="0" borderId="0" xfId="0" applyFont="1" applyAlignment="1">
      <alignment horizontal="center" vertical="center"/>
    </xf>
    <xf numFmtId="0" fontId="49" fillId="0" borderId="8" xfId="0" applyFont="1" applyFill="1" applyBorder="1" applyAlignment="1" applyProtection="1">
      <alignment horizontal="center" vertical="center" wrapText="1"/>
      <protection locked="0"/>
    </xf>
    <xf numFmtId="0" fontId="49" fillId="0" borderId="5" xfId="0" applyFont="1" applyFill="1" applyBorder="1" applyAlignment="1" applyProtection="1">
      <alignment horizontal="center" vertical="center" wrapText="1"/>
      <protection locked="0"/>
    </xf>
    <xf numFmtId="9" fontId="35" fillId="0" borderId="4" xfId="0" applyNumberFormat="1" applyFont="1" applyFill="1" applyBorder="1" applyAlignment="1" applyProtection="1">
      <alignment horizontal="center" vertical="center"/>
      <protection hidden="1"/>
    </xf>
    <xf numFmtId="9" fontId="35" fillId="0" borderId="8" xfId="0" applyNumberFormat="1" applyFont="1" applyFill="1" applyBorder="1" applyAlignment="1" applyProtection="1">
      <alignment horizontal="center" vertical="center"/>
      <protection hidden="1"/>
    </xf>
    <xf numFmtId="9" fontId="35" fillId="0" borderId="5" xfId="0" applyNumberFormat="1" applyFont="1" applyFill="1" applyBorder="1" applyAlignment="1" applyProtection="1">
      <alignment horizontal="center" vertical="center"/>
      <protection hidden="1"/>
    </xf>
    <xf numFmtId="0" fontId="58" fillId="0" borderId="4" xfId="0" applyFont="1" applyFill="1" applyBorder="1" applyAlignment="1" applyProtection="1">
      <alignment horizontal="center" vertical="center" textRotation="90"/>
      <protection hidden="1"/>
    </xf>
    <xf numFmtId="0" fontId="58" fillId="0" borderId="8" xfId="0" applyFont="1" applyFill="1" applyBorder="1" applyAlignment="1" applyProtection="1">
      <alignment horizontal="center" vertical="center" textRotation="90"/>
      <protection hidden="1"/>
    </xf>
    <xf numFmtId="0" fontId="58" fillId="0" borderId="5" xfId="0" applyFont="1" applyFill="1" applyBorder="1" applyAlignment="1" applyProtection="1">
      <alignment horizontal="center" vertical="center" textRotation="90"/>
      <protection hidden="1"/>
    </xf>
    <xf numFmtId="0" fontId="35" fillId="0" borderId="4" xfId="0" applyFont="1" applyFill="1" applyBorder="1" applyAlignment="1" applyProtection="1">
      <alignment horizontal="center" vertical="center" textRotation="90"/>
      <protection locked="0"/>
    </xf>
    <xf numFmtId="0" fontId="35" fillId="0" borderId="8" xfId="0" applyFont="1" applyFill="1" applyBorder="1" applyAlignment="1" applyProtection="1">
      <alignment horizontal="center" vertical="center" textRotation="90"/>
      <protection locked="0"/>
    </xf>
    <xf numFmtId="0" fontId="35" fillId="0" borderId="5" xfId="0" applyFont="1" applyFill="1" applyBorder="1" applyAlignment="1" applyProtection="1">
      <alignment horizontal="center" vertical="center" textRotation="90"/>
      <protection locked="0"/>
    </xf>
    <xf numFmtId="0" fontId="58" fillId="0" borderId="4" xfId="0" applyFont="1" applyFill="1" applyBorder="1" applyAlignment="1" applyProtection="1">
      <alignment horizontal="center" vertical="center"/>
      <protection hidden="1"/>
    </xf>
    <xf numFmtId="0" fontId="58" fillId="0" borderId="8" xfId="0" applyFont="1" applyFill="1" applyBorder="1" applyAlignment="1" applyProtection="1">
      <alignment horizontal="center" vertical="center"/>
      <protection hidden="1"/>
    </xf>
    <xf numFmtId="0" fontId="58" fillId="0" borderId="5"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textRotation="90"/>
      <protection locked="0"/>
    </xf>
    <xf numFmtId="0" fontId="1" fillId="0" borderId="8" xfId="0" applyFont="1" applyFill="1" applyBorder="1" applyAlignment="1" applyProtection="1">
      <alignment horizontal="center" vertical="center" textRotation="90"/>
      <protection locked="0"/>
    </xf>
    <xf numFmtId="0" fontId="1" fillId="0" borderId="5" xfId="0" applyFont="1" applyFill="1" applyBorder="1" applyAlignment="1" applyProtection="1">
      <alignment horizontal="center" vertical="center" textRotation="90"/>
      <protection locked="0"/>
    </xf>
    <xf numFmtId="0" fontId="62" fillId="0" borderId="4" xfId="0" applyFont="1" applyFill="1" applyBorder="1" applyAlignment="1" applyProtection="1">
      <alignment horizontal="center" vertical="center" wrapText="1"/>
      <protection locked="0"/>
    </xf>
    <xf numFmtId="0" fontId="62" fillId="0" borderId="8" xfId="0" applyFont="1" applyFill="1" applyBorder="1" applyAlignment="1" applyProtection="1">
      <alignment horizontal="center" vertical="center" wrapText="1"/>
      <protection locked="0"/>
    </xf>
    <xf numFmtId="0" fontId="62" fillId="0" borderId="5"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5" fillId="0" borderId="8"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64" fillId="0" borderId="4" xfId="0" applyFont="1" applyFill="1" applyBorder="1" applyAlignment="1" applyProtection="1">
      <alignment horizontal="center" vertical="center" wrapText="1"/>
      <protection locked="0"/>
    </xf>
    <xf numFmtId="0" fontId="64" fillId="0" borderId="8" xfId="0" applyFont="1" applyFill="1" applyBorder="1" applyAlignment="1" applyProtection="1">
      <alignment horizontal="center" vertical="center" wrapText="1"/>
      <protection locked="0"/>
    </xf>
    <xf numFmtId="0" fontId="64" fillId="0" borderId="5"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35" fillId="0" borderId="5" xfId="0" applyFont="1" applyFill="1" applyBorder="1" applyAlignment="1" applyProtection="1">
      <alignment horizontal="center" vertical="center" wrapText="1"/>
      <protection locked="0"/>
    </xf>
    <xf numFmtId="9" fontId="1" fillId="0" borderId="4" xfId="0" applyNumberFormat="1" applyFont="1" applyFill="1" applyBorder="1" applyAlignment="1" applyProtection="1">
      <alignment horizontal="center" vertical="center" wrapText="1"/>
      <protection hidden="1"/>
    </xf>
    <xf numFmtId="9" fontId="1" fillId="0" borderId="8" xfId="0" applyNumberFormat="1" applyFont="1" applyFill="1" applyBorder="1" applyAlignment="1" applyProtection="1">
      <alignment horizontal="center" vertical="center" wrapText="1"/>
      <protection hidden="1"/>
    </xf>
    <xf numFmtId="9" fontId="35" fillId="0" borderId="4" xfId="0" applyNumberFormat="1" applyFont="1" applyFill="1" applyBorder="1" applyAlignment="1" applyProtection="1">
      <alignment horizontal="center" vertical="center" wrapText="1"/>
      <protection hidden="1"/>
    </xf>
    <xf numFmtId="9" fontId="35" fillId="0" borderId="8" xfId="0" applyNumberFormat="1" applyFont="1" applyFill="1" applyBorder="1" applyAlignment="1" applyProtection="1">
      <alignment horizontal="center" vertical="center" wrapText="1"/>
      <protection hidden="1"/>
    </xf>
    <xf numFmtId="9" fontId="35" fillId="0" borderId="4" xfId="0" applyNumberFormat="1" applyFont="1" applyFill="1" applyBorder="1" applyAlignment="1" applyProtection="1">
      <alignment horizontal="center" vertical="center" wrapText="1"/>
      <protection locked="0"/>
    </xf>
    <xf numFmtId="9" fontId="35" fillId="0" borderId="8"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protection hidden="1"/>
    </xf>
    <xf numFmtId="9" fontId="1" fillId="0" borderId="4" xfId="0" applyNumberFormat="1" applyFont="1" applyFill="1" applyBorder="1" applyAlignment="1" applyProtection="1">
      <alignment horizontal="center" vertical="center" wrapText="1"/>
      <protection locked="0"/>
    </xf>
    <xf numFmtId="9" fontId="1" fillId="0" borderId="8"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0" fontId="59" fillId="0" borderId="4" xfId="0" applyFont="1" applyFill="1" applyBorder="1" applyAlignment="1" applyProtection="1">
      <alignment horizontal="center" vertical="center" wrapText="1"/>
      <protection locked="0"/>
    </xf>
    <xf numFmtId="0" fontId="59" fillId="0" borderId="8" xfId="0" applyFont="1" applyFill="1" applyBorder="1" applyAlignment="1" applyProtection="1">
      <alignment horizontal="center" vertical="center" wrapText="1"/>
      <protection locked="0"/>
    </xf>
    <xf numFmtId="0" fontId="59" fillId="0" borderId="5" xfId="0" applyFont="1" applyFill="1" applyBorder="1" applyAlignment="1" applyProtection="1">
      <alignment horizontal="center" vertical="center" wrapText="1"/>
      <protection locked="0"/>
    </xf>
    <xf numFmtId="0" fontId="49" fillId="0" borderId="4" xfId="0" applyFont="1" applyFill="1" applyBorder="1" applyAlignment="1" applyProtection="1">
      <alignment horizontal="center" vertical="center" wrapText="1"/>
      <protection locked="0"/>
    </xf>
    <xf numFmtId="0" fontId="35" fillId="0" borderId="6" xfId="0" applyFont="1" applyFill="1" applyBorder="1" applyAlignment="1" applyProtection="1">
      <alignment horizontal="left" vertical="center"/>
      <protection locked="0"/>
    </xf>
    <xf numFmtId="0" fontId="35" fillId="0" borderId="10" xfId="0" applyFont="1" applyFill="1" applyBorder="1" applyAlignment="1" applyProtection="1">
      <alignment horizontal="left" vertical="center"/>
      <protection locked="0"/>
    </xf>
    <xf numFmtId="0" fontId="35" fillId="0" borderId="7" xfId="0" applyFont="1" applyFill="1" applyBorder="1" applyAlignment="1" applyProtection="1">
      <alignment horizontal="left" vertical="center"/>
      <protection locked="0"/>
    </xf>
    <xf numFmtId="0" fontId="1" fillId="0" borderId="0" xfId="0" applyFont="1" applyFill="1" applyBorder="1" applyAlignment="1">
      <alignment horizontal="left" vertical="center"/>
    </xf>
    <xf numFmtId="0" fontId="25" fillId="0" borderId="28"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3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textRotation="90"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6" fillId="0" borderId="4" xfId="0" applyFont="1" applyFill="1" applyBorder="1" applyAlignment="1">
      <alignment horizontal="center" vertical="center" textRotation="90"/>
    </xf>
    <xf numFmtId="0" fontId="26" fillId="0" borderId="5" xfId="0" applyFont="1" applyFill="1" applyBorder="1" applyAlignment="1">
      <alignment horizontal="center" vertical="center" textRotation="90"/>
    </xf>
    <xf numFmtId="0" fontId="50" fillId="0" borderId="5" xfId="0" applyFont="1" applyFill="1" applyBorder="1" applyAlignment="1">
      <alignment horizontal="center" vertical="center"/>
    </xf>
    <xf numFmtId="0" fontId="50" fillId="0" borderId="2" xfId="0" applyFont="1" applyFill="1" applyBorder="1" applyAlignment="1">
      <alignment horizontal="center" vertical="center"/>
    </xf>
    <xf numFmtId="0" fontId="4" fillId="0" borderId="4" xfId="0" applyFont="1" applyFill="1" applyBorder="1" applyAlignment="1">
      <alignment horizontal="center" vertical="center" textRotation="90" wrapText="1"/>
    </xf>
    <xf numFmtId="0" fontId="4" fillId="0" borderId="5" xfId="0" applyFont="1" applyFill="1" applyBorder="1" applyAlignment="1">
      <alignment horizontal="center" vertical="center" textRotation="90" wrapText="1"/>
    </xf>
    <xf numFmtId="0" fontId="35" fillId="0" borderId="6" xfId="0" applyFont="1" applyFill="1" applyBorder="1" applyAlignment="1" applyProtection="1">
      <alignment horizontal="left" vertical="center" wrapText="1"/>
      <protection locked="0"/>
    </xf>
    <xf numFmtId="0" fontId="35" fillId="0" borderId="10" xfId="0" applyFont="1" applyFill="1" applyBorder="1" applyAlignment="1" applyProtection="1">
      <alignment horizontal="left" vertical="center" wrapText="1"/>
      <protection locked="0"/>
    </xf>
    <xf numFmtId="0" fontId="35" fillId="0" borderId="7" xfId="0" applyFont="1" applyFill="1" applyBorder="1" applyAlignment="1" applyProtection="1">
      <alignment horizontal="left" vertical="center" wrapText="1"/>
      <protection locked="0"/>
    </xf>
    <xf numFmtId="0" fontId="61" fillId="0" borderId="4" xfId="0" applyFont="1" applyFill="1" applyBorder="1" applyAlignment="1">
      <alignment horizontal="center" vertical="center" wrapText="1"/>
    </xf>
    <xf numFmtId="0" fontId="61" fillId="0" borderId="5" xfId="0" applyFont="1" applyFill="1" applyBorder="1" applyAlignment="1">
      <alignment horizontal="center" vertical="center" wrapText="1"/>
    </xf>
    <xf numFmtId="0" fontId="1" fillId="0" borderId="8"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0" fillId="0" borderId="4" xfId="0" applyFont="1" applyFill="1" applyBorder="1" applyAlignment="1" applyProtection="1">
      <alignment horizontal="center" vertical="center"/>
      <protection hidden="1"/>
    </xf>
    <xf numFmtId="0" fontId="60" fillId="0" borderId="8" xfId="0" applyFont="1" applyFill="1" applyBorder="1" applyAlignment="1" applyProtection="1">
      <alignment horizontal="center" vertical="center"/>
      <protection hidden="1"/>
    </xf>
    <xf numFmtId="0" fontId="60" fillId="0" borderId="5" xfId="0" applyFont="1" applyFill="1" applyBorder="1" applyAlignment="1" applyProtection="1">
      <alignment horizontal="center" vertical="center"/>
      <protection hidden="1"/>
    </xf>
    <xf numFmtId="164" fontId="1" fillId="0" borderId="4" xfId="1"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164" fontId="1" fillId="0" borderId="5" xfId="1" applyNumberFormat="1" applyFont="1" applyFill="1" applyBorder="1" applyAlignment="1">
      <alignment horizontal="center" vertical="center"/>
    </xf>
    <xf numFmtId="0" fontId="4" fillId="0" borderId="4" xfId="0" applyFont="1" applyFill="1" applyBorder="1" applyAlignment="1" applyProtection="1">
      <alignment horizontal="center" vertical="center" textRotation="90" wrapText="1"/>
      <protection hidden="1"/>
    </xf>
    <xf numFmtId="0" fontId="4" fillId="0" borderId="8" xfId="0" applyFont="1" applyFill="1" applyBorder="1" applyAlignment="1" applyProtection="1">
      <alignment horizontal="center" vertical="center" textRotation="90" wrapText="1"/>
      <protection hidden="1"/>
    </xf>
    <xf numFmtId="0" fontId="4" fillId="0" borderId="5" xfId="0" applyFont="1" applyFill="1" applyBorder="1" applyAlignment="1" applyProtection="1">
      <alignment horizontal="center" vertical="center" textRotation="90" wrapText="1"/>
      <protection hidden="1"/>
    </xf>
    <xf numFmtId="9" fontId="1" fillId="0" borderId="4" xfId="0" applyNumberFormat="1" applyFont="1" applyFill="1" applyBorder="1" applyAlignment="1" applyProtection="1">
      <alignment horizontal="center" vertical="center"/>
      <protection hidden="1"/>
    </xf>
    <xf numFmtId="9" fontId="1" fillId="0" borderId="8" xfId="0" applyNumberFormat="1" applyFont="1" applyFill="1" applyBorder="1" applyAlignment="1" applyProtection="1">
      <alignment horizontal="center" vertical="center"/>
      <protection hidden="1"/>
    </xf>
    <xf numFmtId="9" fontId="1" fillId="0" borderId="5" xfId="0" applyNumberFormat="1"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textRotation="90"/>
      <protection hidden="1"/>
    </xf>
    <xf numFmtId="0" fontId="4" fillId="0" borderId="8" xfId="0" applyFont="1" applyFill="1" applyBorder="1" applyAlignment="1" applyProtection="1">
      <alignment horizontal="center" vertical="center" textRotation="90"/>
      <protection hidden="1"/>
    </xf>
    <xf numFmtId="0" fontId="4" fillId="0" borderId="5" xfId="0" applyFont="1" applyFill="1" applyBorder="1" applyAlignment="1" applyProtection="1">
      <alignment horizontal="center" vertical="center" textRotation="90"/>
      <protection hidden="1"/>
    </xf>
    <xf numFmtId="17" fontId="35" fillId="0" borderId="4" xfId="0" applyNumberFormat="1" applyFont="1" applyFill="1" applyBorder="1" applyAlignment="1" applyProtection="1">
      <alignment horizontal="center" vertical="center" wrapText="1"/>
      <protection locked="0"/>
    </xf>
    <xf numFmtId="0" fontId="35" fillId="0" borderId="28" xfId="0" applyFont="1" applyFill="1" applyBorder="1" applyAlignment="1" applyProtection="1">
      <alignment horizontal="center" vertical="center" wrapText="1"/>
      <protection locked="0"/>
    </xf>
    <xf numFmtId="0" fontId="35" fillId="0" borderId="9"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33" xfId="0" applyFont="1" applyFill="1" applyBorder="1" applyAlignment="1" applyProtection="1">
      <alignment horizontal="center" vertical="center" wrapText="1"/>
      <protection locked="0"/>
    </xf>
    <xf numFmtId="9" fontId="35" fillId="0" borderId="4" xfId="0" applyNumberFormat="1" applyFont="1" applyFill="1" applyBorder="1" applyAlignment="1" applyProtection="1">
      <alignment vertical="center"/>
      <protection hidden="1"/>
    </xf>
    <xf numFmtId="9" fontId="35" fillId="0" borderId="8" xfId="0" applyNumberFormat="1" applyFont="1" applyFill="1" applyBorder="1" applyAlignment="1" applyProtection="1">
      <alignment vertical="center"/>
      <protection hidden="1"/>
    </xf>
    <xf numFmtId="9" fontId="35" fillId="0" borderId="5" xfId="0" applyNumberFormat="1" applyFont="1" applyFill="1" applyBorder="1" applyAlignment="1" applyProtection="1">
      <alignment vertical="center"/>
      <protection hidden="1"/>
    </xf>
    <xf numFmtId="0" fontId="58" fillId="0" borderId="4" xfId="0" applyFont="1" applyFill="1" applyBorder="1" applyAlignment="1" applyProtection="1">
      <alignment horizontal="center" vertical="center" textRotation="90" wrapText="1"/>
      <protection hidden="1"/>
    </xf>
    <xf numFmtId="0" fontId="58" fillId="0" borderId="8" xfId="0" applyFont="1" applyFill="1" applyBorder="1" applyAlignment="1" applyProtection="1">
      <alignment horizontal="center" vertical="center" textRotation="90" wrapText="1"/>
      <protection hidden="1"/>
    </xf>
    <xf numFmtId="0" fontId="58" fillId="0" borderId="5" xfId="0" applyFont="1" applyFill="1" applyBorder="1" applyAlignment="1" applyProtection="1">
      <alignment horizontal="center" vertical="center" textRotation="90" wrapText="1"/>
      <protection hidden="1"/>
    </xf>
    <xf numFmtId="0" fontId="1" fillId="0" borderId="28"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wrapText="1"/>
      <protection locked="0"/>
    </xf>
    <xf numFmtId="0" fontId="18" fillId="9" borderId="0" xfId="0" applyFont="1" applyFill="1" applyAlignment="1">
      <alignment horizontal="center" vertical="center" textRotation="90" wrapText="1" readingOrder="1"/>
    </xf>
    <xf numFmtId="0" fontId="18" fillId="9" borderId="15" xfId="0" applyFont="1" applyFill="1" applyBorder="1" applyAlignment="1">
      <alignment horizontal="center" vertical="center" textRotation="90"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0" borderId="20" xfId="0" applyFont="1" applyFill="1" applyBorder="1" applyAlignment="1">
      <alignment horizontal="center" vertical="center" wrapText="1" readingOrder="1"/>
    </xf>
    <xf numFmtId="0" fontId="21" fillId="10" borderId="21" xfId="0" applyFont="1" applyFill="1" applyBorder="1" applyAlignment="1">
      <alignment horizontal="center" vertical="center" wrapText="1" readingOrder="1"/>
    </xf>
    <xf numFmtId="0" fontId="21" fillId="10" borderId="22" xfId="0" applyFont="1" applyFill="1" applyBorder="1" applyAlignment="1">
      <alignment horizontal="center" vertical="center" wrapText="1" readingOrder="1"/>
    </xf>
    <xf numFmtId="0" fontId="21" fillId="10" borderId="23" xfId="0" applyFont="1" applyFill="1" applyBorder="1" applyAlignment="1">
      <alignment horizontal="center" vertical="center" wrapText="1" readingOrder="1"/>
    </xf>
    <xf numFmtId="0" fontId="21" fillId="10" borderId="0" xfId="0" applyFont="1" applyFill="1" applyBorder="1" applyAlignment="1">
      <alignment horizontal="center" vertical="center" wrapText="1" readingOrder="1"/>
    </xf>
    <xf numFmtId="0" fontId="21" fillId="10" borderId="24" xfId="0" applyFont="1" applyFill="1" applyBorder="1" applyAlignment="1">
      <alignment horizontal="center" vertical="center" wrapText="1" readingOrder="1"/>
    </xf>
    <xf numFmtId="0" fontId="21" fillId="10" borderId="25" xfId="0" applyFont="1" applyFill="1" applyBorder="1" applyAlignment="1">
      <alignment horizontal="center" vertical="center" wrapText="1" readingOrder="1"/>
    </xf>
    <xf numFmtId="0" fontId="21" fillId="10" borderId="26" xfId="0" applyFont="1" applyFill="1" applyBorder="1" applyAlignment="1">
      <alignment horizontal="center" vertical="center" wrapText="1" readingOrder="1"/>
    </xf>
    <xf numFmtId="0" fontId="21" fillId="10" borderId="27"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4" borderId="20" xfId="0" applyFont="1" applyFill="1" applyBorder="1" applyAlignment="1">
      <alignment horizontal="center" vertical="center" wrapText="1" readingOrder="1"/>
    </xf>
    <xf numFmtId="0" fontId="21" fillId="4" borderId="21" xfId="0" applyFont="1" applyFill="1" applyBorder="1" applyAlignment="1">
      <alignment horizontal="center" vertical="center" wrapText="1" readingOrder="1"/>
    </xf>
    <xf numFmtId="0" fontId="21" fillId="4" borderId="22" xfId="0" applyFont="1" applyFill="1" applyBorder="1" applyAlignment="1">
      <alignment horizontal="center" vertical="center" wrapText="1" readingOrder="1"/>
    </xf>
    <xf numFmtId="0" fontId="21" fillId="4" borderId="23" xfId="0" applyFont="1" applyFill="1" applyBorder="1" applyAlignment="1">
      <alignment horizontal="center" vertical="center" wrapText="1" readingOrder="1"/>
    </xf>
    <xf numFmtId="0" fontId="21" fillId="4" borderId="0" xfId="0" applyFont="1" applyFill="1" applyBorder="1" applyAlignment="1">
      <alignment horizontal="center" vertical="center" wrapText="1" readingOrder="1"/>
    </xf>
    <xf numFmtId="0" fontId="21" fillId="4" borderId="24" xfId="0" applyFont="1" applyFill="1" applyBorder="1" applyAlignment="1">
      <alignment horizontal="center" vertical="center" wrapText="1" readingOrder="1"/>
    </xf>
    <xf numFmtId="0" fontId="21" fillId="4" borderId="25" xfId="0" applyFont="1" applyFill="1" applyBorder="1" applyAlignment="1">
      <alignment horizontal="center" vertical="center" wrapText="1" readingOrder="1"/>
    </xf>
    <xf numFmtId="0" fontId="21" fillId="4" borderId="26" xfId="0" applyFont="1" applyFill="1" applyBorder="1" applyAlignment="1">
      <alignment horizontal="center" vertical="center" wrapText="1" readingOrder="1"/>
    </xf>
    <xf numFmtId="0" fontId="21" fillId="4"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20" fillId="10" borderId="0" xfId="0" applyFont="1" applyFill="1" applyAlignment="1" applyProtection="1">
      <alignment horizontal="center" vertical="center" wrapText="1" readingOrder="1"/>
      <protection hidden="1"/>
    </xf>
    <xf numFmtId="0" fontId="20" fillId="10" borderId="15" xfId="0" applyFont="1" applyFill="1" applyBorder="1" applyAlignment="1" applyProtection="1">
      <alignment horizontal="center" vertical="center" wrapText="1" readingOrder="1"/>
      <protection hidden="1"/>
    </xf>
    <xf numFmtId="0" fontId="20" fillId="10" borderId="0" xfId="0" applyFont="1" applyFill="1" applyBorder="1" applyAlignment="1" applyProtection="1">
      <alignment horizontal="center" vertical="center" wrapText="1" readingOrder="1"/>
      <protection hidden="1"/>
    </xf>
    <xf numFmtId="0" fontId="20" fillId="10" borderId="12" xfId="0" applyFont="1" applyFill="1" applyBorder="1" applyAlignment="1" applyProtection="1">
      <alignment horizontal="center" vertical="center" wrapText="1" readingOrder="1"/>
      <protection hidden="1"/>
    </xf>
    <xf numFmtId="0" fontId="20" fillId="10" borderId="19" xfId="0" applyFont="1" applyFill="1" applyBorder="1" applyAlignment="1" applyProtection="1">
      <alignment horizontal="center" vertical="center" wrapText="1" readingOrder="1"/>
      <protection hidden="1"/>
    </xf>
    <xf numFmtId="0" fontId="20" fillId="10" borderId="14" xfId="0" applyFont="1" applyFill="1" applyBorder="1" applyAlignment="1" applyProtection="1">
      <alignment horizontal="center" vertical="center" wrapText="1" readingOrder="1"/>
      <protection hidden="1"/>
    </xf>
    <xf numFmtId="0" fontId="20" fillId="10" borderId="13" xfId="0" applyFont="1" applyFill="1" applyBorder="1" applyAlignment="1" applyProtection="1">
      <alignment horizontal="center" vertical="center" wrapText="1" readingOrder="1"/>
      <protection hidden="1"/>
    </xf>
    <xf numFmtId="0" fontId="18" fillId="9" borderId="0" xfId="0" applyFont="1" applyFill="1" applyAlignment="1">
      <alignment horizontal="center" vertical="center" wrapText="1" readingOrder="1"/>
    </xf>
    <xf numFmtId="0" fontId="17" fillId="0" borderId="0" xfId="0" applyFont="1" applyBorder="1" applyAlignment="1">
      <alignment horizontal="center" vertical="center"/>
    </xf>
    <xf numFmtId="0" fontId="17" fillId="0" borderId="19" xfId="0" applyFont="1" applyBorder="1" applyAlignment="1">
      <alignment horizontal="center" vertical="center" wrapText="1"/>
    </xf>
    <xf numFmtId="0" fontId="20" fillId="10" borderId="16" xfId="0" applyFont="1" applyFill="1" applyBorder="1" applyAlignment="1" applyProtection="1">
      <alignment horizontal="center" vertical="center" wrapText="1" readingOrder="1"/>
      <protection hidden="1"/>
    </xf>
    <xf numFmtId="0" fontId="20" fillId="10" borderId="18" xfId="0" applyFont="1" applyFill="1" applyBorder="1" applyAlignment="1" applyProtection="1">
      <alignment horizontal="center" vertical="center" wrapText="1" readingOrder="1"/>
      <protection hidden="1"/>
    </xf>
    <xf numFmtId="0" fontId="20" fillId="10" borderId="17"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wrapText="1" readingOrder="1"/>
      <protection hidden="1"/>
    </xf>
    <xf numFmtId="0" fontId="20" fillId="11" borderId="0"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wrapText="1" readingOrder="1"/>
      <protection hidden="1"/>
    </xf>
    <xf numFmtId="0" fontId="20" fillId="11" borderId="18" xfId="0" applyFont="1" applyFill="1" applyBorder="1" applyAlignment="1" applyProtection="1">
      <alignment horizontal="center" wrapText="1" readingOrder="1"/>
      <protection hidden="1"/>
    </xf>
    <xf numFmtId="0" fontId="20" fillId="11" borderId="17" xfId="0" applyFont="1" applyFill="1" applyBorder="1" applyAlignment="1" applyProtection="1">
      <alignment horizontal="center" wrapText="1" readingOrder="1"/>
      <protection hidden="1"/>
    </xf>
    <xf numFmtId="0" fontId="20" fillId="11" borderId="12" xfId="0" applyFont="1" applyFill="1" applyBorder="1" applyAlignment="1" applyProtection="1">
      <alignment horizontal="center" wrapText="1" readingOrder="1"/>
      <protection hidden="1"/>
    </xf>
    <xf numFmtId="0" fontId="20" fillId="11" borderId="19"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4" borderId="0" xfId="0" applyFont="1" applyFill="1" applyBorder="1" applyAlignment="1" applyProtection="1">
      <alignment horizontal="center" wrapText="1" readingOrder="1"/>
      <protection hidden="1"/>
    </xf>
    <xf numFmtId="0" fontId="20" fillId="4" borderId="15" xfId="0" applyFont="1" applyFill="1" applyBorder="1" applyAlignment="1" applyProtection="1">
      <alignment horizontal="center" wrapText="1" readingOrder="1"/>
      <protection hidden="1"/>
    </xf>
    <xf numFmtId="0" fontId="20" fillId="4" borderId="14" xfId="0" applyFont="1" applyFill="1" applyBorder="1" applyAlignment="1" applyProtection="1">
      <alignment horizontal="center" wrapText="1" readingOrder="1"/>
      <protection hidden="1"/>
    </xf>
    <xf numFmtId="0" fontId="20" fillId="4" borderId="16" xfId="0" applyFont="1" applyFill="1" applyBorder="1" applyAlignment="1" applyProtection="1">
      <alignment horizontal="center" wrapText="1" readingOrder="1"/>
      <protection hidden="1"/>
    </xf>
    <xf numFmtId="0" fontId="20" fillId="4" borderId="18" xfId="0" applyFont="1" applyFill="1" applyBorder="1" applyAlignment="1" applyProtection="1">
      <alignment horizontal="center" wrapText="1" readingOrder="1"/>
      <protection hidden="1"/>
    </xf>
    <xf numFmtId="0" fontId="20" fillId="4" borderId="17" xfId="0" applyFont="1" applyFill="1" applyBorder="1" applyAlignment="1" applyProtection="1">
      <alignment horizontal="center" wrapText="1" readingOrder="1"/>
      <protection hidden="1"/>
    </xf>
    <xf numFmtId="0" fontId="20" fillId="4" borderId="12" xfId="0" applyFont="1" applyFill="1" applyBorder="1" applyAlignment="1" applyProtection="1">
      <alignment horizontal="center" wrapText="1" readingOrder="1"/>
      <protection hidden="1"/>
    </xf>
    <xf numFmtId="0" fontId="20" fillId="4" borderId="19" xfId="0" applyFont="1" applyFill="1" applyBorder="1" applyAlignment="1" applyProtection="1">
      <alignment horizontal="center" wrapText="1" readingOrder="1"/>
      <protection hidden="1"/>
    </xf>
    <xf numFmtId="0" fontId="20" fillId="4" borderId="13"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0" borderId="20" xfId="0" applyFont="1" applyFill="1" applyBorder="1" applyAlignment="1">
      <alignment horizontal="center" vertical="center" wrapText="1" readingOrder="1"/>
    </xf>
    <xf numFmtId="0" fontId="42" fillId="10" borderId="21" xfId="0" applyFont="1" applyFill="1" applyBorder="1" applyAlignment="1">
      <alignment horizontal="center" vertical="center" wrapText="1" readingOrder="1"/>
    </xf>
    <xf numFmtId="0" fontId="42" fillId="10" borderId="22" xfId="0" applyFont="1" applyFill="1" applyBorder="1" applyAlignment="1">
      <alignment horizontal="center" vertical="center" wrapText="1" readingOrder="1"/>
    </xf>
    <xf numFmtId="0" fontId="42" fillId="10" borderId="23" xfId="0" applyFont="1" applyFill="1" applyBorder="1" applyAlignment="1">
      <alignment horizontal="center" vertical="center" wrapText="1" readingOrder="1"/>
    </xf>
    <xf numFmtId="0" fontId="42" fillId="10" borderId="0" xfId="0" applyFont="1" applyFill="1" applyBorder="1" applyAlignment="1">
      <alignment horizontal="center" vertical="center" wrapText="1" readingOrder="1"/>
    </xf>
    <xf numFmtId="0" fontId="42" fillId="10" borderId="24" xfId="0" applyFont="1" applyFill="1" applyBorder="1" applyAlignment="1">
      <alignment horizontal="center" vertical="center" wrapText="1" readingOrder="1"/>
    </xf>
    <xf numFmtId="0" fontId="42" fillId="10" borderId="25" xfId="0" applyFont="1" applyFill="1" applyBorder="1" applyAlignment="1">
      <alignment horizontal="center" vertical="center" wrapText="1" readingOrder="1"/>
    </xf>
    <xf numFmtId="0" fontId="42" fillId="10" borderId="26" xfId="0" applyFont="1" applyFill="1" applyBorder="1" applyAlignment="1">
      <alignment horizontal="center" vertical="center" wrapText="1" readingOrder="1"/>
    </xf>
    <xf numFmtId="0" fontId="42" fillId="10"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Border="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4" borderId="20" xfId="0" applyFont="1" applyFill="1" applyBorder="1" applyAlignment="1">
      <alignment horizontal="center" vertical="center" wrapText="1" readingOrder="1"/>
    </xf>
    <xf numFmtId="0" fontId="42" fillId="4" borderId="21" xfId="0" applyFont="1" applyFill="1" applyBorder="1" applyAlignment="1">
      <alignment horizontal="center" vertical="center" wrapText="1" readingOrder="1"/>
    </xf>
    <xf numFmtId="0" fontId="42" fillId="4" borderId="22" xfId="0" applyFont="1" applyFill="1" applyBorder="1" applyAlignment="1">
      <alignment horizontal="center" vertical="center" wrapText="1" readingOrder="1"/>
    </xf>
    <xf numFmtId="0" fontId="42" fillId="4" borderId="23" xfId="0" applyFont="1" applyFill="1" applyBorder="1" applyAlignment="1">
      <alignment horizontal="center" vertical="center" wrapText="1" readingOrder="1"/>
    </xf>
    <xf numFmtId="0" fontId="42" fillId="4" borderId="0" xfId="0" applyFont="1" applyFill="1" applyBorder="1" applyAlignment="1">
      <alignment horizontal="center" vertical="center" wrapText="1" readingOrder="1"/>
    </xf>
    <xf numFmtId="0" fontId="42" fillId="4" borderId="24" xfId="0" applyFont="1" applyFill="1" applyBorder="1" applyAlignment="1">
      <alignment horizontal="center" vertical="center" wrapText="1" readingOrder="1"/>
    </xf>
    <xf numFmtId="0" fontId="42" fillId="4" borderId="25" xfId="0" applyFont="1" applyFill="1" applyBorder="1" applyAlignment="1">
      <alignment horizontal="center" vertical="center" wrapText="1" readingOrder="1"/>
    </xf>
    <xf numFmtId="0" fontId="42" fillId="4" borderId="26" xfId="0" applyFont="1" applyFill="1" applyBorder="1" applyAlignment="1">
      <alignment horizontal="center" vertical="center" wrapText="1" readingOrder="1"/>
    </xf>
    <xf numFmtId="0" fontId="42" fillId="4" borderId="27" xfId="0" applyFont="1" applyFill="1" applyBorder="1" applyAlignment="1">
      <alignment horizontal="center" vertical="center" wrapText="1" readingOrder="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Border="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4" fillId="0" borderId="0" xfId="0" applyFont="1" applyAlignment="1">
      <alignment horizontal="center" vertical="center"/>
    </xf>
    <xf numFmtId="0" fontId="40" fillId="14" borderId="35" xfId="0" applyFont="1" applyFill="1" applyBorder="1" applyAlignment="1">
      <alignment horizontal="center" vertical="center" wrapText="1" readingOrder="1"/>
    </xf>
    <xf numFmtId="0" fontId="40" fillId="14" borderId="36" xfId="0" applyFont="1" applyFill="1" applyBorder="1" applyAlignment="1">
      <alignment horizontal="center" vertical="center" wrapText="1" readingOrder="1"/>
    </xf>
    <xf numFmtId="0" fontId="40" fillId="14" borderId="47" xfId="0" applyFont="1" applyFill="1" applyBorder="1" applyAlignment="1">
      <alignment horizontal="center" vertical="center" wrapText="1" readingOrder="1"/>
    </xf>
    <xf numFmtId="0" fontId="35" fillId="2" borderId="0" xfId="0" applyFont="1" applyFill="1" applyBorder="1" applyAlignment="1">
      <alignment horizontal="justify" vertical="center" wrapText="1"/>
    </xf>
    <xf numFmtId="0" fontId="37" fillId="14" borderId="44" xfId="0" applyFont="1" applyFill="1" applyBorder="1" applyAlignment="1">
      <alignment horizontal="center" vertical="center" wrapText="1" readingOrder="1"/>
    </xf>
    <xf numFmtId="0" fontId="37" fillId="14" borderId="45" xfId="0" applyFont="1" applyFill="1" applyBorder="1" applyAlignment="1">
      <alignment horizontal="center" vertical="center" wrapText="1" readingOrder="1"/>
    </xf>
    <xf numFmtId="0" fontId="37" fillId="2" borderId="42" xfId="0" applyFont="1" applyFill="1" applyBorder="1" applyAlignment="1">
      <alignment horizontal="center" vertical="center" wrapText="1" readingOrder="1"/>
    </xf>
    <xf numFmtId="0" fontId="37" fillId="2" borderId="37" xfId="0" applyFont="1" applyFill="1" applyBorder="1" applyAlignment="1">
      <alignment horizontal="center" vertical="center" wrapText="1" readingOrder="1"/>
    </xf>
    <xf numFmtId="0" fontId="37" fillId="2" borderId="34" xfId="0" applyFont="1" applyFill="1" applyBorder="1" applyAlignment="1">
      <alignment horizontal="center" vertical="center" wrapText="1" readingOrder="1"/>
    </xf>
    <xf numFmtId="0" fontId="37" fillId="2" borderId="33" xfId="0" applyFont="1" applyFill="1" applyBorder="1" applyAlignment="1">
      <alignment horizontal="center" vertical="center" wrapText="1" readingOrder="1"/>
    </xf>
    <xf numFmtId="0" fontId="37" fillId="2" borderId="39" xfId="0" applyFont="1" applyFill="1" applyBorder="1" applyAlignment="1">
      <alignment horizontal="center" vertical="center" wrapText="1" readingOrder="1"/>
    </xf>
    <xf numFmtId="0" fontId="37" fillId="2"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89">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88" dataDxfId="87">
  <autoFilter ref="B209:C219"/>
  <tableColumns count="2">
    <tableColumn id="1" name="Criterios" dataDxfId="86"/>
    <tableColumn id="2" name="Subcriterios" dataDxfId="8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0" zoomScale="110" zoomScaleNormal="110" workbookViewId="0">
      <selection activeCell="C28" sqref="C28:D28"/>
    </sheetView>
  </sheetViews>
  <sheetFormatPr baseColWidth="10" defaultColWidth="11.42578125" defaultRowHeight="15" x14ac:dyDescent="0.25"/>
  <cols>
    <col min="1" max="1" width="2.855468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3" t="s">
        <v>166</v>
      </c>
      <c r="C2" s="174"/>
      <c r="D2" s="174"/>
      <c r="E2" s="174"/>
      <c r="F2" s="174"/>
      <c r="G2" s="174"/>
      <c r="H2" s="175"/>
    </row>
    <row r="3" spans="2:8" x14ac:dyDescent="0.25">
      <c r="B3" s="71"/>
      <c r="C3" s="72"/>
      <c r="D3" s="72"/>
      <c r="E3" s="72"/>
      <c r="F3" s="72"/>
      <c r="G3" s="72"/>
      <c r="H3" s="73"/>
    </row>
    <row r="4" spans="2:8" ht="63" customHeight="1" x14ac:dyDescent="0.25">
      <c r="B4" s="176" t="s">
        <v>209</v>
      </c>
      <c r="C4" s="177"/>
      <c r="D4" s="177"/>
      <c r="E4" s="177"/>
      <c r="F4" s="177"/>
      <c r="G4" s="177"/>
      <c r="H4" s="178"/>
    </row>
    <row r="5" spans="2:8" ht="63" customHeight="1" x14ac:dyDescent="0.25">
      <c r="B5" s="179"/>
      <c r="C5" s="180"/>
      <c r="D5" s="180"/>
      <c r="E5" s="180"/>
      <c r="F5" s="180"/>
      <c r="G5" s="180"/>
      <c r="H5" s="181"/>
    </row>
    <row r="6" spans="2:8" ht="16.5" x14ac:dyDescent="0.25">
      <c r="B6" s="182" t="s">
        <v>164</v>
      </c>
      <c r="C6" s="183"/>
      <c r="D6" s="183"/>
      <c r="E6" s="183"/>
      <c r="F6" s="183"/>
      <c r="G6" s="183"/>
      <c r="H6" s="184"/>
    </row>
    <row r="7" spans="2:8" ht="95.25" customHeight="1" x14ac:dyDescent="0.25">
      <c r="B7" s="192" t="s">
        <v>169</v>
      </c>
      <c r="C7" s="193"/>
      <c r="D7" s="193"/>
      <c r="E7" s="193"/>
      <c r="F7" s="193"/>
      <c r="G7" s="193"/>
      <c r="H7" s="194"/>
    </row>
    <row r="8" spans="2:8" ht="16.5" x14ac:dyDescent="0.25">
      <c r="B8" s="108"/>
      <c r="C8" s="109"/>
      <c r="D8" s="109"/>
      <c r="E8" s="109"/>
      <c r="F8" s="109"/>
      <c r="G8" s="109"/>
      <c r="H8" s="110"/>
    </row>
    <row r="9" spans="2:8" ht="16.5" customHeight="1" x14ac:dyDescent="0.25">
      <c r="B9" s="185" t="s">
        <v>202</v>
      </c>
      <c r="C9" s="186"/>
      <c r="D9" s="186"/>
      <c r="E9" s="186"/>
      <c r="F9" s="186"/>
      <c r="G9" s="186"/>
      <c r="H9" s="187"/>
    </row>
    <row r="10" spans="2:8" ht="44.25" customHeight="1" x14ac:dyDescent="0.25">
      <c r="B10" s="185"/>
      <c r="C10" s="186"/>
      <c r="D10" s="186"/>
      <c r="E10" s="186"/>
      <c r="F10" s="186"/>
      <c r="G10" s="186"/>
      <c r="H10" s="187"/>
    </row>
    <row r="11" spans="2:8" ht="15.75" thickBot="1" x14ac:dyDescent="0.3">
      <c r="B11" s="96"/>
      <c r="C11" s="99"/>
      <c r="D11" s="104"/>
      <c r="E11" s="105"/>
      <c r="F11" s="105"/>
      <c r="G11" s="106"/>
      <c r="H11" s="107"/>
    </row>
    <row r="12" spans="2:8" ht="15.75" thickTop="1" x14ac:dyDescent="0.25">
      <c r="B12" s="96"/>
      <c r="C12" s="188" t="s">
        <v>165</v>
      </c>
      <c r="D12" s="189"/>
      <c r="E12" s="190" t="s">
        <v>203</v>
      </c>
      <c r="F12" s="191"/>
      <c r="G12" s="99"/>
      <c r="H12" s="100"/>
    </row>
    <row r="13" spans="2:8" ht="35.25" customHeight="1" x14ac:dyDescent="0.25">
      <c r="B13" s="96"/>
      <c r="C13" s="160" t="s">
        <v>196</v>
      </c>
      <c r="D13" s="161"/>
      <c r="E13" s="162" t="s">
        <v>201</v>
      </c>
      <c r="F13" s="163"/>
      <c r="G13" s="99"/>
      <c r="H13" s="100"/>
    </row>
    <row r="14" spans="2:8" ht="17.25" customHeight="1" x14ac:dyDescent="0.25">
      <c r="B14" s="96"/>
      <c r="C14" s="160" t="s">
        <v>197</v>
      </c>
      <c r="D14" s="161"/>
      <c r="E14" s="162" t="s">
        <v>199</v>
      </c>
      <c r="F14" s="163"/>
      <c r="G14" s="99"/>
      <c r="H14" s="100"/>
    </row>
    <row r="15" spans="2:8" ht="19.5" customHeight="1" x14ac:dyDescent="0.25">
      <c r="B15" s="96"/>
      <c r="C15" s="160" t="s">
        <v>198</v>
      </c>
      <c r="D15" s="161"/>
      <c r="E15" s="162" t="s">
        <v>200</v>
      </c>
      <c r="F15" s="163"/>
      <c r="G15" s="99"/>
      <c r="H15" s="100"/>
    </row>
    <row r="16" spans="2:8" ht="69.75" customHeight="1" x14ac:dyDescent="0.25">
      <c r="B16" s="96"/>
      <c r="C16" s="160" t="s">
        <v>167</v>
      </c>
      <c r="D16" s="161"/>
      <c r="E16" s="162" t="s">
        <v>168</v>
      </c>
      <c r="F16" s="163"/>
      <c r="G16" s="99"/>
      <c r="H16" s="100"/>
    </row>
    <row r="17" spans="2:8" ht="34.5" customHeight="1" x14ac:dyDescent="0.25">
      <c r="B17" s="96"/>
      <c r="C17" s="164" t="s">
        <v>2</v>
      </c>
      <c r="D17" s="165"/>
      <c r="E17" s="156" t="s">
        <v>210</v>
      </c>
      <c r="F17" s="157"/>
      <c r="G17" s="99"/>
      <c r="H17" s="100"/>
    </row>
    <row r="18" spans="2:8" ht="27.75" customHeight="1" x14ac:dyDescent="0.25">
      <c r="B18" s="96"/>
      <c r="C18" s="164" t="s">
        <v>3</v>
      </c>
      <c r="D18" s="165"/>
      <c r="E18" s="156" t="s">
        <v>211</v>
      </c>
      <c r="F18" s="157"/>
      <c r="G18" s="99"/>
      <c r="H18" s="100"/>
    </row>
    <row r="19" spans="2:8" ht="28.5" customHeight="1" x14ac:dyDescent="0.25">
      <c r="B19" s="96"/>
      <c r="C19" s="164" t="s">
        <v>42</v>
      </c>
      <c r="D19" s="165"/>
      <c r="E19" s="156" t="s">
        <v>212</v>
      </c>
      <c r="F19" s="157"/>
      <c r="G19" s="99"/>
      <c r="H19" s="100"/>
    </row>
    <row r="20" spans="2:8" ht="72.75" customHeight="1" x14ac:dyDescent="0.25">
      <c r="B20" s="96"/>
      <c r="C20" s="164" t="s">
        <v>1</v>
      </c>
      <c r="D20" s="165"/>
      <c r="E20" s="156" t="s">
        <v>213</v>
      </c>
      <c r="F20" s="157"/>
      <c r="G20" s="99"/>
      <c r="H20" s="100"/>
    </row>
    <row r="21" spans="2:8" ht="64.5" customHeight="1" x14ac:dyDescent="0.25">
      <c r="B21" s="96"/>
      <c r="C21" s="164" t="s">
        <v>50</v>
      </c>
      <c r="D21" s="165"/>
      <c r="E21" s="156" t="s">
        <v>171</v>
      </c>
      <c r="F21" s="157"/>
      <c r="G21" s="99"/>
      <c r="H21" s="100"/>
    </row>
    <row r="22" spans="2:8" ht="71.25" customHeight="1" x14ac:dyDescent="0.25">
      <c r="B22" s="96"/>
      <c r="C22" s="164" t="s">
        <v>170</v>
      </c>
      <c r="D22" s="165"/>
      <c r="E22" s="156" t="s">
        <v>172</v>
      </c>
      <c r="F22" s="157"/>
      <c r="G22" s="99"/>
      <c r="H22" s="100"/>
    </row>
    <row r="23" spans="2:8" ht="55.5" customHeight="1" x14ac:dyDescent="0.25">
      <c r="B23" s="96"/>
      <c r="C23" s="158" t="s">
        <v>173</v>
      </c>
      <c r="D23" s="159"/>
      <c r="E23" s="156" t="s">
        <v>174</v>
      </c>
      <c r="F23" s="157"/>
      <c r="G23" s="99"/>
      <c r="H23" s="100"/>
    </row>
    <row r="24" spans="2:8" ht="42" customHeight="1" x14ac:dyDescent="0.25">
      <c r="B24" s="96"/>
      <c r="C24" s="158" t="s">
        <v>48</v>
      </c>
      <c r="D24" s="159"/>
      <c r="E24" s="156" t="s">
        <v>175</v>
      </c>
      <c r="F24" s="157"/>
      <c r="G24" s="99"/>
      <c r="H24" s="100"/>
    </row>
    <row r="25" spans="2:8" ht="59.25" customHeight="1" x14ac:dyDescent="0.25">
      <c r="B25" s="96"/>
      <c r="C25" s="158" t="s">
        <v>163</v>
      </c>
      <c r="D25" s="159"/>
      <c r="E25" s="156" t="s">
        <v>176</v>
      </c>
      <c r="F25" s="157"/>
      <c r="G25" s="99"/>
      <c r="H25" s="100"/>
    </row>
    <row r="26" spans="2:8" ht="23.25" customHeight="1" x14ac:dyDescent="0.25">
      <c r="B26" s="96"/>
      <c r="C26" s="158" t="s">
        <v>12</v>
      </c>
      <c r="D26" s="159"/>
      <c r="E26" s="156" t="s">
        <v>177</v>
      </c>
      <c r="F26" s="157"/>
      <c r="G26" s="99"/>
      <c r="H26" s="100"/>
    </row>
    <row r="27" spans="2:8" ht="30.75" customHeight="1" x14ac:dyDescent="0.25">
      <c r="B27" s="96"/>
      <c r="C27" s="158" t="s">
        <v>181</v>
      </c>
      <c r="D27" s="159"/>
      <c r="E27" s="156" t="s">
        <v>178</v>
      </c>
      <c r="F27" s="157"/>
      <c r="G27" s="99"/>
      <c r="H27" s="100"/>
    </row>
    <row r="28" spans="2:8" ht="35.25" customHeight="1" x14ac:dyDescent="0.25">
      <c r="B28" s="96"/>
      <c r="C28" s="158" t="s">
        <v>182</v>
      </c>
      <c r="D28" s="159"/>
      <c r="E28" s="156" t="s">
        <v>179</v>
      </c>
      <c r="F28" s="157"/>
      <c r="G28" s="99"/>
      <c r="H28" s="100"/>
    </row>
    <row r="29" spans="2:8" ht="33" customHeight="1" x14ac:dyDescent="0.25">
      <c r="B29" s="96"/>
      <c r="C29" s="158" t="s">
        <v>182</v>
      </c>
      <c r="D29" s="159"/>
      <c r="E29" s="156" t="s">
        <v>179</v>
      </c>
      <c r="F29" s="157"/>
      <c r="G29" s="99"/>
      <c r="H29" s="100"/>
    </row>
    <row r="30" spans="2:8" ht="30" customHeight="1" x14ac:dyDescent="0.25">
      <c r="B30" s="96"/>
      <c r="C30" s="158" t="s">
        <v>183</v>
      </c>
      <c r="D30" s="159"/>
      <c r="E30" s="156" t="s">
        <v>180</v>
      </c>
      <c r="F30" s="157"/>
      <c r="G30" s="99"/>
      <c r="H30" s="100"/>
    </row>
    <row r="31" spans="2:8" ht="35.25" customHeight="1" x14ac:dyDescent="0.25">
      <c r="B31" s="96"/>
      <c r="C31" s="158" t="s">
        <v>184</v>
      </c>
      <c r="D31" s="159"/>
      <c r="E31" s="156" t="s">
        <v>185</v>
      </c>
      <c r="F31" s="157"/>
      <c r="G31" s="99"/>
      <c r="H31" s="100"/>
    </row>
    <row r="32" spans="2:8" ht="31.5" customHeight="1" x14ac:dyDescent="0.25">
      <c r="B32" s="96"/>
      <c r="C32" s="158" t="s">
        <v>186</v>
      </c>
      <c r="D32" s="159"/>
      <c r="E32" s="156" t="s">
        <v>187</v>
      </c>
      <c r="F32" s="157"/>
      <c r="G32" s="99"/>
      <c r="H32" s="100"/>
    </row>
    <row r="33" spans="2:8" ht="35.25" customHeight="1" x14ac:dyDescent="0.25">
      <c r="B33" s="96"/>
      <c r="C33" s="158" t="s">
        <v>188</v>
      </c>
      <c r="D33" s="159"/>
      <c r="E33" s="156" t="s">
        <v>189</v>
      </c>
      <c r="F33" s="157"/>
      <c r="G33" s="99"/>
      <c r="H33" s="100"/>
    </row>
    <row r="34" spans="2:8" ht="59.25" customHeight="1" x14ac:dyDescent="0.25">
      <c r="B34" s="96"/>
      <c r="C34" s="158" t="s">
        <v>190</v>
      </c>
      <c r="D34" s="159"/>
      <c r="E34" s="156" t="s">
        <v>191</v>
      </c>
      <c r="F34" s="157"/>
      <c r="G34" s="99"/>
      <c r="H34" s="100"/>
    </row>
    <row r="35" spans="2:8" ht="29.25" customHeight="1" x14ac:dyDescent="0.25">
      <c r="B35" s="96"/>
      <c r="C35" s="158" t="s">
        <v>29</v>
      </c>
      <c r="D35" s="159"/>
      <c r="E35" s="156" t="s">
        <v>192</v>
      </c>
      <c r="F35" s="157"/>
      <c r="G35" s="99"/>
      <c r="H35" s="100"/>
    </row>
    <row r="36" spans="2:8" ht="82.5" customHeight="1" x14ac:dyDescent="0.25">
      <c r="B36" s="96"/>
      <c r="C36" s="158" t="s">
        <v>194</v>
      </c>
      <c r="D36" s="159"/>
      <c r="E36" s="156" t="s">
        <v>193</v>
      </c>
      <c r="F36" s="157"/>
      <c r="G36" s="99"/>
      <c r="H36" s="100"/>
    </row>
    <row r="37" spans="2:8" ht="46.5" customHeight="1" x14ac:dyDescent="0.25">
      <c r="B37" s="96"/>
      <c r="C37" s="158" t="s">
        <v>39</v>
      </c>
      <c r="D37" s="159"/>
      <c r="E37" s="156" t="s">
        <v>195</v>
      </c>
      <c r="F37" s="157"/>
      <c r="G37" s="99"/>
      <c r="H37" s="100"/>
    </row>
    <row r="38" spans="2:8" ht="6.75" customHeight="1" thickBot="1" x14ac:dyDescent="0.3">
      <c r="B38" s="96"/>
      <c r="C38" s="169"/>
      <c r="D38" s="170"/>
      <c r="E38" s="171"/>
      <c r="F38" s="172"/>
      <c r="G38" s="99"/>
      <c r="H38" s="100"/>
    </row>
    <row r="39" spans="2:8" ht="15.75" thickTop="1" x14ac:dyDescent="0.25">
      <c r="B39" s="96"/>
      <c r="C39" s="97"/>
      <c r="D39" s="97"/>
      <c r="E39" s="98"/>
      <c r="F39" s="98"/>
      <c r="G39" s="99"/>
      <c r="H39" s="100"/>
    </row>
    <row r="40" spans="2:8" ht="21" customHeight="1" x14ac:dyDescent="0.25">
      <c r="B40" s="166" t="s">
        <v>204</v>
      </c>
      <c r="C40" s="167"/>
      <c r="D40" s="167"/>
      <c r="E40" s="167"/>
      <c r="F40" s="167"/>
      <c r="G40" s="167"/>
      <c r="H40" s="168"/>
    </row>
    <row r="41" spans="2:8" ht="20.25" customHeight="1" x14ac:dyDescent="0.25">
      <c r="B41" s="166" t="s">
        <v>205</v>
      </c>
      <c r="C41" s="167"/>
      <c r="D41" s="167"/>
      <c r="E41" s="167"/>
      <c r="F41" s="167"/>
      <c r="G41" s="167"/>
      <c r="H41" s="168"/>
    </row>
    <row r="42" spans="2:8" ht="20.25" customHeight="1" x14ac:dyDescent="0.25">
      <c r="B42" s="166" t="s">
        <v>206</v>
      </c>
      <c r="C42" s="167"/>
      <c r="D42" s="167"/>
      <c r="E42" s="167"/>
      <c r="F42" s="167"/>
      <c r="G42" s="167"/>
      <c r="H42" s="168"/>
    </row>
    <row r="43" spans="2:8" ht="20.25" customHeight="1" x14ac:dyDescent="0.25">
      <c r="B43" s="166" t="s">
        <v>207</v>
      </c>
      <c r="C43" s="167"/>
      <c r="D43" s="167"/>
      <c r="E43" s="167"/>
      <c r="F43" s="167"/>
      <c r="G43" s="167"/>
      <c r="H43" s="168"/>
    </row>
    <row r="44" spans="2:8" x14ac:dyDescent="0.25">
      <c r="B44" s="166" t="s">
        <v>208</v>
      </c>
      <c r="C44" s="167"/>
      <c r="D44" s="167"/>
      <c r="E44" s="167"/>
      <c r="F44" s="167"/>
      <c r="G44" s="167"/>
      <c r="H44" s="168"/>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0"/>
      <c r="B1" s="195" t="s">
        <v>63</v>
      </c>
      <c r="C1" s="195"/>
      <c r="D1" s="195"/>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2" t="s">
        <v>56</v>
      </c>
      <c r="D3" s="22" t="s">
        <v>57</v>
      </c>
      <c r="E3" s="70"/>
      <c r="F3" s="70"/>
      <c r="G3" s="70"/>
      <c r="H3" s="70"/>
      <c r="I3" s="70"/>
      <c r="J3" s="70"/>
      <c r="K3" s="70"/>
      <c r="L3" s="70"/>
      <c r="M3" s="70"/>
      <c r="N3" s="70"/>
      <c r="O3" s="70"/>
      <c r="P3" s="70"/>
      <c r="Q3" s="70"/>
      <c r="R3" s="70"/>
      <c r="S3" s="70"/>
      <c r="T3" s="70"/>
      <c r="U3" s="70"/>
    </row>
    <row r="4" spans="1:21" ht="33.75" x14ac:dyDescent="0.25">
      <c r="A4" s="90" t="s">
        <v>83</v>
      </c>
      <c r="B4" s="25" t="s">
        <v>101</v>
      </c>
      <c r="C4" s="30" t="s">
        <v>158</v>
      </c>
      <c r="D4" s="23" t="s">
        <v>97</v>
      </c>
      <c r="E4" s="70"/>
      <c r="F4" s="70"/>
      <c r="G4" s="70"/>
      <c r="H4" s="70"/>
      <c r="I4" s="70"/>
      <c r="J4" s="70"/>
      <c r="K4" s="70"/>
      <c r="L4" s="70"/>
      <c r="M4" s="70"/>
      <c r="N4" s="70"/>
      <c r="O4" s="70"/>
      <c r="P4" s="70"/>
      <c r="Q4" s="70"/>
      <c r="R4" s="70"/>
      <c r="S4" s="70"/>
      <c r="T4" s="70"/>
      <c r="U4" s="70"/>
    </row>
    <row r="5" spans="1:21" ht="67.5" x14ac:dyDescent="0.25">
      <c r="A5" s="90" t="s">
        <v>84</v>
      </c>
      <c r="B5" s="26" t="s">
        <v>59</v>
      </c>
      <c r="C5" s="31" t="s">
        <v>93</v>
      </c>
      <c r="D5" s="24" t="s">
        <v>98</v>
      </c>
      <c r="E5" s="70"/>
      <c r="F5" s="70"/>
      <c r="G5" s="70"/>
      <c r="H5" s="70"/>
      <c r="I5" s="70"/>
      <c r="J5" s="70"/>
      <c r="K5" s="70"/>
      <c r="L5" s="70"/>
      <c r="M5" s="70"/>
      <c r="N5" s="70"/>
      <c r="O5" s="70"/>
      <c r="P5" s="70"/>
      <c r="Q5" s="70"/>
      <c r="R5" s="70"/>
      <c r="S5" s="70"/>
      <c r="T5" s="70"/>
      <c r="U5" s="70"/>
    </row>
    <row r="6" spans="1:21" ht="67.5" x14ac:dyDescent="0.25">
      <c r="A6" s="90" t="s">
        <v>81</v>
      </c>
      <c r="B6" s="27" t="s">
        <v>60</v>
      </c>
      <c r="C6" s="31" t="s">
        <v>94</v>
      </c>
      <c r="D6" s="24" t="s">
        <v>100</v>
      </c>
      <c r="E6" s="70"/>
      <c r="F6" s="70"/>
      <c r="G6" s="70"/>
      <c r="H6" s="70"/>
      <c r="I6" s="70"/>
      <c r="J6" s="70"/>
      <c r="K6" s="70"/>
      <c r="L6" s="70"/>
      <c r="M6" s="70"/>
      <c r="N6" s="70"/>
      <c r="O6" s="70"/>
      <c r="P6" s="70"/>
      <c r="Q6" s="70"/>
      <c r="R6" s="70"/>
      <c r="S6" s="70"/>
      <c r="T6" s="70"/>
      <c r="U6" s="70"/>
    </row>
    <row r="7" spans="1:21" ht="101.25" x14ac:dyDescent="0.25">
      <c r="A7" s="90" t="s">
        <v>7</v>
      </c>
      <c r="B7" s="28" t="s">
        <v>61</v>
      </c>
      <c r="C7" s="31" t="s">
        <v>95</v>
      </c>
      <c r="D7" s="24" t="s">
        <v>99</v>
      </c>
      <c r="E7" s="70"/>
      <c r="F7" s="70"/>
      <c r="G7" s="70"/>
      <c r="H7" s="70"/>
      <c r="I7" s="70"/>
      <c r="J7" s="70"/>
      <c r="K7" s="70"/>
      <c r="L7" s="70"/>
      <c r="M7" s="70"/>
      <c r="N7" s="70"/>
      <c r="O7" s="70"/>
      <c r="P7" s="70"/>
      <c r="Q7" s="70"/>
      <c r="R7" s="70"/>
      <c r="S7" s="70"/>
      <c r="T7" s="70"/>
      <c r="U7" s="70"/>
    </row>
    <row r="8" spans="1:21" ht="67.5" x14ac:dyDescent="0.25">
      <c r="A8" s="90" t="s">
        <v>85</v>
      </c>
      <c r="B8" s="29" t="s">
        <v>62</v>
      </c>
      <c r="C8" s="31" t="s">
        <v>96</v>
      </c>
      <c r="D8" s="24" t="s">
        <v>118</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91</v>
      </c>
      <c r="C11" s="90" t="s">
        <v>146</v>
      </c>
      <c r="D11" s="90" t="s">
        <v>153</v>
      </c>
      <c r="E11" s="70"/>
      <c r="F11" s="70"/>
      <c r="G11" s="70"/>
      <c r="H11" s="70"/>
      <c r="I11" s="70"/>
      <c r="J11" s="70"/>
      <c r="K11" s="70"/>
      <c r="L11" s="70"/>
      <c r="M11" s="70"/>
      <c r="N11" s="70"/>
      <c r="O11" s="70"/>
      <c r="P11" s="70"/>
      <c r="Q11" s="70"/>
      <c r="R11" s="70"/>
      <c r="S11" s="70"/>
      <c r="T11" s="70"/>
      <c r="U11" s="70"/>
    </row>
    <row r="12" spans="1:21" x14ac:dyDescent="0.25">
      <c r="A12" s="90"/>
      <c r="B12" s="90" t="s">
        <v>89</v>
      </c>
      <c r="C12" s="90" t="s">
        <v>150</v>
      </c>
      <c r="D12" s="90" t="s">
        <v>154</v>
      </c>
      <c r="E12" s="70"/>
      <c r="F12" s="70"/>
      <c r="G12" s="70"/>
      <c r="H12" s="70"/>
      <c r="I12" s="70"/>
      <c r="J12" s="70"/>
      <c r="K12" s="70"/>
      <c r="L12" s="70"/>
      <c r="M12" s="70"/>
      <c r="N12" s="70"/>
      <c r="O12" s="70"/>
      <c r="P12" s="70"/>
      <c r="Q12" s="70"/>
      <c r="R12" s="70"/>
      <c r="S12" s="70"/>
      <c r="T12" s="70"/>
      <c r="U12" s="70"/>
    </row>
    <row r="13" spans="1:21" x14ac:dyDescent="0.25">
      <c r="A13" s="90"/>
      <c r="B13" s="90"/>
      <c r="C13" s="90" t="s">
        <v>149</v>
      </c>
      <c r="D13" s="90" t="s">
        <v>155</v>
      </c>
      <c r="E13" s="70"/>
      <c r="F13" s="70"/>
      <c r="G13" s="70"/>
      <c r="H13" s="70"/>
      <c r="I13" s="70"/>
      <c r="J13" s="70"/>
      <c r="K13" s="70"/>
      <c r="L13" s="70"/>
      <c r="M13" s="70"/>
      <c r="N13" s="70"/>
      <c r="O13" s="70"/>
      <c r="P13" s="70"/>
      <c r="Q13" s="70"/>
      <c r="R13" s="70"/>
      <c r="S13" s="70"/>
      <c r="T13" s="70"/>
      <c r="U13" s="70"/>
    </row>
    <row r="14" spans="1:21" x14ac:dyDescent="0.25">
      <c r="A14" s="90"/>
      <c r="B14" s="90"/>
      <c r="C14" s="90" t="s">
        <v>151</v>
      </c>
      <c r="D14" s="90" t="s">
        <v>156</v>
      </c>
      <c r="E14" s="70"/>
      <c r="F14" s="70"/>
      <c r="G14" s="70"/>
      <c r="H14" s="70"/>
      <c r="I14" s="70"/>
      <c r="J14" s="70"/>
      <c r="K14" s="70"/>
      <c r="L14" s="70"/>
      <c r="M14" s="70"/>
      <c r="N14" s="70"/>
      <c r="O14" s="70"/>
      <c r="P14" s="70"/>
      <c r="Q14" s="70"/>
      <c r="R14" s="70"/>
      <c r="S14" s="70"/>
      <c r="T14" s="70"/>
      <c r="U14" s="70"/>
    </row>
    <row r="15" spans="1:21" x14ac:dyDescent="0.25">
      <c r="A15" s="90"/>
      <c r="B15" s="90"/>
      <c r="C15" s="90" t="s">
        <v>152</v>
      </c>
      <c r="D15" s="90" t="s">
        <v>157</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15"/>
      <c r="C52" s="20"/>
      <c r="D52" s="20"/>
    </row>
    <row r="53" spans="1:15" ht="20.25" x14ac:dyDescent="0.25">
      <c r="A53" s="90"/>
      <c r="B53" s="15"/>
      <c r="C53" s="20"/>
      <c r="D53" s="20"/>
    </row>
    <row r="54" spans="1:15" ht="20.25" x14ac:dyDescent="0.25">
      <c r="A54" s="90"/>
      <c r="B54" s="15"/>
      <c r="C54" s="20"/>
      <c r="D54" s="20"/>
    </row>
    <row r="55" spans="1:15" ht="20.25" x14ac:dyDescent="0.25">
      <c r="A55" s="90"/>
      <c r="B55" s="15"/>
      <c r="C55" s="20"/>
      <c r="D55" s="20"/>
    </row>
    <row r="56" spans="1:15" ht="20.25" x14ac:dyDescent="0.25">
      <c r="A56" s="90"/>
      <c r="B56" s="15"/>
      <c r="C56" s="20"/>
      <c r="D56" s="20"/>
    </row>
    <row r="57" spans="1:15" ht="20.25" x14ac:dyDescent="0.25">
      <c r="A57" s="90"/>
      <c r="B57" s="15"/>
      <c r="C57" s="20"/>
      <c r="D57" s="20"/>
    </row>
    <row r="58" spans="1:15" ht="20.25" x14ac:dyDescent="0.25">
      <c r="A58" s="90"/>
      <c r="B58" s="15"/>
      <c r="C58" s="20"/>
      <c r="D58" s="20"/>
    </row>
    <row r="59" spans="1:15" ht="20.25" x14ac:dyDescent="0.25">
      <c r="A59" s="90"/>
      <c r="B59" s="15"/>
      <c r="C59" s="20"/>
      <c r="D59" s="20"/>
    </row>
    <row r="60" spans="1:15" ht="20.25" x14ac:dyDescent="0.25">
      <c r="A60" s="90"/>
      <c r="B60" s="15"/>
      <c r="C60" s="20"/>
      <c r="D60" s="20"/>
    </row>
    <row r="61" spans="1:15" ht="20.25" x14ac:dyDescent="0.25">
      <c r="A61" s="90"/>
      <c r="B61" s="15"/>
      <c r="C61" s="20"/>
      <c r="D61" s="20"/>
    </row>
    <row r="62" spans="1:15" ht="20.25" x14ac:dyDescent="0.25">
      <c r="A62" s="90"/>
      <c r="B62" s="15"/>
      <c r="C62" s="20"/>
      <c r="D62" s="20"/>
    </row>
    <row r="63" spans="1:15" ht="20.25" x14ac:dyDescent="0.25">
      <c r="A63" s="90"/>
      <c r="B63" s="15"/>
      <c r="C63" s="20"/>
      <c r="D63" s="20"/>
    </row>
    <row r="64" spans="1:15" ht="20.25" x14ac:dyDescent="0.25">
      <c r="A64" s="90"/>
      <c r="B64" s="15"/>
      <c r="C64" s="20"/>
      <c r="D64" s="20"/>
    </row>
    <row r="65" spans="1:4" ht="20.25" x14ac:dyDescent="0.25">
      <c r="A65" s="90"/>
      <c r="B65" s="15"/>
      <c r="C65" s="20"/>
      <c r="D65" s="20"/>
    </row>
    <row r="66" spans="1:4" ht="20.25" x14ac:dyDescent="0.25">
      <c r="A66" s="90"/>
      <c r="B66" s="15"/>
      <c r="C66" s="20"/>
      <c r="D66" s="20"/>
    </row>
    <row r="67" spans="1:4" ht="20.25" x14ac:dyDescent="0.25">
      <c r="A67" s="90"/>
      <c r="B67" s="15"/>
      <c r="C67" s="20"/>
      <c r="D67" s="20"/>
    </row>
    <row r="68" spans="1:4" ht="20.25" x14ac:dyDescent="0.25">
      <c r="A68" s="90"/>
      <c r="B68" s="15"/>
      <c r="C68" s="20"/>
      <c r="D68" s="20"/>
    </row>
    <row r="69" spans="1:4" ht="20.25" x14ac:dyDescent="0.25">
      <c r="A69" s="90"/>
      <c r="B69" s="15"/>
      <c r="C69" s="20"/>
      <c r="D69" s="20"/>
    </row>
    <row r="70" spans="1:4" ht="20.25" x14ac:dyDescent="0.25">
      <c r="A70" s="90"/>
      <c r="B70" s="15"/>
      <c r="C70" s="20"/>
      <c r="D70" s="20"/>
    </row>
    <row r="71" spans="1:4" ht="20.25" x14ac:dyDescent="0.25">
      <c r="A71" s="90"/>
      <c r="B71" s="15"/>
      <c r="C71" s="20"/>
      <c r="D71" s="20"/>
    </row>
    <row r="72" spans="1:4" ht="20.25" x14ac:dyDescent="0.25">
      <c r="A72" s="90"/>
      <c r="B72" s="15"/>
      <c r="C72" s="20"/>
      <c r="D72" s="20"/>
    </row>
    <row r="73" spans="1:4" ht="20.25" x14ac:dyDescent="0.25">
      <c r="A73" s="90"/>
      <c r="B73" s="15"/>
      <c r="C73" s="20"/>
      <c r="D73" s="20"/>
    </row>
    <row r="74" spans="1:4" ht="20.25" x14ac:dyDescent="0.25">
      <c r="A74" s="90"/>
      <c r="B74" s="15"/>
      <c r="C74" s="20"/>
      <c r="D74" s="20"/>
    </row>
    <row r="75" spans="1:4" ht="20.25" x14ac:dyDescent="0.25">
      <c r="A75" s="90"/>
      <c r="B75" s="15"/>
      <c r="C75" s="20"/>
      <c r="D75" s="20"/>
    </row>
    <row r="76" spans="1:4" ht="20.25" x14ac:dyDescent="0.25">
      <c r="A76" s="90"/>
      <c r="B76" s="15"/>
      <c r="C76" s="20"/>
      <c r="D76" s="20"/>
    </row>
    <row r="77" spans="1:4" ht="20.25" x14ac:dyDescent="0.25">
      <c r="A77" s="90"/>
      <c r="B77" s="15"/>
      <c r="C77" s="20"/>
      <c r="D77" s="20"/>
    </row>
    <row r="78" spans="1:4" ht="20.25" x14ac:dyDescent="0.25">
      <c r="A78" s="90"/>
      <c r="B78" s="15"/>
      <c r="C78" s="20"/>
      <c r="D78" s="20"/>
    </row>
    <row r="79" spans="1:4" ht="20.25" x14ac:dyDescent="0.25">
      <c r="A79" s="90"/>
      <c r="B79" s="15"/>
      <c r="C79" s="20"/>
      <c r="D79" s="20"/>
    </row>
    <row r="80" spans="1:4" ht="20.25" x14ac:dyDescent="0.25">
      <c r="A80" s="90"/>
      <c r="B80" s="15"/>
      <c r="C80" s="20"/>
      <c r="D80" s="20"/>
    </row>
    <row r="81" spans="1:4" ht="20.25" x14ac:dyDescent="0.25">
      <c r="A81" s="90"/>
      <c r="B81" s="15"/>
      <c r="C81" s="20"/>
      <c r="D81" s="20"/>
    </row>
    <row r="82" spans="1:4" ht="20.25" x14ac:dyDescent="0.25">
      <c r="A82" s="90"/>
      <c r="B82" s="15"/>
      <c r="C82" s="20"/>
      <c r="D82" s="20"/>
    </row>
    <row r="83" spans="1:4" ht="20.25" x14ac:dyDescent="0.25">
      <c r="A83" s="90"/>
      <c r="B83" s="15"/>
      <c r="C83" s="20"/>
      <c r="D83" s="20"/>
    </row>
    <row r="84" spans="1:4" ht="20.25" x14ac:dyDescent="0.25">
      <c r="A84" s="90"/>
      <c r="B84" s="15"/>
      <c r="C84" s="20"/>
      <c r="D84" s="20"/>
    </row>
    <row r="85" spans="1:4" ht="20.25" x14ac:dyDescent="0.25">
      <c r="A85" s="90"/>
      <c r="B85" s="15"/>
      <c r="C85" s="20"/>
      <c r="D85" s="20"/>
    </row>
    <row r="86" spans="1:4" ht="20.25" x14ac:dyDescent="0.25">
      <c r="A86" s="90"/>
      <c r="B86" s="15"/>
      <c r="C86" s="20"/>
      <c r="D86" s="20"/>
    </row>
    <row r="87" spans="1:4" ht="20.25" x14ac:dyDescent="0.25">
      <c r="A87" s="90"/>
      <c r="B87" s="15"/>
      <c r="C87" s="20"/>
      <c r="D87" s="20"/>
    </row>
    <row r="88" spans="1:4" ht="20.25" x14ac:dyDescent="0.25">
      <c r="A88" s="90"/>
      <c r="B88" s="15"/>
      <c r="C88" s="20"/>
      <c r="D88" s="20"/>
    </row>
    <row r="89" spans="1:4" ht="20.25" x14ac:dyDescent="0.25">
      <c r="A89" s="90"/>
      <c r="B89" s="15"/>
      <c r="C89" s="20"/>
      <c r="D89" s="20"/>
    </row>
    <row r="90" spans="1:4" ht="20.25" x14ac:dyDescent="0.25">
      <c r="A90" s="90"/>
      <c r="B90" s="15"/>
      <c r="C90" s="20"/>
      <c r="D90" s="20"/>
    </row>
    <row r="91" spans="1:4" ht="20.25" x14ac:dyDescent="0.25">
      <c r="A91" s="90"/>
      <c r="B91" s="15"/>
      <c r="C91" s="20"/>
      <c r="D91" s="20"/>
    </row>
    <row r="92" spans="1:4" ht="20.25" x14ac:dyDescent="0.25">
      <c r="A92" s="90"/>
      <c r="B92" s="15"/>
      <c r="C92" s="20"/>
      <c r="D92" s="20"/>
    </row>
    <row r="93" spans="1:4" ht="20.25" x14ac:dyDescent="0.25">
      <c r="A93" s="90"/>
      <c r="B93" s="15"/>
      <c r="C93" s="20"/>
      <c r="D93" s="20"/>
    </row>
    <row r="94" spans="1:4" ht="20.25" x14ac:dyDescent="0.25">
      <c r="A94" s="90"/>
      <c r="B94" s="15"/>
      <c r="C94" s="20"/>
      <c r="D94" s="20"/>
    </row>
    <row r="95" spans="1:4" ht="20.25" x14ac:dyDescent="0.25">
      <c r="A95" s="90"/>
      <c r="B95" s="15"/>
      <c r="C95" s="20"/>
      <c r="D95" s="20"/>
    </row>
    <row r="96" spans="1:4" ht="20.25" x14ac:dyDescent="0.25">
      <c r="A96" s="90"/>
      <c r="B96" s="15"/>
      <c r="C96" s="20"/>
      <c r="D96" s="20"/>
    </row>
    <row r="97" spans="1:4" ht="20.25" x14ac:dyDescent="0.25">
      <c r="A97" s="90"/>
      <c r="B97" s="15"/>
      <c r="C97" s="20"/>
      <c r="D97" s="20"/>
    </row>
    <row r="98" spans="1:4" ht="20.25" x14ac:dyDescent="0.25">
      <c r="A98" s="90"/>
      <c r="B98" s="15"/>
      <c r="C98" s="20"/>
      <c r="D98" s="20"/>
    </row>
    <row r="99" spans="1:4" ht="20.25" x14ac:dyDescent="0.25">
      <c r="A99" s="90"/>
      <c r="B99" s="15"/>
      <c r="C99" s="20"/>
      <c r="D99" s="20"/>
    </row>
    <row r="100" spans="1:4" ht="20.25" x14ac:dyDescent="0.25">
      <c r="A100" s="90"/>
      <c r="B100" s="15"/>
      <c r="C100" s="20"/>
      <c r="D100" s="20"/>
    </row>
    <row r="101" spans="1:4" ht="20.25" x14ac:dyDescent="0.25">
      <c r="A101" s="90"/>
      <c r="B101" s="15"/>
      <c r="C101" s="20"/>
      <c r="D101" s="20"/>
    </row>
    <row r="102" spans="1:4" ht="20.25" x14ac:dyDescent="0.25">
      <c r="A102" s="90"/>
      <c r="B102" s="15"/>
      <c r="C102" s="20"/>
      <c r="D102" s="20"/>
    </row>
    <row r="103" spans="1:4" ht="20.25" x14ac:dyDescent="0.25">
      <c r="A103" s="90"/>
      <c r="B103" s="15"/>
      <c r="C103" s="20"/>
      <c r="D103" s="20"/>
    </row>
    <row r="104" spans="1:4" ht="20.25" x14ac:dyDescent="0.25">
      <c r="A104" s="90"/>
      <c r="B104" s="15"/>
      <c r="C104" s="20"/>
      <c r="D104" s="20"/>
    </row>
    <row r="105" spans="1:4" ht="20.25" x14ac:dyDescent="0.25">
      <c r="A105" s="90"/>
      <c r="B105" s="15"/>
      <c r="C105" s="20"/>
      <c r="D105" s="20"/>
    </row>
    <row r="106" spans="1:4" ht="20.25" x14ac:dyDescent="0.25">
      <c r="A106" s="90"/>
      <c r="B106" s="15"/>
      <c r="C106" s="20"/>
      <c r="D106" s="20"/>
    </row>
    <row r="107" spans="1:4" ht="20.25" x14ac:dyDescent="0.25">
      <c r="A107" s="90"/>
      <c r="B107" s="15"/>
      <c r="C107" s="20"/>
      <c r="D107" s="20"/>
    </row>
    <row r="108" spans="1:4" ht="20.25" x14ac:dyDescent="0.25">
      <c r="A108" s="90"/>
      <c r="B108" s="15"/>
      <c r="C108" s="20"/>
      <c r="D108" s="20"/>
    </row>
    <row r="109" spans="1:4" ht="20.25" x14ac:dyDescent="0.25">
      <c r="A109" s="90"/>
      <c r="B109" s="15"/>
      <c r="C109" s="20"/>
      <c r="D109" s="20"/>
    </row>
    <row r="110" spans="1:4" ht="20.25" x14ac:dyDescent="0.25">
      <c r="A110" s="90"/>
      <c r="B110" s="15"/>
      <c r="C110" s="20"/>
      <c r="D110" s="20"/>
    </row>
    <row r="111" spans="1:4" ht="20.25" x14ac:dyDescent="0.25">
      <c r="A111" s="90"/>
      <c r="B111" s="15"/>
      <c r="C111" s="20"/>
      <c r="D111" s="20"/>
    </row>
    <row r="112" spans="1:4" ht="20.25" x14ac:dyDescent="0.25">
      <c r="A112" s="90"/>
      <c r="B112" s="15"/>
      <c r="C112" s="20"/>
      <c r="D112" s="20"/>
    </row>
    <row r="113" spans="1:4" ht="20.25" x14ac:dyDescent="0.25">
      <c r="A113" s="90"/>
      <c r="B113" s="15"/>
      <c r="C113" s="20"/>
      <c r="D113" s="20"/>
    </row>
    <row r="114" spans="1:4" ht="20.25" x14ac:dyDescent="0.25">
      <c r="A114" s="90"/>
      <c r="B114" s="15"/>
      <c r="C114" s="20"/>
      <c r="D114" s="20"/>
    </row>
    <row r="115" spans="1:4" ht="20.25" x14ac:dyDescent="0.25">
      <c r="A115" s="90"/>
      <c r="B115" s="15"/>
      <c r="C115" s="20"/>
      <c r="D115" s="20"/>
    </row>
    <row r="116" spans="1:4" ht="20.25" x14ac:dyDescent="0.25">
      <c r="A116" s="90"/>
      <c r="B116" s="15"/>
      <c r="C116" s="20"/>
      <c r="D116" s="20"/>
    </row>
    <row r="117" spans="1:4" ht="20.25" x14ac:dyDescent="0.25">
      <c r="A117" s="90"/>
      <c r="B117" s="15"/>
      <c r="C117" s="20"/>
      <c r="D117" s="20"/>
    </row>
    <row r="118" spans="1:4" ht="20.25" x14ac:dyDescent="0.25">
      <c r="A118" s="90"/>
      <c r="B118" s="15"/>
      <c r="C118" s="20"/>
      <c r="D118" s="20"/>
    </row>
    <row r="119" spans="1:4" ht="20.25" x14ac:dyDescent="0.25">
      <c r="A119" s="90"/>
      <c r="B119" s="15"/>
      <c r="C119" s="20"/>
      <c r="D119" s="20"/>
    </row>
    <row r="120" spans="1:4" ht="20.25" x14ac:dyDescent="0.25">
      <c r="A120" s="90"/>
      <c r="B120" s="15"/>
      <c r="C120" s="20"/>
      <c r="D120" s="20"/>
    </row>
    <row r="121" spans="1:4" ht="20.25" x14ac:dyDescent="0.25">
      <c r="A121" s="90"/>
      <c r="B121" s="15"/>
      <c r="C121" s="20"/>
      <c r="D121" s="20"/>
    </row>
    <row r="122" spans="1:4" ht="20.25" x14ac:dyDescent="0.25">
      <c r="A122" s="90"/>
      <c r="B122" s="15"/>
      <c r="C122" s="20"/>
      <c r="D122" s="20"/>
    </row>
    <row r="123" spans="1:4" ht="20.25" x14ac:dyDescent="0.25">
      <c r="A123" s="90"/>
      <c r="B123" s="15"/>
      <c r="C123" s="20"/>
      <c r="D123" s="20"/>
    </row>
    <row r="124" spans="1:4" ht="20.25" x14ac:dyDescent="0.25">
      <c r="A124" s="90"/>
      <c r="B124" s="15"/>
      <c r="C124" s="20"/>
      <c r="D124" s="20"/>
    </row>
    <row r="125" spans="1:4" ht="20.25" x14ac:dyDescent="0.25">
      <c r="A125" s="90"/>
      <c r="B125" s="15"/>
      <c r="C125" s="20"/>
      <c r="D125" s="20"/>
    </row>
    <row r="126" spans="1:4" ht="20.25" x14ac:dyDescent="0.25">
      <c r="A126" s="90"/>
      <c r="B126" s="15"/>
      <c r="C126" s="20"/>
      <c r="D126" s="20"/>
    </row>
    <row r="127" spans="1:4" ht="20.25" x14ac:dyDescent="0.25">
      <c r="A127" s="90"/>
      <c r="B127" s="15"/>
      <c r="C127" s="20"/>
      <c r="D127" s="20"/>
    </row>
    <row r="128" spans="1:4" ht="20.25" x14ac:dyDescent="0.25">
      <c r="A128" s="90"/>
      <c r="B128" s="15"/>
      <c r="C128" s="20"/>
      <c r="D128" s="20"/>
    </row>
    <row r="129" spans="1:4" ht="20.25" x14ac:dyDescent="0.25">
      <c r="A129" s="90"/>
      <c r="B129" s="15"/>
      <c r="C129" s="20"/>
      <c r="D129" s="20"/>
    </row>
    <row r="130" spans="1:4" ht="20.25" x14ac:dyDescent="0.25">
      <c r="A130" s="90"/>
      <c r="B130" s="15"/>
      <c r="C130" s="20"/>
      <c r="D130" s="20"/>
    </row>
    <row r="131" spans="1:4" ht="20.25" x14ac:dyDescent="0.25">
      <c r="A131" s="90"/>
      <c r="B131" s="15"/>
      <c r="C131" s="20"/>
      <c r="D131" s="20"/>
    </row>
    <row r="132" spans="1:4" ht="20.25" x14ac:dyDescent="0.25">
      <c r="A132" s="90"/>
      <c r="B132" s="15"/>
      <c r="C132" s="20"/>
      <c r="D132" s="20"/>
    </row>
    <row r="133" spans="1:4" ht="20.25" x14ac:dyDescent="0.25">
      <c r="A133" s="90"/>
      <c r="B133" s="15"/>
      <c r="C133" s="20"/>
      <c r="D133" s="20"/>
    </row>
    <row r="134" spans="1:4" ht="20.25" x14ac:dyDescent="0.25">
      <c r="A134" s="90"/>
      <c r="B134" s="15"/>
      <c r="C134" s="20"/>
      <c r="D134" s="20"/>
    </row>
    <row r="135" spans="1:4" ht="20.25" x14ac:dyDescent="0.25">
      <c r="A135" s="90"/>
      <c r="B135" s="15"/>
      <c r="C135" s="20"/>
      <c r="D135" s="20"/>
    </row>
    <row r="136" spans="1:4" ht="20.25" x14ac:dyDescent="0.25">
      <c r="A136" s="90"/>
      <c r="B136" s="15"/>
      <c r="C136" s="20"/>
      <c r="D136" s="20"/>
    </row>
    <row r="137" spans="1:4" ht="20.25" x14ac:dyDescent="0.25">
      <c r="A137" s="90"/>
      <c r="B137" s="15"/>
      <c r="C137" s="20"/>
      <c r="D137" s="20"/>
    </row>
    <row r="138" spans="1:4" ht="20.25" x14ac:dyDescent="0.25">
      <c r="A138" s="90"/>
      <c r="B138" s="15"/>
      <c r="C138" s="20"/>
      <c r="D138" s="20"/>
    </row>
    <row r="139" spans="1:4" ht="20.25" x14ac:dyDescent="0.25">
      <c r="A139" s="90"/>
      <c r="B139" s="15"/>
      <c r="C139" s="20"/>
      <c r="D139" s="20"/>
    </row>
    <row r="140" spans="1:4" ht="20.25" x14ac:dyDescent="0.25">
      <c r="A140" s="90"/>
      <c r="B140" s="15"/>
      <c r="C140" s="20"/>
      <c r="D140" s="20"/>
    </row>
    <row r="141" spans="1:4" ht="20.25" x14ac:dyDescent="0.25">
      <c r="A141" s="90"/>
      <c r="B141" s="15"/>
      <c r="C141" s="20"/>
      <c r="D141" s="20"/>
    </row>
    <row r="142" spans="1:4" ht="20.25" x14ac:dyDescent="0.25">
      <c r="A142" s="90"/>
      <c r="B142" s="15"/>
      <c r="C142" s="20"/>
      <c r="D142" s="20"/>
    </row>
    <row r="143" spans="1:4" ht="20.25" x14ac:dyDescent="0.25">
      <c r="A143" s="90"/>
      <c r="B143" s="15"/>
      <c r="C143" s="20"/>
      <c r="D143" s="20"/>
    </row>
    <row r="144" spans="1:4" ht="20.25" x14ac:dyDescent="0.25">
      <c r="A144" s="90"/>
      <c r="B144" s="15"/>
      <c r="C144" s="20"/>
      <c r="D144" s="20"/>
    </row>
    <row r="145" spans="1:4" ht="20.25" x14ac:dyDescent="0.25">
      <c r="A145" s="90"/>
      <c r="B145" s="15"/>
      <c r="C145" s="20"/>
      <c r="D145" s="20"/>
    </row>
    <row r="146" spans="1:4" ht="20.25" x14ac:dyDescent="0.25">
      <c r="A146" s="90"/>
      <c r="B146" s="15"/>
      <c r="C146" s="20"/>
      <c r="D146" s="20"/>
    </row>
    <row r="147" spans="1:4" ht="20.25" x14ac:dyDescent="0.25">
      <c r="A147" s="90"/>
      <c r="B147" s="15"/>
      <c r="C147" s="20"/>
      <c r="D147" s="20"/>
    </row>
    <row r="148" spans="1:4" ht="20.25" x14ac:dyDescent="0.25">
      <c r="A148" s="90"/>
      <c r="B148" s="15"/>
      <c r="C148" s="20"/>
      <c r="D148" s="20"/>
    </row>
    <row r="149" spans="1:4" ht="20.25" x14ac:dyDescent="0.25">
      <c r="A149" s="90"/>
      <c r="B149" s="15"/>
      <c r="C149" s="20"/>
      <c r="D149" s="20"/>
    </row>
    <row r="150" spans="1:4" ht="20.25" x14ac:dyDescent="0.25">
      <c r="A150" s="90"/>
      <c r="B150" s="15"/>
      <c r="C150" s="20"/>
      <c r="D150" s="20"/>
    </row>
    <row r="151" spans="1:4" ht="20.25" x14ac:dyDescent="0.25">
      <c r="A151" s="90"/>
      <c r="B151" s="15"/>
      <c r="C151" s="20"/>
      <c r="D151" s="20"/>
    </row>
    <row r="152" spans="1:4" ht="20.25" x14ac:dyDescent="0.25">
      <c r="A152" s="90"/>
      <c r="B152" s="15"/>
      <c r="C152" s="20"/>
      <c r="D152" s="20"/>
    </row>
    <row r="153" spans="1:4" ht="20.25" x14ac:dyDescent="0.25">
      <c r="A153" s="90"/>
      <c r="B153" s="15"/>
      <c r="C153" s="20"/>
      <c r="D153" s="20"/>
    </row>
    <row r="154" spans="1:4" ht="20.25" x14ac:dyDescent="0.25">
      <c r="A154" s="90"/>
      <c r="B154" s="15"/>
      <c r="C154" s="20"/>
      <c r="D154" s="20"/>
    </row>
    <row r="155" spans="1:4" ht="20.25" x14ac:dyDescent="0.25">
      <c r="A155" s="90"/>
      <c r="B155" s="15"/>
      <c r="C155" s="20"/>
      <c r="D155" s="20"/>
    </row>
    <row r="156" spans="1:4" ht="20.25" x14ac:dyDescent="0.25">
      <c r="A156" s="90"/>
      <c r="B156" s="15"/>
      <c r="C156" s="20"/>
      <c r="D156" s="20"/>
    </row>
    <row r="157" spans="1:4" ht="20.25" x14ac:dyDescent="0.25">
      <c r="A157" s="90"/>
      <c r="B157" s="15"/>
      <c r="C157" s="20"/>
      <c r="D157" s="20"/>
    </row>
    <row r="158" spans="1:4" ht="20.25" x14ac:dyDescent="0.25">
      <c r="A158" s="90"/>
      <c r="B158" s="15"/>
      <c r="C158" s="20"/>
      <c r="D158" s="20"/>
    </row>
    <row r="159" spans="1:4" ht="20.25" x14ac:dyDescent="0.25">
      <c r="A159" s="90"/>
      <c r="B159" s="15"/>
      <c r="C159" s="20"/>
      <c r="D159" s="20"/>
    </row>
    <row r="160" spans="1:4" ht="20.25" x14ac:dyDescent="0.25">
      <c r="A160" s="90"/>
      <c r="B160" s="15"/>
      <c r="C160" s="20"/>
      <c r="D160" s="20"/>
    </row>
    <row r="161" spans="1:4" ht="20.25" x14ac:dyDescent="0.25">
      <c r="A161" s="90"/>
      <c r="B161" s="15"/>
      <c r="C161" s="20"/>
      <c r="D161" s="20"/>
    </row>
    <row r="162" spans="1:4" ht="20.25" x14ac:dyDescent="0.25">
      <c r="A162" s="90"/>
      <c r="B162" s="15"/>
      <c r="C162" s="20"/>
      <c r="D162" s="20"/>
    </row>
    <row r="163" spans="1:4" ht="20.25" x14ac:dyDescent="0.25">
      <c r="A163" s="90"/>
      <c r="B163" s="15"/>
      <c r="C163" s="20"/>
      <c r="D163" s="20"/>
    </row>
    <row r="164" spans="1:4" ht="20.25" x14ac:dyDescent="0.25">
      <c r="A164" s="90"/>
      <c r="B164" s="15"/>
      <c r="C164" s="20"/>
      <c r="D164" s="20"/>
    </row>
    <row r="165" spans="1:4" ht="20.25" x14ac:dyDescent="0.25">
      <c r="A165" s="90"/>
      <c r="B165" s="15"/>
      <c r="C165" s="20"/>
      <c r="D165" s="20"/>
    </row>
    <row r="166" spans="1:4" ht="20.25" x14ac:dyDescent="0.25">
      <c r="A166" s="90"/>
      <c r="B166" s="15"/>
      <c r="C166" s="20"/>
      <c r="D166" s="20"/>
    </row>
    <row r="167" spans="1:4" ht="20.25" x14ac:dyDescent="0.25">
      <c r="A167" s="90"/>
      <c r="B167" s="15"/>
      <c r="C167" s="20"/>
      <c r="D167" s="20"/>
    </row>
    <row r="168" spans="1:4" ht="20.25" x14ac:dyDescent="0.25">
      <c r="A168" s="90"/>
      <c r="B168" s="15"/>
      <c r="C168" s="20"/>
      <c r="D168" s="20"/>
    </row>
    <row r="169" spans="1:4" ht="20.25" x14ac:dyDescent="0.25">
      <c r="A169" s="90"/>
      <c r="B169" s="15"/>
      <c r="C169" s="20"/>
      <c r="D169" s="20"/>
    </row>
    <row r="170" spans="1:4" ht="20.25" x14ac:dyDescent="0.25">
      <c r="A170" s="90"/>
      <c r="B170" s="15"/>
      <c r="C170" s="20"/>
      <c r="D170" s="20"/>
    </row>
    <row r="171" spans="1:4" ht="20.25" x14ac:dyDescent="0.25">
      <c r="A171" s="90"/>
      <c r="B171" s="15"/>
      <c r="C171" s="20"/>
      <c r="D171" s="20"/>
    </row>
    <row r="172" spans="1:4" ht="20.25" x14ac:dyDescent="0.25">
      <c r="A172" s="90"/>
      <c r="B172" s="15"/>
      <c r="C172" s="20"/>
      <c r="D172" s="20"/>
    </row>
    <row r="173" spans="1:4" ht="20.25" x14ac:dyDescent="0.25">
      <c r="A173" s="90"/>
      <c r="B173" s="15"/>
      <c r="C173" s="20"/>
      <c r="D173" s="20"/>
    </row>
    <row r="174" spans="1:4" ht="20.25" x14ac:dyDescent="0.25">
      <c r="A174" s="90"/>
      <c r="B174" s="15"/>
      <c r="C174" s="20"/>
      <c r="D174" s="20"/>
    </row>
    <row r="175" spans="1:4" ht="20.25" x14ac:dyDescent="0.25">
      <c r="A175" s="90"/>
      <c r="B175" s="15"/>
      <c r="C175" s="20"/>
      <c r="D175" s="20"/>
    </row>
    <row r="176" spans="1:4" ht="20.25" x14ac:dyDescent="0.25">
      <c r="A176" s="90"/>
      <c r="B176" s="15"/>
      <c r="C176" s="20"/>
      <c r="D176" s="20"/>
    </row>
    <row r="177" spans="1:4" ht="20.25" x14ac:dyDescent="0.25">
      <c r="A177" s="90"/>
      <c r="B177" s="15"/>
      <c r="C177" s="20"/>
      <c r="D177" s="20"/>
    </row>
    <row r="178" spans="1:4" ht="20.25" x14ac:dyDescent="0.25">
      <c r="A178" s="90"/>
      <c r="B178" s="15"/>
      <c r="C178" s="20"/>
      <c r="D178" s="20"/>
    </row>
    <row r="179" spans="1:4" ht="20.25" x14ac:dyDescent="0.25">
      <c r="A179" s="90"/>
      <c r="B179" s="15"/>
      <c r="C179" s="20"/>
      <c r="D179" s="20"/>
    </row>
    <row r="180" spans="1:4" ht="20.25" x14ac:dyDescent="0.25">
      <c r="A180" s="90"/>
      <c r="B180" s="15"/>
      <c r="C180" s="20"/>
      <c r="D180" s="20"/>
    </row>
    <row r="181" spans="1:4" ht="20.25" x14ac:dyDescent="0.25">
      <c r="A181" s="90"/>
      <c r="B181" s="15"/>
      <c r="C181" s="20"/>
      <c r="D181" s="20"/>
    </row>
    <row r="182" spans="1:4" ht="20.25" x14ac:dyDescent="0.25">
      <c r="A182" s="90"/>
      <c r="B182" s="15"/>
      <c r="C182" s="20"/>
      <c r="D182" s="20"/>
    </row>
    <row r="183" spans="1:4" ht="20.25" x14ac:dyDescent="0.25">
      <c r="A183" s="90"/>
      <c r="B183" s="15"/>
      <c r="C183" s="20"/>
      <c r="D183" s="20"/>
    </row>
    <row r="184" spans="1:4" ht="20.25" x14ac:dyDescent="0.25">
      <c r="A184" s="90"/>
      <c r="B184" s="15"/>
      <c r="C184" s="20"/>
      <c r="D184" s="20"/>
    </row>
    <row r="185" spans="1:4" ht="20.25" x14ac:dyDescent="0.25">
      <c r="A185" s="90"/>
      <c r="B185" s="15"/>
      <c r="C185" s="20"/>
      <c r="D185" s="20"/>
    </row>
    <row r="186" spans="1:4" ht="20.25" x14ac:dyDescent="0.25">
      <c r="A186" s="90"/>
      <c r="B186" s="15"/>
      <c r="C186" s="20"/>
      <c r="D186" s="20"/>
    </row>
    <row r="187" spans="1:4" ht="20.25" x14ac:dyDescent="0.25">
      <c r="A187" s="90"/>
      <c r="B187" s="15"/>
      <c r="C187" s="20"/>
      <c r="D187" s="20"/>
    </row>
    <row r="188" spans="1:4" ht="20.25" x14ac:dyDescent="0.25">
      <c r="A188" s="90"/>
      <c r="B188" s="15"/>
      <c r="C188" s="20"/>
      <c r="D188" s="20"/>
    </row>
    <row r="189" spans="1:4" ht="20.25" x14ac:dyDescent="0.25">
      <c r="A189" s="90"/>
      <c r="B189" s="15"/>
      <c r="C189" s="20"/>
      <c r="D189" s="20"/>
    </row>
    <row r="190" spans="1:4" ht="20.25" x14ac:dyDescent="0.25">
      <c r="A190" s="90"/>
      <c r="B190" s="15"/>
      <c r="C190" s="20"/>
      <c r="D190" s="20"/>
    </row>
    <row r="191" spans="1:4" ht="20.25" x14ac:dyDescent="0.25">
      <c r="A191" s="90"/>
      <c r="B191" s="15"/>
      <c r="C191" s="20"/>
      <c r="D191" s="20"/>
    </row>
    <row r="192" spans="1:4" ht="20.25" x14ac:dyDescent="0.25">
      <c r="A192" s="90"/>
      <c r="B192" s="15"/>
      <c r="C192" s="20"/>
      <c r="D192" s="20"/>
    </row>
    <row r="193" spans="1:4" ht="20.25" x14ac:dyDescent="0.25">
      <c r="A193" s="90"/>
      <c r="B193" s="15"/>
      <c r="C193" s="20"/>
      <c r="D193" s="20"/>
    </row>
    <row r="194" spans="1:4" ht="20.25" x14ac:dyDescent="0.25">
      <c r="A194" s="90"/>
      <c r="B194" s="15"/>
      <c r="C194" s="20"/>
      <c r="D194" s="20"/>
    </row>
    <row r="195" spans="1:4" ht="20.25" x14ac:dyDescent="0.25">
      <c r="A195" s="90"/>
      <c r="B195" s="15"/>
      <c r="C195" s="20"/>
      <c r="D195" s="20"/>
    </row>
    <row r="196" spans="1:4" ht="20.25" x14ac:dyDescent="0.25">
      <c r="A196" s="90"/>
      <c r="B196" s="15"/>
      <c r="C196" s="20"/>
      <c r="D196" s="20"/>
    </row>
    <row r="197" spans="1:4" ht="20.25" x14ac:dyDescent="0.25">
      <c r="A197" s="90"/>
      <c r="B197" s="15"/>
      <c r="C197" s="20"/>
      <c r="D197" s="20"/>
    </row>
    <row r="198" spans="1:4" ht="20.25" x14ac:dyDescent="0.25">
      <c r="A198" s="90"/>
      <c r="B198" s="15"/>
      <c r="C198" s="20"/>
      <c r="D198" s="20"/>
    </row>
    <row r="199" spans="1:4" ht="20.25" x14ac:dyDescent="0.25">
      <c r="A199" s="90"/>
      <c r="B199" s="15"/>
      <c r="C199" s="20"/>
      <c r="D199" s="20"/>
    </row>
    <row r="200" spans="1:4" ht="20.25" x14ac:dyDescent="0.25">
      <c r="A200" s="90"/>
      <c r="B200" s="15"/>
      <c r="C200" s="20"/>
      <c r="D200" s="20"/>
    </row>
    <row r="201" spans="1:4" ht="20.25" x14ac:dyDescent="0.25">
      <c r="A201" s="90"/>
      <c r="B201" s="15"/>
      <c r="C201" s="20"/>
      <c r="D201" s="20"/>
    </row>
    <row r="202" spans="1:4" ht="20.25" x14ac:dyDescent="0.25">
      <c r="A202" s="90"/>
      <c r="B202" s="15"/>
      <c r="C202" s="20"/>
      <c r="D202" s="20"/>
    </row>
    <row r="203" spans="1:4" ht="20.25" x14ac:dyDescent="0.25">
      <c r="A203" s="90"/>
      <c r="B203" s="15"/>
      <c r="C203" s="20"/>
      <c r="D203" s="20"/>
    </row>
    <row r="204" spans="1:4" ht="20.25" x14ac:dyDescent="0.25">
      <c r="A204" s="90"/>
      <c r="B204" s="15"/>
      <c r="C204" s="20"/>
      <c r="D204" s="20"/>
    </row>
    <row r="205" spans="1:4" ht="20.25" x14ac:dyDescent="0.25">
      <c r="A205" s="90"/>
      <c r="B205" s="15"/>
      <c r="C205" s="20"/>
      <c r="D205" s="20"/>
    </row>
    <row r="206" spans="1:4" ht="20.25" x14ac:dyDescent="0.25">
      <c r="A206" s="90"/>
      <c r="B206" s="15"/>
      <c r="C206" s="20"/>
      <c r="D206" s="20"/>
    </row>
    <row r="207" spans="1:4" ht="20.25" x14ac:dyDescent="0.25">
      <c r="A207" s="90"/>
      <c r="B207" s="15"/>
      <c r="C207" s="20"/>
      <c r="D207" s="20"/>
    </row>
    <row r="208" spans="1:4" x14ac:dyDescent="0.25">
      <c r="A208" s="70"/>
      <c r="B208" s="15"/>
      <c r="C208" s="15"/>
      <c r="D208" s="15"/>
    </row>
    <row r="209" spans="1:8" ht="20.25" x14ac:dyDescent="0.25">
      <c r="A209" s="70"/>
      <c r="B209" s="16" t="s">
        <v>88</v>
      </c>
      <c r="C209" s="16" t="s">
        <v>145</v>
      </c>
      <c r="D209" s="19" t="s">
        <v>88</v>
      </c>
      <c r="E209" s="19" t="s">
        <v>145</v>
      </c>
    </row>
    <row r="210" spans="1:8" ht="21" x14ac:dyDescent="0.35">
      <c r="A210" s="70"/>
      <c r="B210" s="17" t="s">
        <v>90</v>
      </c>
      <c r="C210" s="17"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0"/>
      <c r="B211" s="17" t="s">
        <v>90</v>
      </c>
      <c r="C211" s="17" t="s">
        <v>93</v>
      </c>
      <c r="E211" t="s">
        <v>58</v>
      </c>
      <c r="F211" t="str">
        <f t="shared" ref="F211:F221" si="0">IF(NOT(ISBLANK(D211)),D211,IF(NOT(ISBLANK(E211)),"     "&amp;E211,FALSE))</f>
        <v xml:space="preserve">     Afectación menor a 10 SMLMV .</v>
      </c>
    </row>
    <row r="212" spans="1:8" ht="21" x14ac:dyDescent="0.35">
      <c r="A212" s="70"/>
      <c r="B212" s="17" t="s">
        <v>90</v>
      </c>
      <c r="C212" s="17" t="s">
        <v>94</v>
      </c>
      <c r="E212" t="s">
        <v>93</v>
      </c>
      <c r="F212" t="str">
        <f t="shared" si="0"/>
        <v xml:space="preserve">     Entre 10 y 50 SMLMV </v>
      </c>
    </row>
    <row r="213" spans="1:8" ht="21" x14ac:dyDescent="0.35">
      <c r="A213" s="70"/>
      <c r="B213" s="17" t="s">
        <v>90</v>
      </c>
      <c r="C213" s="17" t="s">
        <v>95</v>
      </c>
      <c r="E213" t="s">
        <v>94</v>
      </c>
      <c r="F213" t="str">
        <f t="shared" si="0"/>
        <v xml:space="preserve">     Entre 50 y 100 SMLMV </v>
      </c>
    </row>
    <row r="214" spans="1:8" ht="21" x14ac:dyDescent="0.35">
      <c r="A214" s="70"/>
      <c r="B214" s="17" t="s">
        <v>90</v>
      </c>
      <c r="C214" s="17" t="s">
        <v>96</v>
      </c>
      <c r="E214" t="s">
        <v>95</v>
      </c>
      <c r="F214" t="str">
        <f t="shared" si="0"/>
        <v xml:space="preserve">     Entre 100 y 500 SMLMV </v>
      </c>
    </row>
    <row r="215" spans="1:8" ht="21" x14ac:dyDescent="0.35">
      <c r="A215" s="70"/>
      <c r="B215" s="17" t="s">
        <v>57</v>
      </c>
      <c r="C215" s="17" t="s">
        <v>97</v>
      </c>
      <c r="E215" t="s">
        <v>96</v>
      </c>
      <c r="F215" t="str">
        <f t="shared" si="0"/>
        <v xml:space="preserve">     Mayor a 500 SMLMV </v>
      </c>
    </row>
    <row r="216" spans="1:8" ht="21" x14ac:dyDescent="0.35">
      <c r="A216" s="70"/>
      <c r="B216" s="17" t="s">
        <v>57</v>
      </c>
      <c r="C216" s="17" t="s">
        <v>98</v>
      </c>
      <c r="D216" t="s">
        <v>57</v>
      </c>
      <c r="F216" t="str">
        <f t="shared" si="0"/>
        <v>Pérdida Reputacional</v>
      </c>
    </row>
    <row r="217" spans="1:8" ht="21" x14ac:dyDescent="0.35">
      <c r="A217" s="70"/>
      <c r="B217" s="17" t="s">
        <v>57</v>
      </c>
      <c r="C217" s="17" t="s">
        <v>100</v>
      </c>
      <c r="E217" t="s">
        <v>97</v>
      </c>
      <c r="F217" t="str">
        <f t="shared" si="0"/>
        <v xml:space="preserve">     El riesgo afecta la imagen de alguna área de la organización</v>
      </c>
    </row>
    <row r="218" spans="1:8" ht="21" x14ac:dyDescent="0.35">
      <c r="A218" s="70"/>
      <c r="B218" s="17" t="s">
        <v>57</v>
      </c>
      <c r="C218" s="17" t="s">
        <v>99</v>
      </c>
      <c r="E218" t="s">
        <v>98</v>
      </c>
      <c r="F218" t="str">
        <f t="shared" si="0"/>
        <v xml:space="preserve">     El riesgo afecta la imagen de la entidad internamente, de conocimiento general, nivel interno, de junta dircetiva y accionistas y/o de provedores</v>
      </c>
    </row>
    <row r="219" spans="1:8" ht="21" x14ac:dyDescent="0.35">
      <c r="A219" s="70"/>
      <c r="B219" s="17" t="s">
        <v>57</v>
      </c>
      <c r="C219" s="17" t="s">
        <v>118</v>
      </c>
      <c r="E219" t="s">
        <v>100</v>
      </c>
      <c r="F219" t="str">
        <f t="shared" si="0"/>
        <v xml:space="preserve">     El riesgo afecta la imagen de la entidad con algunos usuarios de relevancia frente al logro de los objetivos</v>
      </c>
    </row>
    <row r="220" spans="1:8" x14ac:dyDescent="0.25">
      <c r="A220" s="70"/>
      <c r="B220" s="18"/>
      <c r="C220" s="18"/>
      <c r="E220" t="s">
        <v>99</v>
      </c>
      <c r="F220" t="str">
        <f t="shared" si="0"/>
        <v xml:space="preserve">     El riesgo afecta la imagen de de la entidad con efecto publicitario sostenido a nivel de sector administrativo, nivel departamental o municipal</v>
      </c>
    </row>
    <row r="221" spans="1:8" x14ac:dyDescent="0.25">
      <c r="A221" s="70"/>
      <c r="B221" s="18" t="e" cm="1">
        <f t="array" aca="1" ref="B221:B223" ca="1">_xlfn.UNIQUE(Tabla1[[#All],[Criterios]])</f>
        <v>#NAME?</v>
      </c>
      <c r="C221" s="18"/>
      <c r="E221" t="s">
        <v>118</v>
      </c>
      <c r="F221" t="str">
        <f t="shared" si="0"/>
        <v xml:space="preserve">     El riesgo afecta la imagen de la entidad a nivel nacional, con efecto publicitarios sostenible a nivel país</v>
      </c>
    </row>
    <row r="222" spans="1:8" x14ac:dyDescent="0.25">
      <c r="A222" s="70"/>
      <c r="B222" s="18" t="e">
        <f ca="1"/>
        <v>#NAME?</v>
      </c>
      <c r="C222" s="18"/>
    </row>
    <row r="223" spans="1:8" x14ac:dyDescent="0.25">
      <c r="B223" s="18" t="e">
        <f ca="1"/>
        <v>#NAME?</v>
      </c>
      <c r="C223" s="18"/>
      <c r="F223" s="21" t="s">
        <v>147</v>
      </c>
    </row>
    <row r="224" spans="1:8" x14ac:dyDescent="0.25">
      <c r="B224" s="14"/>
      <c r="C224" s="14"/>
      <c r="F224" s="21" t="s">
        <v>148</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L24"/>
  <sheetViews>
    <sheetView tabSelected="1" topLeftCell="A9" zoomScale="80" zoomScaleNormal="80" workbookViewId="0">
      <pane ySplit="1" topLeftCell="A10" activePane="bottomLeft" state="frozen"/>
      <selection activeCell="A9" sqref="A9"/>
      <selection pane="bottomLeft" activeCell="B22" sqref="B22:AL22"/>
    </sheetView>
  </sheetViews>
  <sheetFormatPr baseColWidth="10" defaultColWidth="11.42578125" defaultRowHeight="18.75" x14ac:dyDescent="0.3"/>
  <cols>
    <col min="1" max="1" width="4" style="116" bestFit="1" customWidth="1"/>
    <col min="2" max="2" width="14.140625" style="116" customWidth="1"/>
    <col min="3" max="3" width="13.140625" style="116" customWidth="1"/>
    <col min="4" max="4" width="16.140625" style="116" customWidth="1"/>
    <col min="5" max="5" width="30.28515625" style="116" customWidth="1"/>
    <col min="6" max="6" width="35" style="118" customWidth="1"/>
    <col min="7" max="7" width="35" style="119" customWidth="1"/>
    <col min="8" max="8" width="14.42578125" style="120" customWidth="1"/>
    <col min="9" max="9" width="14.28515625" style="115" customWidth="1"/>
    <col min="10" max="10" width="12" style="115" customWidth="1"/>
    <col min="11" max="11" width="6.5703125" style="115" customWidth="1"/>
    <col min="12" max="12" width="21.42578125" style="115" customWidth="1"/>
    <col min="13" max="13" width="13.5703125" style="115" customWidth="1"/>
    <col min="14" max="14" width="17.5703125" style="115" customWidth="1"/>
    <col min="15" max="15" width="6.28515625" style="115" customWidth="1"/>
    <col min="16" max="16" width="16" style="115" customWidth="1"/>
    <col min="17" max="17" width="5.85546875" style="115" customWidth="1"/>
    <col min="18" max="18" width="55" style="115" customWidth="1"/>
    <col min="19" max="19" width="15.140625" style="121" customWidth="1"/>
    <col min="20" max="20" width="6.85546875" style="115" customWidth="1"/>
    <col min="21" max="21" width="5" style="115" customWidth="1"/>
    <col min="22" max="22" width="5.5703125" style="115" customWidth="1"/>
    <col min="23" max="23" width="7.140625" style="115" customWidth="1"/>
    <col min="24" max="24" width="6.7109375" style="115" customWidth="1"/>
    <col min="25" max="25" width="7.5703125" style="115" customWidth="1"/>
    <col min="26" max="26" width="38.28515625" style="115" customWidth="1"/>
    <col min="27" max="27" width="8.7109375" style="115" customWidth="1"/>
    <col min="28" max="28" width="10.42578125" style="115" customWidth="1"/>
    <col min="29" max="29" width="9.28515625" style="115" customWidth="1"/>
    <col min="30" max="30" width="9.140625" style="115" customWidth="1"/>
    <col min="31" max="31" width="8.42578125" style="115" customWidth="1"/>
    <col min="32" max="32" width="7.28515625" style="115" customWidth="1"/>
    <col min="33" max="33" width="23" style="115" customWidth="1"/>
    <col min="34" max="34" width="18.85546875" style="115" customWidth="1"/>
    <col min="35" max="35" width="16.85546875" style="115" customWidth="1"/>
    <col min="36" max="36" width="14.85546875" style="115" customWidth="1"/>
    <col min="37" max="37" width="18.5703125" style="115" customWidth="1"/>
    <col min="38" max="38" width="21" style="115" customWidth="1"/>
    <col min="39" max="16384" width="11.42578125" style="115"/>
  </cols>
  <sheetData>
    <row r="1" spans="1:38" ht="16.5" hidden="1" customHeight="1" x14ac:dyDescent="0.3">
      <c r="A1" s="261" t="s">
        <v>144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3"/>
    </row>
    <row r="2" spans="1:38" ht="24" hidden="1" customHeight="1" x14ac:dyDescent="0.3">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6"/>
    </row>
    <row r="3" spans="1:38" hidden="1" x14ac:dyDescent="0.3">
      <c r="B3" s="117"/>
    </row>
    <row r="4" spans="1:38" ht="26.25" hidden="1" customHeight="1" x14ac:dyDescent="0.3">
      <c r="A4" s="285" t="s">
        <v>43</v>
      </c>
      <c r="B4" s="286"/>
      <c r="C4" s="257" t="s">
        <v>216</v>
      </c>
      <c r="D4" s="258"/>
      <c r="E4" s="258"/>
      <c r="F4" s="258"/>
      <c r="G4" s="258"/>
      <c r="H4" s="258"/>
      <c r="I4" s="258"/>
      <c r="J4" s="258"/>
      <c r="K4" s="258"/>
      <c r="L4" s="258"/>
      <c r="M4" s="258"/>
      <c r="N4" s="258"/>
      <c r="O4" s="258"/>
      <c r="P4" s="259"/>
      <c r="Q4" s="260"/>
      <c r="R4" s="260"/>
      <c r="S4" s="260"/>
    </row>
    <row r="5" spans="1:38" ht="30" hidden="1" customHeight="1" x14ac:dyDescent="0.3">
      <c r="A5" s="285" t="s">
        <v>130</v>
      </c>
      <c r="B5" s="286"/>
      <c r="C5" s="293" t="s">
        <v>217</v>
      </c>
      <c r="D5" s="294"/>
      <c r="E5" s="294"/>
      <c r="F5" s="294"/>
      <c r="G5" s="294"/>
      <c r="H5" s="294"/>
      <c r="I5" s="294"/>
      <c r="J5" s="294"/>
      <c r="K5" s="294"/>
      <c r="L5" s="294"/>
      <c r="M5" s="294"/>
      <c r="N5" s="294"/>
      <c r="O5" s="294"/>
      <c r="P5" s="295"/>
    </row>
    <row r="6" spans="1:38" ht="49.5" hidden="1" customHeight="1" x14ac:dyDescent="0.3">
      <c r="A6" s="285" t="s">
        <v>44</v>
      </c>
      <c r="B6" s="286"/>
      <c r="C6" s="293" t="s">
        <v>218</v>
      </c>
      <c r="D6" s="294"/>
      <c r="E6" s="294"/>
      <c r="F6" s="294"/>
      <c r="G6" s="294"/>
      <c r="H6" s="294"/>
      <c r="I6" s="294"/>
      <c r="J6" s="294"/>
      <c r="K6" s="294"/>
      <c r="L6" s="294"/>
      <c r="M6" s="294"/>
      <c r="N6" s="294"/>
      <c r="O6" s="294"/>
      <c r="P6" s="295"/>
    </row>
    <row r="7" spans="1:38" ht="16.5" hidden="1" x14ac:dyDescent="0.3">
      <c r="A7" s="267" t="s">
        <v>139</v>
      </c>
      <c r="B7" s="268"/>
      <c r="C7" s="268"/>
      <c r="D7" s="268"/>
      <c r="E7" s="268"/>
      <c r="F7" s="268"/>
      <c r="G7" s="268"/>
      <c r="H7" s="268"/>
      <c r="I7" s="269"/>
      <c r="J7" s="267" t="s">
        <v>140</v>
      </c>
      <c r="K7" s="268"/>
      <c r="L7" s="268"/>
      <c r="M7" s="268"/>
      <c r="N7" s="268"/>
      <c r="O7" s="268"/>
      <c r="P7" s="269"/>
      <c r="Q7" s="267" t="s">
        <v>141</v>
      </c>
      <c r="R7" s="268"/>
      <c r="S7" s="268"/>
      <c r="T7" s="268"/>
      <c r="U7" s="268"/>
      <c r="V7" s="268"/>
      <c r="W7" s="268"/>
      <c r="X7" s="268"/>
      <c r="Y7" s="269"/>
      <c r="Z7" s="267" t="s">
        <v>142</v>
      </c>
      <c r="AA7" s="268"/>
      <c r="AB7" s="268"/>
      <c r="AC7" s="268"/>
      <c r="AD7" s="268"/>
      <c r="AE7" s="268"/>
      <c r="AF7" s="269"/>
      <c r="AG7" s="267" t="s">
        <v>34</v>
      </c>
      <c r="AH7" s="268"/>
      <c r="AI7" s="268"/>
      <c r="AJ7" s="268"/>
      <c r="AK7" s="268"/>
      <c r="AL7" s="270"/>
    </row>
    <row r="8" spans="1:38" ht="16.5" hidden="1" customHeight="1" x14ac:dyDescent="0.3">
      <c r="A8" s="287" t="s">
        <v>0</v>
      </c>
      <c r="B8" s="278" t="s">
        <v>2</v>
      </c>
      <c r="C8" s="272" t="s">
        <v>3</v>
      </c>
      <c r="D8" s="272" t="s">
        <v>42</v>
      </c>
      <c r="E8" s="280" t="s">
        <v>214</v>
      </c>
      <c r="F8" s="289" t="s">
        <v>1</v>
      </c>
      <c r="G8" s="122"/>
      <c r="H8" s="280" t="s">
        <v>50</v>
      </c>
      <c r="I8" s="272" t="s">
        <v>135</v>
      </c>
      <c r="J8" s="274" t="s">
        <v>33</v>
      </c>
      <c r="K8" s="275" t="s">
        <v>5</v>
      </c>
      <c r="L8" s="280" t="s">
        <v>87</v>
      </c>
      <c r="M8" s="280" t="s">
        <v>92</v>
      </c>
      <c r="N8" s="277" t="s">
        <v>45</v>
      </c>
      <c r="O8" s="275" t="s">
        <v>5</v>
      </c>
      <c r="P8" s="272" t="s">
        <v>48</v>
      </c>
      <c r="Q8" s="291" t="s">
        <v>11</v>
      </c>
      <c r="R8" s="273" t="s">
        <v>163</v>
      </c>
      <c r="S8" s="296" t="s">
        <v>12</v>
      </c>
      <c r="T8" s="273" t="s">
        <v>8</v>
      </c>
      <c r="U8" s="273"/>
      <c r="V8" s="273"/>
      <c r="W8" s="273"/>
      <c r="X8" s="273"/>
      <c r="Y8" s="273"/>
      <c r="Z8" s="271" t="s">
        <v>138</v>
      </c>
      <c r="AA8" s="271" t="s">
        <v>46</v>
      </c>
      <c r="AB8" s="271" t="s">
        <v>5</v>
      </c>
      <c r="AC8" s="271" t="s">
        <v>47</v>
      </c>
      <c r="AD8" s="271" t="s">
        <v>5</v>
      </c>
      <c r="AE8" s="271" t="s">
        <v>49</v>
      </c>
      <c r="AF8" s="291" t="s">
        <v>29</v>
      </c>
      <c r="AG8" s="273" t="s">
        <v>34</v>
      </c>
      <c r="AH8" s="273" t="s">
        <v>35</v>
      </c>
      <c r="AI8" s="273" t="s">
        <v>36</v>
      </c>
      <c r="AJ8" s="273" t="s">
        <v>38</v>
      </c>
      <c r="AK8" s="284" t="s">
        <v>37</v>
      </c>
      <c r="AL8" s="279" t="s">
        <v>39</v>
      </c>
    </row>
    <row r="9" spans="1:38" s="125" customFormat="1" ht="94.5" customHeight="1" x14ac:dyDescent="0.25">
      <c r="A9" s="288"/>
      <c r="B9" s="278"/>
      <c r="C9" s="273"/>
      <c r="D9" s="273"/>
      <c r="E9" s="272"/>
      <c r="F9" s="290"/>
      <c r="G9" s="123" t="s">
        <v>215</v>
      </c>
      <c r="H9" s="272"/>
      <c r="I9" s="273"/>
      <c r="J9" s="272"/>
      <c r="K9" s="276"/>
      <c r="L9" s="272"/>
      <c r="M9" s="272"/>
      <c r="N9" s="276"/>
      <c r="O9" s="276"/>
      <c r="P9" s="273"/>
      <c r="Q9" s="292"/>
      <c r="R9" s="273"/>
      <c r="S9" s="297"/>
      <c r="T9" s="124" t="s">
        <v>13</v>
      </c>
      <c r="U9" s="124" t="s">
        <v>17</v>
      </c>
      <c r="V9" s="124" t="s">
        <v>28</v>
      </c>
      <c r="W9" s="124" t="s">
        <v>18</v>
      </c>
      <c r="X9" s="124" t="s">
        <v>21</v>
      </c>
      <c r="Y9" s="124" t="s">
        <v>24</v>
      </c>
      <c r="Z9" s="271"/>
      <c r="AA9" s="271"/>
      <c r="AB9" s="271"/>
      <c r="AC9" s="271"/>
      <c r="AD9" s="271"/>
      <c r="AE9" s="271"/>
      <c r="AF9" s="292"/>
      <c r="AG9" s="273"/>
      <c r="AH9" s="273"/>
      <c r="AI9" s="273"/>
      <c r="AJ9" s="273"/>
      <c r="AK9" s="284"/>
      <c r="AL9" s="279"/>
    </row>
    <row r="10" spans="1:38" s="134" customFormat="1" ht="142.5" customHeight="1" x14ac:dyDescent="0.25">
      <c r="A10" s="222">
        <v>1</v>
      </c>
      <c r="B10" s="216" t="s">
        <v>134</v>
      </c>
      <c r="C10" s="216" t="s">
        <v>219</v>
      </c>
      <c r="D10" s="216" t="s">
        <v>234</v>
      </c>
      <c r="E10" s="299" t="s">
        <v>220</v>
      </c>
      <c r="F10" s="230" t="s">
        <v>230</v>
      </c>
      <c r="G10" s="253" t="s">
        <v>223</v>
      </c>
      <c r="H10" s="216" t="s">
        <v>123</v>
      </c>
      <c r="I10" s="218">
        <v>500</v>
      </c>
      <c r="J10" s="220" t="str">
        <f>IF(I10&lt;=0,"",IF(I10&lt;=2,"Muy Baja",IF(I10&lt;=24,"Baja",IF(I10&lt;=500,"Media",IF(I10&lt;=5000,"Alta","Muy Alta")))))</f>
        <v>Media</v>
      </c>
      <c r="K10" s="242">
        <f>IF(J10="","",IF(J10="Muy Baja",0.2,IF(J10="Baja",0.4,IF(J10="Media",0.6,IF(J10="Alta",0.8,IF(J10="Muy Alta",1,))))))</f>
        <v>0.6</v>
      </c>
      <c r="L10" s="244" t="s">
        <v>149</v>
      </c>
      <c r="M10" s="242" t="str">
        <f ca="1">IF(NOT(ISERROR(MATCH(L10,'Tabla Impacto'!$B$221:$B$223,0))),'Tabla Impacto'!$F$223&amp;"Por favor no seleccionar los criterios de impacto(Afectación Económica o presupuestal y Pérdida Reputacional)",L10)</f>
        <v xml:space="preserve">     Entre 50 y 100 SMLMV </v>
      </c>
      <c r="N10" s="220"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42">
        <f ca="1">IF(N10="","",IF(N10="Leve",0.2,IF(N10="Menor",0.4,IF(N10="Moderado",0.6,IF(N10="Mayor",0.8,IF(N10="Catastrófico",1,))))))</f>
        <v>0.6</v>
      </c>
      <c r="P10" s="207"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26">
        <v>1</v>
      </c>
      <c r="R10" s="127" t="s">
        <v>222</v>
      </c>
      <c r="S10" s="128" t="str">
        <f>IF(OR(T10="Preventivo",T10="Detectivo"),"Probabilidad",IF(T10="Correctivo","Impacto",""))</f>
        <v>Probabilidad</v>
      </c>
      <c r="T10" s="129" t="s">
        <v>14</v>
      </c>
      <c r="U10" s="129" t="s">
        <v>9</v>
      </c>
      <c r="V10" s="130" t="str">
        <f>IF(AND(T10="Preventivo",U10="Automático"),"50%",IF(AND(T10="Preventivo",U10="Manual"),"40%",IF(AND(T10="Detectivo",U10="Automático"),"40%",IF(AND(T10="Detectivo",U10="Manual"),"30%",IF(AND(T10="Correctivo",U10="Automático"),"35%",IF(AND(T10="Correctivo",U10="Manual"),"25%",""))))))</f>
        <v>40%</v>
      </c>
      <c r="W10" s="129" t="s">
        <v>19</v>
      </c>
      <c r="X10" s="129" t="s">
        <v>22</v>
      </c>
      <c r="Y10" s="129" t="s">
        <v>119</v>
      </c>
      <c r="Z10" s="131">
        <f>IFERROR(IF(S10="Probabilidad",(K10-(+K10*V10)),IF(S10="Impacto",K10,"")),"")</f>
        <v>0.36</v>
      </c>
      <c r="AA10" s="112" t="str">
        <f>IFERROR(IF(Z10="","",IF(Z10&lt;=0.2,"Muy Baja",IF(Z10&lt;=0.4,"Baja",IF(Z10&lt;=0.6,"Media",IF(Z10&lt;=0.8,"Alta","Muy Alta"))))),"")</f>
        <v>Baja</v>
      </c>
      <c r="AB10" s="114">
        <f>+Z10</f>
        <v>0.36</v>
      </c>
      <c r="AC10" s="112" t="str">
        <f ca="1">IFERROR(IF(AD10="","",IF(AD10&lt;=0.2,"Leve",IF(AD10&lt;=0.4,"Menor",IF(AD10&lt;=0.6,"Moderado",IF(AD10&lt;=0.8,"Mayor","Catastrófico"))))),"")</f>
        <v>Moderado</v>
      </c>
      <c r="AD10" s="114">
        <f ca="1">IFERROR(IF(S10="Impacto",(O10-(+O10*V10)),IF(S10="Probabilidad",O10,"")),"")</f>
        <v>0.6</v>
      </c>
      <c r="AE10" s="132"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133" t="s">
        <v>31</v>
      </c>
      <c r="AG10" s="216"/>
      <c r="AH10" s="216"/>
      <c r="AI10" s="317"/>
      <c r="AJ10" s="317"/>
      <c r="AK10" s="318"/>
      <c r="AL10" s="321"/>
    </row>
    <row r="11" spans="1:38" s="134" customFormat="1" ht="74.25" customHeight="1" x14ac:dyDescent="0.25">
      <c r="A11" s="298"/>
      <c r="B11" s="217"/>
      <c r="C11" s="217"/>
      <c r="D11" s="217"/>
      <c r="E11" s="300"/>
      <c r="F11" s="231"/>
      <c r="G11" s="254"/>
      <c r="H11" s="217"/>
      <c r="I11" s="219"/>
      <c r="J11" s="221"/>
      <c r="K11" s="243"/>
      <c r="L11" s="245"/>
      <c r="M11" s="243">
        <f ca="1">IF(NOT(ISERROR(MATCH(L11,_xlfn.ANCHORARRAY(#REF!),0))),#REF!&amp;"Por favor no seleccionar los criterios de impacto",L11)</f>
        <v>0</v>
      </c>
      <c r="N11" s="221"/>
      <c r="O11" s="243"/>
      <c r="P11" s="208"/>
      <c r="Q11" s="222">
        <v>2</v>
      </c>
      <c r="R11" s="256" t="s">
        <v>231</v>
      </c>
      <c r="S11" s="302" t="str">
        <f>IF(OR(T11="Preventivo",T11="Detectivo"),"Probabilidad",IF(T11="Correctivo","Impacto",""))</f>
        <v>Probabilidad</v>
      </c>
      <c r="T11" s="204" t="s">
        <v>14</v>
      </c>
      <c r="U11" s="204" t="s">
        <v>9</v>
      </c>
      <c r="V11" s="198" t="str">
        <f t="shared" ref="V11" si="0">IF(AND(T11="Preventivo",U11="Automático"),"50%",IF(AND(T11="Preventivo",U11="Manual"),"40%",IF(AND(T11="Detectivo",U11="Automático"),"40%",IF(AND(T11="Detectivo",U11="Manual"),"30%",IF(AND(T11="Correctivo",U11="Automático"),"35%",IF(AND(T11="Correctivo",U11="Manual"),"25%",""))))))</f>
        <v>40%</v>
      </c>
      <c r="W11" s="204" t="s">
        <v>19</v>
      </c>
      <c r="X11" s="204" t="s">
        <v>22</v>
      </c>
      <c r="Y11" s="204" t="s">
        <v>119</v>
      </c>
      <c r="Z11" s="305">
        <f>IFERROR(IF(AND(S10="Probabilidad",S11="Probabilidad"),(AB10-(+AB10*V11)),IF(S11="Probabilidad",(K10-(+K10*V11)),IF(S11="Impacto",AB10,""))),"")</f>
        <v>0.216</v>
      </c>
      <c r="AA11" s="207" t="str">
        <f t="shared" ref="AA11" si="1">IFERROR(IF(Z11="","",IF(Z11&lt;=0.2,"Muy Baja",IF(Z11&lt;=0.4,"Baja",IF(Z11&lt;=0.6,"Media",IF(Z11&lt;=0.8,"Alta","Muy Alta"))))),"")</f>
        <v>Baja</v>
      </c>
      <c r="AB11" s="322">
        <f t="shared" ref="AB11" si="2">+Z11</f>
        <v>0.216</v>
      </c>
      <c r="AC11" s="325" t="str">
        <f t="shared" ref="AC11" ca="1" si="3">IFERROR(IF(AD11="","",IF(AD11&lt;=0.2,"Leve",IF(AD11&lt;=0.4,"Menor",IF(AD11&lt;=0.6,"Moderado",IF(AD11&lt;=0.8,"Mayor","Catastrófico"))))),"")</f>
        <v>Moderado</v>
      </c>
      <c r="AD11" s="198">
        <f ca="1">IFERROR(IF(AND(S10="Impacto",S11="Impacto"),(AD10-(+AD10*V11)),IF(S11="Impacto",(O10-(+O10*V11)),IF(S11="Probabilidad",AD10,""))),"")</f>
        <v>0.6</v>
      </c>
      <c r="AE11" s="201" t="str">
        <f t="shared" ref="AE11"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204" t="s">
        <v>31</v>
      </c>
      <c r="AG11" s="217"/>
      <c r="AH11" s="217"/>
      <c r="AI11" s="217"/>
      <c r="AJ11" s="217"/>
      <c r="AK11" s="319"/>
      <c r="AL11" s="321"/>
    </row>
    <row r="12" spans="1:38" s="134" customFormat="1" ht="55.5" customHeight="1" x14ac:dyDescent="0.25">
      <c r="A12" s="298"/>
      <c r="B12" s="217"/>
      <c r="C12" s="217"/>
      <c r="D12" s="217"/>
      <c r="E12" s="300" t="s">
        <v>221</v>
      </c>
      <c r="F12" s="231"/>
      <c r="G12" s="254"/>
      <c r="H12" s="217"/>
      <c r="I12" s="219"/>
      <c r="J12" s="221"/>
      <c r="K12" s="243"/>
      <c r="L12" s="245"/>
      <c r="M12" s="243">
        <f ca="1">IF(NOT(ISERROR(MATCH(L12,_xlfn.ANCHORARRAY(#REF!),0))),#REF!&amp;"Por favor no seleccionar los criterios de impacto",L12)</f>
        <v>0</v>
      </c>
      <c r="N12" s="221"/>
      <c r="O12" s="243"/>
      <c r="P12" s="208"/>
      <c r="Q12" s="298"/>
      <c r="R12" s="196"/>
      <c r="S12" s="303"/>
      <c r="T12" s="205"/>
      <c r="U12" s="205"/>
      <c r="V12" s="199"/>
      <c r="W12" s="205"/>
      <c r="X12" s="205"/>
      <c r="Y12" s="205"/>
      <c r="Z12" s="306"/>
      <c r="AA12" s="208"/>
      <c r="AB12" s="323"/>
      <c r="AC12" s="326"/>
      <c r="AD12" s="199"/>
      <c r="AE12" s="202"/>
      <c r="AF12" s="205"/>
      <c r="AG12" s="217"/>
      <c r="AH12" s="217"/>
      <c r="AI12" s="217"/>
      <c r="AJ12" s="217"/>
      <c r="AK12" s="319"/>
      <c r="AL12" s="321"/>
    </row>
    <row r="13" spans="1:38" s="134" customFormat="1" ht="215.25" customHeight="1" x14ac:dyDescent="0.25">
      <c r="A13" s="298"/>
      <c r="B13" s="217"/>
      <c r="C13" s="217"/>
      <c r="D13" s="217"/>
      <c r="E13" s="301"/>
      <c r="F13" s="231"/>
      <c r="G13" s="255"/>
      <c r="H13" s="217"/>
      <c r="I13" s="219"/>
      <c r="J13" s="221"/>
      <c r="K13" s="243"/>
      <c r="L13" s="245"/>
      <c r="M13" s="243">
        <f ca="1">IF(NOT(ISERROR(MATCH(L13,_xlfn.ANCHORARRAY(#REF!),0))),#REF!&amp;"Por favor no seleccionar los criterios de impacto",L13)</f>
        <v>0</v>
      </c>
      <c r="N13" s="221"/>
      <c r="O13" s="243"/>
      <c r="P13" s="208"/>
      <c r="Q13" s="223"/>
      <c r="R13" s="197"/>
      <c r="S13" s="304"/>
      <c r="T13" s="206"/>
      <c r="U13" s="206"/>
      <c r="V13" s="200"/>
      <c r="W13" s="206"/>
      <c r="X13" s="206"/>
      <c r="Y13" s="206"/>
      <c r="Z13" s="307"/>
      <c r="AA13" s="209"/>
      <c r="AB13" s="324"/>
      <c r="AC13" s="327"/>
      <c r="AD13" s="200"/>
      <c r="AE13" s="203"/>
      <c r="AF13" s="206"/>
      <c r="AG13" s="239"/>
      <c r="AH13" s="239"/>
      <c r="AI13" s="239"/>
      <c r="AJ13" s="239"/>
      <c r="AK13" s="320"/>
      <c r="AL13" s="321"/>
    </row>
    <row r="14" spans="1:38" s="134" customFormat="1" ht="106.5" customHeight="1" x14ac:dyDescent="0.25">
      <c r="A14" s="135">
        <v>2</v>
      </c>
      <c r="B14" s="224" t="s">
        <v>133</v>
      </c>
      <c r="C14" s="216" t="s">
        <v>219</v>
      </c>
      <c r="D14" s="227" t="s">
        <v>232</v>
      </c>
      <c r="E14" s="152" t="s">
        <v>224</v>
      </c>
      <c r="F14" s="230" t="s">
        <v>235</v>
      </c>
      <c r="G14" s="227" t="s">
        <v>225</v>
      </c>
      <c r="H14" s="224" t="s">
        <v>123</v>
      </c>
      <c r="I14" s="233">
        <v>24</v>
      </c>
      <c r="J14" s="236" t="str">
        <f>IF(I14&lt;=0,"",IF(I14&lt;=2,"Muy Baja",IF(I14&lt;=24,"Baja",IF(I14&lt;=500,"Media",IF(I14&lt;=5000,"Alta","Muy Alta")))))</f>
        <v>Baja</v>
      </c>
      <c r="K14" s="240">
        <f>IF(J14="","",IF(J14="Muy Baja",0.2,IF(J14="Baja",0.4,IF(J14="Media",0.6,IF(J14="Alta",0.8,IF(J14="Muy Alta",1,))))))</f>
        <v>0.4</v>
      </c>
      <c r="L14" s="247" t="s">
        <v>150</v>
      </c>
      <c r="M14" s="240" t="str">
        <f ca="1">IF(NOT(ISERROR(MATCH(L14,'Tabla Impacto'!$B$221:$B$223,0))),'Tabla Impacto'!$F$223&amp;"Por favor no seleccionar los criterios de impacto(Afectación Económica o presupuestal y Pérdida Reputacional)",L14)</f>
        <v xml:space="preserve">     Entre 10 y 50 SMLMV </v>
      </c>
      <c r="N14" s="236" t="str">
        <f ca="1">IF(OR(M14='Tabla Impacto'!$C$11,M14='Tabla Impacto'!$D$11),"Leve",IF(OR(M14='Tabla Impacto'!$C$12,M14='Tabla Impacto'!$D$12),"Menor",IF(OR(M14='Tabla Impacto'!$C$13,M14='Tabla Impacto'!$D$13),"Moderado",IF(OR(M14='Tabla Impacto'!$C$14,M14='Tabla Impacto'!$D$14),"Mayor",IF(OR(M14='Tabla Impacto'!$C$15,M14='Tabla Impacto'!$D$15),"Catastrófico","")))))</f>
        <v>Menor</v>
      </c>
      <c r="O14" s="240">
        <f ca="1">IF(N14="","",IF(N14="Leve",0.2,IF(N14="Menor",0.4,IF(N14="Moderado",0.6,IF(N14="Mayor",0.8,IF(N14="Catastrófico",1,))))))</f>
        <v>0.4</v>
      </c>
      <c r="P14" s="250" t="str">
        <f ca="1">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Moderado</v>
      </c>
      <c r="Q14" s="222">
        <v>1</v>
      </c>
      <c r="R14" s="150" t="s">
        <v>226</v>
      </c>
      <c r="S14" s="136" t="str">
        <f>IF(OR(T14="Preventivo",T14="Detectivo"),"Probabilidad",IF(T14="Correctivo","Impacto",""))</f>
        <v>Probabilidad</v>
      </c>
      <c r="T14" s="137" t="s">
        <v>14</v>
      </c>
      <c r="U14" s="138" t="s">
        <v>9</v>
      </c>
      <c r="V14" s="138" t="str">
        <f>IF(AND(T14="Preventivo",U14="Automático"),"50%",IF(AND(T14="Preventivo",U14="Manual"),"40%",IF(AND(T14="Detectivo",U14="Automático"),"40%",IF(AND(T14="Detectivo",U14="Manual"),"30%",IF(AND(T14="Correctivo",U14="Automático"),"35%",IF(AND(T14="Correctivo",U14="Manual"),"25%",""))))))</f>
        <v>40%</v>
      </c>
      <c r="W14" s="138" t="s">
        <v>19</v>
      </c>
      <c r="X14" s="138" t="s">
        <v>22</v>
      </c>
      <c r="Y14" s="138" t="s">
        <v>119</v>
      </c>
      <c r="Z14" s="131">
        <f>IFERROR(IF(S14="Probabilidad",(K14-(+K14*V14)),IF(S14="Impacto",K14,"")),"")</f>
        <v>0.24</v>
      </c>
      <c r="AA14" s="111" t="str">
        <f>IFERROR(IF(Z14="","",IF(Z14&lt;=0.2,"Muy Baja",IF(Z14&lt;=0.4,"Baja",IF(Z14&lt;=0.6,"Media",IF(Z14&lt;=0.8,"Alta","Muy Alta"))))),"")</f>
        <v>Baja</v>
      </c>
      <c r="AB14" s="113">
        <f>+Z14</f>
        <v>0.24</v>
      </c>
      <c r="AC14" s="111" t="str">
        <f ca="1">IFERROR(IF(AD14="","",IF(AD14&lt;=0.2,"Leve",IF(AD14&lt;=0.4,"Menor",IF(AD14&lt;=0.6,"Moderado",IF(AD14&lt;=0.8,"Mayor","Catastrófico"))))),"")</f>
        <v>Menor</v>
      </c>
      <c r="AD14" s="113">
        <f ca="1">IFERROR(IF(S14="Impacto",(O14-(+O14*V14)),IF(S14="Probabilidad",O14,"")),"")</f>
        <v>0.4</v>
      </c>
      <c r="AE14" s="139" t="str">
        <f ca="1">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Moderado</v>
      </c>
      <c r="AF14" s="138" t="s">
        <v>31</v>
      </c>
      <c r="AG14" s="224"/>
      <c r="AH14" s="224"/>
      <c r="AI14" s="224"/>
      <c r="AJ14" s="224"/>
      <c r="AK14" s="328"/>
      <c r="AL14" s="330"/>
    </row>
    <row r="15" spans="1:38" s="134" customFormat="1" ht="132.75" customHeight="1" x14ac:dyDescent="0.25">
      <c r="A15" s="140"/>
      <c r="B15" s="225"/>
      <c r="C15" s="217"/>
      <c r="D15" s="228"/>
      <c r="E15" s="196" t="s">
        <v>236</v>
      </c>
      <c r="F15" s="231"/>
      <c r="G15" s="228"/>
      <c r="H15" s="225"/>
      <c r="I15" s="234"/>
      <c r="J15" s="237"/>
      <c r="K15" s="241"/>
      <c r="L15" s="248"/>
      <c r="M15" s="241">
        <f ca="1">IF(NOT(ISERROR(MATCH(L15,_xlfn.ANCHORARRAY(#REF!),0))),#REF!&amp;"Por favor no seleccionar los criterios de impacto",L15)</f>
        <v>0</v>
      </c>
      <c r="N15" s="237"/>
      <c r="O15" s="241"/>
      <c r="P15" s="251"/>
      <c r="Q15" s="223"/>
      <c r="R15" s="151" t="s">
        <v>237</v>
      </c>
      <c r="S15" s="213" t="str">
        <f>IF(OR(T15="Preventivo",T15="Detectivo"),"Probabilidad",IF(T15="Correctivo","Impacto",""))</f>
        <v>Probabilidad</v>
      </c>
      <c r="T15" s="210" t="s">
        <v>14</v>
      </c>
      <c r="U15" s="210" t="s">
        <v>9</v>
      </c>
      <c r="V15" s="210" t="str">
        <f>IF(AND(T15="Preventivo",U15="Automático"),"50%",IF(AND(T15="Preventivo",U15="Manual"),"40%",IF(AND(T15="Detectivo",U15="Automático"),"40%",IF(AND(T15="Detectivo",U15="Manual"),"30%",IF(AND(T15="Correctivo",U15="Automático"),"35%",IF(AND(T15="Correctivo",U15="Manual"),"25%",""))))))</f>
        <v>40%</v>
      </c>
      <c r="W15" s="210" t="s">
        <v>19</v>
      </c>
      <c r="X15" s="210" t="s">
        <v>22</v>
      </c>
      <c r="Y15" s="210" t="s">
        <v>119</v>
      </c>
      <c r="Z15" s="305">
        <f>IFERROR(IF(S15="Probabilidad",(K15-(+K15*V15)),IF(S15="Impacto",K15,"")),"")</f>
        <v>0</v>
      </c>
      <c r="AA15" s="308" t="str">
        <f t="shared" ref="AA15" si="5">IFERROR(IF(Z15="","",IF(Z15&lt;=0.2,"Muy Baja",IF(Z15&lt;=0.4,"Baja",IF(Z15&lt;=0.6,"Media",IF(Z15&lt;=0.8,"Alta","Muy Alta"))))),"")</f>
        <v>Muy Baja</v>
      </c>
      <c r="AB15" s="311">
        <f t="shared" ref="AB15" si="6">+Z15</f>
        <v>0</v>
      </c>
      <c r="AC15" s="308" t="str">
        <f t="shared" ref="AC15" si="7">IFERROR(IF(AD15="","",IF(AD15&lt;=0.2,"Leve",IF(AD15&lt;=0.4,"Menor",IF(AD15&lt;=0.6,"Moderado",IF(AD15&lt;=0.8,"Mayor","Catastrófico"))))),"")</f>
        <v>Leve</v>
      </c>
      <c r="AD15" s="311">
        <f t="shared" ref="AD15" si="8">IFERROR(IF(S15="Impacto",(O15-(+O15*V15)),IF(S15="Probabilidad",O15,"")),"")</f>
        <v>0</v>
      </c>
      <c r="AE15" s="314" t="str">
        <f t="shared" ref="AE15" si="9">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Bajo</v>
      </c>
      <c r="AF15" s="210" t="s">
        <v>31</v>
      </c>
      <c r="AG15" s="226"/>
      <c r="AH15" s="226"/>
      <c r="AI15" s="226"/>
      <c r="AJ15" s="226"/>
      <c r="AK15" s="329"/>
      <c r="AL15" s="330"/>
    </row>
    <row r="16" spans="1:38" s="134" customFormat="1" ht="51" customHeight="1" x14ac:dyDescent="0.25">
      <c r="A16" s="141"/>
      <c r="B16" s="225"/>
      <c r="C16" s="217"/>
      <c r="D16" s="228"/>
      <c r="E16" s="196"/>
      <c r="F16" s="231"/>
      <c r="G16" s="228"/>
      <c r="H16" s="225"/>
      <c r="I16" s="234"/>
      <c r="J16" s="237"/>
      <c r="K16" s="241"/>
      <c r="L16" s="248"/>
      <c r="M16" s="142"/>
      <c r="N16" s="237"/>
      <c r="O16" s="241"/>
      <c r="P16" s="251"/>
      <c r="Q16" s="222">
        <v>2</v>
      </c>
      <c r="R16" s="150" t="s">
        <v>233</v>
      </c>
      <c r="S16" s="214"/>
      <c r="T16" s="211"/>
      <c r="U16" s="211"/>
      <c r="V16" s="211"/>
      <c r="W16" s="211"/>
      <c r="X16" s="211"/>
      <c r="Y16" s="211"/>
      <c r="Z16" s="306"/>
      <c r="AA16" s="309"/>
      <c r="AB16" s="312"/>
      <c r="AC16" s="309"/>
      <c r="AD16" s="312"/>
      <c r="AE16" s="315"/>
      <c r="AF16" s="211"/>
      <c r="AG16" s="224"/>
      <c r="AH16" s="233"/>
      <c r="AI16" s="224"/>
      <c r="AJ16" s="224"/>
      <c r="AK16" s="328"/>
      <c r="AL16" s="330"/>
    </row>
    <row r="17" spans="1:38" s="134" customFormat="1" ht="168.75" customHeight="1" x14ac:dyDescent="0.25">
      <c r="A17" s="141"/>
      <c r="B17" s="226"/>
      <c r="C17" s="217"/>
      <c r="D17" s="229"/>
      <c r="E17" s="197"/>
      <c r="F17" s="232"/>
      <c r="G17" s="229"/>
      <c r="H17" s="226"/>
      <c r="I17" s="235"/>
      <c r="J17" s="238"/>
      <c r="K17" s="246"/>
      <c r="L17" s="249"/>
      <c r="M17" s="142"/>
      <c r="N17" s="238"/>
      <c r="O17" s="246"/>
      <c r="P17" s="252"/>
      <c r="Q17" s="223"/>
      <c r="R17" s="151"/>
      <c r="S17" s="215"/>
      <c r="T17" s="212"/>
      <c r="U17" s="212"/>
      <c r="V17" s="212"/>
      <c r="W17" s="212"/>
      <c r="X17" s="212"/>
      <c r="Y17" s="212"/>
      <c r="Z17" s="307"/>
      <c r="AA17" s="310"/>
      <c r="AB17" s="313"/>
      <c r="AC17" s="310"/>
      <c r="AD17" s="313"/>
      <c r="AE17" s="316"/>
      <c r="AF17" s="212"/>
      <c r="AG17" s="226"/>
      <c r="AH17" s="235"/>
      <c r="AI17" s="226"/>
      <c r="AJ17" s="226"/>
      <c r="AK17" s="329"/>
      <c r="AL17" s="330"/>
    </row>
    <row r="18" spans="1:38" s="134" customFormat="1" ht="67.5" customHeight="1" x14ac:dyDescent="0.25">
      <c r="A18" s="135">
        <v>3</v>
      </c>
      <c r="B18" s="224" t="s">
        <v>133</v>
      </c>
      <c r="C18" s="216" t="s">
        <v>219</v>
      </c>
      <c r="D18" s="224" t="s">
        <v>227</v>
      </c>
      <c r="E18" s="299" t="s">
        <v>126</v>
      </c>
      <c r="F18" s="230" t="s">
        <v>228</v>
      </c>
      <c r="G18" s="227" t="s">
        <v>225</v>
      </c>
      <c r="H18" s="224" t="s">
        <v>123</v>
      </c>
      <c r="I18" s="233">
        <v>2</v>
      </c>
      <c r="J18" s="236" t="str">
        <f>IF(I18&lt;=0,"",IF(I18&lt;=2,"Muy Baja",IF(I18&lt;=24,"Baja",IF(I18&lt;=500,"Media",IF(I18&lt;=5000,"Alta","Muy Alta")))))</f>
        <v>Muy Baja</v>
      </c>
      <c r="K18" s="240">
        <f>IF(J18="","",IF(J18="Muy Baja",0.2,IF(J18="Baja",0.4,IF(J18="Media",0.6,IF(J18="Alta",0.8,IF(J18="Muy Alta",1,))))))</f>
        <v>0.2</v>
      </c>
      <c r="L18" s="247" t="s">
        <v>146</v>
      </c>
      <c r="M18" s="240" t="str">
        <f ca="1">IF(NOT(ISERROR(MATCH(L18,'Tabla Impacto'!$B$221:$B$223,0))),'Tabla Impacto'!$F$223&amp;"Por favor no seleccionar los criterios de impacto(Afectación Económica o presupuestal y Pérdida Reputacional)",L18)</f>
        <v xml:space="preserve">     Afectación menor a 10 SMLMV .</v>
      </c>
      <c r="N18" s="236" t="str">
        <f ca="1">IF(OR(M18='Tabla Impacto'!$C$11,M18='Tabla Impacto'!$D$11),"Leve",IF(OR(M18='Tabla Impacto'!$C$12,M18='Tabla Impacto'!$D$12),"Menor",IF(OR(M18='Tabla Impacto'!$C$13,M18='Tabla Impacto'!$D$13),"Moderado",IF(OR(M18='Tabla Impacto'!$C$14,M18='Tabla Impacto'!$D$14),"Mayor",IF(OR(M18='Tabla Impacto'!$C$15,M18='Tabla Impacto'!$D$15),"Catastrófico","")))))</f>
        <v>Leve</v>
      </c>
      <c r="O18" s="240">
        <f ca="1">IF(N18="","",IF(N18="Leve",0.2,IF(N18="Menor",0.4,IF(N18="Moderado",0.6,IF(N18="Mayor",0.8,IF(N18="Catastrófico",1,))))))</f>
        <v>0.2</v>
      </c>
      <c r="P18" s="250" t="str">
        <f ca="1">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Bajo</v>
      </c>
      <c r="Q18" s="126">
        <v>1</v>
      </c>
      <c r="R18" s="299" t="s">
        <v>229</v>
      </c>
      <c r="S18" s="213" t="str">
        <f>IF(OR(T18="Preventivo",T18="Detectivo"),"Probabilidad",IF(T18="Correctivo","Impacto",""))</f>
        <v>Probabilidad</v>
      </c>
      <c r="T18" s="210" t="s">
        <v>14</v>
      </c>
      <c r="U18" s="210" t="s">
        <v>9</v>
      </c>
      <c r="V18" s="210" t="str">
        <f>IF(AND(T18="Preventivo",U18="Automático"),"50%",IF(AND(T18="Preventivo",U18="Manual"),"40%",IF(AND(T18="Detectivo",U18="Automático"),"40%",IF(AND(T18="Detectivo",U18="Manual"),"30%",IF(AND(T18="Correctivo",U18="Automático"),"35%",IF(AND(T18="Correctivo",U18="Manual"),"25%",""))))))</f>
        <v>40%</v>
      </c>
      <c r="W18" s="210" t="s">
        <v>19</v>
      </c>
      <c r="X18" s="210" t="s">
        <v>22</v>
      </c>
      <c r="Y18" s="210" t="s">
        <v>119</v>
      </c>
      <c r="Z18" s="305">
        <f>IFERROR(IF(S18="Probabilidad",(K18-(+K18*V18)),IF(S18="Impacto",K18,"")),"")</f>
        <v>0.12</v>
      </c>
      <c r="AA18" s="308" t="str">
        <f>IFERROR(IF(Z18="","",IF(Z18&lt;=0.2,"Muy Baja",IF(Z18&lt;=0.4,"Baja",IF(Z18&lt;=0.6,"Media",IF(Z18&lt;=0.8,"Alta","Muy Alta"))))),"")</f>
        <v>Muy Baja</v>
      </c>
      <c r="AB18" s="311">
        <f>+Z18</f>
        <v>0.12</v>
      </c>
      <c r="AC18" s="308" t="str">
        <f ca="1">IFERROR(IF(AD18="","",IF(AD18&lt;=0.2,"Leve",IF(AD18&lt;=0.4,"Menor",IF(AD18&lt;=0.6,"Moderado",IF(AD18&lt;=0.8,"Mayor","Catastrófico"))))),"")</f>
        <v>Leve</v>
      </c>
      <c r="AD18" s="311">
        <f ca="1">IFERROR(IF(S18="Impacto",(O18-(+O18*V18)),IF(S18="Probabilidad",O18,"")),"")</f>
        <v>0.2</v>
      </c>
      <c r="AE18" s="314" t="str">
        <f ca="1">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Bajo</v>
      </c>
      <c r="AF18" s="210" t="s">
        <v>31</v>
      </c>
      <c r="AG18" s="143"/>
      <c r="AH18" s="143"/>
      <c r="AI18" s="143"/>
      <c r="AJ18" s="143"/>
      <c r="AK18" s="144"/>
      <c r="AL18" s="154"/>
    </row>
    <row r="19" spans="1:38" s="134" customFormat="1" ht="105" customHeight="1" x14ac:dyDescent="0.25">
      <c r="A19" s="140"/>
      <c r="B19" s="225"/>
      <c r="C19" s="217"/>
      <c r="D19" s="225"/>
      <c r="E19" s="300"/>
      <c r="F19" s="231"/>
      <c r="G19" s="228"/>
      <c r="H19" s="225"/>
      <c r="I19" s="234"/>
      <c r="J19" s="237"/>
      <c r="K19" s="241"/>
      <c r="L19" s="248"/>
      <c r="M19" s="241"/>
      <c r="N19" s="237"/>
      <c r="O19" s="241"/>
      <c r="P19" s="251"/>
      <c r="Q19" s="126"/>
      <c r="R19" s="300"/>
      <c r="S19" s="214"/>
      <c r="T19" s="211"/>
      <c r="U19" s="211"/>
      <c r="V19" s="211"/>
      <c r="W19" s="211"/>
      <c r="X19" s="211"/>
      <c r="Y19" s="211"/>
      <c r="Z19" s="306"/>
      <c r="AA19" s="309"/>
      <c r="AB19" s="312"/>
      <c r="AC19" s="309"/>
      <c r="AD19" s="312"/>
      <c r="AE19" s="315"/>
      <c r="AF19" s="211"/>
      <c r="AG19" s="145"/>
      <c r="AH19" s="146"/>
      <c r="AI19" s="147"/>
      <c r="AJ19" s="147"/>
      <c r="AK19" s="153"/>
      <c r="AL19" s="155"/>
    </row>
    <row r="20" spans="1:38" s="134" customFormat="1" ht="41.25" customHeight="1" x14ac:dyDescent="0.25">
      <c r="A20" s="141"/>
      <c r="B20" s="225"/>
      <c r="C20" s="217"/>
      <c r="D20" s="225"/>
      <c r="E20" s="300"/>
      <c r="F20" s="231"/>
      <c r="G20" s="228"/>
      <c r="H20" s="225"/>
      <c r="I20" s="234"/>
      <c r="J20" s="237"/>
      <c r="K20" s="241"/>
      <c r="L20" s="248"/>
      <c r="M20" s="241"/>
      <c r="N20" s="237"/>
      <c r="O20" s="241"/>
      <c r="P20" s="251"/>
      <c r="Q20" s="126"/>
      <c r="R20" s="300"/>
      <c r="S20" s="214"/>
      <c r="T20" s="211"/>
      <c r="U20" s="211"/>
      <c r="V20" s="211"/>
      <c r="W20" s="211"/>
      <c r="X20" s="211"/>
      <c r="Y20" s="211"/>
      <c r="Z20" s="306"/>
      <c r="AA20" s="309"/>
      <c r="AB20" s="312"/>
      <c r="AC20" s="309"/>
      <c r="AD20" s="312"/>
      <c r="AE20" s="315"/>
      <c r="AF20" s="211"/>
      <c r="AG20" s="145"/>
      <c r="AH20" s="146"/>
      <c r="AI20" s="147"/>
      <c r="AJ20" s="147"/>
      <c r="AK20" s="153"/>
      <c r="AL20" s="155"/>
    </row>
    <row r="21" spans="1:38" s="134" customFormat="1" ht="41.25" customHeight="1" x14ac:dyDescent="0.25">
      <c r="A21" s="141"/>
      <c r="B21" s="226"/>
      <c r="C21" s="217"/>
      <c r="D21" s="226"/>
      <c r="E21" s="301"/>
      <c r="F21" s="232"/>
      <c r="G21" s="229"/>
      <c r="H21" s="226"/>
      <c r="I21" s="235"/>
      <c r="J21" s="238"/>
      <c r="K21" s="246"/>
      <c r="L21" s="249"/>
      <c r="M21" s="246"/>
      <c r="N21" s="238"/>
      <c r="O21" s="246"/>
      <c r="P21" s="252"/>
      <c r="Q21" s="126"/>
      <c r="R21" s="301"/>
      <c r="S21" s="215"/>
      <c r="T21" s="212"/>
      <c r="U21" s="212"/>
      <c r="V21" s="212"/>
      <c r="W21" s="212"/>
      <c r="X21" s="212"/>
      <c r="Y21" s="212"/>
      <c r="Z21" s="307"/>
      <c r="AA21" s="310"/>
      <c r="AB21" s="313"/>
      <c r="AC21" s="310"/>
      <c r="AD21" s="313"/>
      <c r="AE21" s="316"/>
      <c r="AF21" s="212"/>
      <c r="AG21" s="145"/>
      <c r="AH21" s="146"/>
      <c r="AI21" s="147"/>
      <c r="AJ21" s="147"/>
      <c r="AK21" s="153"/>
      <c r="AL21" s="155"/>
    </row>
    <row r="22" spans="1:38" ht="49.5" customHeight="1" x14ac:dyDescent="0.3">
      <c r="A22" s="148"/>
      <c r="B22" s="281" t="s">
        <v>131</v>
      </c>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row>
    <row r="24" spans="1:38" x14ac:dyDescent="0.3">
      <c r="A24" s="115"/>
      <c r="B24" s="149" t="s">
        <v>143</v>
      </c>
      <c r="C24" s="115"/>
      <c r="D24" s="115"/>
      <c r="E24" s="115"/>
      <c r="H24" s="115"/>
    </row>
  </sheetData>
  <dataConsolidate/>
  <mergeCells count="158">
    <mergeCell ref="AL14:AL15"/>
    <mergeCell ref="AJ10:AJ13"/>
    <mergeCell ref="AK10:AK13"/>
    <mergeCell ref="AL10:AL13"/>
    <mergeCell ref="AA15:AA17"/>
    <mergeCell ref="AB15:AB17"/>
    <mergeCell ref="AC15:AC17"/>
    <mergeCell ref="AD15:AD17"/>
    <mergeCell ref="AE15:AE17"/>
    <mergeCell ref="Z11:Z13"/>
    <mergeCell ref="Z15:Z17"/>
    <mergeCell ref="AF15:AF17"/>
    <mergeCell ref="AB11:AB13"/>
    <mergeCell ref="AC11:AC13"/>
    <mergeCell ref="AG16:AG17"/>
    <mergeCell ref="AH16:AH17"/>
    <mergeCell ref="AI16:AI17"/>
    <mergeCell ref="AJ16:AJ17"/>
    <mergeCell ref="AK16:AK17"/>
    <mergeCell ref="AL16:AL17"/>
    <mergeCell ref="AG14:AG15"/>
    <mergeCell ref="AH14:AH15"/>
    <mergeCell ref="AI14:AI15"/>
    <mergeCell ref="AJ14:AJ15"/>
    <mergeCell ref="AK14:AK15"/>
    <mergeCell ref="Y18:Y21"/>
    <mergeCell ref="Z18:Z21"/>
    <mergeCell ref="AA18:AA21"/>
    <mergeCell ref="AB18:AB21"/>
    <mergeCell ref="AC18:AC21"/>
    <mergeCell ref="AD18:AD21"/>
    <mergeCell ref="AE18:AE21"/>
    <mergeCell ref="AF18:AF21"/>
    <mergeCell ref="AI10:AI13"/>
    <mergeCell ref="V18:V21"/>
    <mergeCell ref="W18:W21"/>
    <mergeCell ref="X18:X21"/>
    <mergeCell ref="B18:B21"/>
    <mergeCell ref="C18:C21"/>
    <mergeCell ref="D18:D21"/>
    <mergeCell ref="F18:F21"/>
    <mergeCell ref="G18:G21"/>
    <mergeCell ref="H18:H21"/>
    <mergeCell ref="I18:I21"/>
    <mergeCell ref="J18:J21"/>
    <mergeCell ref="K18:K21"/>
    <mergeCell ref="E18:E21"/>
    <mergeCell ref="L18:L21"/>
    <mergeCell ref="N18:N21"/>
    <mergeCell ref="O18:O21"/>
    <mergeCell ref="P18:P21"/>
    <mergeCell ref="M18:M21"/>
    <mergeCell ref="R18:R21"/>
    <mergeCell ref="S18:S21"/>
    <mergeCell ref="T18:T21"/>
    <mergeCell ref="U18:U21"/>
    <mergeCell ref="A10:A13"/>
    <mergeCell ref="B10:B13"/>
    <mergeCell ref="C10:C13"/>
    <mergeCell ref="D10:D13"/>
    <mergeCell ref="F10:F13"/>
    <mergeCell ref="E10:E11"/>
    <mergeCell ref="E12:E13"/>
    <mergeCell ref="T11:T13"/>
    <mergeCell ref="Q11:Q13"/>
    <mergeCell ref="S11:S13"/>
    <mergeCell ref="B22:AL22"/>
    <mergeCell ref="AK8:AK9"/>
    <mergeCell ref="AJ8:AJ9"/>
    <mergeCell ref="AI8:AI9"/>
    <mergeCell ref="AH8:AH9"/>
    <mergeCell ref="A4:B4"/>
    <mergeCell ref="A5:B5"/>
    <mergeCell ref="A6:B6"/>
    <mergeCell ref="A8:A9"/>
    <mergeCell ref="H8:H9"/>
    <mergeCell ref="F8:F9"/>
    <mergeCell ref="D8:D9"/>
    <mergeCell ref="C8:C9"/>
    <mergeCell ref="AF8:AF9"/>
    <mergeCell ref="C5:P5"/>
    <mergeCell ref="C6:P6"/>
    <mergeCell ref="Q8:Q9"/>
    <mergeCell ref="AE8:AE9"/>
    <mergeCell ref="AD8:AD9"/>
    <mergeCell ref="Z8:Z9"/>
    <mergeCell ref="R8:R9"/>
    <mergeCell ref="L8:L9"/>
    <mergeCell ref="M8:M9"/>
    <mergeCell ref="S8:S9"/>
    <mergeCell ref="C4:P4"/>
    <mergeCell ref="Q4:S4"/>
    <mergeCell ref="A1:AL2"/>
    <mergeCell ref="A7:I7"/>
    <mergeCell ref="J7:P7"/>
    <mergeCell ref="Q7:Y7"/>
    <mergeCell ref="Z7:AF7"/>
    <mergeCell ref="AG7:AL7"/>
    <mergeCell ref="AC8:AC9"/>
    <mergeCell ref="AA8:AA9"/>
    <mergeCell ref="AB8:AB9"/>
    <mergeCell ref="I8:I9"/>
    <mergeCell ref="J8:J9"/>
    <mergeCell ref="K8:K9"/>
    <mergeCell ref="N8:N9"/>
    <mergeCell ref="O8:O9"/>
    <mergeCell ref="B8:B9"/>
    <mergeCell ref="P8:P9"/>
    <mergeCell ref="AG8:AG9"/>
    <mergeCell ref="AL8:AL9"/>
    <mergeCell ref="T8:Y8"/>
    <mergeCell ref="E8:E9"/>
    <mergeCell ref="B14:B17"/>
    <mergeCell ref="D14:D17"/>
    <mergeCell ref="F14:F17"/>
    <mergeCell ref="G14:G17"/>
    <mergeCell ref="H14:H17"/>
    <mergeCell ref="I14:I17"/>
    <mergeCell ref="J14:J17"/>
    <mergeCell ref="AG10:AG13"/>
    <mergeCell ref="AH10:AH13"/>
    <mergeCell ref="M14:M15"/>
    <mergeCell ref="P10:P13"/>
    <mergeCell ref="K10:K13"/>
    <mergeCell ref="L10:L13"/>
    <mergeCell ref="M10:M13"/>
    <mergeCell ref="N10:N13"/>
    <mergeCell ref="O10:O13"/>
    <mergeCell ref="K14:K17"/>
    <mergeCell ref="L14:L17"/>
    <mergeCell ref="N14:N17"/>
    <mergeCell ref="O14:O17"/>
    <mergeCell ref="P14:P17"/>
    <mergeCell ref="G10:G13"/>
    <mergeCell ref="C14:C17"/>
    <mergeCell ref="R11:R13"/>
    <mergeCell ref="E15:E17"/>
    <mergeCell ref="AD11:AD13"/>
    <mergeCell ref="AE11:AE13"/>
    <mergeCell ref="AF11:AF13"/>
    <mergeCell ref="AA11:AA13"/>
    <mergeCell ref="T15:T17"/>
    <mergeCell ref="S15:S17"/>
    <mergeCell ref="U15:U17"/>
    <mergeCell ref="W15:W17"/>
    <mergeCell ref="V15:V17"/>
    <mergeCell ref="X15:X17"/>
    <mergeCell ref="Y15:Y17"/>
    <mergeCell ref="H10:H13"/>
    <mergeCell ref="I10:I13"/>
    <mergeCell ref="J10:J13"/>
    <mergeCell ref="U11:U13"/>
    <mergeCell ref="V11:V13"/>
    <mergeCell ref="W11:W13"/>
    <mergeCell ref="X11:X13"/>
    <mergeCell ref="Y11:Y13"/>
    <mergeCell ref="Q14:Q15"/>
    <mergeCell ref="Q16:Q17"/>
  </mergeCells>
  <conditionalFormatting sqref="J10 J14">
    <cfRule type="cellIs" dxfId="84" priority="357" operator="equal">
      <formula>"Muy Alta"</formula>
    </cfRule>
    <cfRule type="cellIs" dxfId="83" priority="358" operator="equal">
      <formula>"Alta"</formula>
    </cfRule>
    <cfRule type="cellIs" dxfId="82" priority="359" operator="equal">
      <formula>"Media"</formula>
    </cfRule>
    <cfRule type="cellIs" dxfId="81" priority="360" operator="equal">
      <formula>"Baja"</formula>
    </cfRule>
    <cfRule type="cellIs" dxfId="80" priority="361" operator="equal">
      <formula>"Muy Baja"</formula>
    </cfRule>
  </conditionalFormatting>
  <conditionalFormatting sqref="N10 N14">
    <cfRule type="cellIs" dxfId="79" priority="352" operator="equal">
      <formula>"Catastrófico"</formula>
    </cfRule>
    <cfRule type="cellIs" dxfId="78" priority="353" operator="equal">
      <formula>"Mayor"</formula>
    </cfRule>
    <cfRule type="cellIs" dxfId="77" priority="354" operator="equal">
      <formula>"Moderado"</formula>
    </cfRule>
    <cfRule type="cellIs" dxfId="76" priority="355" operator="equal">
      <formula>"Menor"</formula>
    </cfRule>
    <cfRule type="cellIs" dxfId="75" priority="356" operator="equal">
      <formula>"Leve"</formula>
    </cfRule>
  </conditionalFormatting>
  <conditionalFormatting sqref="P10">
    <cfRule type="cellIs" dxfId="74" priority="348" operator="equal">
      <formula>"Extremo"</formula>
    </cfRule>
    <cfRule type="cellIs" dxfId="73" priority="349" operator="equal">
      <formula>"Alto"</formula>
    </cfRule>
    <cfRule type="cellIs" dxfId="72" priority="350" operator="equal">
      <formula>"Moderado"</formula>
    </cfRule>
    <cfRule type="cellIs" dxfId="71" priority="351" operator="equal">
      <formula>"Bajo"</formula>
    </cfRule>
  </conditionalFormatting>
  <conditionalFormatting sqref="AA10:AA11">
    <cfRule type="cellIs" dxfId="70" priority="343" operator="equal">
      <formula>"Muy Alta"</formula>
    </cfRule>
    <cfRule type="cellIs" dxfId="69" priority="344" operator="equal">
      <formula>"Alta"</formula>
    </cfRule>
    <cfRule type="cellIs" dxfId="68" priority="345" operator="equal">
      <formula>"Media"</formula>
    </cfRule>
    <cfRule type="cellIs" dxfId="67" priority="346" operator="equal">
      <formula>"Baja"</formula>
    </cfRule>
    <cfRule type="cellIs" dxfId="66" priority="347" operator="equal">
      <formula>"Muy Baja"</formula>
    </cfRule>
  </conditionalFormatting>
  <conditionalFormatting sqref="AC10">
    <cfRule type="cellIs" dxfId="65" priority="338" operator="equal">
      <formula>"Catastrófico"</formula>
    </cfRule>
    <cfRule type="cellIs" dxfId="64" priority="339" operator="equal">
      <formula>"Mayor"</formula>
    </cfRule>
    <cfRule type="cellIs" dxfId="63" priority="340" operator="equal">
      <formula>"Moderado"</formula>
    </cfRule>
    <cfRule type="cellIs" dxfId="62" priority="341" operator="equal">
      <formula>"Menor"</formula>
    </cfRule>
    <cfRule type="cellIs" dxfId="61" priority="342" operator="equal">
      <formula>"Leve"</formula>
    </cfRule>
  </conditionalFormatting>
  <conditionalFormatting sqref="AE10">
    <cfRule type="cellIs" dxfId="60" priority="334" operator="equal">
      <formula>"Extremo"</formula>
    </cfRule>
    <cfRule type="cellIs" dxfId="59" priority="335" operator="equal">
      <formula>"Alto"</formula>
    </cfRule>
    <cfRule type="cellIs" dxfId="58" priority="336" operator="equal">
      <formula>"Moderado"</formula>
    </cfRule>
    <cfRule type="cellIs" dxfId="57" priority="337" operator="equal">
      <formula>"Bajo"</formula>
    </cfRule>
  </conditionalFormatting>
  <conditionalFormatting sqref="P14">
    <cfRule type="cellIs" dxfId="56" priority="278" operator="equal">
      <formula>"Extremo"</formula>
    </cfRule>
    <cfRule type="cellIs" dxfId="55" priority="279" operator="equal">
      <formula>"Alto"</formula>
    </cfRule>
    <cfRule type="cellIs" dxfId="54" priority="280" operator="equal">
      <formula>"Moderado"</formula>
    </cfRule>
    <cfRule type="cellIs" dxfId="53" priority="281" operator="equal">
      <formula>"Bajo"</formula>
    </cfRule>
  </conditionalFormatting>
  <conditionalFormatting sqref="AA14:AA15">
    <cfRule type="cellIs" dxfId="52" priority="273" operator="equal">
      <formula>"Muy Alta"</formula>
    </cfRule>
    <cfRule type="cellIs" dxfId="51" priority="274" operator="equal">
      <formula>"Alta"</formula>
    </cfRule>
    <cfRule type="cellIs" dxfId="50" priority="275" operator="equal">
      <formula>"Media"</formula>
    </cfRule>
    <cfRule type="cellIs" dxfId="49" priority="276" operator="equal">
      <formula>"Baja"</formula>
    </cfRule>
    <cfRule type="cellIs" dxfId="48" priority="277" operator="equal">
      <formula>"Muy Baja"</formula>
    </cfRule>
  </conditionalFormatting>
  <conditionalFormatting sqref="AC14:AC15">
    <cfRule type="cellIs" dxfId="47" priority="268" operator="equal">
      <formula>"Catastrófico"</formula>
    </cfRule>
    <cfRule type="cellIs" dxfId="46" priority="269" operator="equal">
      <formula>"Mayor"</formula>
    </cfRule>
    <cfRule type="cellIs" dxfId="45" priority="270" operator="equal">
      <formula>"Moderado"</formula>
    </cfRule>
    <cfRule type="cellIs" dxfId="44" priority="271" operator="equal">
      <formula>"Menor"</formula>
    </cfRule>
    <cfRule type="cellIs" dxfId="43" priority="272" operator="equal">
      <formula>"Leve"</formula>
    </cfRule>
  </conditionalFormatting>
  <conditionalFormatting sqref="AE14:AE15">
    <cfRule type="cellIs" dxfId="42" priority="264" operator="equal">
      <formula>"Extremo"</formula>
    </cfRule>
    <cfRule type="cellIs" dxfId="41" priority="265" operator="equal">
      <formula>"Alto"</formula>
    </cfRule>
    <cfRule type="cellIs" dxfId="40" priority="266" operator="equal">
      <formula>"Moderado"</formula>
    </cfRule>
    <cfRule type="cellIs" dxfId="39" priority="267" operator="equal">
      <formula>"Bajo"</formula>
    </cfRule>
  </conditionalFormatting>
  <conditionalFormatting sqref="M10:M17">
    <cfRule type="containsText" dxfId="38" priority="39" operator="containsText" text="❌">
      <formula>NOT(ISERROR(SEARCH("❌",M10)))</formula>
    </cfRule>
  </conditionalFormatting>
  <conditionalFormatting sqref="AC11">
    <cfRule type="cellIs" dxfId="37" priority="34" operator="equal">
      <formula>"Catastrófico"</formula>
    </cfRule>
    <cfRule type="cellIs" dxfId="36" priority="35" operator="equal">
      <formula>"Mayor"</formula>
    </cfRule>
    <cfRule type="cellIs" dxfId="35" priority="36" operator="equal">
      <formula>"Moderado"</formula>
    </cfRule>
    <cfRule type="cellIs" dxfId="34" priority="37" operator="equal">
      <formula>"Menor"</formula>
    </cfRule>
    <cfRule type="cellIs" dxfId="33" priority="38" operator="equal">
      <formula>"Leve"</formula>
    </cfRule>
  </conditionalFormatting>
  <conditionalFormatting sqref="AE11">
    <cfRule type="cellIs" dxfId="32" priority="30" operator="equal">
      <formula>"Extremo"</formula>
    </cfRule>
    <cfRule type="cellIs" dxfId="31" priority="31" operator="equal">
      <formula>"Alto"</formula>
    </cfRule>
    <cfRule type="cellIs" dxfId="30" priority="32" operator="equal">
      <formula>"Moderado"</formula>
    </cfRule>
    <cfRule type="cellIs" dxfId="29" priority="33" operator="equal">
      <formula>"Bajo"</formula>
    </cfRule>
  </conditionalFormatting>
  <conditionalFormatting sqref="J18">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N18">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P18">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AA18">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C18">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E18">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M18">
    <cfRule type="containsText" dxfId="0" priority="1" operator="containsText" text="❌">
      <formula>NOT(ISERROR(SEARCH("❌",M18)))</formula>
    </cfRule>
  </conditionalFormatting>
  <pageMargins left="0.25" right="0.25" top="0.75" bottom="0.75" header="0.3" footer="0.3"/>
  <pageSetup paperSize="145" scale="43" fitToWidth="0"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AL10:AL11 AL13:AL14 AL18</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 AG18:AG21 AG14 AG16</xm:sqref>
        </x14:dataValidation>
        <x14:dataValidation type="list" allowBlank="1" showInputMessage="1" showErrorMessage="1">
          <x14:formula1>
            <xm:f>'Tabla Valoración controles'!$D$4:$D$6</xm:f>
          </x14:formula1>
          <xm:sqref>T10:T11 T14:T15 T18</xm:sqref>
        </x14:dataValidation>
        <x14:dataValidation type="list" allowBlank="1" showInputMessage="1" showErrorMessage="1">
          <x14:formula1>
            <xm:f>'Opciones Tratamiento'!$B$2:$B$5</xm:f>
          </x14:formula1>
          <xm:sqref>AF10:AF11 AF14:AF15 AF18</xm:sqref>
        </x14:dataValidation>
        <x14:dataValidation type="list" allowBlank="1" showInputMessage="1" showErrorMessage="1">
          <x14:formula1>
            <xm:f>'Tabla Valoración controles'!$D$7:$D$8</xm:f>
          </x14:formula1>
          <xm:sqref>U10:U11 U14:U15 U18</xm:sqref>
        </x14:dataValidation>
        <x14:dataValidation type="list" allowBlank="1" showInputMessage="1" showErrorMessage="1">
          <x14:formula1>
            <xm:f>'Tabla Valoración controles'!$D$9:$D$10</xm:f>
          </x14:formula1>
          <xm:sqref>W10:W11 W14:W15 W18</xm:sqref>
        </x14:dataValidation>
        <x14:dataValidation type="list" allowBlank="1" showInputMessage="1" showErrorMessage="1">
          <x14:formula1>
            <xm:f>'Tabla Valoración controles'!$D$11:$D$12</xm:f>
          </x14:formula1>
          <xm:sqref>X10:X11 X14:X15 X18</xm:sqref>
        </x14:dataValidation>
        <x14:dataValidation type="list" allowBlank="1" showInputMessage="1" showErrorMessage="1">
          <x14:formula1>
            <xm:f>'Tabla Valoración controles'!$D$13:$D$14</xm:f>
          </x14:formula1>
          <xm:sqref>Y10:Y11 Y14:Y15 Y18</xm:sqref>
        </x14:dataValidation>
        <x14:dataValidation type="list" allowBlank="1" showInputMessage="1" showErrorMessage="1">
          <x14:formula1>
            <xm:f>'Opciones Tratamiento'!$B$13:$B$19</xm:f>
          </x14:formula1>
          <xm:sqref>H10:H14 H18</xm:sqref>
        </x14:dataValidation>
        <x14:dataValidation type="list" allowBlank="1" showInputMessage="1" showErrorMessage="1">
          <x14:formula1>
            <xm:f>'Opciones Tratamiento'!$E$2:$E$4</xm:f>
          </x14:formula1>
          <xm:sqref>B10:B14 B18</xm:sqref>
        </x14:dataValidation>
        <x14:dataValidation type="list" allowBlank="1" showInputMessage="1" showErrorMessage="1">
          <x14:formula1>
            <xm:f>'Tabla Impacto'!$F$210:$F$221</xm:f>
          </x14:formula1>
          <xm:sqref>L10:L14 L18</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AH10:AH16 AH18:AH21</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AI10:AI21</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AJ10:AJ21</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Z42" sqref="Z42:AA43"/>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418" t="s">
        <v>161</v>
      </c>
      <c r="C2" s="418"/>
      <c r="D2" s="418"/>
      <c r="E2" s="418"/>
      <c r="F2" s="418"/>
      <c r="G2" s="418"/>
      <c r="H2" s="418"/>
      <c r="I2" s="418"/>
      <c r="J2" s="385" t="s">
        <v>2</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418"/>
      <c r="C3" s="418"/>
      <c r="D3" s="418"/>
      <c r="E3" s="418"/>
      <c r="F3" s="418"/>
      <c r="G3" s="418"/>
      <c r="H3" s="418"/>
      <c r="I3" s="418"/>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418"/>
      <c r="C4" s="418"/>
      <c r="D4" s="418"/>
      <c r="E4" s="418"/>
      <c r="F4" s="418"/>
      <c r="G4" s="418"/>
      <c r="H4" s="418"/>
      <c r="I4" s="418"/>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31" t="s">
        <v>4</v>
      </c>
      <c r="C6" s="331"/>
      <c r="D6" s="332"/>
      <c r="E6" s="369" t="s">
        <v>116</v>
      </c>
      <c r="F6" s="370"/>
      <c r="G6" s="370"/>
      <c r="H6" s="370"/>
      <c r="I6" s="371"/>
      <c r="J6" s="381" t="str">
        <f ca="1">IF(AND('Mapa final'!$J$10="Muy Alta",'Mapa final'!$N$10="Leve"),CONCATENATE("R",'Mapa final'!$A$10),"")</f>
        <v/>
      </c>
      <c r="K6" s="382"/>
      <c r="L6" s="382" t="str">
        <f ca="1">IF(AND('Mapa final'!$J$14="Muy Alta",'Mapa final'!$N$14="Leve"),CONCATENATE("R",'Mapa final'!$A$14),"")</f>
        <v/>
      </c>
      <c r="M6" s="382"/>
      <c r="N6" s="382" t="e">
        <f>IF(AND('Mapa final'!#REF!="Muy Alta",'Mapa final'!#REF!="Leve"),CONCATENATE("R",'Mapa final'!#REF!),"")</f>
        <v>#REF!</v>
      </c>
      <c r="O6" s="384"/>
      <c r="P6" s="381" t="str">
        <f ca="1">IF(AND('Mapa final'!$J$10="Muy Alta",'Mapa final'!$N$10="Menor"),CONCATENATE("R",'Mapa final'!$A$10),"")</f>
        <v/>
      </c>
      <c r="Q6" s="382"/>
      <c r="R6" s="382" t="str">
        <f ca="1">IF(AND('Mapa final'!$J$14="Muy Alta",'Mapa final'!$N$14="Menor"),CONCATENATE("R",'Mapa final'!$A$14),"")</f>
        <v/>
      </c>
      <c r="S6" s="382"/>
      <c r="T6" s="382" t="e">
        <f>IF(AND('Mapa final'!#REF!="Muy Alta",'Mapa final'!#REF!="Menor"),CONCATENATE("R",'Mapa final'!#REF!),"")</f>
        <v>#REF!</v>
      </c>
      <c r="U6" s="384"/>
      <c r="V6" s="381" t="str">
        <f ca="1">IF(AND('Mapa final'!$J$10="Muy Alta",'Mapa final'!$N$10="Moderado"),CONCATENATE("R",'Mapa final'!$A$10),"")</f>
        <v/>
      </c>
      <c r="W6" s="382"/>
      <c r="X6" s="382" t="str">
        <f ca="1">IF(AND('Mapa final'!$J$14="Muy Alta",'Mapa final'!$N$14="Moderado"),CONCATENATE("R",'Mapa final'!$A$14),"")</f>
        <v/>
      </c>
      <c r="Y6" s="382"/>
      <c r="Z6" s="382" t="e">
        <f>IF(AND('Mapa final'!#REF!="Muy Alta",'Mapa final'!#REF!="Moderado"),CONCATENATE("R",'Mapa final'!#REF!),"")</f>
        <v>#REF!</v>
      </c>
      <c r="AA6" s="384"/>
      <c r="AB6" s="381" t="str">
        <f ca="1">IF(AND('Mapa final'!$J$10="Muy Alta",'Mapa final'!$N$10="Mayor"),CONCATENATE("R",'Mapa final'!$A$10),"")</f>
        <v/>
      </c>
      <c r="AC6" s="382"/>
      <c r="AD6" s="382" t="str">
        <f ca="1">IF(AND('Mapa final'!$J$14="Muy Alta",'Mapa final'!$N$14="Mayor"),CONCATENATE("R",'Mapa final'!$A$14),"")</f>
        <v/>
      </c>
      <c r="AE6" s="382"/>
      <c r="AF6" s="382" t="e">
        <f>IF(AND('Mapa final'!#REF!="Muy Alta",'Mapa final'!#REF!="Mayor"),CONCATENATE("R",'Mapa final'!#REF!),"")</f>
        <v>#REF!</v>
      </c>
      <c r="AG6" s="384"/>
      <c r="AH6" s="397" t="str">
        <f ca="1">IF(AND('Mapa final'!$J$10="Muy Alta",'Mapa final'!$N$10="Catastrófico"),CONCATENATE("R",'Mapa final'!$A$10),"")</f>
        <v/>
      </c>
      <c r="AI6" s="398"/>
      <c r="AJ6" s="398" t="str">
        <f ca="1">IF(AND('Mapa final'!$J$14="Muy Alta",'Mapa final'!$N$14="Catastrófico"),CONCATENATE("R",'Mapa final'!$A$14),"")</f>
        <v/>
      </c>
      <c r="AK6" s="398"/>
      <c r="AL6" s="398" t="e">
        <f>IF(AND('Mapa final'!#REF!="Muy Alta",'Mapa final'!#REF!="Catastrófico"),CONCATENATE("R",'Mapa final'!#REF!),"")</f>
        <v>#REF!</v>
      </c>
      <c r="AM6" s="399"/>
      <c r="AO6" s="333" t="s">
        <v>79</v>
      </c>
      <c r="AP6" s="334"/>
      <c r="AQ6" s="334"/>
      <c r="AR6" s="334"/>
      <c r="AS6" s="334"/>
      <c r="AT6" s="33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31"/>
      <c r="C7" s="331"/>
      <c r="D7" s="332"/>
      <c r="E7" s="372"/>
      <c r="F7" s="373"/>
      <c r="G7" s="373"/>
      <c r="H7" s="373"/>
      <c r="I7" s="374"/>
      <c r="J7" s="383"/>
      <c r="K7" s="380"/>
      <c r="L7" s="380"/>
      <c r="M7" s="380"/>
      <c r="N7" s="380"/>
      <c r="O7" s="379"/>
      <c r="P7" s="383"/>
      <c r="Q7" s="380"/>
      <c r="R7" s="380"/>
      <c r="S7" s="380"/>
      <c r="T7" s="380"/>
      <c r="U7" s="379"/>
      <c r="V7" s="383"/>
      <c r="W7" s="380"/>
      <c r="X7" s="380"/>
      <c r="Y7" s="380"/>
      <c r="Z7" s="380"/>
      <c r="AA7" s="379"/>
      <c r="AB7" s="383"/>
      <c r="AC7" s="380"/>
      <c r="AD7" s="380"/>
      <c r="AE7" s="380"/>
      <c r="AF7" s="380"/>
      <c r="AG7" s="379"/>
      <c r="AH7" s="391"/>
      <c r="AI7" s="392"/>
      <c r="AJ7" s="392"/>
      <c r="AK7" s="392"/>
      <c r="AL7" s="392"/>
      <c r="AM7" s="393"/>
      <c r="AN7" s="70"/>
      <c r="AO7" s="336"/>
      <c r="AP7" s="337"/>
      <c r="AQ7" s="337"/>
      <c r="AR7" s="337"/>
      <c r="AS7" s="337"/>
      <c r="AT7" s="33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31"/>
      <c r="C8" s="331"/>
      <c r="D8" s="332"/>
      <c r="E8" s="372"/>
      <c r="F8" s="373"/>
      <c r="G8" s="373"/>
      <c r="H8" s="373"/>
      <c r="I8" s="374"/>
      <c r="J8" s="383" t="e">
        <f>IF(AND('Mapa final'!#REF!="Muy Alta",'Mapa final'!#REF!="Leve"),CONCATENATE("R",'Mapa final'!#REF!),"")</f>
        <v>#REF!</v>
      </c>
      <c r="K8" s="380"/>
      <c r="L8" s="378" t="e">
        <f>IF(AND('Mapa final'!#REF!="Muy Alta",'Mapa final'!#REF!="Leve"),CONCATENATE("R",'Mapa final'!#REF!),"")</f>
        <v>#REF!</v>
      </c>
      <c r="M8" s="378"/>
      <c r="N8" s="378" t="e">
        <f>IF(AND('Mapa final'!#REF!="Muy Alta",'Mapa final'!#REF!="Leve"),CONCATENATE("R",'Mapa final'!#REF!),"")</f>
        <v>#REF!</v>
      </c>
      <c r="O8" s="379"/>
      <c r="P8" s="383" t="e">
        <f>IF(AND('Mapa final'!#REF!="Muy Alta",'Mapa final'!#REF!="Menor"),CONCATENATE("R",'Mapa final'!#REF!),"")</f>
        <v>#REF!</v>
      </c>
      <c r="Q8" s="380"/>
      <c r="R8" s="378" t="e">
        <f>IF(AND('Mapa final'!#REF!="Muy Alta",'Mapa final'!#REF!="Menor"),CONCATENATE("R",'Mapa final'!#REF!),"")</f>
        <v>#REF!</v>
      </c>
      <c r="S8" s="378"/>
      <c r="T8" s="378" t="e">
        <f>IF(AND('Mapa final'!#REF!="Muy Alta",'Mapa final'!#REF!="Menor"),CONCATENATE("R",'Mapa final'!#REF!),"")</f>
        <v>#REF!</v>
      </c>
      <c r="U8" s="379"/>
      <c r="V8" s="383" t="e">
        <f>IF(AND('Mapa final'!#REF!="Muy Alta",'Mapa final'!#REF!="Moderado"),CONCATENATE("R",'Mapa final'!#REF!),"")</f>
        <v>#REF!</v>
      </c>
      <c r="W8" s="380"/>
      <c r="X8" s="378" t="e">
        <f>IF(AND('Mapa final'!#REF!="Muy Alta",'Mapa final'!#REF!="Moderado"),CONCATENATE("R",'Mapa final'!#REF!),"")</f>
        <v>#REF!</v>
      </c>
      <c r="Y8" s="378"/>
      <c r="Z8" s="378" t="e">
        <f>IF(AND('Mapa final'!#REF!="Muy Alta",'Mapa final'!#REF!="Moderado"),CONCATENATE("R",'Mapa final'!#REF!),"")</f>
        <v>#REF!</v>
      </c>
      <c r="AA8" s="379"/>
      <c r="AB8" s="383" t="e">
        <f>IF(AND('Mapa final'!#REF!="Muy Alta",'Mapa final'!#REF!="Mayor"),CONCATENATE("R",'Mapa final'!#REF!),"")</f>
        <v>#REF!</v>
      </c>
      <c r="AC8" s="380"/>
      <c r="AD8" s="378" t="e">
        <f>IF(AND('Mapa final'!#REF!="Muy Alta",'Mapa final'!#REF!="Mayor"),CONCATENATE("R",'Mapa final'!#REF!),"")</f>
        <v>#REF!</v>
      </c>
      <c r="AE8" s="378"/>
      <c r="AF8" s="378" t="e">
        <f>IF(AND('Mapa final'!#REF!="Muy Alta",'Mapa final'!#REF!="Mayor"),CONCATENATE("R",'Mapa final'!#REF!),"")</f>
        <v>#REF!</v>
      </c>
      <c r="AG8" s="379"/>
      <c r="AH8" s="391" t="e">
        <f>IF(AND('Mapa final'!#REF!="Muy Alta",'Mapa final'!#REF!="Catastrófico"),CONCATENATE("R",'Mapa final'!#REF!),"")</f>
        <v>#REF!</v>
      </c>
      <c r="AI8" s="392"/>
      <c r="AJ8" s="392" t="e">
        <f>IF(AND('Mapa final'!#REF!="Muy Alta",'Mapa final'!#REF!="Catastrófico"),CONCATENATE("R",'Mapa final'!#REF!),"")</f>
        <v>#REF!</v>
      </c>
      <c r="AK8" s="392"/>
      <c r="AL8" s="392" t="e">
        <f>IF(AND('Mapa final'!#REF!="Muy Alta",'Mapa final'!#REF!="Catastrófico"),CONCATENATE("R",'Mapa final'!#REF!),"")</f>
        <v>#REF!</v>
      </c>
      <c r="AM8" s="393"/>
      <c r="AN8" s="70"/>
      <c r="AO8" s="336"/>
      <c r="AP8" s="337"/>
      <c r="AQ8" s="337"/>
      <c r="AR8" s="337"/>
      <c r="AS8" s="337"/>
      <c r="AT8" s="33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31"/>
      <c r="C9" s="331"/>
      <c r="D9" s="332"/>
      <c r="E9" s="372"/>
      <c r="F9" s="373"/>
      <c r="G9" s="373"/>
      <c r="H9" s="373"/>
      <c r="I9" s="374"/>
      <c r="J9" s="383"/>
      <c r="K9" s="380"/>
      <c r="L9" s="378"/>
      <c r="M9" s="378"/>
      <c r="N9" s="378"/>
      <c r="O9" s="379"/>
      <c r="P9" s="383"/>
      <c r="Q9" s="380"/>
      <c r="R9" s="378"/>
      <c r="S9" s="378"/>
      <c r="T9" s="378"/>
      <c r="U9" s="379"/>
      <c r="V9" s="383"/>
      <c r="W9" s="380"/>
      <c r="X9" s="378"/>
      <c r="Y9" s="378"/>
      <c r="Z9" s="378"/>
      <c r="AA9" s="379"/>
      <c r="AB9" s="383"/>
      <c r="AC9" s="380"/>
      <c r="AD9" s="378"/>
      <c r="AE9" s="378"/>
      <c r="AF9" s="378"/>
      <c r="AG9" s="379"/>
      <c r="AH9" s="391"/>
      <c r="AI9" s="392"/>
      <c r="AJ9" s="392"/>
      <c r="AK9" s="392"/>
      <c r="AL9" s="392"/>
      <c r="AM9" s="393"/>
      <c r="AN9" s="70"/>
      <c r="AO9" s="336"/>
      <c r="AP9" s="337"/>
      <c r="AQ9" s="337"/>
      <c r="AR9" s="337"/>
      <c r="AS9" s="337"/>
      <c r="AT9" s="33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31"/>
      <c r="C10" s="331"/>
      <c r="D10" s="332"/>
      <c r="E10" s="372"/>
      <c r="F10" s="373"/>
      <c r="G10" s="373"/>
      <c r="H10" s="373"/>
      <c r="I10" s="374"/>
      <c r="J10" s="383" t="e">
        <f>IF(AND('Mapa final'!#REF!="Muy Alta",'Mapa final'!#REF!="Leve"),CONCATENATE("R",'Mapa final'!#REF!),"")</f>
        <v>#REF!</v>
      </c>
      <c r="K10" s="380"/>
      <c r="L10" s="378" t="e">
        <f>IF(AND('Mapa final'!#REF!="Muy Alta",'Mapa final'!#REF!="Leve"),CONCATENATE("R",'Mapa final'!#REF!),"")</f>
        <v>#REF!</v>
      </c>
      <c r="M10" s="378"/>
      <c r="N10" s="378" t="e">
        <f>IF(AND('Mapa final'!#REF!="Muy Alta",'Mapa final'!#REF!="Leve"),CONCATENATE("R",'Mapa final'!#REF!),"")</f>
        <v>#REF!</v>
      </c>
      <c r="O10" s="379"/>
      <c r="P10" s="383" t="e">
        <f>IF(AND('Mapa final'!#REF!="Muy Alta",'Mapa final'!#REF!="Menor"),CONCATENATE("R",'Mapa final'!#REF!),"")</f>
        <v>#REF!</v>
      </c>
      <c r="Q10" s="380"/>
      <c r="R10" s="378" t="e">
        <f>IF(AND('Mapa final'!#REF!="Muy Alta",'Mapa final'!#REF!="Menor"),CONCATENATE("R",'Mapa final'!#REF!),"")</f>
        <v>#REF!</v>
      </c>
      <c r="S10" s="378"/>
      <c r="T10" s="378" t="e">
        <f>IF(AND('Mapa final'!#REF!="Muy Alta",'Mapa final'!#REF!="Menor"),CONCATENATE("R",'Mapa final'!#REF!),"")</f>
        <v>#REF!</v>
      </c>
      <c r="U10" s="379"/>
      <c r="V10" s="383" t="e">
        <f>IF(AND('Mapa final'!#REF!="Muy Alta",'Mapa final'!#REF!="Moderado"),CONCATENATE("R",'Mapa final'!#REF!),"")</f>
        <v>#REF!</v>
      </c>
      <c r="W10" s="380"/>
      <c r="X10" s="378" t="e">
        <f>IF(AND('Mapa final'!#REF!="Muy Alta",'Mapa final'!#REF!="Moderado"),CONCATENATE("R",'Mapa final'!#REF!),"")</f>
        <v>#REF!</v>
      </c>
      <c r="Y10" s="378"/>
      <c r="Z10" s="378" t="e">
        <f>IF(AND('Mapa final'!#REF!="Muy Alta",'Mapa final'!#REF!="Moderado"),CONCATENATE("R",'Mapa final'!#REF!),"")</f>
        <v>#REF!</v>
      </c>
      <c r="AA10" s="379"/>
      <c r="AB10" s="383" t="e">
        <f>IF(AND('Mapa final'!#REF!="Muy Alta",'Mapa final'!#REF!="Mayor"),CONCATENATE("R",'Mapa final'!#REF!),"")</f>
        <v>#REF!</v>
      </c>
      <c r="AC10" s="380"/>
      <c r="AD10" s="378" t="e">
        <f>IF(AND('Mapa final'!#REF!="Muy Alta",'Mapa final'!#REF!="Mayor"),CONCATENATE("R",'Mapa final'!#REF!),"")</f>
        <v>#REF!</v>
      </c>
      <c r="AE10" s="378"/>
      <c r="AF10" s="378" t="e">
        <f>IF(AND('Mapa final'!#REF!="Muy Alta",'Mapa final'!#REF!="Mayor"),CONCATENATE("R",'Mapa final'!#REF!),"")</f>
        <v>#REF!</v>
      </c>
      <c r="AG10" s="379"/>
      <c r="AH10" s="391" t="e">
        <f>IF(AND('Mapa final'!#REF!="Muy Alta",'Mapa final'!#REF!="Catastrófico"),CONCATENATE("R",'Mapa final'!#REF!),"")</f>
        <v>#REF!</v>
      </c>
      <c r="AI10" s="392"/>
      <c r="AJ10" s="392" t="e">
        <f>IF(AND('Mapa final'!#REF!="Muy Alta",'Mapa final'!#REF!="Catastrófico"),CONCATENATE("R",'Mapa final'!#REF!),"")</f>
        <v>#REF!</v>
      </c>
      <c r="AK10" s="392"/>
      <c r="AL10" s="392" t="e">
        <f>IF(AND('Mapa final'!#REF!="Muy Alta",'Mapa final'!#REF!="Catastrófico"),CONCATENATE("R",'Mapa final'!#REF!),"")</f>
        <v>#REF!</v>
      </c>
      <c r="AM10" s="393"/>
      <c r="AN10" s="70"/>
      <c r="AO10" s="336"/>
      <c r="AP10" s="337"/>
      <c r="AQ10" s="337"/>
      <c r="AR10" s="337"/>
      <c r="AS10" s="337"/>
      <c r="AT10" s="33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31"/>
      <c r="C11" s="331"/>
      <c r="D11" s="332"/>
      <c r="E11" s="372"/>
      <c r="F11" s="373"/>
      <c r="G11" s="373"/>
      <c r="H11" s="373"/>
      <c r="I11" s="374"/>
      <c r="J11" s="383"/>
      <c r="K11" s="380"/>
      <c r="L11" s="378"/>
      <c r="M11" s="378"/>
      <c r="N11" s="378"/>
      <c r="O11" s="379"/>
      <c r="P11" s="383"/>
      <c r="Q11" s="380"/>
      <c r="R11" s="378"/>
      <c r="S11" s="378"/>
      <c r="T11" s="378"/>
      <c r="U11" s="379"/>
      <c r="V11" s="383"/>
      <c r="W11" s="380"/>
      <c r="X11" s="378"/>
      <c r="Y11" s="378"/>
      <c r="Z11" s="378"/>
      <c r="AA11" s="379"/>
      <c r="AB11" s="383"/>
      <c r="AC11" s="380"/>
      <c r="AD11" s="378"/>
      <c r="AE11" s="378"/>
      <c r="AF11" s="378"/>
      <c r="AG11" s="379"/>
      <c r="AH11" s="391"/>
      <c r="AI11" s="392"/>
      <c r="AJ11" s="392"/>
      <c r="AK11" s="392"/>
      <c r="AL11" s="392"/>
      <c r="AM11" s="393"/>
      <c r="AN11" s="70"/>
      <c r="AO11" s="336"/>
      <c r="AP11" s="337"/>
      <c r="AQ11" s="337"/>
      <c r="AR11" s="337"/>
      <c r="AS11" s="337"/>
      <c r="AT11" s="33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31"/>
      <c r="C12" s="331"/>
      <c r="D12" s="332"/>
      <c r="E12" s="372"/>
      <c r="F12" s="373"/>
      <c r="G12" s="373"/>
      <c r="H12" s="373"/>
      <c r="I12" s="374"/>
      <c r="J12" s="383" t="e">
        <f>IF(AND('Mapa final'!#REF!="Muy Alta",'Mapa final'!#REF!="Leve"),CONCATENATE("R",'Mapa final'!#REF!),"")</f>
        <v>#REF!</v>
      </c>
      <c r="K12" s="380"/>
      <c r="L12" s="378" t="str">
        <f>IF(AND('Mapa final'!$J$22="Muy Alta",'Mapa final'!$N$22="Leve"),CONCATENATE("R",'Mapa final'!$A$22),"")</f>
        <v/>
      </c>
      <c r="M12" s="378"/>
      <c r="N12" s="378" t="str">
        <f>IF(AND('Mapa final'!$J$28="Muy Alta",'Mapa final'!$N$28="Leve"),CONCATENATE("R",'Mapa final'!$A$28),"")</f>
        <v/>
      </c>
      <c r="O12" s="379"/>
      <c r="P12" s="383" t="e">
        <f>IF(AND('Mapa final'!#REF!="Muy Alta",'Mapa final'!#REF!="Menor"),CONCATENATE("R",'Mapa final'!#REF!),"")</f>
        <v>#REF!</v>
      </c>
      <c r="Q12" s="380"/>
      <c r="R12" s="378" t="str">
        <f>IF(AND('Mapa final'!$J$22="Muy Alta",'Mapa final'!$N$22="Menor"),CONCATENATE("R",'Mapa final'!$A$22),"")</f>
        <v/>
      </c>
      <c r="S12" s="378"/>
      <c r="T12" s="378" t="str">
        <f>IF(AND('Mapa final'!$J$28="Muy Alta",'Mapa final'!$N$28="Menor"),CONCATENATE("R",'Mapa final'!$A$28),"")</f>
        <v/>
      </c>
      <c r="U12" s="379"/>
      <c r="V12" s="383" t="e">
        <f>IF(AND('Mapa final'!#REF!="Muy Alta",'Mapa final'!#REF!="Moderado"),CONCATENATE("R",'Mapa final'!#REF!),"")</f>
        <v>#REF!</v>
      </c>
      <c r="W12" s="380"/>
      <c r="X12" s="378" t="str">
        <f>IF(AND('Mapa final'!$J$22="Muy Alta",'Mapa final'!$N$22="Moderado"),CONCATENATE("R",'Mapa final'!$A$22),"")</f>
        <v/>
      </c>
      <c r="Y12" s="378"/>
      <c r="Z12" s="378" t="str">
        <f>IF(AND('Mapa final'!$J$28="Muy Alta",'Mapa final'!$N$28="Moderado"),CONCATENATE("R",'Mapa final'!$A$28),"")</f>
        <v/>
      </c>
      <c r="AA12" s="379"/>
      <c r="AB12" s="383" t="e">
        <f>IF(AND('Mapa final'!#REF!="Muy Alta",'Mapa final'!#REF!="Mayor"),CONCATENATE("R",'Mapa final'!#REF!),"")</f>
        <v>#REF!</v>
      </c>
      <c r="AC12" s="380"/>
      <c r="AD12" s="378" t="str">
        <f>IF(AND('Mapa final'!$J$22="Muy Alta",'Mapa final'!$N$22="Mayor"),CONCATENATE("R",'Mapa final'!$A$22),"")</f>
        <v/>
      </c>
      <c r="AE12" s="378"/>
      <c r="AF12" s="378" t="str">
        <f>IF(AND('Mapa final'!$J$28="Muy Alta",'Mapa final'!$N$28="Mayor"),CONCATENATE("R",'Mapa final'!$A$28),"")</f>
        <v/>
      </c>
      <c r="AG12" s="379"/>
      <c r="AH12" s="391" t="e">
        <f>IF(AND('Mapa final'!#REF!="Muy Alta",'Mapa final'!#REF!="Catastrófico"),CONCATENATE("R",'Mapa final'!#REF!),"")</f>
        <v>#REF!</v>
      </c>
      <c r="AI12" s="392"/>
      <c r="AJ12" s="392" t="str">
        <f>IF(AND('Mapa final'!$J$22="Muy Alta",'Mapa final'!$N$22="Catastrófico"),CONCATENATE("R",'Mapa final'!$A$22),"")</f>
        <v/>
      </c>
      <c r="AK12" s="392"/>
      <c r="AL12" s="392" t="str">
        <f>IF(AND('Mapa final'!$J$28="Muy Alta",'Mapa final'!$N$28="Catastrófico"),CONCATENATE("R",'Mapa final'!$A$28),"")</f>
        <v/>
      </c>
      <c r="AM12" s="393"/>
      <c r="AN12" s="70"/>
      <c r="AO12" s="336"/>
      <c r="AP12" s="337"/>
      <c r="AQ12" s="337"/>
      <c r="AR12" s="337"/>
      <c r="AS12" s="337"/>
      <c r="AT12" s="33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31"/>
      <c r="C13" s="331"/>
      <c r="D13" s="332"/>
      <c r="E13" s="375"/>
      <c r="F13" s="376"/>
      <c r="G13" s="376"/>
      <c r="H13" s="376"/>
      <c r="I13" s="377"/>
      <c r="J13" s="383"/>
      <c r="K13" s="380"/>
      <c r="L13" s="380"/>
      <c r="M13" s="380"/>
      <c r="N13" s="380"/>
      <c r="O13" s="379"/>
      <c r="P13" s="383"/>
      <c r="Q13" s="380"/>
      <c r="R13" s="380"/>
      <c r="S13" s="380"/>
      <c r="T13" s="380"/>
      <c r="U13" s="379"/>
      <c r="V13" s="383"/>
      <c r="W13" s="380"/>
      <c r="X13" s="380"/>
      <c r="Y13" s="380"/>
      <c r="Z13" s="380"/>
      <c r="AA13" s="379"/>
      <c r="AB13" s="383"/>
      <c r="AC13" s="380"/>
      <c r="AD13" s="380"/>
      <c r="AE13" s="380"/>
      <c r="AF13" s="380"/>
      <c r="AG13" s="379"/>
      <c r="AH13" s="394"/>
      <c r="AI13" s="395"/>
      <c r="AJ13" s="395"/>
      <c r="AK13" s="395"/>
      <c r="AL13" s="395"/>
      <c r="AM13" s="396"/>
      <c r="AN13" s="70"/>
      <c r="AO13" s="339"/>
      <c r="AP13" s="340"/>
      <c r="AQ13" s="340"/>
      <c r="AR13" s="340"/>
      <c r="AS13" s="340"/>
      <c r="AT13" s="34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31"/>
      <c r="C14" s="331"/>
      <c r="D14" s="332"/>
      <c r="E14" s="369" t="s">
        <v>115</v>
      </c>
      <c r="F14" s="370"/>
      <c r="G14" s="370"/>
      <c r="H14" s="370"/>
      <c r="I14" s="370"/>
      <c r="J14" s="406" t="str">
        <f ca="1">IF(AND('Mapa final'!$J$10="Alta",'Mapa final'!$N$10="Leve"),CONCATENATE("R",'Mapa final'!$A$10),"")</f>
        <v/>
      </c>
      <c r="K14" s="407"/>
      <c r="L14" s="407" t="str">
        <f ca="1">IF(AND('Mapa final'!$J$14="Alta",'Mapa final'!$N$14="Leve"),CONCATENATE("R",'Mapa final'!$A$14),"")</f>
        <v/>
      </c>
      <c r="M14" s="407"/>
      <c r="N14" s="407" t="e">
        <f>IF(AND('Mapa final'!#REF!="Alta",'Mapa final'!#REF!="Leve"),CONCATENATE("R",'Mapa final'!#REF!),"")</f>
        <v>#REF!</v>
      </c>
      <c r="O14" s="408"/>
      <c r="P14" s="406" t="str">
        <f ca="1">IF(AND('Mapa final'!$J$10="Alta",'Mapa final'!$N$10="Menor"),CONCATENATE("R",'Mapa final'!$A$10),"")</f>
        <v/>
      </c>
      <c r="Q14" s="407"/>
      <c r="R14" s="407" t="str">
        <f ca="1">IF(AND('Mapa final'!$J$14="Alta",'Mapa final'!$N$14="Menor"),CONCATENATE("R",'Mapa final'!$A$14),"")</f>
        <v/>
      </c>
      <c r="S14" s="407"/>
      <c r="T14" s="407" t="e">
        <f>IF(AND('Mapa final'!#REF!="Alta",'Mapa final'!#REF!="Menor"),CONCATENATE("R",'Mapa final'!#REF!),"")</f>
        <v>#REF!</v>
      </c>
      <c r="U14" s="408"/>
      <c r="V14" s="381" t="str">
        <f ca="1">IF(AND('Mapa final'!$J$10="Alta",'Mapa final'!$N$10="Moderado"),CONCATENATE("R",'Mapa final'!$A$10),"")</f>
        <v/>
      </c>
      <c r="W14" s="382"/>
      <c r="X14" s="382" t="str">
        <f ca="1">IF(AND('Mapa final'!$J$14="Alta",'Mapa final'!$N$14="Moderado"),CONCATENATE("R",'Mapa final'!$A$14),"")</f>
        <v/>
      </c>
      <c r="Y14" s="382"/>
      <c r="Z14" s="382" t="e">
        <f>IF(AND('Mapa final'!#REF!="Alta",'Mapa final'!#REF!="Moderado"),CONCATENATE("R",'Mapa final'!#REF!),"")</f>
        <v>#REF!</v>
      </c>
      <c r="AA14" s="384"/>
      <c r="AB14" s="381" t="str">
        <f ca="1">IF(AND('Mapa final'!$J$10="Alta",'Mapa final'!$N$10="Mayor"),CONCATENATE("R",'Mapa final'!$A$10),"")</f>
        <v/>
      </c>
      <c r="AC14" s="382"/>
      <c r="AD14" s="382" t="str">
        <f ca="1">IF(AND('Mapa final'!$J$14="Alta",'Mapa final'!$N$14="Mayor"),CONCATENATE("R",'Mapa final'!$A$14),"")</f>
        <v/>
      </c>
      <c r="AE14" s="382"/>
      <c r="AF14" s="382" t="e">
        <f>IF(AND('Mapa final'!#REF!="Alta",'Mapa final'!#REF!="Mayor"),CONCATENATE("R",'Mapa final'!#REF!),"")</f>
        <v>#REF!</v>
      </c>
      <c r="AG14" s="384"/>
      <c r="AH14" s="397" t="str">
        <f ca="1">IF(AND('Mapa final'!$J$10="Alta",'Mapa final'!$N$10="Catastrófico"),CONCATENATE("R",'Mapa final'!$A$10),"")</f>
        <v/>
      </c>
      <c r="AI14" s="398"/>
      <c r="AJ14" s="398" t="str">
        <f ca="1">IF(AND('Mapa final'!$J$14="Alta",'Mapa final'!$N$14="Catastrófico"),CONCATENATE("R",'Mapa final'!$A$14),"")</f>
        <v/>
      </c>
      <c r="AK14" s="398"/>
      <c r="AL14" s="398" t="e">
        <f>IF(AND('Mapa final'!#REF!="Alta",'Mapa final'!#REF!="Catastrófico"),CONCATENATE("R",'Mapa final'!#REF!),"")</f>
        <v>#REF!</v>
      </c>
      <c r="AM14" s="399"/>
      <c r="AN14" s="70"/>
      <c r="AO14" s="342" t="s">
        <v>80</v>
      </c>
      <c r="AP14" s="343"/>
      <c r="AQ14" s="343"/>
      <c r="AR14" s="343"/>
      <c r="AS14" s="343"/>
      <c r="AT14" s="34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31"/>
      <c r="C15" s="331"/>
      <c r="D15" s="332"/>
      <c r="E15" s="372"/>
      <c r="F15" s="373"/>
      <c r="G15" s="373"/>
      <c r="H15" s="373"/>
      <c r="I15" s="386"/>
      <c r="J15" s="400"/>
      <c r="K15" s="401"/>
      <c r="L15" s="401"/>
      <c r="M15" s="401"/>
      <c r="N15" s="401"/>
      <c r="O15" s="402"/>
      <c r="P15" s="400"/>
      <c r="Q15" s="401"/>
      <c r="R15" s="401"/>
      <c r="S15" s="401"/>
      <c r="T15" s="401"/>
      <c r="U15" s="402"/>
      <c r="V15" s="383"/>
      <c r="W15" s="380"/>
      <c r="X15" s="380"/>
      <c r="Y15" s="380"/>
      <c r="Z15" s="380"/>
      <c r="AA15" s="379"/>
      <c r="AB15" s="383"/>
      <c r="AC15" s="380"/>
      <c r="AD15" s="380"/>
      <c r="AE15" s="380"/>
      <c r="AF15" s="380"/>
      <c r="AG15" s="379"/>
      <c r="AH15" s="391"/>
      <c r="AI15" s="392"/>
      <c r="AJ15" s="392"/>
      <c r="AK15" s="392"/>
      <c r="AL15" s="392"/>
      <c r="AM15" s="393"/>
      <c r="AN15" s="70"/>
      <c r="AO15" s="345"/>
      <c r="AP15" s="346"/>
      <c r="AQ15" s="346"/>
      <c r="AR15" s="346"/>
      <c r="AS15" s="346"/>
      <c r="AT15" s="34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31"/>
      <c r="C16" s="331"/>
      <c r="D16" s="332"/>
      <c r="E16" s="372"/>
      <c r="F16" s="373"/>
      <c r="G16" s="373"/>
      <c r="H16" s="373"/>
      <c r="I16" s="386"/>
      <c r="J16" s="400" t="e">
        <f>IF(AND('Mapa final'!#REF!="Alta",'Mapa final'!#REF!="Leve"),CONCATENATE("R",'Mapa final'!#REF!),"")</f>
        <v>#REF!</v>
      </c>
      <c r="K16" s="401"/>
      <c r="L16" s="401" t="e">
        <f>IF(AND('Mapa final'!#REF!="Alta",'Mapa final'!#REF!="Leve"),CONCATENATE("R",'Mapa final'!#REF!),"")</f>
        <v>#REF!</v>
      </c>
      <c r="M16" s="401"/>
      <c r="N16" s="401" t="e">
        <f>IF(AND('Mapa final'!#REF!="Alta",'Mapa final'!#REF!="Leve"),CONCATENATE("R",'Mapa final'!#REF!),"")</f>
        <v>#REF!</v>
      </c>
      <c r="O16" s="402"/>
      <c r="P16" s="400" t="e">
        <f>IF(AND('Mapa final'!#REF!="Alta",'Mapa final'!#REF!="Menor"),CONCATENATE("R",'Mapa final'!#REF!),"")</f>
        <v>#REF!</v>
      </c>
      <c r="Q16" s="401"/>
      <c r="R16" s="401" t="e">
        <f>IF(AND('Mapa final'!#REF!="Alta",'Mapa final'!#REF!="Menor"),CONCATENATE("R",'Mapa final'!#REF!),"")</f>
        <v>#REF!</v>
      </c>
      <c r="S16" s="401"/>
      <c r="T16" s="401" t="e">
        <f>IF(AND('Mapa final'!#REF!="Alta",'Mapa final'!#REF!="Menor"),CONCATENATE("R",'Mapa final'!#REF!),"")</f>
        <v>#REF!</v>
      </c>
      <c r="U16" s="402"/>
      <c r="V16" s="383" t="e">
        <f>IF(AND('Mapa final'!#REF!="Alta",'Mapa final'!#REF!="Moderado"),CONCATENATE("R",'Mapa final'!#REF!),"")</f>
        <v>#REF!</v>
      </c>
      <c r="W16" s="380"/>
      <c r="X16" s="378" t="e">
        <f>IF(AND('Mapa final'!#REF!="Alta",'Mapa final'!#REF!="Moderado"),CONCATENATE("R",'Mapa final'!#REF!),"")</f>
        <v>#REF!</v>
      </c>
      <c r="Y16" s="378"/>
      <c r="Z16" s="378" t="e">
        <f>IF(AND('Mapa final'!#REF!="Alta",'Mapa final'!#REF!="Moderado"),CONCATENATE("R",'Mapa final'!#REF!),"")</f>
        <v>#REF!</v>
      </c>
      <c r="AA16" s="379"/>
      <c r="AB16" s="383" t="e">
        <f>IF(AND('Mapa final'!#REF!="Alta",'Mapa final'!#REF!="Mayor"),CONCATENATE("R",'Mapa final'!#REF!),"")</f>
        <v>#REF!</v>
      </c>
      <c r="AC16" s="380"/>
      <c r="AD16" s="378" t="e">
        <f>IF(AND('Mapa final'!#REF!="Alta",'Mapa final'!#REF!="Mayor"),CONCATENATE("R",'Mapa final'!#REF!),"")</f>
        <v>#REF!</v>
      </c>
      <c r="AE16" s="378"/>
      <c r="AF16" s="378" t="e">
        <f>IF(AND('Mapa final'!#REF!="Alta",'Mapa final'!#REF!="Mayor"),CONCATENATE("R",'Mapa final'!#REF!),"")</f>
        <v>#REF!</v>
      </c>
      <c r="AG16" s="379"/>
      <c r="AH16" s="391" t="e">
        <f>IF(AND('Mapa final'!#REF!="Alta",'Mapa final'!#REF!="Catastrófico"),CONCATENATE("R",'Mapa final'!#REF!),"")</f>
        <v>#REF!</v>
      </c>
      <c r="AI16" s="392"/>
      <c r="AJ16" s="392" t="e">
        <f>IF(AND('Mapa final'!#REF!="Alta",'Mapa final'!#REF!="Catastrófico"),CONCATENATE("R",'Mapa final'!#REF!),"")</f>
        <v>#REF!</v>
      </c>
      <c r="AK16" s="392"/>
      <c r="AL16" s="392" t="e">
        <f>IF(AND('Mapa final'!#REF!="Alta",'Mapa final'!#REF!="Catastrófico"),CONCATENATE("R",'Mapa final'!#REF!),"")</f>
        <v>#REF!</v>
      </c>
      <c r="AM16" s="393"/>
      <c r="AN16" s="70"/>
      <c r="AO16" s="345"/>
      <c r="AP16" s="346"/>
      <c r="AQ16" s="346"/>
      <c r="AR16" s="346"/>
      <c r="AS16" s="346"/>
      <c r="AT16" s="34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31"/>
      <c r="C17" s="331"/>
      <c r="D17" s="332"/>
      <c r="E17" s="372"/>
      <c r="F17" s="373"/>
      <c r="G17" s="373"/>
      <c r="H17" s="373"/>
      <c r="I17" s="386"/>
      <c r="J17" s="400"/>
      <c r="K17" s="401"/>
      <c r="L17" s="401"/>
      <c r="M17" s="401"/>
      <c r="N17" s="401"/>
      <c r="O17" s="402"/>
      <c r="P17" s="400"/>
      <c r="Q17" s="401"/>
      <c r="R17" s="401"/>
      <c r="S17" s="401"/>
      <c r="T17" s="401"/>
      <c r="U17" s="402"/>
      <c r="V17" s="383"/>
      <c r="W17" s="380"/>
      <c r="X17" s="378"/>
      <c r="Y17" s="378"/>
      <c r="Z17" s="378"/>
      <c r="AA17" s="379"/>
      <c r="AB17" s="383"/>
      <c r="AC17" s="380"/>
      <c r="AD17" s="378"/>
      <c r="AE17" s="378"/>
      <c r="AF17" s="378"/>
      <c r="AG17" s="379"/>
      <c r="AH17" s="391"/>
      <c r="AI17" s="392"/>
      <c r="AJ17" s="392"/>
      <c r="AK17" s="392"/>
      <c r="AL17" s="392"/>
      <c r="AM17" s="393"/>
      <c r="AN17" s="70"/>
      <c r="AO17" s="345"/>
      <c r="AP17" s="346"/>
      <c r="AQ17" s="346"/>
      <c r="AR17" s="346"/>
      <c r="AS17" s="346"/>
      <c r="AT17" s="34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31"/>
      <c r="C18" s="331"/>
      <c r="D18" s="332"/>
      <c r="E18" s="372"/>
      <c r="F18" s="373"/>
      <c r="G18" s="373"/>
      <c r="H18" s="373"/>
      <c r="I18" s="386"/>
      <c r="J18" s="400" t="e">
        <f>IF(AND('Mapa final'!#REF!="Alta",'Mapa final'!#REF!="Leve"),CONCATENATE("R",'Mapa final'!#REF!),"")</f>
        <v>#REF!</v>
      </c>
      <c r="K18" s="401"/>
      <c r="L18" s="401" t="e">
        <f>IF(AND('Mapa final'!#REF!="Alta",'Mapa final'!#REF!="Leve"),CONCATENATE("R",'Mapa final'!#REF!),"")</f>
        <v>#REF!</v>
      </c>
      <c r="M18" s="401"/>
      <c r="N18" s="401" t="e">
        <f>IF(AND('Mapa final'!#REF!="Alta",'Mapa final'!#REF!="Leve"),CONCATENATE("R",'Mapa final'!#REF!),"")</f>
        <v>#REF!</v>
      </c>
      <c r="O18" s="402"/>
      <c r="P18" s="400" t="e">
        <f>IF(AND('Mapa final'!#REF!="Alta",'Mapa final'!#REF!="Menor"),CONCATENATE("R",'Mapa final'!#REF!),"")</f>
        <v>#REF!</v>
      </c>
      <c r="Q18" s="401"/>
      <c r="R18" s="401" t="e">
        <f>IF(AND('Mapa final'!#REF!="Alta",'Mapa final'!#REF!="Menor"),CONCATENATE("R",'Mapa final'!#REF!),"")</f>
        <v>#REF!</v>
      </c>
      <c r="S18" s="401"/>
      <c r="T18" s="401" t="e">
        <f>IF(AND('Mapa final'!#REF!="Alta",'Mapa final'!#REF!="Menor"),CONCATENATE("R",'Mapa final'!#REF!),"")</f>
        <v>#REF!</v>
      </c>
      <c r="U18" s="402"/>
      <c r="V18" s="383" t="e">
        <f>IF(AND('Mapa final'!#REF!="Alta",'Mapa final'!#REF!="Moderado"),CONCATENATE("R",'Mapa final'!#REF!),"")</f>
        <v>#REF!</v>
      </c>
      <c r="W18" s="380"/>
      <c r="X18" s="378" t="e">
        <f>IF(AND('Mapa final'!#REF!="Alta",'Mapa final'!#REF!="Moderado"),CONCATENATE("R",'Mapa final'!#REF!),"")</f>
        <v>#REF!</v>
      </c>
      <c r="Y18" s="378"/>
      <c r="Z18" s="378" t="e">
        <f>IF(AND('Mapa final'!#REF!="Alta",'Mapa final'!#REF!="Moderado"),CONCATENATE("R",'Mapa final'!#REF!),"")</f>
        <v>#REF!</v>
      </c>
      <c r="AA18" s="379"/>
      <c r="AB18" s="383" t="e">
        <f>IF(AND('Mapa final'!#REF!="Alta",'Mapa final'!#REF!="Mayor"),CONCATENATE("R",'Mapa final'!#REF!),"")</f>
        <v>#REF!</v>
      </c>
      <c r="AC18" s="380"/>
      <c r="AD18" s="378" t="e">
        <f>IF(AND('Mapa final'!#REF!="Alta",'Mapa final'!#REF!="Mayor"),CONCATENATE("R",'Mapa final'!#REF!),"")</f>
        <v>#REF!</v>
      </c>
      <c r="AE18" s="378"/>
      <c r="AF18" s="378" t="e">
        <f>IF(AND('Mapa final'!#REF!="Alta",'Mapa final'!#REF!="Mayor"),CONCATENATE("R",'Mapa final'!#REF!),"")</f>
        <v>#REF!</v>
      </c>
      <c r="AG18" s="379"/>
      <c r="AH18" s="391" t="e">
        <f>IF(AND('Mapa final'!#REF!="Alta",'Mapa final'!#REF!="Catastrófico"),CONCATENATE("R",'Mapa final'!#REF!),"")</f>
        <v>#REF!</v>
      </c>
      <c r="AI18" s="392"/>
      <c r="AJ18" s="392" t="e">
        <f>IF(AND('Mapa final'!#REF!="Alta",'Mapa final'!#REF!="Catastrófico"),CONCATENATE("R",'Mapa final'!#REF!),"")</f>
        <v>#REF!</v>
      </c>
      <c r="AK18" s="392"/>
      <c r="AL18" s="392" t="e">
        <f>IF(AND('Mapa final'!#REF!="Alta",'Mapa final'!#REF!="Catastrófico"),CONCATENATE("R",'Mapa final'!#REF!),"")</f>
        <v>#REF!</v>
      </c>
      <c r="AM18" s="393"/>
      <c r="AN18" s="70"/>
      <c r="AO18" s="345"/>
      <c r="AP18" s="346"/>
      <c r="AQ18" s="346"/>
      <c r="AR18" s="346"/>
      <c r="AS18" s="346"/>
      <c r="AT18" s="34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31"/>
      <c r="C19" s="331"/>
      <c r="D19" s="332"/>
      <c r="E19" s="372"/>
      <c r="F19" s="373"/>
      <c r="G19" s="373"/>
      <c r="H19" s="373"/>
      <c r="I19" s="386"/>
      <c r="J19" s="400"/>
      <c r="K19" s="401"/>
      <c r="L19" s="401"/>
      <c r="M19" s="401"/>
      <c r="N19" s="401"/>
      <c r="O19" s="402"/>
      <c r="P19" s="400"/>
      <c r="Q19" s="401"/>
      <c r="R19" s="401"/>
      <c r="S19" s="401"/>
      <c r="T19" s="401"/>
      <c r="U19" s="402"/>
      <c r="V19" s="383"/>
      <c r="W19" s="380"/>
      <c r="X19" s="378"/>
      <c r="Y19" s="378"/>
      <c r="Z19" s="378"/>
      <c r="AA19" s="379"/>
      <c r="AB19" s="383"/>
      <c r="AC19" s="380"/>
      <c r="AD19" s="378"/>
      <c r="AE19" s="378"/>
      <c r="AF19" s="378"/>
      <c r="AG19" s="379"/>
      <c r="AH19" s="391"/>
      <c r="AI19" s="392"/>
      <c r="AJ19" s="392"/>
      <c r="AK19" s="392"/>
      <c r="AL19" s="392"/>
      <c r="AM19" s="393"/>
      <c r="AN19" s="70"/>
      <c r="AO19" s="345"/>
      <c r="AP19" s="346"/>
      <c r="AQ19" s="346"/>
      <c r="AR19" s="346"/>
      <c r="AS19" s="346"/>
      <c r="AT19" s="34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31"/>
      <c r="C20" s="331"/>
      <c r="D20" s="332"/>
      <c r="E20" s="372"/>
      <c r="F20" s="373"/>
      <c r="G20" s="373"/>
      <c r="H20" s="373"/>
      <c r="I20" s="386"/>
      <c r="J20" s="400" t="e">
        <f>IF(AND('Mapa final'!#REF!="Alta",'Mapa final'!#REF!="Leve"),CONCATENATE("R",'Mapa final'!#REF!),"")</f>
        <v>#REF!</v>
      </c>
      <c r="K20" s="401"/>
      <c r="L20" s="401" t="str">
        <f>IF(AND('Mapa final'!$J$22="Alta",'Mapa final'!$N$22="Leve"),CONCATENATE("R",'Mapa final'!$A$22),"")</f>
        <v/>
      </c>
      <c r="M20" s="401"/>
      <c r="N20" s="401" t="str">
        <f>IF(AND('Mapa final'!$J$28="Alta",'Mapa final'!$N$28="Leve"),CONCATENATE("R",'Mapa final'!$A$28),"")</f>
        <v/>
      </c>
      <c r="O20" s="402"/>
      <c r="P20" s="400" t="e">
        <f>IF(AND('Mapa final'!#REF!="Alta",'Mapa final'!#REF!="Menor"),CONCATENATE("R",'Mapa final'!#REF!),"")</f>
        <v>#REF!</v>
      </c>
      <c r="Q20" s="401"/>
      <c r="R20" s="401" t="str">
        <f>IF(AND('Mapa final'!$J$22="Alta",'Mapa final'!$N$22="Menor"),CONCATENATE("R",'Mapa final'!$A$22),"")</f>
        <v/>
      </c>
      <c r="S20" s="401"/>
      <c r="T20" s="401" t="str">
        <f>IF(AND('Mapa final'!$J$28="Alta",'Mapa final'!$N$28="Menor"),CONCATENATE("R",'Mapa final'!$A$28),"")</f>
        <v/>
      </c>
      <c r="U20" s="402"/>
      <c r="V20" s="383" t="e">
        <f>IF(AND('Mapa final'!#REF!="Alta",'Mapa final'!#REF!="Moderado"),CONCATENATE("R",'Mapa final'!#REF!),"")</f>
        <v>#REF!</v>
      </c>
      <c r="W20" s="380"/>
      <c r="X20" s="378" t="str">
        <f>IF(AND('Mapa final'!$J$22="Alta",'Mapa final'!$N$22="Moderado"),CONCATENATE("R",'Mapa final'!$A$22),"")</f>
        <v/>
      </c>
      <c r="Y20" s="378"/>
      <c r="Z20" s="378" t="str">
        <f>IF(AND('Mapa final'!$J$28="Alta",'Mapa final'!$N$28="Moderado"),CONCATENATE("R",'Mapa final'!$A$28),"")</f>
        <v/>
      </c>
      <c r="AA20" s="379"/>
      <c r="AB20" s="383" t="e">
        <f>IF(AND('Mapa final'!#REF!="Alta",'Mapa final'!#REF!="Mayor"),CONCATENATE("R",'Mapa final'!#REF!),"")</f>
        <v>#REF!</v>
      </c>
      <c r="AC20" s="380"/>
      <c r="AD20" s="378" t="str">
        <f>IF(AND('Mapa final'!$J$22="Alta",'Mapa final'!$N$22="Mayor"),CONCATENATE("R",'Mapa final'!$A$22),"")</f>
        <v/>
      </c>
      <c r="AE20" s="378"/>
      <c r="AF20" s="378" t="str">
        <f>IF(AND('Mapa final'!$J$28="Alta",'Mapa final'!$N$28="Mayor"),CONCATENATE("R",'Mapa final'!$A$28),"")</f>
        <v/>
      </c>
      <c r="AG20" s="379"/>
      <c r="AH20" s="391" t="e">
        <f>IF(AND('Mapa final'!#REF!="Alta",'Mapa final'!#REF!="Catastrófico"),CONCATENATE("R",'Mapa final'!#REF!),"")</f>
        <v>#REF!</v>
      </c>
      <c r="AI20" s="392"/>
      <c r="AJ20" s="392" t="str">
        <f>IF(AND('Mapa final'!$J$22="Alta",'Mapa final'!$N$22="Catastrófico"),CONCATENATE("R",'Mapa final'!$A$22),"")</f>
        <v/>
      </c>
      <c r="AK20" s="392"/>
      <c r="AL20" s="392" t="str">
        <f>IF(AND('Mapa final'!$J$28="Alta",'Mapa final'!$N$28="Catastrófico"),CONCATENATE("R",'Mapa final'!$A$28),"")</f>
        <v/>
      </c>
      <c r="AM20" s="393"/>
      <c r="AN20" s="70"/>
      <c r="AO20" s="345"/>
      <c r="AP20" s="346"/>
      <c r="AQ20" s="346"/>
      <c r="AR20" s="346"/>
      <c r="AS20" s="346"/>
      <c r="AT20" s="34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31"/>
      <c r="C21" s="331"/>
      <c r="D21" s="332"/>
      <c r="E21" s="375"/>
      <c r="F21" s="376"/>
      <c r="G21" s="376"/>
      <c r="H21" s="376"/>
      <c r="I21" s="376"/>
      <c r="J21" s="403"/>
      <c r="K21" s="404"/>
      <c r="L21" s="404"/>
      <c r="M21" s="404"/>
      <c r="N21" s="404"/>
      <c r="O21" s="405"/>
      <c r="P21" s="403"/>
      <c r="Q21" s="404"/>
      <c r="R21" s="404"/>
      <c r="S21" s="404"/>
      <c r="T21" s="404"/>
      <c r="U21" s="405"/>
      <c r="V21" s="388"/>
      <c r="W21" s="389"/>
      <c r="X21" s="389"/>
      <c r="Y21" s="389"/>
      <c r="Z21" s="389"/>
      <c r="AA21" s="390"/>
      <c r="AB21" s="388"/>
      <c r="AC21" s="389"/>
      <c r="AD21" s="389"/>
      <c r="AE21" s="389"/>
      <c r="AF21" s="389"/>
      <c r="AG21" s="390"/>
      <c r="AH21" s="394"/>
      <c r="AI21" s="395"/>
      <c r="AJ21" s="395"/>
      <c r="AK21" s="395"/>
      <c r="AL21" s="395"/>
      <c r="AM21" s="396"/>
      <c r="AN21" s="70"/>
      <c r="AO21" s="348"/>
      <c r="AP21" s="349"/>
      <c r="AQ21" s="349"/>
      <c r="AR21" s="349"/>
      <c r="AS21" s="349"/>
      <c r="AT21" s="35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25">
      <c r="A22" s="70"/>
      <c r="B22" s="331"/>
      <c r="C22" s="331"/>
      <c r="D22" s="332"/>
      <c r="E22" s="369" t="s">
        <v>117</v>
      </c>
      <c r="F22" s="370"/>
      <c r="G22" s="370"/>
      <c r="H22" s="370"/>
      <c r="I22" s="371"/>
      <c r="J22" s="406" t="str">
        <f ca="1">IF(AND('Mapa final'!$J$10="Media",'Mapa final'!$N$10="Leve"),CONCATENATE("R",'Mapa final'!$A$10),"")</f>
        <v/>
      </c>
      <c r="K22" s="407"/>
      <c r="L22" s="407" t="str">
        <f ca="1">IF(AND('Mapa final'!$J$14="Media",'Mapa final'!$N$14="Leve"),CONCATENATE("R",'Mapa final'!$A$14),"")</f>
        <v/>
      </c>
      <c r="M22" s="407"/>
      <c r="N22" s="407" t="e">
        <f>IF(AND('Mapa final'!#REF!="Media",'Mapa final'!#REF!="Leve"),CONCATENATE("R",'Mapa final'!#REF!),"")</f>
        <v>#REF!</v>
      </c>
      <c r="O22" s="408"/>
      <c r="P22" s="406" t="str">
        <f ca="1">IF(AND('Mapa final'!$J$10="Media",'Mapa final'!$N$10="Menor"),CONCATENATE("R",'Mapa final'!$A$10),"")</f>
        <v/>
      </c>
      <c r="Q22" s="407"/>
      <c r="R22" s="407" t="str">
        <f ca="1">IF(AND('Mapa final'!$J$14="Media",'Mapa final'!$N$14="Menor"),CONCATENATE("R",'Mapa final'!$A$14),"")</f>
        <v/>
      </c>
      <c r="S22" s="407"/>
      <c r="T22" s="407" t="e">
        <f>IF(AND('Mapa final'!#REF!="Media",'Mapa final'!#REF!="Menor"),CONCATENATE("R",'Mapa final'!#REF!),"")</f>
        <v>#REF!</v>
      </c>
      <c r="U22" s="408"/>
      <c r="V22" s="406" t="str">
        <f ca="1">IF(AND('Mapa final'!$J$10="Media",'Mapa final'!$N$10="Moderado"),CONCATENATE("R",'Mapa final'!$A$10),"")</f>
        <v>R1</v>
      </c>
      <c r="W22" s="407"/>
      <c r="X22" s="407" t="str">
        <f ca="1">IF(AND('Mapa final'!$J$14="Media",'Mapa final'!$N$14="Moderado"),CONCATENATE("R",'Mapa final'!$A$14),"")</f>
        <v/>
      </c>
      <c r="Y22" s="407"/>
      <c r="Z22" s="407" t="e">
        <f>IF(AND('Mapa final'!#REF!="Media",'Mapa final'!#REF!="Moderado"),CONCATENATE("R",'Mapa final'!#REF!),"")</f>
        <v>#REF!</v>
      </c>
      <c r="AA22" s="408"/>
      <c r="AB22" s="381" t="str">
        <f ca="1">IF(AND('Mapa final'!$J$10="Media",'Mapa final'!$N$10="Mayor"),CONCATENATE("R",'Mapa final'!$A$10),"")</f>
        <v/>
      </c>
      <c r="AC22" s="382"/>
      <c r="AD22" s="382" t="str">
        <f ca="1">IF(AND('Mapa final'!$J$14="Media",'Mapa final'!$N$14="Mayor"),CONCATENATE("R",'Mapa final'!$A$14),"")</f>
        <v/>
      </c>
      <c r="AE22" s="382"/>
      <c r="AF22" s="382" t="e">
        <f>IF(AND('Mapa final'!#REF!="Media",'Mapa final'!#REF!="Mayor"),CONCATENATE("R",'Mapa final'!#REF!),"")</f>
        <v>#REF!</v>
      </c>
      <c r="AG22" s="384"/>
      <c r="AH22" s="397" t="str">
        <f ca="1">IF(AND('Mapa final'!$J$10="Media",'Mapa final'!$N$10="Catastrófico"),CONCATENATE("R",'Mapa final'!$A$10),"")</f>
        <v/>
      </c>
      <c r="AI22" s="398"/>
      <c r="AJ22" s="398" t="str">
        <f ca="1">IF(AND('Mapa final'!$J$14="Media",'Mapa final'!$N$14="Catastrófico"),CONCATENATE("R",'Mapa final'!$A$14),"")</f>
        <v/>
      </c>
      <c r="AK22" s="398"/>
      <c r="AL22" s="398" t="e">
        <f>IF(AND('Mapa final'!#REF!="Media",'Mapa final'!#REF!="Catastrófico"),CONCATENATE("R",'Mapa final'!#REF!),"")</f>
        <v>#REF!</v>
      </c>
      <c r="AM22" s="399"/>
      <c r="AN22" s="70"/>
      <c r="AO22" s="351" t="s">
        <v>81</v>
      </c>
      <c r="AP22" s="352"/>
      <c r="AQ22" s="352"/>
      <c r="AR22" s="352"/>
      <c r="AS22" s="352"/>
      <c r="AT22" s="35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25">
      <c r="A23" s="70"/>
      <c r="B23" s="331"/>
      <c r="C23" s="331"/>
      <c r="D23" s="332"/>
      <c r="E23" s="372"/>
      <c r="F23" s="373"/>
      <c r="G23" s="373"/>
      <c r="H23" s="373"/>
      <c r="I23" s="374"/>
      <c r="J23" s="400"/>
      <c r="K23" s="401"/>
      <c r="L23" s="401"/>
      <c r="M23" s="401"/>
      <c r="N23" s="401"/>
      <c r="O23" s="402"/>
      <c r="P23" s="400"/>
      <c r="Q23" s="401"/>
      <c r="R23" s="401"/>
      <c r="S23" s="401"/>
      <c r="T23" s="401"/>
      <c r="U23" s="402"/>
      <c r="V23" s="400"/>
      <c r="W23" s="401"/>
      <c r="X23" s="401"/>
      <c r="Y23" s="401"/>
      <c r="Z23" s="401"/>
      <c r="AA23" s="402"/>
      <c r="AB23" s="383"/>
      <c r="AC23" s="380"/>
      <c r="AD23" s="380"/>
      <c r="AE23" s="380"/>
      <c r="AF23" s="380"/>
      <c r="AG23" s="379"/>
      <c r="AH23" s="391"/>
      <c r="AI23" s="392"/>
      <c r="AJ23" s="392"/>
      <c r="AK23" s="392"/>
      <c r="AL23" s="392"/>
      <c r="AM23" s="393"/>
      <c r="AN23" s="70"/>
      <c r="AO23" s="354"/>
      <c r="AP23" s="355"/>
      <c r="AQ23" s="355"/>
      <c r="AR23" s="355"/>
      <c r="AS23" s="355"/>
      <c r="AT23" s="35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25">
      <c r="A24" s="70"/>
      <c r="B24" s="331"/>
      <c r="C24" s="331"/>
      <c r="D24" s="332"/>
      <c r="E24" s="372"/>
      <c r="F24" s="373"/>
      <c r="G24" s="373"/>
      <c r="H24" s="373"/>
      <c r="I24" s="374"/>
      <c r="J24" s="400" t="e">
        <f>IF(AND('Mapa final'!#REF!="Media",'Mapa final'!#REF!="Leve"),CONCATENATE("R",'Mapa final'!#REF!),"")</f>
        <v>#REF!</v>
      </c>
      <c r="K24" s="401"/>
      <c r="L24" s="401" t="e">
        <f>IF(AND('Mapa final'!#REF!="Media",'Mapa final'!#REF!="Leve"),CONCATENATE("R",'Mapa final'!#REF!),"")</f>
        <v>#REF!</v>
      </c>
      <c r="M24" s="401"/>
      <c r="N24" s="401" t="e">
        <f>IF(AND('Mapa final'!#REF!="Media",'Mapa final'!#REF!="Leve"),CONCATENATE("R",'Mapa final'!#REF!),"")</f>
        <v>#REF!</v>
      </c>
      <c r="O24" s="402"/>
      <c r="P24" s="400" t="e">
        <f>IF(AND('Mapa final'!#REF!="Media",'Mapa final'!#REF!="Menor"),CONCATENATE("R",'Mapa final'!#REF!),"")</f>
        <v>#REF!</v>
      </c>
      <c r="Q24" s="401"/>
      <c r="R24" s="401" t="e">
        <f>IF(AND('Mapa final'!#REF!="Media",'Mapa final'!#REF!="Menor"),CONCATENATE("R",'Mapa final'!#REF!),"")</f>
        <v>#REF!</v>
      </c>
      <c r="S24" s="401"/>
      <c r="T24" s="401" t="e">
        <f>IF(AND('Mapa final'!#REF!="Media",'Mapa final'!#REF!="Menor"),CONCATENATE("R",'Mapa final'!#REF!),"")</f>
        <v>#REF!</v>
      </c>
      <c r="U24" s="402"/>
      <c r="V24" s="400" t="e">
        <f>IF(AND('Mapa final'!#REF!="Media",'Mapa final'!#REF!="Moderado"),CONCATENATE("R",'Mapa final'!#REF!),"")</f>
        <v>#REF!</v>
      </c>
      <c r="W24" s="401"/>
      <c r="X24" s="401" t="e">
        <f>IF(AND('Mapa final'!#REF!="Media",'Mapa final'!#REF!="Moderado"),CONCATENATE("R",'Mapa final'!#REF!),"")</f>
        <v>#REF!</v>
      </c>
      <c r="Y24" s="401"/>
      <c r="Z24" s="401" t="e">
        <f>IF(AND('Mapa final'!#REF!="Media",'Mapa final'!#REF!="Moderado"),CONCATENATE("R",'Mapa final'!#REF!),"")</f>
        <v>#REF!</v>
      </c>
      <c r="AA24" s="402"/>
      <c r="AB24" s="383" t="e">
        <f>IF(AND('Mapa final'!#REF!="Media",'Mapa final'!#REF!="Mayor"),CONCATENATE("R",'Mapa final'!#REF!),"")</f>
        <v>#REF!</v>
      </c>
      <c r="AC24" s="380"/>
      <c r="AD24" s="378" t="e">
        <f>IF(AND('Mapa final'!#REF!="Media",'Mapa final'!#REF!="Mayor"),CONCATENATE("R",'Mapa final'!#REF!),"")</f>
        <v>#REF!</v>
      </c>
      <c r="AE24" s="378"/>
      <c r="AF24" s="378" t="e">
        <f>IF(AND('Mapa final'!#REF!="Media",'Mapa final'!#REF!="Mayor"),CONCATENATE("R",'Mapa final'!#REF!),"")</f>
        <v>#REF!</v>
      </c>
      <c r="AG24" s="379"/>
      <c r="AH24" s="391" t="e">
        <f>IF(AND('Mapa final'!#REF!="Media",'Mapa final'!#REF!="Catastrófico"),CONCATENATE("R",'Mapa final'!#REF!),"")</f>
        <v>#REF!</v>
      </c>
      <c r="AI24" s="392"/>
      <c r="AJ24" s="392" t="e">
        <f>IF(AND('Mapa final'!#REF!="Media",'Mapa final'!#REF!="Catastrófico"),CONCATENATE("R",'Mapa final'!#REF!),"")</f>
        <v>#REF!</v>
      </c>
      <c r="AK24" s="392"/>
      <c r="AL24" s="392" t="e">
        <f>IF(AND('Mapa final'!#REF!="Media",'Mapa final'!#REF!="Catastrófico"),CONCATENATE("R",'Mapa final'!#REF!),"")</f>
        <v>#REF!</v>
      </c>
      <c r="AM24" s="393"/>
      <c r="AN24" s="70"/>
      <c r="AO24" s="354"/>
      <c r="AP24" s="355"/>
      <c r="AQ24" s="355"/>
      <c r="AR24" s="355"/>
      <c r="AS24" s="355"/>
      <c r="AT24" s="35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25">
      <c r="A25" s="70"/>
      <c r="B25" s="331"/>
      <c r="C25" s="331"/>
      <c r="D25" s="332"/>
      <c r="E25" s="372"/>
      <c r="F25" s="373"/>
      <c r="G25" s="373"/>
      <c r="H25" s="373"/>
      <c r="I25" s="374"/>
      <c r="J25" s="400"/>
      <c r="K25" s="401"/>
      <c r="L25" s="401"/>
      <c r="M25" s="401"/>
      <c r="N25" s="401"/>
      <c r="O25" s="402"/>
      <c r="P25" s="400"/>
      <c r="Q25" s="401"/>
      <c r="R25" s="401"/>
      <c r="S25" s="401"/>
      <c r="T25" s="401"/>
      <c r="U25" s="402"/>
      <c r="V25" s="400"/>
      <c r="W25" s="401"/>
      <c r="X25" s="401"/>
      <c r="Y25" s="401"/>
      <c r="Z25" s="401"/>
      <c r="AA25" s="402"/>
      <c r="AB25" s="383"/>
      <c r="AC25" s="380"/>
      <c r="AD25" s="378"/>
      <c r="AE25" s="378"/>
      <c r="AF25" s="378"/>
      <c r="AG25" s="379"/>
      <c r="AH25" s="391"/>
      <c r="AI25" s="392"/>
      <c r="AJ25" s="392"/>
      <c r="AK25" s="392"/>
      <c r="AL25" s="392"/>
      <c r="AM25" s="393"/>
      <c r="AN25" s="70"/>
      <c r="AO25" s="354"/>
      <c r="AP25" s="355"/>
      <c r="AQ25" s="355"/>
      <c r="AR25" s="355"/>
      <c r="AS25" s="355"/>
      <c r="AT25" s="35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25">
      <c r="A26" s="70"/>
      <c r="B26" s="331"/>
      <c r="C26" s="331"/>
      <c r="D26" s="332"/>
      <c r="E26" s="372"/>
      <c r="F26" s="373"/>
      <c r="G26" s="373"/>
      <c r="H26" s="373"/>
      <c r="I26" s="374"/>
      <c r="J26" s="400" t="e">
        <f>IF(AND('Mapa final'!#REF!="Media",'Mapa final'!#REF!="Leve"),CONCATENATE("R",'Mapa final'!#REF!),"")</f>
        <v>#REF!</v>
      </c>
      <c r="K26" s="401"/>
      <c r="L26" s="401" t="e">
        <f>IF(AND('Mapa final'!#REF!="Media",'Mapa final'!#REF!="Leve"),CONCATENATE("R",'Mapa final'!#REF!),"")</f>
        <v>#REF!</v>
      </c>
      <c r="M26" s="401"/>
      <c r="N26" s="401" t="e">
        <f>IF(AND('Mapa final'!#REF!="Media",'Mapa final'!#REF!="Leve"),CONCATENATE("R",'Mapa final'!#REF!),"")</f>
        <v>#REF!</v>
      </c>
      <c r="O26" s="402"/>
      <c r="P26" s="400" t="e">
        <f>IF(AND('Mapa final'!#REF!="Media",'Mapa final'!#REF!="Menor"),CONCATENATE("R",'Mapa final'!#REF!),"")</f>
        <v>#REF!</v>
      </c>
      <c r="Q26" s="401"/>
      <c r="R26" s="401" t="e">
        <f>IF(AND('Mapa final'!#REF!="Media",'Mapa final'!#REF!="Menor"),CONCATENATE("R",'Mapa final'!#REF!),"")</f>
        <v>#REF!</v>
      </c>
      <c r="S26" s="401"/>
      <c r="T26" s="401" t="e">
        <f>IF(AND('Mapa final'!#REF!="Media",'Mapa final'!#REF!="Menor"),CONCATENATE("R",'Mapa final'!#REF!),"")</f>
        <v>#REF!</v>
      </c>
      <c r="U26" s="402"/>
      <c r="V26" s="400" t="e">
        <f>IF(AND('Mapa final'!#REF!="Media",'Mapa final'!#REF!="Moderado"),CONCATENATE("R",'Mapa final'!#REF!),"")</f>
        <v>#REF!</v>
      </c>
      <c r="W26" s="401"/>
      <c r="X26" s="401" t="e">
        <f>IF(AND('Mapa final'!#REF!="Media",'Mapa final'!#REF!="Moderado"),CONCATENATE("R",'Mapa final'!#REF!),"")</f>
        <v>#REF!</v>
      </c>
      <c r="Y26" s="401"/>
      <c r="Z26" s="401" t="e">
        <f>IF(AND('Mapa final'!#REF!="Media",'Mapa final'!#REF!="Moderado"),CONCATENATE("R",'Mapa final'!#REF!),"")</f>
        <v>#REF!</v>
      </c>
      <c r="AA26" s="402"/>
      <c r="AB26" s="383" t="e">
        <f>IF(AND('Mapa final'!#REF!="Media",'Mapa final'!#REF!="Mayor"),CONCATENATE("R",'Mapa final'!#REF!),"")</f>
        <v>#REF!</v>
      </c>
      <c r="AC26" s="380"/>
      <c r="AD26" s="378" t="e">
        <f>IF(AND('Mapa final'!#REF!="Media",'Mapa final'!#REF!="Mayor"),CONCATENATE("R",'Mapa final'!#REF!),"")</f>
        <v>#REF!</v>
      </c>
      <c r="AE26" s="378"/>
      <c r="AF26" s="378" t="e">
        <f>IF(AND('Mapa final'!#REF!="Media",'Mapa final'!#REF!="Mayor"),CONCATENATE("R",'Mapa final'!#REF!),"")</f>
        <v>#REF!</v>
      </c>
      <c r="AG26" s="379"/>
      <c r="AH26" s="391" t="e">
        <f>IF(AND('Mapa final'!#REF!="Media",'Mapa final'!#REF!="Catastrófico"),CONCATENATE("R",'Mapa final'!#REF!),"")</f>
        <v>#REF!</v>
      </c>
      <c r="AI26" s="392"/>
      <c r="AJ26" s="392" t="e">
        <f>IF(AND('Mapa final'!#REF!="Media",'Mapa final'!#REF!="Catastrófico"),CONCATENATE("R",'Mapa final'!#REF!),"")</f>
        <v>#REF!</v>
      </c>
      <c r="AK26" s="392"/>
      <c r="AL26" s="392" t="e">
        <f>IF(AND('Mapa final'!#REF!="Media",'Mapa final'!#REF!="Catastrófico"),CONCATENATE("R",'Mapa final'!#REF!),"")</f>
        <v>#REF!</v>
      </c>
      <c r="AM26" s="393"/>
      <c r="AN26" s="70"/>
      <c r="AO26" s="354"/>
      <c r="AP26" s="355"/>
      <c r="AQ26" s="355"/>
      <c r="AR26" s="355"/>
      <c r="AS26" s="355"/>
      <c r="AT26" s="35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25">
      <c r="A27" s="70"/>
      <c r="B27" s="331"/>
      <c r="C27" s="331"/>
      <c r="D27" s="332"/>
      <c r="E27" s="372"/>
      <c r="F27" s="373"/>
      <c r="G27" s="373"/>
      <c r="H27" s="373"/>
      <c r="I27" s="374"/>
      <c r="J27" s="400"/>
      <c r="K27" s="401"/>
      <c r="L27" s="401"/>
      <c r="M27" s="401"/>
      <c r="N27" s="401"/>
      <c r="O27" s="402"/>
      <c r="P27" s="400"/>
      <c r="Q27" s="401"/>
      <c r="R27" s="401"/>
      <c r="S27" s="401"/>
      <c r="T27" s="401"/>
      <c r="U27" s="402"/>
      <c r="V27" s="400"/>
      <c r="W27" s="401"/>
      <c r="X27" s="401"/>
      <c r="Y27" s="401"/>
      <c r="Z27" s="401"/>
      <c r="AA27" s="402"/>
      <c r="AB27" s="383"/>
      <c r="AC27" s="380"/>
      <c r="AD27" s="378"/>
      <c r="AE27" s="378"/>
      <c r="AF27" s="378"/>
      <c r="AG27" s="379"/>
      <c r="AH27" s="391"/>
      <c r="AI27" s="392"/>
      <c r="AJ27" s="392"/>
      <c r="AK27" s="392"/>
      <c r="AL27" s="392"/>
      <c r="AM27" s="393"/>
      <c r="AN27" s="70"/>
      <c r="AO27" s="354"/>
      <c r="AP27" s="355"/>
      <c r="AQ27" s="355"/>
      <c r="AR27" s="355"/>
      <c r="AS27" s="355"/>
      <c r="AT27" s="35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25">
      <c r="A28" s="70"/>
      <c r="B28" s="331"/>
      <c r="C28" s="331"/>
      <c r="D28" s="332"/>
      <c r="E28" s="372"/>
      <c r="F28" s="373"/>
      <c r="G28" s="373"/>
      <c r="H28" s="373"/>
      <c r="I28" s="374"/>
      <c r="J28" s="400" t="e">
        <f>IF(AND('Mapa final'!#REF!="Media",'Mapa final'!#REF!="Leve"),CONCATENATE("R",'Mapa final'!#REF!),"")</f>
        <v>#REF!</v>
      </c>
      <c r="K28" s="401"/>
      <c r="L28" s="401" t="str">
        <f>IF(AND('Mapa final'!$J$22="Media",'Mapa final'!$N$22="Leve"),CONCATENATE("R",'Mapa final'!$A$22),"")</f>
        <v/>
      </c>
      <c r="M28" s="401"/>
      <c r="N28" s="401" t="str">
        <f>IF(AND('Mapa final'!$J$28="Media",'Mapa final'!$N$28="Leve"),CONCATENATE("R",'Mapa final'!$A$28),"")</f>
        <v/>
      </c>
      <c r="O28" s="402"/>
      <c r="P28" s="400" t="e">
        <f>IF(AND('Mapa final'!#REF!="Media",'Mapa final'!#REF!="Menor"),CONCATENATE("R",'Mapa final'!#REF!),"")</f>
        <v>#REF!</v>
      </c>
      <c r="Q28" s="401"/>
      <c r="R28" s="401" t="str">
        <f>IF(AND('Mapa final'!$J$22="Media",'Mapa final'!$N$22="Menor"),CONCATENATE("R",'Mapa final'!$A$22),"")</f>
        <v/>
      </c>
      <c r="S28" s="401"/>
      <c r="T28" s="401" t="str">
        <f>IF(AND('Mapa final'!$J$28="Media",'Mapa final'!$N$28="Menor"),CONCATENATE("R",'Mapa final'!$A$28),"")</f>
        <v/>
      </c>
      <c r="U28" s="402"/>
      <c r="V28" s="400" t="e">
        <f>IF(AND('Mapa final'!#REF!="Media",'Mapa final'!#REF!="Moderado"),CONCATENATE("R",'Mapa final'!#REF!),"")</f>
        <v>#REF!</v>
      </c>
      <c r="W28" s="401"/>
      <c r="X28" s="401" t="str">
        <f>IF(AND('Mapa final'!$J$22="Media",'Mapa final'!$N$22="Moderado"),CONCATENATE("R",'Mapa final'!$A$22),"")</f>
        <v/>
      </c>
      <c r="Y28" s="401"/>
      <c r="Z28" s="401" t="str">
        <f>IF(AND('Mapa final'!$J$28="Media",'Mapa final'!$N$28="Moderado"),CONCATENATE("R",'Mapa final'!$A$28),"")</f>
        <v/>
      </c>
      <c r="AA28" s="402"/>
      <c r="AB28" s="383" t="e">
        <f>IF(AND('Mapa final'!#REF!="Media",'Mapa final'!#REF!="Mayor"),CONCATENATE("R",'Mapa final'!#REF!),"")</f>
        <v>#REF!</v>
      </c>
      <c r="AC28" s="380"/>
      <c r="AD28" s="378" t="str">
        <f>IF(AND('Mapa final'!$J$22="Media",'Mapa final'!$N$22="Mayor"),CONCATENATE("R",'Mapa final'!$A$22),"")</f>
        <v/>
      </c>
      <c r="AE28" s="378"/>
      <c r="AF28" s="378" t="str">
        <f>IF(AND('Mapa final'!$J$28="Media",'Mapa final'!$N$28="Mayor"),CONCATENATE("R",'Mapa final'!$A$28),"")</f>
        <v/>
      </c>
      <c r="AG28" s="379"/>
      <c r="AH28" s="391" t="e">
        <f>IF(AND('Mapa final'!#REF!="Media",'Mapa final'!#REF!="Catastrófico"),CONCATENATE("R",'Mapa final'!#REF!),"")</f>
        <v>#REF!</v>
      </c>
      <c r="AI28" s="392"/>
      <c r="AJ28" s="392" t="str">
        <f>IF(AND('Mapa final'!$J$22="Media",'Mapa final'!$N$22="Catastrófico"),CONCATENATE("R",'Mapa final'!$A$22),"")</f>
        <v/>
      </c>
      <c r="AK28" s="392"/>
      <c r="AL28" s="392" t="str">
        <f>IF(AND('Mapa final'!$J$28="Media",'Mapa final'!$N$28="Catastrófico"),CONCATENATE("R",'Mapa final'!$A$28),"")</f>
        <v/>
      </c>
      <c r="AM28" s="393"/>
      <c r="AN28" s="70"/>
      <c r="AO28" s="354"/>
      <c r="AP28" s="355"/>
      <c r="AQ28" s="355"/>
      <c r="AR28" s="355"/>
      <c r="AS28" s="355"/>
      <c r="AT28" s="35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thickBot="1" x14ac:dyDescent="0.3">
      <c r="A29" s="70"/>
      <c r="B29" s="331"/>
      <c r="C29" s="331"/>
      <c r="D29" s="332"/>
      <c r="E29" s="375"/>
      <c r="F29" s="376"/>
      <c r="G29" s="376"/>
      <c r="H29" s="376"/>
      <c r="I29" s="377"/>
      <c r="J29" s="400"/>
      <c r="K29" s="401"/>
      <c r="L29" s="401"/>
      <c r="M29" s="401"/>
      <c r="N29" s="401"/>
      <c r="O29" s="402"/>
      <c r="P29" s="403"/>
      <c r="Q29" s="404"/>
      <c r="R29" s="404"/>
      <c r="S29" s="404"/>
      <c r="T29" s="404"/>
      <c r="U29" s="405"/>
      <c r="V29" s="403"/>
      <c r="W29" s="404"/>
      <c r="X29" s="404"/>
      <c r="Y29" s="404"/>
      <c r="Z29" s="404"/>
      <c r="AA29" s="405"/>
      <c r="AB29" s="388"/>
      <c r="AC29" s="389"/>
      <c r="AD29" s="389"/>
      <c r="AE29" s="389"/>
      <c r="AF29" s="389"/>
      <c r="AG29" s="390"/>
      <c r="AH29" s="394"/>
      <c r="AI29" s="395"/>
      <c r="AJ29" s="395"/>
      <c r="AK29" s="395"/>
      <c r="AL29" s="395"/>
      <c r="AM29" s="396"/>
      <c r="AN29" s="70"/>
      <c r="AO29" s="357"/>
      <c r="AP29" s="358"/>
      <c r="AQ29" s="358"/>
      <c r="AR29" s="358"/>
      <c r="AS29" s="358"/>
      <c r="AT29" s="35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25">
      <c r="A30" s="70"/>
      <c r="B30" s="331"/>
      <c r="C30" s="331"/>
      <c r="D30" s="332"/>
      <c r="E30" s="369" t="s">
        <v>114</v>
      </c>
      <c r="F30" s="370"/>
      <c r="G30" s="370"/>
      <c r="H30" s="370"/>
      <c r="I30" s="370"/>
      <c r="J30" s="415" t="str">
        <f ca="1">IF(AND('Mapa final'!$J$10="Baja",'Mapa final'!$N$10="Leve"),CONCATENATE("R",'Mapa final'!$A$10),"")</f>
        <v/>
      </c>
      <c r="K30" s="416"/>
      <c r="L30" s="416" t="str">
        <f ca="1">IF(AND('Mapa final'!$J$14="Baja",'Mapa final'!$N$14="Leve"),CONCATENATE("R",'Mapa final'!$A$14),"")</f>
        <v/>
      </c>
      <c r="M30" s="416"/>
      <c r="N30" s="416" t="e">
        <f>IF(AND('Mapa final'!#REF!="Baja",'Mapa final'!#REF!="Leve"),CONCATENATE("R",'Mapa final'!#REF!),"")</f>
        <v>#REF!</v>
      </c>
      <c r="O30" s="417"/>
      <c r="P30" s="407" t="str">
        <f ca="1">IF(AND('Mapa final'!$J$10="Baja",'Mapa final'!$N$10="Menor"),CONCATENATE("R",'Mapa final'!$A$10),"")</f>
        <v/>
      </c>
      <c r="Q30" s="407"/>
      <c r="R30" s="407" t="str">
        <f ca="1">IF(AND('Mapa final'!$J$14="Baja",'Mapa final'!$N$14="Menor"),CONCATENATE("R",'Mapa final'!$A$14),"")</f>
        <v>R2</v>
      </c>
      <c r="S30" s="407"/>
      <c r="T30" s="407" t="e">
        <f>IF(AND('Mapa final'!#REF!="Baja",'Mapa final'!#REF!="Menor"),CONCATENATE("R",'Mapa final'!#REF!),"")</f>
        <v>#REF!</v>
      </c>
      <c r="U30" s="408"/>
      <c r="V30" s="406" t="str">
        <f ca="1">IF(AND('Mapa final'!$J$10="Baja",'Mapa final'!$N$10="Moderado"),CONCATENATE("R",'Mapa final'!$A$10),"")</f>
        <v/>
      </c>
      <c r="W30" s="407"/>
      <c r="X30" s="407" t="str">
        <f ca="1">IF(AND('Mapa final'!$J$14="Baja",'Mapa final'!$N$14="Moderado"),CONCATENATE("R",'Mapa final'!$A$14),"")</f>
        <v/>
      </c>
      <c r="Y30" s="407"/>
      <c r="Z30" s="407" t="e">
        <f>IF(AND('Mapa final'!#REF!="Baja",'Mapa final'!#REF!="Moderado"),CONCATENATE("R",'Mapa final'!#REF!),"")</f>
        <v>#REF!</v>
      </c>
      <c r="AA30" s="408"/>
      <c r="AB30" s="381" t="str">
        <f ca="1">IF(AND('Mapa final'!$J$10="Baja",'Mapa final'!$N$10="Mayor"),CONCATENATE("R",'Mapa final'!$A$10),"")</f>
        <v/>
      </c>
      <c r="AC30" s="382"/>
      <c r="AD30" s="382" t="str">
        <f ca="1">IF(AND('Mapa final'!$J$14="Baja",'Mapa final'!$N$14="Mayor"),CONCATENATE("R",'Mapa final'!$A$14),"")</f>
        <v/>
      </c>
      <c r="AE30" s="382"/>
      <c r="AF30" s="382" t="e">
        <f>IF(AND('Mapa final'!#REF!="Baja",'Mapa final'!#REF!="Mayor"),CONCATENATE("R",'Mapa final'!#REF!),"")</f>
        <v>#REF!</v>
      </c>
      <c r="AG30" s="384"/>
      <c r="AH30" s="397" t="str">
        <f ca="1">IF(AND('Mapa final'!$J$10="Baja",'Mapa final'!$N$10="Catastrófico"),CONCATENATE("R",'Mapa final'!$A$10),"")</f>
        <v/>
      </c>
      <c r="AI30" s="398"/>
      <c r="AJ30" s="398" t="str">
        <f ca="1">IF(AND('Mapa final'!$J$14="Baja",'Mapa final'!$N$14="Catastrófico"),CONCATENATE("R",'Mapa final'!$A$14),"")</f>
        <v/>
      </c>
      <c r="AK30" s="398"/>
      <c r="AL30" s="398" t="e">
        <f>IF(AND('Mapa final'!#REF!="Baja",'Mapa final'!#REF!="Catastrófico"),CONCATENATE("R",'Mapa final'!#REF!),"")</f>
        <v>#REF!</v>
      </c>
      <c r="AM30" s="399"/>
      <c r="AN30" s="70"/>
      <c r="AO30" s="360" t="s">
        <v>82</v>
      </c>
      <c r="AP30" s="361"/>
      <c r="AQ30" s="361"/>
      <c r="AR30" s="361"/>
      <c r="AS30" s="361"/>
      <c r="AT30" s="36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25">
      <c r="A31" s="70"/>
      <c r="B31" s="331"/>
      <c r="C31" s="331"/>
      <c r="D31" s="332"/>
      <c r="E31" s="372"/>
      <c r="F31" s="373"/>
      <c r="G31" s="373"/>
      <c r="H31" s="373"/>
      <c r="I31" s="386"/>
      <c r="J31" s="411"/>
      <c r="K31" s="409"/>
      <c r="L31" s="409"/>
      <c r="M31" s="409"/>
      <c r="N31" s="409"/>
      <c r="O31" s="410"/>
      <c r="P31" s="401"/>
      <c r="Q31" s="401"/>
      <c r="R31" s="401"/>
      <c r="S31" s="401"/>
      <c r="T31" s="401"/>
      <c r="U31" s="402"/>
      <c r="V31" s="400"/>
      <c r="W31" s="401"/>
      <c r="X31" s="401"/>
      <c r="Y31" s="401"/>
      <c r="Z31" s="401"/>
      <c r="AA31" s="402"/>
      <c r="AB31" s="383"/>
      <c r="AC31" s="380"/>
      <c r="AD31" s="380"/>
      <c r="AE31" s="380"/>
      <c r="AF31" s="380"/>
      <c r="AG31" s="379"/>
      <c r="AH31" s="391"/>
      <c r="AI31" s="392"/>
      <c r="AJ31" s="392"/>
      <c r="AK31" s="392"/>
      <c r="AL31" s="392"/>
      <c r="AM31" s="393"/>
      <c r="AN31" s="70"/>
      <c r="AO31" s="363"/>
      <c r="AP31" s="364"/>
      <c r="AQ31" s="364"/>
      <c r="AR31" s="364"/>
      <c r="AS31" s="364"/>
      <c r="AT31" s="36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25">
      <c r="A32" s="70"/>
      <c r="B32" s="331"/>
      <c r="C32" s="331"/>
      <c r="D32" s="332"/>
      <c r="E32" s="372"/>
      <c r="F32" s="373"/>
      <c r="G32" s="373"/>
      <c r="H32" s="373"/>
      <c r="I32" s="386"/>
      <c r="J32" s="411" t="e">
        <f>IF(AND('Mapa final'!#REF!="Baja",'Mapa final'!#REF!="Leve"),CONCATENATE("R",'Mapa final'!#REF!),"")</f>
        <v>#REF!</v>
      </c>
      <c r="K32" s="409"/>
      <c r="L32" s="409" t="e">
        <f>IF(AND('Mapa final'!#REF!="Baja",'Mapa final'!#REF!="Leve"),CONCATENATE("R",'Mapa final'!#REF!),"")</f>
        <v>#REF!</v>
      </c>
      <c r="M32" s="409"/>
      <c r="N32" s="409" t="e">
        <f>IF(AND('Mapa final'!#REF!="Baja",'Mapa final'!#REF!="Leve"),CONCATENATE("R",'Mapa final'!#REF!),"")</f>
        <v>#REF!</v>
      </c>
      <c r="O32" s="410"/>
      <c r="P32" s="401" t="e">
        <f>IF(AND('Mapa final'!#REF!="Baja",'Mapa final'!#REF!="Menor"),CONCATENATE("R",'Mapa final'!#REF!),"")</f>
        <v>#REF!</v>
      </c>
      <c r="Q32" s="401"/>
      <c r="R32" s="401" t="e">
        <f>IF(AND('Mapa final'!#REF!="Baja",'Mapa final'!#REF!="Menor"),CONCATENATE("R",'Mapa final'!#REF!),"")</f>
        <v>#REF!</v>
      </c>
      <c r="S32" s="401"/>
      <c r="T32" s="401" t="e">
        <f>IF(AND('Mapa final'!#REF!="Baja",'Mapa final'!#REF!="Menor"),CONCATENATE("R",'Mapa final'!#REF!),"")</f>
        <v>#REF!</v>
      </c>
      <c r="U32" s="402"/>
      <c r="V32" s="400" t="e">
        <f>IF(AND('Mapa final'!#REF!="Baja",'Mapa final'!#REF!="Moderado"),CONCATENATE("R",'Mapa final'!#REF!),"")</f>
        <v>#REF!</v>
      </c>
      <c r="W32" s="401"/>
      <c r="X32" s="401" t="e">
        <f>IF(AND('Mapa final'!#REF!="Baja",'Mapa final'!#REF!="Moderado"),CONCATENATE("R",'Mapa final'!#REF!),"")</f>
        <v>#REF!</v>
      </c>
      <c r="Y32" s="401"/>
      <c r="Z32" s="401" t="e">
        <f>IF(AND('Mapa final'!#REF!="Baja",'Mapa final'!#REF!="Moderado"),CONCATENATE("R",'Mapa final'!#REF!),"")</f>
        <v>#REF!</v>
      </c>
      <c r="AA32" s="402"/>
      <c r="AB32" s="383" t="e">
        <f>IF(AND('Mapa final'!#REF!="Baja",'Mapa final'!#REF!="Mayor"),CONCATENATE("R",'Mapa final'!#REF!),"")</f>
        <v>#REF!</v>
      </c>
      <c r="AC32" s="380"/>
      <c r="AD32" s="378" t="e">
        <f>IF(AND('Mapa final'!#REF!="Baja",'Mapa final'!#REF!="Mayor"),CONCATENATE("R",'Mapa final'!#REF!),"")</f>
        <v>#REF!</v>
      </c>
      <c r="AE32" s="378"/>
      <c r="AF32" s="378" t="e">
        <f>IF(AND('Mapa final'!#REF!="Baja",'Mapa final'!#REF!="Mayor"),CONCATENATE("R",'Mapa final'!#REF!),"")</f>
        <v>#REF!</v>
      </c>
      <c r="AG32" s="379"/>
      <c r="AH32" s="391" t="e">
        <f>IF(AND('Mapa final'!#REF!="Baja",'Mapa final'!#REF!="Catastrófico"),CONCATENATE("R",'Mapa final'!#REF!),"")</f>
        <v>#REF!</v>
      </c>
      <c r="AI32" s="392"/>
      <c r="AJ32" s="392" t="e">
        <f>IF(AND('Mapa final'!#REF!="Baja",'Mapa final'!#REF!="Catastrófico"),CONCATENATE("R",'Mapa final'!#REF!),"")</f>
        <v>#REF!</v>
      </c>
      <c r="AK32" s="392"/>
      <c r="AL32" s="392" t="e">
        <f>IF(AND('Mapa final'!#REF!="Baja",'Mapa final'!#REF!="Catastrófico"),CONCATENATE("R",'Mapa final'!#REF!),"")</f>
        <v>#REF!</v>
      </c>
      <c r="AM32" s="393"/>
      <c r="AN32" s="70"/>
      <c r="AO32" s="363"/>
      <c r="AP32" s="364"/>
      <c r="AQ32" s="364"/>
      <c r="AR32" s="364"/>
      <c r="AS32" s="364"/>
      <c r="AT32" s="36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25">
      <c r="A33" s="70"/>
      <c r="B33" s="331"/>
      <c r="C33" s="331"/>
      <c r="D33" s="332"/>
      <c r="E33" s="372"/>
      <c r="F33" s="373"/>
      <c r="G33" s="373"/>
      <c r="H33" s="373"/>
      <c r="I33" s="386"/>
      <c r="J33" s="411"/>
      <c r="K33" s="409"/>
      <c r="L33" s="409"/>
      <c r="M33" s="409"/>
      <c r="N33" s="409"/>
      <c r="O33" s="410"/>
      <c r="P33" s="401"/>
      <c r="Q33" s="401"/>
      <c r="R33" s="401"/>
      <c r="S33" s="401"/>
      <c r="T33" s="401"/>
      <c r="U33" s="402"/>
      <c r="V33" s="400"/>
      <c r="W33" s="401"/>
      <c r="X33" s="401"/>
      <c r="Y33" s="401"/>
      <c r="Z33" s="401"/>
      <c r="AA33" s="402"/>
      <c r="AB33" s="383"/>
      <c r="AC33" s="380"/>
      <c r="AD33" s="378"/>
      <c r="AE33" s="378"/>
      <c r="AF33" s="378"/>
      <c r="AG33" s="379"/>
      <c r="AH33" s="391"/>
      <c r="AI33" s="392"/>
      <c r="AJ33" s="392"/>
      <c r="AK33" s="392"/>
      <c r="AL33" s="392"/>
      <c r="AM33" s="393"/>
      <c r="AN33" s="70"/>
      <c r="AO33" s="363"/>
      <c r="AP33" s="364"/>
      <c r="AQ33" s="364"/>
      <c r="AR33" s="364"/>
      <c r="AS33" s="364"/>
      <c r="AT33" s="36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25">
      <c r="A34" s="70"/>
      <c r="B34" s="331"/>
      <c r="C34" s="331"/>
      <c r="D34" s="332"/>
      <c r="E34" s="372"/>
      <c r="F34" s="373"/>
      <c r="G34" s="373"/>
      <c r="H34" s="373"/>
      <c r="I34" s="386"/>
      <c r="J34" s="411" t="e">
        <f>IF(AND('Mapa final'!#REF!="Baja",'Mapa final'!#REF!="Leve"),CONCATENATE("R",'Mapa final'!#REF!),"")</f>
        <v>#REF!</v>
      </c>
      <c r="K34" s="409"/>
      <c r="L34" s="409" t="e">
        <f>IF(AND('Mapa final'!#REF!="Baja",'Mapa final'!#REF!="Leve"),CONCATENATE("R",'Mapa final'!#REF!),"")</f>
        <v>#REF!</v>
      </c>
      <c r="M34" s="409"/>
      <c r="N34" s="409" t="e">
        <f>IF(AND('Mapa final'!#REF!="Baja",'Mapa final'!#REF!="Leve"),CONCATENATE("R",'Mapa final'!#REF!),"")</f>
        <v>#REF!</v>
      </c>
      <c r="O34" s="410"/>
      <c r="P34" s="401" t="e">
        <f>IF(AND('Mapa final'!#REF!="Baja",'Mapa final'!#REF!="Menor"),CONCATENATE("R",'Mapa final'!#REF!),"")</f>
        <v>#REF!</v>
      </c>
      <c r="Q34" s="401"/>
      <c r="R34" s="401" t="e">
        <f>IF(AND('Mapa final'!#REF!="Baja",'Mapa final'!#REF!="Menor"),CONCATENATE("R",'Mapa final'!#REF!),"")</f>
        <v>#REF!</v>
      </c>
      <c r="S34" s="401"/>
      <c r="T34" s="401" t="e">
        <f>IF(AND('Mapa final'!#REF!="Baja",'Mapa final'!#REF!="Menor"),CONCATENATE("R",'Mapa final'!#REF!),"")</f>
        <v>#REF!</v>
      </c>
      <c r="U34" s="402"/>
      <c r="V34" s="400" t="e">
        <f>IF(AND('Mapa final'!#REF!="Baja",'Mapa final'!#REF!="Moderado"),CONCATENATE("R",'Mapa final'!#REF!),"")</f>
        <v>#REF!</v>
      </c>
      <c r="W34" s="401"/>
      <c r="X34" s="401" t="e">
        <f>IF(AND('Mapa final'!#REF!="Baja",'Mapa final'!#REF!="Moderado"),CONCATENATE("R",'Mapa final'!#REF!),"")</f>
        <v>#REF!</v>
      </c>
      <c r="Y34" s="401"/>
      <c r="Z34" s="401" t="e">
        <f>IF(AND('Mapa final'!#REF!="Baja",'Mapa final'!#REF!="Moderado"),CONCATENATE("R",'Mapa final'!#REF!),"")</f>
        <v>#REF!</v>
      </c>
      <c r="AA34" s="402"/>
      <c r="AB34" s="383" t="e">
        <f>IF(AND('Mapa final'!#REF!="Baja",'Mapa final'!#REF!="Mayor"),CONCATENATE("R",'Mapa final'!#REF!),"")</f>
        <v>#REF!</v>
      </c>
      <c r="AC34" s="380"/>
      <c r="AD34" s="378" t="e">
        <f>IF(AND('Mapa final'!#REF!="Baja",'Mapa final'!#REF!="Mayor"),CONCATENATE("R",'Mapa final'!#REF!),"")</f>
        <v>#REF!</v>
      </c>
      <c r="AE34" s="378"/>
      <c r="AF34" s="378" t="e">
        <f>IF(AND('Mapa final'!#REF!="Baja",'Mapa final'!#REF!="Mayor"),CONCATENATE("R",'Mapa final'!#REF!),"")</f>
        <v>#REF!</v>
      </c>
      <c r="AG34" s="379"/>
      <c r="AH34" s="391" t="e">
        <f>IF(AND('Mapa final'!#REF!="Baja",'Mapa final'!#REF!="Catastrófico"),CONCATENATE("R",'Mapa final'!#REF!),"")</f>
        <v>#REF!</v>
      </c>
      <c r="AI34" s="392"/>
      <c r="AJ34" s="392" t="e">
        <f>IF(AND('Mapa final'!#REF!="Baja",'Mapa final'!#REF!="Catastrófico"),CONCATENATE("R",'Mapa final'!#REF!),"")</f>
        <v>#REF!</v>
      </c>
      <c r="AK34" s="392"/>
      <c r="AL34" s="392" t="e">
        <f>IF(AND('Mapa final'!#REF!="Baja",'Mapa final'!#REF!="Catastrófico"),CONCATENATE("R",'Mapa final'!#REF!),"")</f>
        <v>#REF!</v>
      </c>
      <c r="AM34" s="393"/>
      <c r="AN34" s="70"/>
      <c r="AO34" s="363"/>
      <c r="AP34" s="364"/>
      <c r="AQ34" s="364"/>
      <c r="AR34" s="364"/>
      <c r="AS34" s="364"/>
      <c r="AT34" s="36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25">
      <c r="A35" s="70"/>
      <c r="B35" s="331"/>
      <c r="C35" s="331"/>
      <c r="D35" s="332"/>
      <c r="E35" s="372"/>
      <c r="F35" s="373"/>
      <c r="G35" s="373"/>
      <c r="H35" s="373"/>
      <c r="I35" s="386"/>
      <c r="J35" s="411"/>
      <c r="K35" s="409"/>
      <c r="L35" s="409"/>
      <c r="M35" s="409"/>
      <c r="N35" s="409"/>
      <c r="O35" s="410"/>
      <c r="P35" s="401"/>
      <c r="Q35" s="401"/>
      <c r="R35" s="401"/>
      <c r="S35" s="401"/>
      <c r="T35" s="401"/>
      <c r="U35" s="402"/>
      <c r="V35" s="400"/>
      <c r="W35" s="401"/>
      <c r="X35" s="401"/>
      <c r="Y35" s="401"/>
      <c r="Z35" s="401"/>
      <c r="AA35" s="402"/>
      <c r="AB35" s="383"/>
      <c r="AC35" s="380"/>
      <c r="AD35" s="378"/>
      <c r="AE35" s="378"/>
      <c r="AF35" s="378"/>
      <c r="AG35" s="379"/>
      <c r="AH35" s="391"/>
      <c r="AI35" s="392"/>
      <c r="AJ35" s="392"/>
      <c r="AK35" s="392"/>
      <c r="AL35" s="392"/>
      <c r="AM35" s="393"/>
      <c r="AN35" s="70"/>
      <c r="AO35" s="363"/>
      <c r="AP35" s="364"/>
      <c r="AQ35" s="364"/>
      <c r="AR35" s="364"/>
      <c r="AS35" s="364"/>
      <c r="AT35" s="36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25">
      <c r="A36" s="70"/>
      <c r="B36" s="331"/>
      <c r="C36" s="331"/>
      <c r="D36" s="332"/>
      <c r="E36" s="372"/>
      <c r="F36" s="373"/>
      <c r="G36" s="373"/>
      <c r="H36" s="373"/>
      <c r="I36" s="386"/>
      <c r="J36" s="411" t="e">
        <f>IF(AND('Mapa final'!#REF!="Baja",'Mapa final'!#REF!="Leve"),CONCATENATE("R",'Mapa final'!#REF!),"")</f>
        <v>#REF!</v>
      </c>
      <c r="K36" s="409"/>
      <c r="L36" s="409" t="str">
        <f>IF(AND('Mapa final'!$J$22="Baja",'Mapa final'!$N$22="Leve"),CONCATENATE("R",'Mapa final'!$A$22),"")</f>
        <v/>
      </c>
      <c r="M36" s="409"/>
      <c r="N36" s="409" t="str">
        <f>IF(AND('Mapa final'!$J$28="Baja",'Mapa final'!$N$28="Leve"),CONCATENATE("R",'Mapa final'!$A$28),"")</f>
        <v/>
      </c>
      <c r="O36" s="410"/>
      <c r="P36" s="401" t="e">
        <f>IF(AND('Mapa final'!#REF!="Baja",'Mapa final'!#REF!="Menor"),CONCATENATE("R",'Mapa final'!#REF!),"")</f>
        <v>#REF!</v>
      </c>
      <c r="Q36" s="401"/>
      <c r="R36" s="401" t="str">
        <f>IF(AND('Mapa final'!$J$22="Baja",'Mapa final'!$N$22="Menor"),CONCATENATE("R",'Mapa final'!$A$22),"")</f>
        <v/>
      </c>
      <c r="S36" s="401"/>
      <c r="T36" s="401" t="str">
        <f>IF(AND('Mapa final'!$J$28="Baja",'Mapa final'!$N$28="Menor"),CONCATENATE("R",'Mapa final'!$A$28),"")</f>
        <v/>
      </c>
      <c r="U36" s="402"/>
      <c r="V36" s="400" t="e">
        <f>IF(AND('Mapa final'!#REF!="Baja",'Mapa final'!#REF!="Moderado"),CONCATENATE("R",'Mapa final'!#REF!),"")</f>
        <v>#REF!</v>
      </c>
      <c r="W36" s="401"/>
      <c r="X36" s="401" t="str">
        <f>IF(AND('Mapa final'!$J$22="Baja",'Mapa final'!$N$22="Moderado"),CONCATENATE("R",'Mapa final'!$A$22),"")</f>
        <v/>
      </c>
      <c r="Y36" s="401"/>
      <c r="Z36" s="401" t="str">
        <f>IF(AND('Mapa final'!$J$28="Baja",'Mapa final'!$N$28="Moderado"),CONCATENATE("R",'Mapa final'!$A$28),"")</f>
        <v/>
      </c>
      <c r="AA36" s="402"/>
      <c r="AB36" s="383" t="e">
        <f>IF(AND('Mapa final'!#REF!="Baja",'Mapa final'!#REF!="Mayor"),CONCATENATE("R",'Mapa final'!#REF!),"")</f>
        <v>#REF!</v>
      </c>
      <c r="AC36" s="380"/>
      <c r="AD36" s="378" t="str">
        <f>IF(AND('Mapa final'!$J$22="Baja",'Mapa final'!$N$22="Mayor"),CONCATENATE("R",'Mapa final'!$A$22),"")</f>
        <v/>
      </c>
      <c r="AE36" s="378"/>
      <c r="AF36" s="378" t="str">
        <f>IF(AND('Mapa final'!$J$28="Baja",'Mapa final'!$N$28="Mayor"),CONCATENATE("R",'Mapa final'!$A$28),"")</f>
        <v/>
      </c>
      <c r="AG36" s="379"/>
      <c r="AH36" s="391" t="e">
        <f>IF(AND('Mapa final'!#REF!="Baja",'Mapa final'!#REF!="Catastrófico"),CONCATENATE("R",'Mapa final'!#REF!),"")</f>
        <v>#REF!</v>
      </c>
      <c r="AI36" s="392"/>
      <c r="AJ36" s="392" t="str">
        <f>IF(AND('Mapa final'!$J$22="Baja",'Mapa final'!$N$22="Catastrófico"),CONCATENATE("R",'Mapa final'!$A$22),"")</f>
        <v/>
      </c>
      <c r="AK36" s="392"/>
      <c r="AL36" s="392" t="str">
        <f>IF(AND('Mapa final'!$J$28="Baja",'Mapa final'!$N$28="Catastrófico"),CONCATENATE("R",'Mapa final'!$A$28),"")</f>
        <v/>
      </c>
      <c r="AM36" s="393"/>
      <c r="AN36" s="70"/>
      <c r="AO36" s="363"/>
      <c r="AP36" s="364"/>
      <c r="AQ36" s="364"/>
      <c r="AR36" s="364"/>
      <c r="AS36" s="364"/>
      <c r="AT36" s="36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thickBot="1" x14ac:dyDescent="0.3">
      <c r="A37" s="70"/>
      <c r="B37" s="331"/>
      <c r="C37" s="331"/>
      <c r="D37" s="332"/>
      <c r="E37" s="375"/>
      <c r="F37" s="376"/>
      <c r="G37" s="376"/>
      <c r="H37" s="376"/>
      <c r="I37" s="376"/>
      <c r="J37" s="412"/>
      <c r="K37" s="413"/>
      <c r="L37" s="413"/>
      <c r="M37" s="413"/>
      <c r="N37" s="413"/>
      <c r="O37" s="414"/>
      <c r="P37" s="404"/>
      <c r="Q37" s="404"/>
      <c r="R37" s="404"/>
      <c r="S37" s="404"/>
      <c r="T37" s="404"/>
      <c r="U37" s="405"/>
      <c r="V37" s="403"/>
      <c r="W37" s="404"/>
      <c r="X37" s="404"/>
      <c r="Y37" s="404"/>
      <c r="Z37" s="404"/>
      <c r="AA37" s="405"/>
      <c r="AB37" s="388"/>
      <c r="AC37" s="389"/>
      <c r="AD37" s="389"/>
      <c r="AE37" s="389"/>
      <c r="AF37" s="389"/>
      <c r="AG37" s="390"/>
      <c r="AH37" s="394"/>
      <c r="AI37" s="395"/>
      <c r="AJ37" s="395"/>
      <c r="AK37" s="395"/>
      <c r="AL37" s="395"/>
      <c r="AM37" s="396"/>
      <c r="AN37" s="70"/>
      <c r="AO37" s="366"/>
      <c r="AP37" s="367"/>
      <c r="AQ37" s="367"/>
      <c r="AR37" s="367"/>
      <c r="AS37" s="367"/>
      <c r="AT37" s="36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25">
      <c r="A38" s="70"/>
      <c r="B38" s="331"/>
      <c r="C38" s="331"/>
      <c r="D38" s="332"/>
      <c r="E38" s="369" t="s">
        <v>113</v>
      </c>
      <c r="F38" s="370"/>
      <c r="G38" s="370"/>
      <c r="H38" s="370"/>
      <c r="I38" s="371"/>
      <c r="J38" s="415" t="str">
        <f ca="1">IF(AND('Mapa final'!$J$10="Muy Baja",'Mapa final'!$N$10="Leve"),CONCATENATE("R",'Mapa final'!$A$10),"")</f>
        <v/>
      </c>
      <c r="K38" s="416"/>
      <c r="L38" s="416" t="str">
        <f ca="1">IF(AND('Mapa final'!$J$14="Muy Baja",'Mapa final'!$N$14="Leve"),CONCATENATE("R",'Mapa final'!$A$14),"")</f>
        <v/>
      </c>
      <c r="M38" s="416"/>
      <c r="N38" s="416" t="e">
        <f>IF(AND('Mapa final'!#REF!="Muy Baja",'Mapa final'!#REF!="Leve"),CONCATENATE("R",'Mapa final'!#REF!),"")</f>
        <v>#REF!</v>
      </c>
      <c r="O38" s="417"/>
      <c r="P38" s="415" t="str">
        <f ca="1">IF(AND('Mapa final'!$J$10="Muy Baja",'Mapa final'!$N$10="Menor"),CONCATENATE("R",'Mapa final'!$A$10),"")</f>
        <v/>
      </c>
      <c r="Q38" s="416"/>
      <c r="R38" s="416" t="str">
        <f ca="1">IF(AND('Mapa final'!$J$14="Muy Baja",'Mapa final'!$N$14="Menor"),CONCATENATE("R",'Mapa final'!$A$14),"")</f>
        <v/>
      </c>
      <c r="S38" s="416"/>
      <c r="T38" s="416" t="e">
        <f>IF(AND('Mapa final'!#REF!="Muy Baja",'Mapa final'!#REF!="Menor"),CONCATENATE("R",'Mapa final'!#REF!),"")</f>
        <v>#REF!</v>
      </c>
      <c r="U38" s="417"/>
      <c r="V38" s="406" t="str">
        <f ca="1">IF(AND('Mapa final'!$J$10="Muy Baja",'Mapa final'!$N$10="Moderado"),CONCATENATE("R",'Mapa final'!$A$10),"")</f>
        <v/>
      </c>
      <c r="W38" s="407"/>
      <c r="X38" s="407" t="str">
        <f ca="1">IF(AND('Mapa final'!$J$14="Muy Baja",'Mapa final'!$N$14="Moderado"),CONCATENATE("R",'Mapa final'!$A$14),"")</f>
        <v/>
      </c>
      <c r="Y38" s="407"/>
      <c r="Z38" s="407" t="e">
        <f>IF(AND('Mapa final'!#REF!="Muy Baja",'Mapa final'!#REF!="Moderado"),CONCATENATE("R",'Mapa final'!#REF!),"")</f>
        <v>#REF!</v>
      </c>
      <c r="AA38" s="408"/>
      <c r="AB38" s="381" t="str">
        <f ca="1">IF(AND('Mapa final'!$J$10="Muy Baja",'Mapa final'!$N$10="Mayor"),CONCATENATE("R",'Mapa final'!$A$10),"")</f>
        <v/>
      </c>
      <c r="AC38" s="382"/>
      <c r="AD38" s="382" t="str">
        <f ca="1">IF(AND('Mapa final'!$J$14="Muy Baja",'Mapa final'!$N$14="Mayor"),CONCATENATE("R",'Mapa final'!$A$14),"")</f>
        <v/>
      </c>
      <c r="AE38" s="382"/>
      <c r="AF38" s="382" t="e">
        <f>IF(AND('Mapa final'!#REF!="Muy Baja",'Mapa final'!#REF!="Mayor"),CONCATENATE("R",'Mapa final'!#REF!),"")</f>
        <v>#REF!</v>
      </c>
      <c r="AG38" s="384"/>
      <c r="AH38" s="397" t="str">
        <f ca="1">IF(AND('Mapa final'!$J$10="Muy Baja",'Mapa final'!$N$10="Catastrófico"),CONCATENATE("R",'Mapa final'!$A$10),"")</f>
        <v/>
      </c>
      <c r="AI38" s="398"/>
      <c r="AJ38" s="398" t="str">
        <f ca="1">IF(AND('Mapa final'!$J$14="Muy Baja",'Mapa final'!$N$14="Catastrófico"),CONCATENATE("R",'Mapa final'!$A$14),"")</f>
        <v/>
      </c>
      <c r="AK38" s="398"/>
      <c r="AL38" s="398" t="e">
        <f>IF(AND('Mapa final'!#REF!="Muy Baja",'Mapa final'!#REF!="Catastrófico"),CONCATENATE("R",'Mapa final'!#REF!),"")</f>
        <v>#REF!</v>
      </c>
      <c r="AM38" s="399"/>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25">
      <c r="A39" s="70"/>
      <c r="B39" s="331"/>
      <c r="C39" s="331"/>
      <c r="D39" s="332"/>
      <c r="E39" s="372"/>
      <c r="F39" s="373"/>
      <c r="G39" s="373"/>
      <c r="H39" s="373"/>
      <c r="I39" s="374"/>
      <c r="J39" s="411"/>
      <c r="K39" s="409"/>
      <c r="L39" s="409"/>
      <c r="M39" s="409"/>
      <c r="N39" s="409"/>
      <c r="O39" s="410"/>
      <c r="P39" s="411"/>
      <c r="Q39" s="409"/>
      <c r="R39" s="409"/>
      <c r="S39" s="409"/>
      <c r="T39" s="409"/>
      <c r="U39" s="410"/>
      <c r="V39" s="400"/>
      <c r="W39" s="401"/>
      <c r="X39" s="401"/>
      <c r="Y39" s="401"/>
      <c r="Z39" s="401"/>
      <c r="AA39" s="402"/>
      <c r="AB39" s="383"/>
      <c r="AC39" s="380"/>
      <c r="AD39" s="380"/>
      <c r="AE39" s="380"/>
      <c r="AF39" s="380"/>
      <c r="AG39" s="379"/>
      <c r="AH39" s="391"/>
      <c r="AI39" s="392"/>
      <c r="AJ39" s="392"/>
      <c r="AK39" s="392"/>
      <c r="AL39" s="392"/>
      <c r="AM39" s="39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25">
      <c r="A40" s="70"/>
      <c r="B40" s="331"/>
      <c r="C40" s="331"/>
      <c r="D40" s="332"/>
      <c r="E40" s="372"/>
      <c r="F40" s="373"/>
      <c r="G40" s="373"/>
      <c r="H40" s="373"/>
      <c r="I40" s="374"/>
      <c r="J40" s="411" t="e">
        <f>IF(AND('Mapa final'!#REF!="Muy Baja",'Mapa final'!#REF!="Leve"),CONCATENATE("R",'Mapa final'!#REF!),"")</f>
        <v>#REF!</v>
      </c>
      <c r="K40" s="409"/>
      <c r="L40" s="409" t="e">
        <f>IF(AND('Mapa final'!#REF!="Muy Baja",'Mapa final'!#REF!="Leve"),CONCATENATE("R",'Mapa final'!#REF!),"")</f>
        <v>#REF!</v>
      </c>
      <c r="M40" s="409"/>
      <c r="N40" s="409" t="e">
        <f>IF(AND('Mapa final'!#REF!="Muy Baja",'Mapa final'!#REF!="Leve"),CONCATENATE("R",'Mapa final'!#REF!),"")</f>
        <v>#REF!</v>
      </c>
      <c r="O40" s="410"/>
      <c r="P40" s="411" t="e">
        <f>IF(AND('Mapa final'!#REF!="Muy Baja",'Mapa final'!#REF!="Menor"),CONCATENATE("R",'Mapa final'!#REF!),"")</f>
        <v>#REF!</v>
      </c>
      <c r="Q40" s="409"/>
      <c r="R40" s="409" t="e">
        <f>IF(AND('Mapa final'!#REF!="Muy Baja",'Mapa final'!#REF!="Menor"),CONCATENATE("R",'Mapa final'!#REF!),"")</f>
        <v>#REF!</v>
      </c>
      <c r="S40" s="409"/>
      <c r="T40" s="409" t="e">
        <f>IF(AND('Mapa final'!#REF!="Muy Baja",'Mapa final'!#REF!="Menor"),CONCATENATE("R",'Mapa final'!#REF!),"")</f>
        <v>#REF!</v>
      </c>
      <c r="U40" s="410"/>
      <c r="V40" s="400" t="e">
        <f>IF(AND('Mapa final'!#REF!="Muy Baja",'Mapa final'!#REF!="Moderado"),CONCATENATE("R",'Mapa final'!#REF!),"")</f>
        <v>#REF!</v>
      </c>
      <c r="W40" s="401"/>
      <c r="X40" s="401" t="e">
        <f>IF(AND('Mapa final'!#REF!="Muy Baja",'Mapa final'!#REF!="Moderado"),CONCATENATE("R",'Mapa final'!#REF!),"")</f>
        <v>#REF!</v>
      </c>
      <c r="Y40" s="401"/>
      <c r="Z40" s="401" t="e">
        <f>IF(AND('Mapa final'!#REF!="Muy Baja",'Mapa final'!#REF!="Moderado"),CONCATENATE("R",'Mapa final'!#REF!),"")</f>
        <v>#REF!</v>
      </c>
      <c r="AA40" s="402"/>
      <c r="AB40" s="383" t="e">
        <f>IF(AND('Mapa final'!#REF!="Muy Baja",'Mapa final'!#REF!="Mayor"),CONCATENATE("R",'Mapa final'!#REF!),"")</f>
        <v>#REF!</v>
      </c>
      <c r="AC40" s="380"/>
      <c r="AD40" s="378" t="e">
        <f>IF(AND('Mapa final'!#REF!="Muy Baja",'Mapa final'!#REF!="Mayor"),CONCATENATE("R",'Mapa final'!#REF!),"")</f>
        <v>#REF!</v>
      </c>
      <c r="AE40" s="378"/>
      <c r="AF40" s="378" t="e">
        <f>IF(AND('Mapa final'!#REF!="Muy Baja",'Mapa final'!#REF!="Mayor"),CONCATENATE("R",'Mapa final'!#REF!),"")</f>
        <v>#REF!</v>
      </c>
      <c r="AG40" s="379"/>
      <c r="AH40" s="391" t="e">
        <f>IF(AND('Mapa final'!#REF!="Muy Baja",'Mapa final'!#REF!="Catastrófico"),CONCATENATE("R",'Mapa final'!#REF!),"")</f>
        <v>#REF!</v>
      </c>
      <c r="AI40" s="392"/>
      <c r="AJ40" s="392" t="e">
        <f>IF(AND('Mapa final'!#REF!="Muy Baja",'Mapa final'!#REF!="Catastrófico"),CONCATENATE("R",'Mapa final'!#REF!),"")</f>
        <v>#REF!</v>
      </c>
      <c r="AK40" s="392"/>
      <c r="AL40" s="392" t="e">
        <f>IF(AND('Mapa final'!#REF!="Muy Baja",'Mapa final'!#REF!="Catastrófico"),CONCATENATE("R",'Mapa final'!#REF!),"")</f>
        <v>#REF!</v>
      </c>
      <c r="AM40" s="39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25">
      <c r="A41" s="70"/>
      <c r="B41" s="331"/>
      <c r="C41" s="331"/>
      <c r="D41" s="332"/>
      <c r="E41" s="372"/>
      <c r="F41" s="373"/>
      <c r="G41" s="373"/>
      <c r="H41" s="373"/>
      <c r="I41" s="374"/>
      <c r="J41" s="411"/>
      <c r="K41" s="409"/>
      <c r="L41" s="409"/>
      <c r="M41" s="409"/>
      <c r="N41" s="409"/>
      <c r="O41" s="410"/>
      <c r="P41" s="411"/>
      <c r="Q41" s="409"/>
      <c r="R41" s="409"/>
      <c r="S41" s="409"/>
      <c r="T41" s="409"/>
      <c r="U41" s="410"/>
      <c r="V41" s="400"/>
      <c r="W41" s="401"/>
      <c r="X41" s="401"/>
      <c r="Y41" s="401"/>
      <c r="Z41" s="401"/>
      <c r="AA41" s="402"/>
      <c r="AB41" s="383"/>
      <c r="AC41" s="380"/>
      <c r="AD41" s="378"/>
      <c r="AE41" s="378"/>
      <c r="AF41" s="378"/>
      <c r="AG41" s="379"/>
      <c r="AH41" s="391"/>
      <c r="AI41" s="392"/>
      <c r="AJ41" s="392"/>
      <c r="AK41" s="392"/>
      <c r="AL41" s="392"/>
      <c r="AM41" s="39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25">
      <c r="A42" s="70"/>
      <c r="B42" s="331"/>
      <c r="C42" s="331"/>
      <c r="D42" s="332"/>
      <c r="E42" s="372"/>
      <c r="F42" s="373"/>
      <c r="G42" s="373"/>
      <c r="H42" s="373"/>
      <c r="I42" s="374"/>
      <c r="J42" s="411" t="e">
        <f>IF(AND('Mapa final'!#REF!="Muy Baja",'Mapa final'!#REF!="Leve"),CONCATENATE("R",'Mapa final'!#REF!),"")</f>
        <v>#REF!</v>
      </c>
      <c r="K42" s="409"/>
      <c r="L42" s="409" t="e">
        <f>IF(AND('Mapa final'!#REF!="Muy Baja",'Mapa final'!#REF!="Leve"),CONCATENATE("R",'Mapa final'!#REF!),"")</f>
        <v>#REF!</v>
      </c>
      <c r="M42" s="409"/>
      <c r="N42" s="409" t="e">
        <f>IF(AND('Mapa final'!#REF!="Muy Baja",'Mapa final'!#REF!="Leve"),CONCATENATE("R",'Mapa final'!#REF!),"")</f>
        <v>#REF!</v>
      </c>
      <c r="O42" s="410"/>
      <c r="P42" s="411" t="e">
        <f>IF(AND('Mapa final'!#REF!="Muy Baja",'Mapa final'!#REF!="Menor"),CONCATENATE("R",'Mapa final'!#REF!),"")</f>
        <v>#REF!</v>
      </c>
      <c r="Q42" s="409"/>
      <c r="R42" s="409" t="e">
        <f>IF(AND('Mapa final'!#REF!="Muy Baja",'Mapa final'!#REF!="Menor"),CONCATENATE("R",'Mapa final'!#REF!),"")</f>
        <v>#REF!</v>
      </c>
      <c r="S42" s="409"/>
      <c r="T42" s="409" t="e">
        <f>IF(AND('Mapa final'!#REF!="Muy Baja",'Mapa final'!#REF!="Menor"),CONCATENATE("R",'Mapa final'!#REF!),"")</f>
        <v>#REF!</v>
      </c>
      <c r="U42" s="410"/>
      <c r="V42" s="400" t="e">
        <f>IF(AND('Mapa final'!#REF!="Muy Baja",'Mapa final'!#REF!="Moderado"),CONCATENATE("R",'Mapa final'!#REF!),"")</f>
        <v>#REF!</v>
      </c>
      <c r="W42" s="401"/>
      <c r="X42" s="401" t="e">
        <f>IF(AND('Mapa final'!#REF!="Muy Baja",'Mapa final'!#REF!="Moderado"),CONCATENATE("R",'Mapa final'!#REF!),"")</f>
        <v>#REF!</v>
      </c>
      <c r="Y42" s="401"/>
      <c r="Z42" s="401" t="e">
        <f>IF(AND('Mapa final'!#REF!="Muy Baja",'Mapa final'!#REF!="Moderado"),CONCATENATE("R",'Mapa final'!#REF!),"")</f>
        <v>#REF!</v>
      </c>
      <c r="AA42" s="402"/>
      <c r="AB42" s="383" t="e">
        <f>IF(AND('Mapa final'!#REF!="Muy Baja",'Mapa final'!#REF!="Mayor"),CONCATENATE("R",'Mapa final'!#REF!),"")</f>
        <v>#REF!</v>
      </c>
      <c r="AC42" s="380"/>
      <c r="AD42" s="378" t="e">
        <f>IF(AND('Mapa final'!#REF!="Muy Baja",'Mapa final'!#REF!="Mayor"),CONCATENATE("R",'Mapa final'!#REF!),"")</f>
        <v>#REF!</v>
      </c>
      <c r="AE42" s="378"/>
      <c r="AF42" s="378" t="e">
        <f>IF(AND('Mapa final'!#REF!="Muy Baja",'Mapa final'!#REF!="Mayor"),CONCATENATE("R",'Mapa final'!#REF!),"")</f>
        <v>#REF!</v>
      </c>
      <c r="AG42" s="379"/>
      <c r="AH42" s="391" t="e">
        <f>IF(AND('Mapa final'!#REF!="Muy Baja",'Mapa final'!#REF!="Catastrófico"),CONCATENATE("R",'Mapa final'!#REF!),"")</f>
        <v>#REF!</v>
      </c>
      <c r="AI42" s="392"/>
      <c r="AJ42" s="392" t="e">
        <f>IF(AND('Mapa final'!#REF!="Muy Baja",'Mapa final'!#REF!="Catastrófico"),CONCATENATE("R",'Mapa final'!#REF!),"")</f>
        <v>#REF!</v>
      </c>
      <c r="AK42" s="392"/>
      <c r="AL42" s="392" t="e">
        <f>IF(AND('Mapa final'!#REF!="Muy Baja",'Mapa final'!#REF!="Catastrófico"),CONCATENATE("R",'Mapa final'!#REF!),"")</f>
        <v>#REF!</v>
      </c>
      <c r="AM42" s="39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25">
      <c r="A43" s="70"/>
      <c r="B43" s="331"/>
      <c r="C43" s="331"/>
      <c r="D43" s="332"/>
      <c r="E43" s="372"/>
      <c r="F43" s="373"/>
      <c r="G43" s="373"/>
      <c r="H43" s="373"/>
      <c r="I43" s="374"/>
      <c r="J43" s="411"/>
      <c r="K43" s="409"/>
      <c r="L43" s="409"/>
      <c r="M43" s="409"/>
      <c r="N43" s="409"/>
      <c r="O43" s="410"/>
      <c r="P43" s="411"/>
      <c r="Q43" s="409"/>
      <c r="R43" s="409"/>
      <c r="S43" s="409"/>
      <c r="T43" s="409"/>
      <c r="U43" s="410"/>
      <c r="V43" s="400"/>
      <c r="W43" s="401"/>
      <c r="X43" s="401"/>
      <c r="Y43" s="401"/>
      <c r="Z43" s="401"/>
      <c r="AA43" s="402"/>
      <c r="AB43" s="383"/>
      <c r="AC43" s="380"/>
      <c r="AD43" s="378"/>
      <c r="AE43" s="378"/>
      <c r="AF43" s="378"/>
      <c r="AG43" s="379"/>
      <c r="AH43" s="391"/>
      <c r="AI43" s="392"/>
      <c r="AJ43" s="392"/>
      <c r="AK43" s="392"/>
      <c r="AL43" s="392"/>
      <c r="AM43" s="39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25">
      <c r="A44" s="70"/>
      <c r="B44" s="331"/>
      <c r="C44" s="331"/>
      <c r="D44" s="332"/>
      <c r="E44" s="372"/>
      <c r="F44" s="373"/>
      <c r="G44" s="373"/>
      <c r="H44" s="373"/>
      <c r="I44" s="374"/>
      <c r="J44" s="411" t="e">
        <f>IF(AND('Mapa final'!#REF!="Muy Baja",'Mapa final'!#REF!="Leve"),CONCATENATE("R",'Mapa final'!#REF!),"")</f>
        <v>#REF!</v>
      </c>
      <c r="K44" s="409"/>
      <c r="L44" s="409" t="str">
        <f>IF(AND('Mapa final'!$J$22="Muy Baja",'Mapa final'!$N$22="Leve"),CONCATENATE("R",'Mapa final'!$A$22),"")</f>
        <v/>
      </c>
      <c r="M44" s="409"/>
      <c r="N44" s="409" t="str">
        <f>IF(AND('Mapa final'!$J$28="Muy Baja",'Mapa final'!$N$28="Leve"),CONCATENATE("R",'Mapa final'!$A$28),"")</f>
        <v/>
      </c>
      <c r="O44" s="410"/>
      <c r="P44" s="411" t="e">
        <f>IF(AND('Mapa final'!#REF!="Muy Baja",'Mapa final'!#REF!="Menor"),CONCATENATE("R",'Mapa final'!#REF!),"")</f>
        <v>#REF!</v>
      </c>
      <c r="Q44" s="409"/>
      <c r="R44" s="409" t="str">
        <f>IF(AND('Mapa final'!$J$22="Muy Baja",'Mapa final'!$N$22="Menor"),CONCATENATE("R",'Mapa final'!$A$22),"")</f>
        <v/>
      </c>
      <c r="S44" s="409"/>
      <c r="T44" s="409" t="str">
        <f>IF(AND('Mapa final'!$J$28="Muy Baja",'Mapa final'!$N$28="Menor"),CONCATENATE("R",'Mapa final'!$A$28),"")</f>
        <v/>
      </c>
      <c r="U44" s="410"/>
      <c r="V44" s="400" t="e">
        <f>IF(AND('Mapa final'!#REF!="Muy Baja",'Mapa final'!#REF!="Moderado"),CONCATENATE("R",'Mapa final'!#REF!),"")</f>
        <v>#REF!</v>
      </c>
      <c r="W44" s="401"/>
      <c r="X44" s="401" t="str">
        <f>IF(AND('Mapa final'!$J$22="Muy Baja",'Mapa final'!$N$22="Moderado"),CONCATENATE("R",'Mapa final'!$A$22),"")</f>
        <v/>
      </c>
      <c r="Y44" s="401"/>
      <c r="Z44" s="401" t="str">
        <f>IF(AND('Mapa final'!$J$28="Muy Baja",'Mapa final'!$N$28="Moderado"),CONCATENATE("R",'Mapa final'!$A$28),"")</f>
        <v/>
      </c>
      <c r="AA44" s="402"/>
      <c r="AB44" s="383" t="e">
        <f>IF(AND('Mapa final'!#REF!="Muy Baja",'Mapa final'!#REF!="Mayor"),CONCATENATE("R",'Mapa final'!#REF!),"")</f>
        <v>#REF!</v>
      </c>
      <c r="AC44" s="380"/>
      <c r="AD44" s="378" t="str">
        <f>IF(AND('Mapa final'!$J$22="Muy Baja",'Mapa final'!$N$22="Mayor"),CONCATENATE("R",'Mapa final'!$A$22),"")</f>
        <v/>
      </c>
      <c r="AE44" s="378"/>
      <c r="AF44" s="378" t="str">
        <f>IF(AND('Mapa final'!$J$28="Muy Baja",'Mapa final'!$N$28="Mayor"),CONCATENATE("R",'Mapa final'!$A$28),"")</f>
        <v/>
      </c>
      <c r="AG44" s="379"/>
      <c r="AH44" s="391" t="e">
        <f>IF(AND('Mapa final'!#REF!="Muy Baja",'Mapa final'!#REF!="Catastrófico"),CONCATENATE("R",'Mapa final'!#REF!),"")</f>
        <v>#REF!</v>
      </c>
      <c r="AI44" s="392"/>
      <c r="AJ44" s="392" t="str">
        <f>IF(AND('Mapa final'!$J$22="Muy Baja",'Mapa final'!$N$22="Catastrófico"),CONCATENATE("R",'Mapa final'!$A$22),"")</f>
        <v/>
      </c>
      <c r="AK44" s="392"/>
      <c r="AL44" s="392" t="str">
        <f>IF(AND('Mapa final'!$J$28="Muy Baja",'Mapa final'!$N$28="Catastrófico"),CONCATENATE("R",'Mapa final'!$A$28),"")</f>
        <v/>
      </c>
      <c r="AM44" s="39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thickBot="1" x14ac:dyDescent="0.3">
      <c r="A45" s="70"/>
      <c r="B45" s="331"/>
      <c r="C45" s="331"/>
      <c r="D45" s="332"/>
      <c r="E45" s="375"/>
      <c r="F45" s="376"/>
      <c r="G45" s="376"/>
      <c r="H45" s="376"/>
      <c r="I45" s="377"/>
      <c r="J45" s="412"/>
      <c r="K45" s="413"/>
      <c r="L45" s="413"/>
      <c r="M45" s="413"/>
      <c r="N45" s="413"/>
      <c r="O45" s="414"/>
      <c r="P45" s="412"/>
      <c r="Q45" s="413"/>
      <c r="R45" s="413"/>
      <c r="S45" s="413"/>
      <c r="T45" s="413"/>
      <c r="U45" s="414"/>
      <c r="V45" s="403"/>
      <c r="W45" s="404"/>
      <c r="X45" s="404"/>
      <c r="Y45" s="404"/>
      <c r="Z45" s="404"/>
      <c r="AA45" s="405"/>
      <c r="AB45" s="388"/>
      <c r="AC45" s="389"/>
      <c r="AD45" s="389"/>
      <c r="AE45" s="389"/>
      <c r="AF45" s="389"/>
      <c r="AG45" s="390"/>
      <c r="AH45" s="394"/>
      <c r="AI45" s="395"/>
      <c r="AJ45" s="395"/>
      <c r="AK45" s="395"/>
      <c r="AL45" s="395"/>
      <c r="AM45" s="396"/>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69" t="s">
        <v>112</v>
      </c>
      <c r="K46" s="370"/>
      <c r="L46" s="370"/>
      <c r="M46" s="370"/>
      <c r="N46" s="370"/>
      <c r="O46" s="371"/>
      <c r="P46" s="369" t="s">
        <v>111</v>
      </c>
      <c r="Q46" s="370"/>
      <c r="R46" s="370"/>
      <c r="S46" s="370"/>
      <c r="T46" s="370"/>
      <c r="U46" s="371"/>
      <c r="V46" s="369" t="s">
        <v>110</v>
      </c>
      <c r="W46" s="370"/>
      <c r="X46" s="370"/>
      <c r="Y46" s="370"/>
      <c r="Z46" s="370"/>
      <c r="AA46" s="371"/>
      <c r="AB46" s="369" t="s">
        <v>109</v>
      </c>
      <c r="AC46" s="387"/>
      <c r="AD46" s="370"/>
      <c r="AE46" s="370"/>
      <c r="AF46" s="370"/>
      <c r="AG46" s="371"/>
      <c r="AH46" s="369" t="s">
        <v>108</v>
      </c>
      <c r="AI46" s="370"/>
      <c r="AJ46" s="370"/>
      <c r="AK46" s="370"/>
      <c r="AL46" s="370"/>
      <c r="AM46" s="371"/>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72"/>
      <c r="K47" s="373"/>
      <c r="L47" s="373"/>
      <c r="M47" s="373"/>
      <c r="N47" s="373"/>
      <c r="O47" s="374"/>
      <c r="P47" s="372"/>
      <c r="Q47" s="373"/>
      <c r="R47" s="373"/>
      <c r="S47" s="373"/>
      <c r="T47" s="373"/>
      <c r="U47" s="374"/>
      <c r="V47" s="372"/>
      <c r="W47" s="373"/>
      <c r="X47" s="373"/>
      <c r="Y47" s="373"/>
      <c r="Z47" s="373"/>
      <c r="AA47" s="374"/>
      <c r="AB47" s="372"/>
      <c r="AC47" s="373"/>
      <c r="AD47" s="373"/>
      <c r="AE47" s="373"/>
      <c r="AF47" s="373"/>
      <c r="AG47" s="374"/>
      <c r="AH47" s="372"/>
      <c r="AI47" s="373"/>
      <c r="AJ47" s="373"/>
      <c r="AK47" s="373"/>
      <c r="AL47" s="373"/>
      <c r="AM47" s="374"/>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72"/>
      <c r="K48" s="373"/>
      <c r="L48" s="373"/>
      <c r="M48" s="373"/>
      <c r="N48" s="373"/>
      <c r="O48" s="374"/>
      <c r="P48" s="372"/>
      <c r="Q48" s="373"/>
      <c r="R48" s="373"/>
      <c r="S48" s="373"/>
      <c r="T48" s="373"/>
      <c r="U48" s="374"/>
      <c r="V48" s="372"/>
      <c r="W48" s="373"/>
      <c r="X48" s="373"/>
      <c r="Y48" s="373"/>
      <c r="Z48" s="373"/>
      <c r="AA48" s="374"/>
      <c r="AB48" s="372"/>
      <c r="AC48" s="373"/>
      <c r="AD48" s="373"/>
      <c r="AE48" s="373"/>
      <c r="AF48" s="373"/>
      <c r="AG48" s="374"/>
      <c r="AH48" s="372"/>
      <c r="AI48" s="373"/>
      <c r="AJ48" s="373"/>
      <c r="AK48" s="373"/>
      <c r="AL48" s="373"/>
      <c r="AM48" s="374"/>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72"/>
      <c r="K49" s="373"/>
      <c r="L49" s="373"/>
      <c r="M49" s="373"/>
      <c r="N49" s="373"/>
      <c r="O49" s="374"/>
      <c r="P49" s="372"/>
      <c r="Q49" s="373"/>
      <c r="R49" s="373"/>
      <c r="S49" s="373"/>
      <c r="T49" s="373"/>
      <c r="U49" s="374"/>
      <c r="V49" s="372"/>
      <c r="W49" s="373"/>
      <c r="X49" s="373"/>
      <c r="Y49" s="373"/>
      <c r="Z49" s="373"/>
      <c r="AA49" s="374"/>
      <c r="AB49" s="372"/>
      <c r="AC49" s="373"/>
      <c r="AD49" s="373"/>
      <c r="AE49" s="373"/>
      <c r="AF49" s="373"/>
      <c r="AG49" s="374"/>
      <c r="AH49" s="372"/>
      <c r="AI49" s="373"/>
      <c r="AJ49" s="373"/>
      <c r="AK49" s="373"/>
      <c r="AL49" s="373"/>
      <c r="AM49" s="374"/>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72"/>
      <c r="K50" s="373"/>
      <c r="L50" s="373"/>
      <c r="M50" s="373"/>
      <c r="N50" s="373"/>
      <c r="O50" s="374"/>
      <c r="P50" s="372"/>
      <c r="Q50" s="373"/>
      <c r="R50" s="373"/>
      <c r="S50" s="373"/>
      <c r="T50" s="373"/>
      <c r="U50" s="374"/>
      <c r="V50" s="372"/>
      <c r="W50" s="373"/>
      <c r="X50" s="373"/>
      <c r="Y50" s="373"/>
      <c r="Z50" s="373"/>
      <c r="AA50" s="374"/>
      <c r="AB50" s="372"/>
      <c r="AC50" s="373"/>
      <c r="AD50" s="373"/>
      <c r="AE50" s="373"/>
      <c r="AF50" s="373"/>
      <c r="AG50" s="374"/>
      <c r="AH50" s="372"/>
      <c r="AI50" s="373"/>
      <c r="AJ50" s="373"/>
      <c r="AK50" s="373"/>
      <c r="AL50" s="373"/>
      <c r="AM50" s="374"/>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75"/>
      <c r="K51" s="376"/>
      <c r="L51" s="376"/>
      <c r="M51" s="376"/>
      <c r="N51" s="376"/>
      <c r="O51" s="377"/>
      <c r="P51" s="375"/>
      <c r="Q51" s="376"/>
      <c r="R51" s="376"/>
      <c r="S51" s="376"/>
      <c r="T51" s="376"/>
      <c r="U51" s="377"/>
      <c r="V51" s="375"/>
      <c r="W51" s="376"/>
      <c r="X51" s="376"/>
      <c r="Y51" s="376"/>
      <c r="Z51" s="376"/>
      <c r="AA51" s="377"/>
      <c r="AB51" s="375"/>
      <c r="AC51" s="376"/>
      <c r="AD51" s="376"/>
      <c r="AE51" s="376"/>
      <c r="AF51" s="376"/>
      <c r="AG51" s="377"/>
      <c r="AH51" s="375"/>
      <c r="AI51" s="376"/>
      <c r="AJ51" s="376"/>
      <c r="AK51" s="376"/>
      <c r="AL51" s="376"/>
      <c r="AM51" s="37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8" zoomScale="50" zoomScaleNormal="50" workbookViewId="0">
      <selection activeCell="AD44" sqref="AD44"/>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445" t="s">
        <v>160</v>
      </c>
      <c r="C2" s="446"/>
      <c r="D2" s="446"/>
      <c r="E2" s="446"/>
      <c r="F2" s="446"/>
      <c r="G2" s="446"/>
      <c r="H2" s="446"/>
      <c r="I2" s="446"/>
      <c r="J2" s="385" t="s">
        <v>2</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446"/>
      <c r="C3" s="446"/>
      <c r="D3" s="446"/>
      <c r="E3" s="446"/>
      <c r="F3" s="446"/>
      <c r="G3" s="446"/>
      <c r="H3" s="446"/>
      <c r="I3" s="446"/>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446"/>
      <c r="C4" s="446"/>
      <c r="D4" s="446"/>
      <c r="E4" s="446"/>
      <c r="F4" s="446"/>
      <c r="G4" s="446"/>
      <c r="H4" s="446"/>
      <c r="I4" s="446"/>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31" t="s">
        <v>4</v>
      </c>
      <c r="C6" s="331"/>
      <c r="D6" s="332"/>
      <c r="E6" s="428" t="s">
        <v>116</v>
      </c>
      <c r="F6" s="429"/>
      <c r="G6" s="429"/>
      <c r="H6" s="429"/>
      <c r="I6" s="447"/>
      <c r="J6" s="32" t="str">
        <f ca="1">IF(AND('Mapa final'!$AA$10="Muy Alta",'Mapa final'!$AC$10="Leve"),CONCATENATE("R1C",'Mapa final'!$Q$10),"")</f>
        <v/>
      </c>
      <c r="K6" s="33" t="str">
        <f ca="1">IF(AND('Mapa final'!$AA$11="Muy Alta",'Mapa final'!$AC$11="Leve"),CONCATENATE("R1C",'Mapa final'!$Q$11),"")</f>
        <v/>
      </c>
      <c r="L6" s="33" t="str">
        <f>IF(AND('Mapa final'!$AA$12="Muy Alta",'Mapa final'!$AC$12="Leve"),CONCATENATE("R1C",'Mapa final'!$Q$12),"")</f>
        <v/>
      </c>
      <c r="M6" s="33" t="str">
        <f>IF(AND('Mapa final'!$AA$13="Muy Alta",'Mapa final'!$AC$13="Leve"),CONCATENATE("R1C",'Mapa final'!$Q$13),"")</f>
        <v/>
      </c>
      <c r="N6" s="33" t="e">
        <f>IF(AND('Mapa final'!#REF!="Muy Alta",'Mapa final'!#REF!="Leve"),CONCATENATE("R1C",'Mapa final'!#REF!),"")</f>
        <v>#REF!</v>
      </c>
      <c r="O6" s="34" t="e">
        <f>IF(AND('Mapa final'!#REF!="Muy Alta",'Mapa final'!#REF!="Leve"),CONCATENATE("R1C",'Mapa final'!#REF!),"")</f>
        <v>#REF!</v>
      </c>
      <c r="P6" s="32" t="str">
        <f ca="1">IF(AND('Mapa final'!$AA$10="Muy Alta",'Mapa final'!$AC$10="Menor"),CONCATENATE("R1C",'Mapa final'!$Q$10),"")</f>
        <v/>
      </c>
      <c r="Q6" s="33" t="str">
        <f ca="1">IF(AND('Mapa final'!$AA$11="Muy Alta",'Mapa final'!$AC$11="Menor"),CONCATENATE("R1C",'Mapa final'!$Q$11),"")</f>
        <v/>
      </c>
      <c r="R6" s="33" t="str">
        <f>IF(AND('Mapa final'!$AA$12="Muy Alta",'Mapa final'!$AC$12="Menor"),CONCATENATE("R1C",'Mapa final'!$Q$12),"")</f>
        <v/>
      </c>
      <c r="S6" s="33" t="str">
        <f>IF(AND('Mapa final'!$AA$13="Muy Alta",'Mapa final'!$AC$13="Menor"),CONCATENATE("R1C",'Mapa final'!$Q$13),"")</f>
        <v/>
      </c>
      <c r="T6" s="33" t="e">
        <f>IF(AND('Mapa final'!#REF!="Muy Alta",'Mapa final'!#REF!="Menor"),CONCATENATE("R1C",'Mapa final'!#REF!),"")</f>
        <v>#REF!</v>
      </c>
      <c r="U6" s="34" t="e">
        <f>IF(AND('Mapa final'!#REF!="Muy Alta",'Mapa final'!#REF!="Menor"),CONCATENATE("R1C",'Mapa final'!#REF!),"")</f>
        <v>#REF!</v>
      </c>
      <c r="V6" s="32" t="str">
        <f ca="1">IF(AND('Mapa final'!$AA$10="Muy Alta",'Mapa final'!$AC$10="Moderado"),CONCATENATE("R1C",'Mapa final'!$Q$10),"")</f>
        <v/>
      </c>
      <c r="W6" s="33" t="str">
        <f ca="1">IF(AND('Mapa final'!$AA$11="Muy Alta",'Mapa final'!$AC$11="Moderado"),CONCATENATE("R1C",'Mapa final'!$Q$11),"")</f>
        <v/>
      </c>
      <c r="X6" s="33" t="str">
        <f>IF(AND('Mapa final'!$AA$12="Muy Alta",'Mapa final'!$AC$12="Moderado"),CONCATENATE("R1C",'Mapa final'!$Q$12),"")</f>
        <v/>
      </c>
      <c r="Y6" s="33" t="str">
        <f>IF(AND('Mapa final'!$AA$13="Muy Alta",'Mapa final'!$AC$13="Moderado"),CONCATENATE("R1C",'Mapa final'!$Q$13),"")</f>
        <v/>
      </c>
      <c r="Z6" s="33" t="e">
        <f>IF(AND('Mapa final'!#REF!="Muy Alta",'Mapa final'!#REF!="Moderado"),CONCATENATE("R1C",'Mapa final'!#REF!),"")</f>
        <v>#REF!</v>
      </c>
      <c r="AA6" s="34" t="e">
        <f>IF(AND('Mapa final'!#REF!="Muy Alta",'Mapa final'!#REF!="Moderado"),CONCATENATE("R1C",'Mapa final'!#REF!),"")</f>
        <v>#REF!</v>
      </c>
      <c r="AB6" s="32" t="str">
        <f ca="1">IF(AND('Mapa final'!$AA$10="Muy Alta",'Mapa final'!$AC$10="Mayor"),CONCATENATE("R1C",'Mapa final'!$Q$10),"")</f>
        <v/>
      </c>
      <c r="AC6" s="33" t="str">
        <f ca="1">IF(AND('Mapa final'!$AA$11="Muy Alta",'Mapa final'!$AC$11="Mayor"),CONCATENATE("R1C",'Mapa final'!$Q$11),"")</f>
        <v/>
      </c>
      <c r="AD6" s="33" t="str">
        <f>IF(AND('Mapa final'!$AA$12="Muy Alta",'Mapa final'!$AC$12="Mayor"),CONCATENATE("R1C",'Mapa final'!$Q$12),"")</f>
        <v/>
      </c>
      <c r="AE6" s="33" t="str">
        <f>IF(AND('Mapa final'!$AA$13="Muy Alta",'Mapa final'!$AC$13="Mayor"),CONCATENATE("R1C",'Mapa final'!$Q$13),"")</f>
        <v/>
      </c>
      <c r="AF6" s="33" t="e">
        <f>IF(AND('Mapa final'!#REF!="Muy Alta",'Mapa final'!#REF!="Mayor"),CONCATENATE("R1C",'Mapa final'!#REF!),"")</f>
        <v>#REF!</v>
      </c>
      <c r="AG6" s="34" t="e">
        <f>IF(AND('Mapa final'!#REF!="Muy Alta",'Mapa final'!#REF!="Mayor"),CONCATENATE("R1C",'Mapa final'!#REF!),"")</f>
        <v>#REF!</v>
      </c>
      <c r="AH6" s="35" t="str">
        <f ca="1">IF(AND('Mapa final'!$AA$10="Muy Alta",'Mapa final'!$AC$10="Catastrófico"),CONCATENATE("R1C",'Mapa final'!$Q$10),"")</f>
        <v/>
      </c>
      <c r="AI6" s="36" t="str">
        <f ca="1">IF(AND('Mapa final'!$AA$11="Muy Alta",'Mapa final'!$AC$11="Catastrófico"),CONCATENATE("R1C",'Mapa final'!$Q$11),"")</f>
        <v/>
      </c>
      <c r="AJ6" s="36" t="str">
        <f>IF(AND('Mapa final'!$AA$12="Muy Alta",'Mapa final'!$AC$12="Catastrófico"),CONCATENATE("R1C",'Mapa final'!$Q$12),"")</f>
        <v/>
      </c>
      <c r="AK6" s="36" t="str">
        <f>IF(AND('Mapa final'!$AA$13="Muy Alta",'Mapa final'!$AC$13="Catastrófico"),CONCATENATE("R1C",'Mapa final'!$Q$13),"")</f>
        <v/>
      </c>
      <c r="AL6" s="36" t="e">
        <f>IF(AND('Mapa final'!#REF!="Muy Alta",'Mapa final'!#REF!="Catastrófico"),CONCATENATE("R1C",'Mapa final'!#REF!),"")</f>
        <v>#REF!</v>
      </c>
      <c r="AM6" s="37" t="e">
        <f>IF(AND('Mapa final'!#REF!="Muy Alta",'Mapa final'!#REF!="Catastrófico"),CONCATENATE("R1C",'Mapa final'!#REF!),"")</f>
        <v>#REF!</v>
      </c>
      <c r="AN6" s="70"/>
      <c r="AO6" s="436" t="s">
        <v>79</v>
      </c>
      <c r="AP6" s="437"/>
      <c r="AQ6" s="437"/>
      <c r="AR6" s="437"/>
      <c r="AS6" s="437"/>
      <c r="AT6" s="43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31"/>
      <c r="C7" s="331"/>
      <c r="D7" s="332"/>
      <c r="E7" s="432"/>
      <c r="F7" s="433"/>
      <c r="G7" s="433"/>
      <c r="H7" s="433"/>
      <c r="I7" s="448"/>
      <c r="J7" s="38" t="str">
        <f ca="1">IF(AND('Mapa final'!$AA$14="Muy Alta",'Mapa final'!$AC$14="Leve"),CONCATENATE("R2C",'Mapa final'!$Q$14),"")</f>
        <v/>
      </c>
      <c r="K7" s="39" t="e">
        <f>IF(AND('Mapa final'!#REF!="Muy Alta",'Mapa final'!#REF!="Leve"),CONCATENATE("R2C",'Mapa final'!#REF!),"")</f>
        <v>#REF!</v>
      </c>
      <c r="L7" s="39" t="str">
        <f>IF(AND('Mapa final'!$AA$15="Muy Alta",'Mapa final'!$AC$15="Leve"),CONCATENATE("R2C",'Mapa final'!$Q$15),"")</f>
        <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str">
        <f ca="1">IF(AND('Mapa final'!$AA$14="Muy Alta",'Mapa final'!$AC$14="Menor"),CONCATENATE("R2C",'Mapa final'!$Q$14),"")</f>
        <v/>
      </c>
      <c r="Q7" s="39" t="e">
        <f>IF(AND('Mapa final'!#REF!="Muy Alta",'Mapa final'!#REF!="Menor"),CONCATENATE("R2C",'Mapa final'!#REF!),"")</f>
        <v>#REF!</v>
      </c>
      <c r="R7" s="39" t="str">
        <f>IF(AND('Mapa final'!$AA$15="Muy Alta",'Mapa final'!$AC$15="Menor"),CONCATENATE("R2C",'Mapa final'!$Q$15),"")</f>
        <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str">
        <f ca="1">IF(AND('Mapa final'!$AA$14="Muy Alta",'Mapa final'!$AC$14="Moderado"),CONCATENATE("R2C",'Mapa final'!$Q$14),"")</f>
        <v/>
      </c>
      <c r="W7" s="39" t="e">
        <f>IF(AND('Mapa final'!#REF!="Muy Alta",'Mapa final'!#REF!="Moderado"),CONCATENATE("R2C",'Mapa final'!#REF!),"")</f>
        <v>#REF!</v>
      </c>
      <c r="X7" s="39" t="str">
        <f>IF(AND('Mapa final'!$AA$15="Muy Alta",'Mapa final'!$AC$15="Moderado"),CONCATENATE("R2C",'Mapa final'!$Q$15),"")</f>
        <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str">
        <f ca="1">IF(AND('Mapa final'!$AA$14="Muy Alta",'Mapa final'!$AC$14="Mayor"),CONCATENATE("R2C",'Mapa final'!$Q$14),"")</f>
        <v/>
      </c>
      <c r="AC7" s="39" t="e">
        <f>IF(AND('Mapa final'!#REF!="Muy Alta",'Mapa final'!#REF!="Mayor"),CONCATENATE("R2C",'Mapa final'!#REF!),"")</f>
        <v>#REF!</v>
      </c>
      <c r="AD7" s="39" t="str">
        <f>IF(AND('Mapa final'!$AA$15="Muy Alta",'Mapa final'!$AC$15="Mayor"),CONCATENATE("R2C",'Mapa final'!$Q$15),"")</f>
        <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str">
        <f ca="1">IF(AND('Mapa final'!$AA$14="Muy Alta",'Mapa final'!$AC$14="Catastrófico"),CONCATENATE("R2C",'Mapa final'!$Q$14),"")</f>
        <v/>
      </c>
      <c r="AI7" s="42" t="e">
        <f>IF(AND('Mapa final'!#REF!="Muy Alta",'Mapa final'!#REF!="Catastrófico"),CONCATENATE("R2C",'Mapa final'!#REF!),"")</f>
        <v>#REF!</v>
      </c>
      <c r="AJ7" s="42" t="str">
        <f>IF(AND('Mapa final'!$AA$15="Muy Alta",'Mapa final'!$AC$15="Catastrófico"),CONCATENATE("R2C",'Mapa final'!$Q$15),"")</f>
        <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70"/>
      <c r="AO7" s="439"/>
      <c r="AP7" s="440"/>
      <c r="AQ7" s="440"/>
      <c r="AR7" s="440"/>
      <c r="AS7" s="440"/>
      <c r="AT7" s="44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31"/>
      <c r="C8" s="331"/>
      <c r="D8" s="332"/>
      <c r="E8" s="432"/>
      <c r="F8" s="433"/>
      <c r="G8" s="433"/>
      <c r="H8" s="433"/>
      <c r="I8" s="448"/>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70"/>
      <c r="AO8" s="439"/>
      <c r="AP8" s="440"/>
      <c r="AQ8" s="440"/>
      <c r="AR8" s="440"/>
      <c r="AS8" s="440"/>
      <c r="AT8" s="44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31"/>
      <c r="C9" s="331"/>
      <c r="D9" s="332"/>
      <c r="E9" s="432"/>
      <c r="F9" s="433"/>
      <c r="G9" s="433"/>
      <c r="H9" s="433"/>
      <c r="I9" s="448"/>
      <c r="J9" s="38" t="e">
        <f>IF(AND('Mapa final'!#REF!="Muy Alta",'Mapa final'!#REF!="Leve"),CONCATENATE("R4C",'Mapa final'!#REF!),"")</f>
        <v>#REF!</v>
      </c>
      <c r="K9" s="39" t="e">
        <f>IF(AND('Mapa final'!#REF!="Muy Alta",'Mapa final'!#REF!="Leve"),CONCATENATE("R4C",'Mapa final'!#REF!),"")</f>
        <v>#REF!</v>
      </c>
      <c r="L9" s="44" t="e">
        <f>IF(AND('Mapa final'!#REF!="Muy Alta",'Mapa final'!#REF!="Leve"),CONCATENATE("R4C",'Mapa final'!#REF!),"")</f>
        <v>#REF!</v>
      </c>
      <c r="M9" s="44" t="e">
        <f>IF(AND('Mapa final'!#REF!="Muy Alta",'Mapa final'!#REF!="Leve"),CONCATENATE("R4C",'Mapa final'!#REF!),"")</f>
        <v>#REF!</v>
      </c>
      <c r="N9" s="44"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44" t="e">
        <f>IF(AND('Mapa final'!#REF!="Muy Alta",'Mapa final'!#REF!="Menor"),CONCATENATE("R4C",'Mapa final'!#REF!),"")</f>
        <v>#REF!</v>
      </c>
      <c r="S9" s="44" t="e">
        <f>IF(AND('Mapa final'!#REF!="Muy Alta",'Mapa final'!#REF!="Menor"),CONCATENATE("R4C",'Mapa final'!#REF!),"")</f>
        <v>#REF!</v>
      </c>
      <c r="T9" s="44"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44" t="e">
        <f>IF(AND('Mapa final'!#REF!="Muy Alta",'Mapa final'!#REF!="Moderado"),CONCATENATE("R4C",'Mapa final'!#REF!),"")</f>
        <v>#REF!</v>
      </c>
      <c r="Y9" s="44" t="e">
        <f>IF(AND('Mapa final'!#REF!="Muy Alta",'Mapa final'!#REF!="Moderado"),CONCATENATE("R4C",'Mapa final'!#REF!),"")</f>
        <v>#REF!</v>
      </c>
      <c r="Z9" s="44"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44" t="e">
        <f>IF(AND('Mapa final'!#REF!="Muy Alta",'Mapa final'!#REF!="Mayor"),CONCATENATE("R4C",'Mapa final'!#REF!),"")</f>
        <v>#REF!</v>
      </c>
      <c r="AE9" s="44" t="e">
        <f>IF(AND('Mapa final'!#REF!="Muy Alta",'Mapa final'!#REF!="Mayor"),CONCATENATE("R4C",'Mapa final'!#REF!),"")</f>
        <v>#REF!</v>
      </c>
      <c r="AF9" s="44"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70"/>
      <c r="AO9" s="439"/>
      <c r="AP9" s="440"/>
      <c r="AQ9" s="440"/>
      <c r="AR9" s="440"/>
      <c r="AS9" s="440"/>
      <c r="AT9" s="44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31"/>
      <c r="C10" s="331"/>
      <c r="D10" s="332"/>
      <c r="E10" s="432"/>
      <c r="F10" s="433"/>
      <c r="G10" s="433"/>
      <c r="H10" s="433"/>
      <c r="I10" s="448"/>
      <c r="J10" s="38" t="e">
        <f>IF(AND('Mapa final'!#REF!="Muy Alta",'Mapa final'!#REF!="Leve"),CONCATENATE("R5C",'Mapa final'!#REF!),"")</f>
        <v>#REF!</v>
      </c>
      <c r="K10" s="39" t="e">
        <f>IF(AND('Mapa final'!#REF!="Muy Alta",'Mapa final'!#REF!="Leve"),CONCATENATE("R5C",'Mapa final'!#REF!),"")</f>
        <v>#REF!</v>
      </c>
      <c r="L10" s="44" t="e">
        <f>IF(AND('Mapa final'!#REF!="Muy Alta",'Mapa final'!#REF!="Leve"),CONCATENATE("R5C",'Mapa final'!#REF!),"")</f>
        <v>#REF!</v>
      </c>
      <c r="M10" s="44" t="e">
        <f>IF(AND('Mapa final'!#REF!="Muy Alta",'Mapa final'!#REF!="Leve"),CONCATENATE("R5C",'Mapa final'!#REF!),"")</f>
        <v>#REF!</v>
      </c>
      <c r="N10" s="44"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44" t="e">
        <f>IF(AND('Mapa final'!#REF!="Muy Alta",'Mapa final'!#REF!="Menor"),CONCATENATE("R5C",'Mapa final'!#REF!),"")</f>
        <v>#REF!</v>
      </c>
      <c r="S10" s="44" t="e">
        <f>IF(AND('Mapa final'!#REF!="Muy Alta",'Mapa final'!#REF!="Menor"),CONCATENATE("R5C",'Mapa final'!#REF!),"")</f>
        <v>#REF!</v>
      </c>
      <c r="T10" s="44"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44" t="e">
        <f>IF(AND('Mapa final'!#REF!="Muy Alta",'Mapa final'!#REF!="Moderado"),CONCATENATE("R5C",'Mapa final'!#REF!),"")</f>
        <v>#REF!</v>
      </c>
      <c r="Y10" s="44" t="e">
        <f>IF(AND('Mapa final'!#REF!="Muy Alta",'Mapa final'!#REF!="Moderado"),CONCATENATE("R5C",'Mapa final'!#REF!),"")</f>
        <v>#REF!</v>
      </c>
      <c r="Z10" s="44"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44" t="e">
        <f>IF(AND('Mapa final'!#REF!="Muy Alta",'Mapa final'!#REF!="Mayor"),CONCATENATE("R5C",'Mapa final'!#REF!),"")</f>
        <v>#REF!</v>
      </c>
      <c r="AE10" s="44" t="e">
        <f>IF(AND('Mapa final'!#REF!="Muy Alta",'Mapa final'!#REF!="Mayor"),CONCATENATE("R5C",'Mapa final'!#REF!),"")</f>
        <v>#REF!</v>
      </c>
      <c r="AF10" s="44"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70"/>
      <c r="AO10" s="439"/>
      <c r="AP10" s="440"/>
      <c r="AQ10" s="440"/>
      <c r="AR10" s="440"/>
      <c r="AS10" s="440"/>
      <c r="AT10" s="44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31"/>
      <c r="C11" s="331"/>
      <c r="D11" s="332"/>
      <c r="E11" s="432"/>
      <c r="F11" s="433"/>
      <c r="G11" s="433"/>
      <c r="H11" s="433"/>
      <c r="I11" s="448"/>
      <c r="J11" s="38" t="e">
        <f>IF(AND('Mapa final'!#REF!="Muy Alta",'Mapa final'!#REF!="Leve"),CONCATENATE("R6C",'Mapa final'!#REF!),"")</f>
        <v>#REF!</v>
      </c>
      <c r="K11" s="39" t="e">
        <f>IF(AND('Mapa final'!#REF!="Muy Alta",'Mapa final'!#REF!="Leve"),CONCATENATE("R6C",'Mapa final'!#REF!),"")</f>
        <v>#REF!</v>
      </c>
      <c r="L11" s="44" t="e">
        <f>IF(AND('Mapa final'!#REF!="Muy Alta",'Mapa final'!#REF!="Leve"),CONCATENATE("R6C",'Mapa final'!#REF!),"")</f>
        <v>#REF!</v>
      </c>
      <c r="M11" s="44" t="e">
        <f>IF(AND('Mapa final'!#REF!="Muy Alta",'Mapa final'!#REF!="Leve"),CONCATENATE("R6C",'Mapa final'!#REF!),"")</f>
        <v>#REF!</v>
      </c>
      <c r="N11" s="44"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44" t="e">
        <f>IF(AND('Mapa final'!#REF!="Muy Alta",'Mapa final'!#REF!="Menor"),CONCATENATE("R6C",'Mapa final'!#REF!),"")</f>
        <v>#REF!</v>
      </c>
      <c r="S11" s="44" t="e">
        <f>IF(AND('Mapa final'!#REF!="Muy Alta",'Mapa final'!#REF!="Menor"),CONCATENATE("R6C",'Mapa final'!#REF!),"")</f>
        <v>#REF!</v>
      </c>
      <c r="T11" s="44"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44" t="e">
        <f>IF(AND('Mapa final'!#REF!="Muy Alta",'Mapa final'!#REF!="Moderado"),CONCATENATE("R6C",'Mapa final'!#REF!),"")</f>
        <v>#REF!</v>
      </c>
      <c r="Y11" s="44" t="e">
        <f>IF(AND('Mapa final'!#REF!="Muy Alta",'Mapa final'!#REF!="Moderado"),CONCATENATE("R6C",'Mapa final'!#REF!),"")</f>
        <v>#REF!</v>
      </c>
      <c r="Z11" s="44"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44" t="e">
        <f>IF(AND('Mapa final'!#REF!="Muy Alta",'Mapa final'!#REF!="Mayor"),CONCATENATE("R6C",'Mapa final'!#REF!),"")</f>
        <v>#REF!</v>
      </c>
      <c r="AE11" s="44" t="e">
        <f>IF(AND('Mapa final'!#REF!="Muy Alta",'Mapa final'!#REF!="Mayor"),CONCATENATE("R6C",'Mapa final'!#REF!),"")</f>
        <v>#REF!</v>
      </c>
      <c r="AF11" s="44"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70"/>
      <c r="AO11" s="439"/>
      <c r="AP11" s="440"/>
      <c r="AQ11" s="440"/>
      <c r="AR11" s="440"/>
      <c r="AS11" s="440"/>
      <c r="AT11" s="44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31"/>
      <c r="C12" s="331"/>
      <c r="D12" s="332"/>
      <c r="E12" s="432"/>
      <c r="F12" s="433"/>
      <c r="G12" s="433"/>
      <c r="H12" s="433"/>
      <c r="I12" s="448"/>
      <c r="J12" s="38" t="e">
        <f>IF(AND('Mapa final'!#REF!="Muy Alta",'Mapa final'!#REF!="Leve"),CONCATENATE("R7C",'Mapa final'!#REF!),"")</f>
        <v>#REF!</v>
      </c>
      <c r="K12" s="39" t="e">
        <f>IF(AND('Mapa final'!#REF!="Muy Alta",'Mapa final'!#REF!="Leve"),CONCATENATE("R7C",'Mapa final'!#REF!),"")</f>
        <v>#REF!</v>
      </c>
      <c r="L12" s="44" t="e">
        <f>IF(AND('Mapa final'!#REF!="Muy Alta",'Mapa final'!#REF!="Leve"),CONCATENATE("R7C",'Mapa final'!#REF!),"")</f>
        <v>#REF!</v>
      </c>
      <c r="M12" s="44" t="e">
        <f>IF(AND('Mapa final'!#REF!="Muy Alta",'Mapa final'!#REF!="Leve"),CONCATENATE("R7C",'Mapa final'!#REF!),"")</f>
        <v>#REF!</v>
      </c>
      <c r="N12" s="44"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44" t="e">
        <f>IF(AND('Mapa final'!#REF!="Muy Alta",'Mapa final'!#REF!="Menor"),CONCATENATE("R7C",'Mapa final'!#REF!),"")</f>
        <v>#REF!</v>
      </c>
      <c r="S12" s="44" t="e">
        <f>IF(AND('Mapa final'!#REF!="Muy Alta",'Mapa final'!#REF!="Menor"),CONCATENATE("R7C",'Mapa final'!#REF!),"")</f>
        <v>#REF!</v>
      </c>
      <c r="T12" s="44"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44" t="e">
        <f>IF(AND('Mapa final'!#REF!="Muy Alta",'Mapa final'!#REF!="Moderado"),CONCATENATE("R7C",'Mapa final'!#REF!),"")</f>
        <v>#REF!</v>
      </c>
      <c r="Y12" s="44" t="e">
        <f>IF(AND('Mapa final'!#REF!="Muy Alta",'Mapa final'!#REF!="Moderado"),CONCATENATE("R7C",'Mapa final'!#REF!),"")</f>
        <v>#REF!</v>
      </c>
      <c r="Z12" s="44"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44" t="e">
        <f>IF(AND('Mapa final'!#REF!="Muy Alta",'Mapa final'!#REF!="Mayor"),CONCATENATE("R7C",'Mapa final'!#REF!),"")</f>
        <v>#REF!</v>
      </c>
      <c r="AE12" s="44" t="e">
        <f>IF(AND('Mapa final'!#REF!="Muy Alta",'Mapa final'!#REF!="Mayor"),CONCATENATE("R7C",'Mapa final'!#REF!),"")</f>
        <v>#REF!</v>
      </c>
      <c r="AF12" s="44"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70"/>
      <c r="AO12" s="439"/>
      <c r="AP12" s="440"/>
      <c r="AQ12" s="440"/>
      <c r="AR12" s="440"/>
      <c r="AS12" s="440"/>
      <c r="AT12" s="44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31"/>
      <c r="C13" s="331"/>
      <c r="D13" s="332"/>
      <c r="E13" s="432"/>
      <c r="F13" s="433"/>
      <c r="G13" s="433"/>
      <c r="H13" s="433"/>
      <c r="I13" s="448"/>
      <c r="J13" s="38" t="e">
        <f>IF(AND('Mapa final'!#REF!="Muy Alta",'Mapa final'!#REF!="Leve"),CONCATENATE("R8C",'Mapa final'!#REF!),"")</f>
        <v>#REF!</v>
      </c>
      <c r="K13" s="39" t="e">
        <f>IF(AND('Mapa final'!#REF!="Muy Alta",'Mapa final'!#REF!="Leve"),CONCATENATE("R8C",'Mapa final'!#REF!),"")</f>
        <v>#REF!</v>
      </c>
      <c r="L13" s="44" t="e">
        <f>IF(AND('Mapa final'!#REF!="Muy Alta",'Mapa final'!#REF!="Leve"),CONCATENATE("R8C",'Mapa final'!#REF!),"")</f>
        <v>#REF!</v>
      </c>
      <c r="M13" s="44" t="e">
        <f>IF(AND('Mapa final'!#REF!="Muy Alta",'Mapa final'!#REF!="Leve"),CONCATENATE("R8C",'Mapa final'!#REF!),"")</f>
        <v>#REF!</v>
      </c>
      <c r="N13" s="44"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44" t="e">
        <f>IF(AND('Mapa final'!#REF!="Muy Alta",'Mapa final'!#REF!="Menor"),CONCATENATE("R8C",'Mapa final'!#REF!),"")</f>
        <v>#REF!</v>
      </c>
      <c r="S13" s="44" t="e">
        <f>IF(AND('Mapa final'!#REF!="Muy Alta",'Mapa final'!#REF!="Menor"),CONCATENATE("R8C",'Mapa final'!#REF!),"")</f>
        <v>#REF!</v>
      </c>
      <c r="T13" s="44"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44" t="e">
        <f>IF(AND('Mapa final'!#REF!="Muy Alta",'Mapa final'!#REF!="Moderado"),CONCATENATE("R8C",'Mapa final'!#REF!),"")</f>
        <v>#REF!</v>
      </c>
      <c r="Y13" s="44" t="e">
        <f>IF(AND('Mapa final'!#REF!="Muy Alta",'Mapa final'!#REF!="Moderado"),CONCATENATE("R8C",'Mapa final'!#REF!),"")</f>
        <v>#REF!</v>
      </c>
      <c r="Z13" s="44"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44" t="e">
        <f>IF(AND('Mapa final'!#REF!="Muy Alta",'Mapa final'!#REF!="Mayor"),CONCATENATE("R8C",'Mapa final'!#REF!),"")</f>
        <v>#REF!</v>
      </c>
      <c r="AE13" s="44" t="e">
        <f>IF(AND('Mapa final'!#REF!="Muy Alta",'Mapa final'!#REF!="Mayor"),CONCATENATE("R8C",'Mapa final'!#REF!),"")</f>
        <v>#REF!</v>
      </c>
      <c r="AF13" s="44"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70"/>
      <c r="AO13" s="439"/>
      <c r="AP13" s="440"/>
      <c r="AQ13" s="440"/>
      <c r="AR13" s="440"/>
      <c r="AS13" s="440"/>
      <c r="AT13" s="44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31"/>
      <c r="C14" s="331"/>
      <c r="D14" s="332"/>
      <c r="E14" s="432"/>
      <c r="F14" s="433"/>
      <c r="G14" s="433"/>
      <c r="H14" s="433"/>
      <c r="I14" s="448"/>
      <c r="J14" s="38" t="e">
        <f>IF(AND('Mapa final'!#REF!="Muy Alta",'Mapa final'!#REF!="Leve"),CONCATENATE("R9C",'Mapa final'!#REF!),"")</f>
        <v>#REF!</v>
      </c>
      <c r="K14" s="39" t="e">
        <f>IF(AND('Mapa final'!#REF!="Muy Alta",'Mapa final'!#REF!="Leve"),CONCATENATE("R9C",'Mapa final'!#REF!),"")</f>
        <v>#REF!</v>
      </c>
      <c r="L14" s="44" t="e">
        <f>IF(AND('Mapa final'!#REF!="Muy Alta",'Mapa final'!#REF!="Leve"),CONCATENATE("R9C",'Mapa final'!#REF!),"")</f>
        <v>#REF!</v>
      </c>
      <c r="M14" s="44" t="e">
        <f>IF(AND('Mapa final'!#REF!="Muy Alta",'Mapa final'!#REF!="Leve"),CONCATENATE("R9C",'Mapa final'!#REF!),"")</f>
        <v>#REF!</v>
      </c>
      <c r="N14" s="44" t="e">
        <f>IF(AND('Mapa final'!#REF!="Muy Alta",'Mapa final'!#REF!="Leve"),CONCATENATE("R9C",'Mapa final'!#REF!),"")</f>
        <v>#REF!</v>
      </c>
      <c r="O14" s="40" t="e">
        <f>IF(AND('Mapa final'!#REF!="Muy Alta",'Mapa final'!#REF!="Leve"),CONCATENATE("R9C",'Mapa final'!#REF!),"")</f>
        <v>#REF!</v>
      </c>
      <c r="P14" s="38" t="e">
        <f>IF(AND('Mapa final'!#REF!="Muy Alta",'Mapa final'!#REF!="Menor"),CONCATENATE("R9C",'Mapa final'!#REF!),"")</f>
        <v>#REF!</v>
      </c>
      <c r="Q14" s="39" t="e">
        <f>IF(AND('Mapa final'!#REF!="Muy Alta",'Mapa final'!#REF!="Menor"),CONCATENATE("R9C",'Mapa final'!#REF!),"")</f>
        <v>#REF!</v>
      </c>
      <c r="R14" s="44" t="e">
        <f>IF(AND('Mapa final'!#REF!="Muy Alta",'Mapa final'!#REF!="Menor"),CONCATENATE("R9C",'Mapa final'!#REF!),"")</f>
        <v>#REF!</v>
      </c>
      <c r="S14" s="44" t="e">
        <f>IF(AND('Mapa final'!#REF!="Muy Alta",'Mapa final'!#REF!="Menor"),CONCATENATE("R9C",'Mapa final'!#REF!),"")</f>
        <v>#REF!</v>
      </c>
      <c r="T14" s="44" t="e">
        <f>IF(AND('Mapa final'!#REF!="Muy Alta",'Mapa final'!#REF!="Menor"),CONCATENATE("R9C",'Mapa final'!#REF!),"")</f>
        <v>#REF!</v>
      </c>
      <c r="U14" s="40" t="e">
        <f>IF(AND('Mapa final'!#REF!="Muy Alta",'Mapa final'!#REF!="Menor"),CONCATENATE("R9C",'Mapa final'!#REF!),"")</f>
        <v>#REF!</v>
      </c>
      <c r="V14" s="38" t="e">
        <f>IF(AND('Mapa final'!#REF!="Muy Alta",'Mapa final'!#REF!="Moderado"),CONCATENATE("R9C",'Mapa final'!#REF!),"")</f>
        <v>#REF!</v>
      </c>
      <c r="W14" s="39" t="e">
        <f>IF(AND('Mapa final'!#REF!="Muy Alta",'Mapa final'!#REF!="Moderado"),CONCATENATE("R9C",'Mapa final'!#REF!),"")</f>
        <v>#REF!</v>
      </c>
      <c r="X14" s="44" t="e">
        <f>IF(AND('Mapa final'!#REF!="Muy Alta",'Mapa final'!#REF!="Moderado"),CONCATENATE("R9C",'Mapa final'!#REF!),"")</f>
        <v>#REF!</v>
      </c>
      <c r="Y14" s="44" t="e">
        <f>IF(AND('Mapa final'!#REF!="Muy Alta",'Mapa final'!#REF!="Moderado"),CONCATENATE("R9C",'Mapa final'!#REF!),"")</f>
        <v>#REF!</v>
      </c>
      <c r="Z14" s="44" t="e">
        <f>IF(AND('Mapa final'!#REF!="Muy Alta",'Mapa final'!#REF!="Moderado"),CONCATENATE("R9C",'Mapa final'!#REF!),"")</f>
        <v>#REF!</v>
      </c>
      <c r="AA14" s="40" t="e">
        <f>IF(AND('Mapa final'!#REF!="Muy Alta",'Mapa final'!#REF!="Moderado"),CONCATENATE("R9C",'Mapa final'!#REF!),"")</f>
        <v>#REF!</v>
      </c>
      <c r="AB14" s="38" t="e">
        <f>IF(AND('Mapa final'!#REF!="Muy Alta",'Mapa final'!#REF!="Mayor"),CONCATENATE("R9C",'Mapa final'!#REF!),"")</f>
        <v>#REF!</v>
      </c>
      <c r="AC14" s="39" t="e">
        <f>IF(AND('Mapa final'!#REF!="Muy Alta",'Mapa final'!#REF!="Mayor"),CONCATENATE("R9C",'Mapa final'!#REF!),"")</f>
        <v>#REF!</v>
      </c>
      <c r="AD14" s="44" t="e">
        <f>IF(AND('Mapa final'!#REF!="Muy Alta",'Mapa final'!#REF!="Mayor"),CONCATENATE("R9C",'Mapa final'!#REF!),"")</f>
        <v>#REF!</v>
      </c>
      <c r="AE14" s="44" t="e">
        <f>IF(AND('Mapa final'!#REF!="Muy Alta",'Mapa final'!#REF!="Mayor"),CONCATENATE("R9C",'Mapa final'!#REF!),"")</f>
        <v>#REF!</v>
      </c>
      <c r="AF14" s="44" t="e">
        <f>IF(AND('Mapa final'!#REF!="Muy Alta",'Mapa final'!#REF!="Mayor"),CONCATENATE("R9C",'Mapa final'!#REF!),"")</f>
        <v>#REF!</v>
      </c>
      <c r="AG14" s="40" t="e">
        <f>IF(AND('Mapa final'!#REF!="Muy Alta",'Mapa final'!#REF!="Mayor"),CONCATENATE("R9C",'Mapa final'!#REF!),"")</f>
        <v>#REF!</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e">
        <f>IF(AND('Mapa final'!#REF!="Muy Alta",'Mapa final'!#REF!="Catastrófico"),CONCATENATE("R9C",'Mapa final'!#REF!),"")</f>
        <v>#REF!</v>
      </c>
      <c r="AN14" s="70"/>
      <c r="AO14" s="439"/>
      <c r="AP14" s="440"/>
      <c r="AQ14" s="440"/>
      <c r="AR14" s="440"/>
      <c r="AS14" s="440"/>
      <c r="AT14" s="44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31"/>
      <c r="C15" s="331"/>
      <c r="D15" s="332"/>
      <c r="E15" s="434"/>
      <c r="F15" s="435"/>
      <c r="G15" s="435"/>
      <c r="H15" s="435"/>
      <c r="I15" s="449"/>
      <c r="J15" s="45" t="e">
        <f>IF(AND('Mapa final'!#REF!="Muy Alta",'Mapa final'!#REF!="Leve"),CONCATENATE("R10C",'Mapa final'!#REF!),"")</f>
        <v>#REF!</v>
      </c>
      <c r="K15" s="46" t="e">
        <f>IF(AND('Mapa final'!#REF!="Muy Alta",'Mapa final'!#REF!="Leve"),CONCATENATE("R10C",'Mapa final'!#REF!),"")</f>
        <v>#REF!</v>
      </c>
      <c r="L15" s="46" t="e">
        <f>IF(AND('Mapa final'!#REF!="Muy Alta",'Mapa final'!#REF!="Leve"),CONCATENATE("R10C",'Mapa final'!#REF!),"")</f>
        <v>#REF!</v>
      </c>
      <c r="M15" s="46" t="e">
        <f>IF(AND('Mapa final'!#REF!="Muy Alta",'Mapa final'!#REF!="Leve"),CONCATENATE("R10C",'Mapa final'!#REF!),"")</f>
        <v>#REF!</v>
      </c>
      <c r="N15" s="46" t="e">
        <f>IF(AND('Mapa final'!#REF!="Muy Alta",'Mapa final'!#REF!="Leve"),CONCATENATE("R10C",'Mapa final'!#REF!),"")</f>
        <v>#REF!</v>
      </c>
      <c r="O15" s="47"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5" t="e">
        <f>IF(AND('Mapa final'!#REF!="Muy Alta",'Mapa final'!#REF!="Moderado"),CONCATENATE("R10C",'Mapa final'!#REF!),"")</f>
        <v>#REF!</v>
      </c>
      <c r="W15" s="46" t="e">
        <f>IF(AND('Mapa final'!#REF!="Muy Alta",'Mapa final'!#REF!="Moderado"),CONCATENATE("R10C",'Mapa final'!#REF!),"")</f>
        <v>#REF!</v>
      </c>
      <c r="X15" s="46" t="e">
        <f>IF(AND('Mapa final'!#REF!="Muy Alta",'Mapa final'!#REF!="Moderado"),CONCATENATE("R10C",'Mapa final'!#REF!),"")</f>
        <v>#REF!</v>
      </c>
      <c r="Y15" s="46" t="e">
        <f>IF(AND('Mapa final'!#REF!="Muy Alta",'Mapa final'!#REF!="Moderado"),CONCATENATE("R10C",'Mapa final'!#REF!),"")</f>
        <v>#REF!</v>
      </c>
      <c r="Z15" s="46" t="e">
        <f>IF(AND('Mapa final'!#REF!="Muy Alta",'Mapa final'!#REF!="Moderado"),CONCATENATE("R10C",'Mapa final'!#REF!),"")</f>
        <v>#REF!</v>
      </c>
      <c r="AA15" s="47"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8" t="e">
        <f>IF(AND('Mapa final'!#REF!="Muy Alta",'Mapa final'!#REF!="Catastrófico"),CONCATENATE("R10C",'Mapa final'!#REF!),"")</f>
        <v>#REF!</v>
      </c>
      <c r="AI15" s="49" t="e">
        <f>IF(AND('Mapa final'!#REF!="Muy Alta",'Mapa final'!#REF!="Catastrófico"),CONCATENATE("R10C",'Mapa final'!#REF!),"")</f>
        <v>#REF!</v>
      </c>
      <c r="AJ15" s="49" t="e">
        <f>IF(AND('Mapa final'!#REF!="Muy Alta",'Mapa final'!#REF!="Catastrófico"),CONCATENATE("R10C",'Mapa final'!#REF!),"")</f>
        <v>#REF!</v>
      </c>
      <c r="AK15" s="49" t="e">
        <f>IF(AND('Mapa final'!#REF!="Muy Alta",'Mapa final'!#REF!="Catastrófico"),CONCATENATE("R10C",'Mapa final'!#REF!),"")</f>
        <v>#REF!</v>
      </c>
      <c r="AL15" s="49" t="e">
        <f>IF(AND('Mapa final'!#REF!="Muy Alta",'Mapa final'!#REF!="Catastrófico"),CONCATENATE("R10C",'Mapa final'!#REF!),"")</f>
        <v>#REF!</v>
      </c>
      <c r="AM15" s="50" t="e">
        <f>IF(AND('Mapa final'!#REF!="Muy Alta",'Mapa final'!#REF!="Catastrófico"),CONCATENATE("R10C",'Mapa final'!#REF!),"")</f>
        <v>#REF!</v>
      </c>
      <c r="AN15" s="70"/>
      <c r="AO15" s="442"/>
      <c r="AP15" s="443"/>
      <c r="AQ15" s="443"/>
      <c r="AR15" s="443"/>
      <c r="AS15" s="443"/>
      <c r="AT15" s="44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31"/>
      <c r="C16" s="331"/>
      <c r="D16" s="332"/>
      <c r="E16" s="428" t="s">
        <v>115</v>
      </c>
      <c r="F16" s="429"/>
      <c r="G16" s="429"/>
      <c r="H16" s="429"/>
      <c r="I16" s="429"/>
      <c r="J16" s="51" t="str">
        <f ca="1">IF(AND('Mapa final'!$AA$10="Alta",'Mapa final'!$AC$10="Leve"),CONCATENATE("R1C",'Mapa final'!$Q$10),"")</f>
        <v/>
      </c>
      <c r="K16" s="52" t="str">
        <f ca="1">IF(AND('Mapa final'!$AA$11="Alta",'Mapa final'!$AC$11="Leve"),CONCATENATE("R1C",'Mapa final'!$Q$11),"")</f>
        <v/>
      </c>
      <c r="L16" s="52" t="str">
        <f>IF(AND('Mapa final'!$AA$12="Alta",'Mapa final'!$AC$12="Leve"),CONCATENATE("R1C",'Mapa final'!$Q$12),"")</f>
        <v/>
      </c>
      <c r="M16" s="52" t="str">
        <f>IF(AND('Mapa final'!$AA$13="Alta",'Mapa final'!$AC$13="Leve"),CONCATENATE("R1C",'Mapa final'!$Q$13),"")</f>
        <v/>
      </c>
      <c r="N16" s="52" t="e">
        <f>IF(AND('Mapa final'!#REF!="Alta",'Mapa final'!#REF!="Leve"),CONCATENATE("R1C",'Mapa final'!#REF!),"")</f>
        <v>#REF!</v>
      </c>
      <c r="O16" s="53" t="e">
        <f>IF(AND('Mapa final'!#REF!="Alta",'Mapa final'!#REF!="Leve"),CONCATENATE("R1C",'Mapa final'!#REF!),"")</f>
        <v>#REF!</v>
      </c>
      <c r="P16" s="51" t="str">
        <f ca="1">IF(AND('Mapa final'!$AA$10="Alta",'Mapa final'!$AC$10="Menor"),CONCATENATE("R1C",'Mapa final'!$Q$10),"")</f>
        <v/>
      </c>
      <c r="Q16" s="52" t="str">
        <f ca="1">IF(AND('Mapa final'!$AA$11="Alta",'Mapa final'!$AC$11="Menor"),CONCATENATE("R1C",'Mapa final'!$Q$11),"")</f>
        <v/>
      </c>
      <c r="R16" s="52" t="str">
        <f>IF(AND('Mapa final'!$AA$12="Alta",'Mapa final'!$AC$12="Menor"),CONCATENATE("R1C",'Mapa final'!$Q$12),"")</f>
        <v/>
      </c>
      <c r="S16" s="52" t="str">
        <f>IF(AND('Mapa final'!$AA$13="Alta",'Mapa final'!$AC$13="Menor"),CONCATENATE("R1C",'Mapa final'!$Q$13),"")</f>
        <v/>
      </c>
      <c r="T16" s="52" t="e">
        <f>IF(AND('Mapa final'!#REF!="Alta",'Mapa final'!#REF!="Menor"),CONCATENATE("R1C",'Mapa final'!#REF!),"")</f>
        <v>#REF!</v>
      </c>
      <c r="U16" s="53" t="e">
        <f>IF(AND('Mapa final'!#REF!="Alta",'Mapa final'!#REF!="Menor"),CONCATENATE("R1C",'Mapa final'!#REF!),"")</f>
        <v>#REF!</v>
      </c>
      <c r="V16" s="32" t="str">
        <f ca="1">IF(AND('Mapa final'!$AA$10="Alta",'Mapa final'!$AC$10="Moderado"),CONCATENATE("R1C",'Mapa final'!$Q$10),"")</f>
        <v/>
      </c>
      <c r="W16" s="33" t="str">
        <f ca="1">IF(AND('Mapa final'!$AA$11="Alta",'Mapa final'!$AC$11="Moderado"),CONCATENATE("R1C",'Mapa final'!$Q$11),"")</f>
        <v/>
      </c>
      <c r="X16" s="33" t="str">
        <f>IF(AND('Mapa final'!$AA$12="Alta",'Mapa final'!$AC$12="Moderado"),CONCATENATE("R1C",'Mapa final'!$Q$12),"")</f>
        <v/>
      </c>
      <c r="Y16" s="33" t="str">
        <f>IF(AND('Mapa final'!$AA$13="Alta",'Mapa final'!$AC$13="Moderado"),CONCATENATE("R1C",'Mapa final'!$Q$13),"")</f>
        <v/>
      </c>
      <c r="Z16" s="33" t="e">
        <f>IF(AND('Mapa final'!#REF!="Alta",'Mapa final'!#REF!="Moderado"),CONCATENATE("R1C",'Mapa final'!#REF!),"")</f>
        <v>#REF!</v>
      </c>
      <c r="AA16" s="34" t="e">
        <f>IF(AND('Mapa final'!#REF!="Alta",'Mapa final'!#REF!="Moderado"),CONCATENATE("R1C",'Mapa final'!#REF!),"")</f>
        <v>#REF!</v>
      </c>
      <c r="AB16" s="32" t="str">
        <f ca="1">IF(AND('Mapa final'!$AA$10="Alta",'Mapa final'!$AC$10="Mayor"),CONCATENATE("R1C",'Mapa final'!$Q$10),"")</f>
        <v/>
      </c>
      <c r="AC16" s="33" t="str">
        <f ca="1">IF(AND('Mapa final'!$AA$11="Alta",'Mapa final'!$AC$11="Mayor"),CONCATENATE("R1C",'Mapa final'!$Q$11),"")</f>
        <v/>
      </c>
      <c r="AD16" s="33" t="str">
        <f>IF(AND('Mapa final'!$AA$12="Alta",'Mapa final'!$AC$12="Mayor"),CONCATENATE("R1C",'Mapa final'!$Q$12),"")</f>
        <v/>
      </c>
      <c r="AE16" s="33" t="str">
        <f>IF(AND('Mapa final'!$AA$13="Alta",'Mapa final'!$AC$13="Mayor"),CONCATENATE("R1C",'Mapa final'!$Q$13),"")</f>
        <v/>
      </c>
      <c r="AF16" s="33" t="e">
        <f>IF(AND('Mapa final'!#REF!="Alta",'Mapa final'!#REF!="Mayor"),CONCATENATE("R1C",'Mapa final'!#REF!),"")</f>
        <v>#REF!</v>
      </c>
      <c r="AG16" s="34" t="e">
        <f>IF(AND('Mapa final'!#REF!="Alta",'Mapa final'!#REF!="Mayor"),CONCATENATE("R1C",'Mapa final'!#REF!),"")</f>
        <v>#REF!</v>
      </c>
      <c r="AH16" s="35" t="str">
        <f ca="1">IF(AND('Mapa final'!$AA$10="Alta",'Mapa final'!$AC$10="Catastrófico"),CONCATENATE("R1C",'Mapa final'!$Q$10),"")</f>
        <v/>
      </c>
      <c r="AI16" s="36" t="str">
        <f ca="1">IF(AND('Mapa final'!$AA$11="Alta",'Mapa final'!$AC$11="Catastrófico"),CONCATENATE("R1C",'Mapa final'!$Q$11),"")</f>
        <v/>
      </c>
      <c r="AJ16" s="36" t="str">
        <f>IF(AND('Mapa final'!$AA$12="Alta",'Mapa final'!$AC$12="Catastrófico"),CONCATENATE("R1C",'Mapa final'!$Q$12),"")</f>
        <v/>
      </c>
      <c r="AK16" s="36" t="str">
        <f>IF(AND('Mapa final'!$AA$13="Alta",'Mapa final'!$AC$13="Catastrófico"),CONCATENATE("R1C",'Mapa final'!$Q$13),"")</f>
        <v/>
      </c>
      <c r="AL16" s="36" t="e">
        <f>IF(AND('Mapa final'!#REF!="Alta",'Mapa final'!#REF!="Catastrófico"),CONCATENATE("R1C",'Mapa final'!#REF!),"")</f>
        <v>#REF!</v>
      </c>
      <c r="AM16" s="37" t="e">
        <f>IF(AND('Mapa final'!#REF!="Alta",'Mapa final'!#REF!="Catastrófico"),CONCATENATE("R1C",'Mapa final'!#REF!),"")</f>
        <v>#REF!</v>
      </c>
      <c r="AN16" s="70"/>
      <c r="AO16" s="419" t="s">
        <v>80</v>
      </c>
      <c r="AP16" s="420"/>
      <c r="AQ16" s="420"/>
      <c r="AR16" s="420"/>
      <c r="AS16" s="420"/>
      <c r="AT16" s="421"/>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31"/>
      <c r="C17" s="331"/>
      <c r="D17" s="332"/>
      <c r="E17" s="430"/>
      <c r="F17" s="431"/>
      <c r="G17" s="431"/>
      <c r="H17" s="431"/>
      <c r="I17" s="431"/>
      <c r="J17" s="54" t="str">
        <f ca="1">IF(AND('Mapa final'!$AA$14="Alta",'Mapa final'!$AC$14="Leve"),CONCATENATE("R2C",'Mapa final'!$Q$14),"")</f>
        <v/>
      </c>
      <c r="K17" s="55" t="e">
        <f>IF(AND('Mapa final'!#REF!="Alta",'Mapa final'!#REF!="Leve"),CONCATENATE("R2C",'Mapa final'!#REF!),"")</f>
        <v>#REF!</v>
      </c>
      <c r="L17" s="55" t="str">
        <f>IF(AND('Mapa final'!$AA$15="Alta",'Mapa final'!$AC$15="Leve"),CONCATENATE("R2C",'Mapa final'!$Q$15),"")</f>
        <v/>
      </c>
      <c r="M17" s="55" t="e">
        <f>IF(AND('Mapa final'!#REF!="Alta",'Mapa final'!#REF!="Leve"),CONCATENATE("R2C",'Mapa final'!#REF!),"")</f>
        <v>#REF!</v>
      </c>
      <c r="N17" s="55" t="e">
        <f>IF(AND('Mapa final'!#REF!="Alta",'Mapa final'!#REF!="Leve"),CONCATENATE("R2C",'Mapa final'!#REF!),"")</f>
        <v>#REF!</v>
      </c>
      <c r="O17" s="56" t="e">
        <f>IF(AND('Mapa final'!#REF!="Alta",'Mapa final'!#REF!="Leve"),CONCATENATE("R2C",'Mapa final'!#REF!),"")</f>
        <v>#REF!</v>
      </c>
      <c r="P17" s="54" t="str">
        <f ca="1">IF(AND('Mapa final'!$AA$14="Alta",'Mapa final'!$AC$14="Menor"),CONCATENATE("R2C",'Mapa final'!$Q$14),"")</f>
        <v/>
      </c>
      <c r="Q17" s="55" t="e">
        <f>IF(AND('Mapa final'!#REF!="Alta",'Mapa final'!#REF!="Menor"),CONCATENATE("R2C",'Mapa final'!#REF!),"")</f>
        <v>#REF!</v>
      </c>
      <c r="R17" s="55" t="str">
        <f>IF(AND('Mapa final'!$AA$15="Alta",'Mapa final'!$AC$15="Menor"),CONCATENATE("R2C",'Mapa final'!$Q$15),"")</f>
        <v/>
      </c>
      <c r="S17" s="55" t="e">
        <f>IF(AND('Mapa final'!#REF!="Alta",'Mapa final'!#REF!="Menor"),CONCATENATE("R2C",'Mapa final'!#REF!),"")</f>
        <v>#REF!</v>
      </c>
      <c r="T17" s="55" t="e">
        <f>IF(AND('Mapa final'!#REF!="Alta",'Mapa final'!#REF!="Menor"),CONCATENATE("R2C",'Mapa final'!#REF!),"")</f>
        <v>#REF!</v>
      </c>
      <c r="U17" s="56" t="e">
        <f>IF(AND('Mapa final'!#REF!="Alta",'Mapa final'!#REF!="Menor"),CONCATENATE("R2C",'Mapa final'!#REF!),"")</f>
        <v>#REF!</v>
      </c>
      <c r="V17" s="38" t="str">
        <f ca="1">IF(AND('Mapa final'!$AA$14="Alta",'Mapa final'!$AC$14="Moderado"),CONCATENATE("R2C",'Mapa final'!$Q$14),"")</f>
        <v/>
      </c>
      <c r="W17" s="39" t="e">
        <f>IF(AND('Mapa final'!#REF!="Alta",'Mapa final'!#REF!="Moderado"),CONCATENATE("R2C",'Mapa final'!#REF!),"")</f>
        <v>#REF!</v>
      </c>
      <c r="X17" s="39" t="str">
        <f>IF(AND('Mapa final'!$AA$15="Alta",'Mapa final'!$AC$15="Moderado"),CONCATENATE("R2C",'Mapa final'!$Q$15),"")</f>
        <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str">
        <f ca="1">IF(AND('Mapa final'!$AA$14="Alta",'Mapa final'!$AC$14="Mayor"),CONCATENATE("R2C",'Mapa final'!$Q$14),"")</f>
        <v/>
      </c>
      <c r="AC17" s="39" t="e">
        <f>IF(AND('Mapa final'!#REF!="Alta",'Mapa final'!#REF!="Mayor"),CONCATENATE("R2C",'Mapa final'!#REF!),"")</f>
        <v>#REF!</v>
      </c>
      <c r="AD17" s="39" t="str">
        <f>IF(AND('Mapa final'!$AA$15="Alta",'Mapa final'!$AC$15="Mayor"),CONCATENATE("R2C",'Mapa final'!$Q$15),"")</f>
        <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str">
        <f ca="1">IF(AND('Mapa final'!$AA$14="Alta",'Mapa final'!$AC$14="Catastrófico"),CONCATENATE("R2C",'Mapa final'!$Q$14),"")</f>
        <v/>
      </c>
      <c r="AI17" s="42" t="e">
        <f>IF(AND('Mapa final'!#REF!="Alta",'Mapa final'!#REF!="Catastrófico"),CONCATENATE("R2C",'Mapa final'!#REF!),"")</f>
        <v>#REF!</v>
      </c>
      <c r="AJ17" s="42" t="str">
        <f>IF(AND('Mapa final'!$AA$15="Alta",'Mapa final'!$AC$15="Catastrófico"),CONCATENATE("R2C",'Mapa final'!$Q$15),"")</f>
        <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70"/>
      <c r="AO17" s="422"/>
      <c r="AP17" s="423"/>
      <c r="AQ17" s="423"/>
      <c r="AR17" s="423"/>
      <c r="AS17" s="423"/>
      <c r="AT17" s="42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31"/>
      <c r="C18" s="331"/>
      <c r="D18" s="332"/>
      <c r="E18" s="432"/>
      <c r="F18" s="433"/>
      <c r="G18" s="433"/>
      <c r="H18" s="433"/>
      <c r="I18" s="431"/>
      <c r="J18" s="54" t="e">
        <f>IF(AND('Mapa final'!#REF!="Alta",'Mapa final'!#REF!="Leve"),CONCATENATE("R3C",'Mapa final'!#REF!),"")</f>
        <v>#REF!</v>
      </c>
      <c r="K18" s="55" t="e">
        <f>IF(AND('Mapa final'!#REF!="Alta",'Mapa final'!#REF!="Leve"),CONCATENATE("R3C",'Mapa final'!#REF!),"")</f>
        <v>#REF!</v>
      </c>
      <c r="L18" s="55" t="e">
        <f>IF(AND('Mapa final'!#REF!="Alta",'Mapa final'!#REF!="Leve"),CONCATENATE("R3C",'Mapa final'!#REF!),"")</f>
        <v>#REF!</v>
      </c>
      <c r="M18" s="55" t="e">
        <f>IF(AND('Mapa final'!#REF!="Alta",'Mapa final'!#REF!="Leve"),CONCATENATE("R3C",'Mapa final'!#REF!),"")</f>
        <v>#REF!</v>
      </c>
      <c r="N18" s="55" t="e">
        <f>IF(AND('Mapa final'!#REF!="Alta",'Mapa final'!#REF!="Leve"),CONCATENATE("R3C",'Mapa final'!#REF!),"")</f>
        <v>#REF!</v>
      </c>
      <c r="O18" s="56" t="e">
        <f>IF(AND('Mapa final'!#REF!="Alta",'Mapa final'!#REF!="Leve"),CONCATENATE("R3C",'Mapa final'!#REF!),"")</f>
        <v>#REF!</v>
      </c>
      <c r="P18" s="54" t="e">
        <f>IF(AND('Mapa final'!#REF!="Alta",'Mapa final'!#REF!="Menor"),CONCATENATE("R3C",'Mapa final'!#REF!),"")</f>
        <v>#REF!</v>
      </c>
      <c r="Q18" s="55" t="e">
        <f>IF(AND('Mapa final'!#REF!="Alta",'Mapa final'!#REF!="Menor"),CONCATENATE("R3C",'Mapa final'!#REF!),"")</f>
        <v>#REF!</v>
      </c>
      <c r="R18" s="55" t="e">
        <f>IF(AND('Mapa final'!#REF!="Alta",'Mapa final'!#REF!="Menor"),CONCATENATE("R3C",'Mapa final'!#REF!),"")</f>
        <v>#REF!</v>
      </c>
      <c r="S18" s="55" t="e">
        <f>IF(AND('Mapa final'!#REF!="Alta",'Mapa final'!#REF!="Menor"),CONCATENATE("R3C",'Mapa final'!#REF!),"")</f>
        <v>#REF!</v>
      </c>
      <c r="T18" s="55" t="e">
        <f>IF(AND('Mapa final'!#REF!="Alta",'Mapa final'!#REF!="Menor"),CONCATENATE("R3C",'Mapa final'!#REF!),"")</f>
        <v>#REF!</v>
      </c>
      <c r="U18" s="56"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70"/>
      <c r="AO18" s="422"/>
      <c r="AP18" s="423"/>
      <c r="AQ18" s="423"/>
      <c r="AR18" s="423"/>
      <c r="AS18" s="423"/>
      <c r="AT18" s="42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31"/>
      <c r="C19" s="331"/>
      <c r="D19" s="332"/>
      <c r="E19" s="432"/>
      <c r="F19" s="433"/>
      <c r="G19" s="433"/>
      <c r="H19" s="433"/>
      <c r="I19" s="431"/>
      <c r="J19" s="54" t="e">
        <f>IF(AND('Mapa final'!#REF!="Alta",'Mapa final'!#REF!="Leve"),CONCATENATE("R4C",'Mapa final'!#REF!),"")</f>
        <v>#REF!</v>
      </c>
      <c r="K19" s="55" t="e">
        <f>IF(AND('Mapa final'!#REF!="Alta",'Mapa final'!#REF!="Leve"),CONCATENATE("R4C",'Mapa final'!#REF!),"")</f>
        <v>#REF!</v>
      </c>
      <c r="L19" s="55" t="e">
        <f>IF(AND('Mapa final'!#REF!="Alta",'Mapa final'!#REF!="Leve"),CONCATENATE("R4C",'Mapa final'!#REF!),"")</f>
        <v>#REF!</v>
      </c>
      <c r="M19" s="55" t="e">
        <f>IF(AND('Mapa final'!#REF!="Alta",'Mapa final'!#REF!="Leve"),CONCATENATE("R4C",'Mapa final'!#REF!),"")</f>
        <v>#REF!</v>
      </c>
      <c r="N19" s="55" t="e">
        <f>IF(AND('Mapa final'!#REF!="Alta",'Mapa final'!#REF!="Leve"),CONCATENATE("R4C",'Mapa final'!#REF!),"")</f>
        <v>#REF!</v>
      </c>
      <c r="O19" s="56" t="e">
        <f>IF(AND('Mapa final'!#REF!="Alta",'Mapa final'!#REF!="Leve"),CONCATENATE("R4C",'Mapa final'!#REF!),"")</f>
        <v>#REF!</v>
      </c>
      <c r="P19" s="54" t="e">
        <f>IF(AND('Mapa final'!#REF!="Alta",'Mapa final'!#REF!="Menor"),CONCATENATE("R4C",'Mapa final'!#REF!),"")</f>
        <v>#REF!</v>
      </c>
      <c r="Q19" s="55" t="e">
        <f>IF(AND('Mapa final'!#REF!="Alta",'Mapa final'!#REF!="Menor"),CONCATENATE("R4C",'Mapa final'!#REF!),"")</f>
        <v>#REF!</v>
      </c>
      <c r="R19" s="55" t="e">
        <f>IF(AND('Mapa final'!#REF!="Alta",'Mapa final'!#REF!="Menor"),CONCATENATE("R4C",'Mapa final'!#REF!),"")</f>
        <v>#REF!</v>
      </c>
      <c r="S19" s="55" t="e">
        <f>IF(AND('Mapa final'!#REF!="Alta",'Mapa final'!#REF!="Menor"),CONCATENATE("R4C",'Mapa final'!#REF!),"")</f>
        <v>#REF!</v>
      </c>
      <c r="T19" s="55" t="e">
        <f>IF(AND('Mapa final'!#REF!="Alta",'Mapa final'!#REF!="Menor"),CONCATENATE("R4C",'Mapa final'!#REF!),"")</f>
        <v>#REF!</v>
      </c>
      <c r="U19" s="56"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44" t="e">
        <f>IF(AND('Mapa final'!#REF!="Alta",'Mapa final'!#REF!="Moderado"),CONCATENATE("R4C",'Mapa final'!#REF!),"")</f>
        <v>#REF!</v>
      </c>
      <c r="Y19" s="44" t="e">
        <f>IF(AND('Mapa final'!#REF!="Alta",'Mapa final'!#REF!="Moderado"),CONCATENATE("R4C",'Mapa final'!#REF!),"")</f>
        <v>#REF!</v>
      </c>
      <c r="Z19" s="44"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44" t="e">
        <f>IF(AND('Mapa final'!#REF!="Alta",'Mapa final'!#REF!="Mayor"),CONCATENATE("R4C",'Mapa final'!#REF!),"")</f>
        <v>#REF!</v>
      </c>
      <c r="AE19" s="44" t="e">
        <f>IF(AND('Mapa final'!#REF!="Alta",'Mapa final'!#REF!="Mayor"),CONCATENATE("R4C",'Mapa final'!#REF!),"")</f>
        <v>#REF!</v>
      </c>
      <c r="AF19" s="44"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70"/>
      <c r="AO19" s="422"/>
      <c r="AP19" s="423"/>
      <c r="AQ19" s="423"/>
      <c r="AR19" s="423"/>
      <c r="AS19" s="423"/>
      <c r="AT19" s="42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31"/>
      <c r="C20" s="331"/>
      <c r="D20" s="332"/>
      <c r="E20" s="432"/>
      <c r="F20" s="433"/>
      <c r="G20" s="433"/>
      <c r="H20" s="433"/>
      <c r="I20" s="431"/>
      <c r="J20" s="54" t="e">
        <f>IF(AND('Mapa final'!#REF!="Alta",'Mapa final'!#REF!="Leve"),CONCATENATE("R5C",'Mapa final'!#REF!),"")</f>
        <v>#REF!</v>
      </c>
      <c r="K20" s="55" t="e">
        <f>IF(AND('Mapa final'!#REF!="Alta",'Mapa final'!#REF!="Leve"),CONCATENATE("R5C",'Mapa final'!#REF!),"")</f>
        <v>#REF!</v>
      </c>
      <c r="L20" s="55" t="e">
        <f>IF(AND('Mapa final'!#REF!="Alta",'Mapa final'!#REF!="Leve"),CONCATENATE("R5C",'Mapa final'!#REF!),"")</f>
        <v>#REF!</v>
      </c>
      <c r="M20" s="55" t="e">
        <f>IF(AND('Mapa final'!#REF!="Alta",'Mapa final'!#REF!="Leve"),CONCATENATE("R5C",'Mapa final'!#REF!),"")</f>
        <v>#REF!</v>
      </c>
      <c r="N20" s="55" t="e">
        <f>IF(AND('Mapa final'!#REF!="Alta",'Mapa final'!#REF!="Leve"),CONCATENATE("R5C",'Mapa final'!#REF!),"")</f>
        <v>#REF!</v>
      </c>
      <c r="O20" s="56" t="e">
        <f>IF(AND('Mapa final'!#REF!="Alta",'Mapa final'!#REF!="Leve"),CONCATENATE("R5C",'Mapa final'!#REF!),"")</f>
        <v>#REF!</v>
      </c>
      <c r="P20" s="54" t="e">
        <f>IF(AND('Mapa final'!#REF!="Alta",'Mapa final'!#REF!="Menor"),CONCATENATE("R5C",'Mapa final'!#REF!),"")</f>
        <v>#REF!</v>
      </c>
      <c r="Q20" s="55" t="e">
        <f>IF(AND('Mapa final'!#REF!="Alta",'Mapa final'!#REF!="Menor"),CONCATENATE("R5C",'Mapa final'!#REF!),"")</f>
        <v>#REF!</v>
      </c>
      <c r="R20" s="55" t="e">
        <f>IF(AND('Mapa final'!#REF!="Alta",'Mapa final'!#REF!="Menor"),CONCATENATE("R5C",'Mapa final'!#REF!),"")</f>
        <v>#REF!</v>
      </c>
      <c r="S20" s="55" t="e">
        <f>IF(AND('Mapa final'!#REF!="Alta",'Mapa final'!#REF!="Menor"),CONCATENATE("R5C",'Mapa final'!#REF!),"")</f>
        <v>#REF!</v>
      </c>
      <c r="T20" s="55" t="e">
        <f>IF(AND('Mapa final'!#REF!="Alta",'Mapa final'!#REF!="Menor"),CONCATENATE("R5C",'Mapa final'!#REF!),"")</f>
        <v>#REF!</v>
      </c>
      <c r="U20" s="56"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44" t="e">
        <f>IF(AND('Mapa final'!#REF!="Alta",'Mapa final'!#REF!="Moderado"),CONCATENATE("R5C",'Mapa final'!#REF!),"")</f>
        <v>#REF!</v>
      </c>
      <c r="Y20" s="44" t="e">
        <f>IF(AND('Mapa final'!#REF!="Alta",'Mapa final'!#REF!="Moderado"),CONCATENATE("R5C",'Mapa final'!#REF!),"")</f>
        <v>#REF!</v>
      </c>
      <c r="Z20" s="44"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44" t="e">
        <f>IF(AND('Mapa final'!#REF!="Alta",'Mapa final'!#REF!="Mayor"),CONCATENATE("R5C",'Mapa final'!#REF!),"")</f>
        <v>#REF!</v>
      </c>
      <c r="AE20" s="44" t="e">
        <f>IF(AND('Mapa final'!#REF!="Alta",'Mapa final'!#REF!="Mayor"),CONCATENATE("R5C",'Mapa final'!#REF!),"")</f>
        <v>#REF!</v>
      </c>
      <c r="AF20" s="44"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70"/>
      <c r="AO20" s="422"/>
      <c r="AP20" s="423"/>
      <c r="AQ20" s="423"/>
      <c r="AR20" s="423"/>
      <c r="AS20" s="423"/>
      <c r="AT20" s="42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31"/>
      <c r="C21" s="331"/>
      <c r="D21" s="332"/>
      <c r="E21" s="432"/>
      <c r="F21" s="433"/>
      <c r="G21" s="433"/>
      <c r="H21" s="433"/>
      <c r="I21" s="431"/>
      <c r="J21" s="54" t="e">
        <f>IF(AND('Mapa final'!#REF!="Alta",'Mapa final'!#REF!="Leve"),CONCATENATE("R6C",'Mapa final'!#REF!),"")</f>
        <v>#REF!</v>
      </c>
      <c r="K21" s="55" t="e">
        <f>IF(AND('Mapa final'!#REF!="Alta",'Mapa final'!#REF!="Leve"),CONCATENATE("R6C",'Mapa final'!#REF!),"")</f>
        <v>#REF!</v>
      </c>
      <c r="L21" s="55" t="e">
        <f>IF(AND('Mapa final'!#REF!="Alta",'Mapa final'!#REF!="Leve"),CONCATENATE("R6C",'Mapa final'!#REF!),"")</f>
        <v>#REF!</v>
      </c>
      <c r="M21" s="55" t="e">
        <f>IF(AND('Mapa final'!#REF!="Alta",'Mapa final'!#REF!="Leve"),CONCATENATE("R6C",'Mapa final'!#REF!),"")</f>
        <v>#REF!</v>
      </c>
      <c r="N21" s="55" t="e">
        <f>IF(AND('Mapa final'!#REF!="Alta",'Mapa final'!#REF!="Leve"),CONCATENATE("R6C",'Mapa final'!#REF!),"")</f>
        <v>#REF!</v>
      </c>
      <c r="O21" s="56" t="e">
        <f>IF(AND('Mapa final'!#REF!="Alta",'Mapa final'!#REF!="Leve"),CONCATENATE("R6C",'Mapa final'!#REF!),"")</f>
        <v>#REF!</v>
      </c>
      <c r="P21" s="54" t="e">
        <f>IF(AND('Mapa final'!#REF!="Alta",'Mapa final'!#REF!="Menor"),CONCATENATE("R6C",'Mapa final'!#REF!),"")</f>
        <v>#REF!</v>
      </c>
      <c r="Q21" s="55" t="e">
        <f>IF(AND('Mapa final'!#REF!="Alta",'Mapa final'!#REF!="Menor"),CONCATENATE("R6C",'Mapa final'!#REF!),"")</f>
        <v>#REF!</v>
      </c>
      <c r="R21" s="55" t="e">
        <f>IF(AND('Mapa final'!#REF!="Alta",'Mapa final'!#REF!="Menor"),CONCATENATE("R6C",'Mapa final'!#REF!),"")</f>
        <v>#REF!</v>
      </c>
      <c r="S21" s="55" t="e">
        <f>IF(AND('Mapa final'!#REF!="Alta",'Mapa final'!#REF!="Menor"),CONCATENATE("R6C",'Mapa final'!#REF!),"")</f>
        <v>#REF!</v>
      </c>
      <c r="T21" s="55" t="e">
        <f>IF(AND('Mapa final'!#REF!="Alta",'Mapa final'!#REF!="Menor"),CONCATENATE("R6C",'Mapa final'!#REF!),"")</f>
        <v>#REF!</v>
      </c>
      <c r="U21" s="56"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44" t="e">
        <f>IF(AND('Mapa final'!#REF!="Alta",'Mapa final'!#REF!="Moderado"),CONCATENATE("R6C",'Mapa final'!#REF!),"")</f>
        <v>#REF!</v>
      </c>
      <c r="Y21" s="44" t="e">
        <f>IF(AND('Mapa final'!#REF!="Alta",'Mapa final'!#REF!="Moderado"),CONCATENATE("R6C",'Mapa final'!#REF!),"")</f>
        <v>#REF!</v>
      </c>
      <c r="Z21" s="44"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44" t="e">
        <f>IF(AND('Mapa final'!#REF!="Alta",'Mapa final'!#REF!="Mayor"),CONCATENATE("R6C",'Mapa final'!#REF!),"")</f>
        <v>#REF!</v>
      </c>
      <c r="AE21" s="44" t="e">
        <f>IF(AND('Mapa final'!#REF!="Alta",'Mapa final'!#REF!="Mayor"),CONCATENATE("R6C",'Mapa final'!#REF!),"")</f>
        <v>#REF!</v>
      </c>
      <c r="AF21" s="44"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70"/>
      <c r="AO21" s="422"/>
      <c r="AP21" s="423"/>
      <c r="AQ21" s="423"/>
      <c r="AR21" s="423"/>
      <c r="AS21" s="423"/>
      <c r="AT21" s="42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31"/>
      <c r="C22" s="331"/>
      <c r="D22" s="332"/>
      <c r="E22" s="432"/>
      <c r="F22" s="433"/>
      <c r="G22" s="433"/>
      <c r="H22" s="433"/>
      <c r="I22" s="431"/>
      <c r="J22" s="54" t="e">
        <f>IF(AND('Mapa final'!#REF!="Alta",'Mapa final'!#REF!="Leve"),CONCATENATE("R7C",'Mapa final'!#REF!),"")</f>
        <v>#REF!</v>
      </c>
      <c r="K22" s="55" t="e">
        <f>IF(AND('Mapa final'!#REF!="Alta",'Mapa final'!#REF!="Leve"),CONCATENATE("R7C",'Mapa final'!#REF!),"")</f>
        <v>#REF!</v>
      </c>
      <c r="L22" s="55" t="e">
        <f>IF(AND('Mapa final'!#REF!="Alta",'Mapa final'!#REF!="Leve"),CONCATENATE("R7C",'Mapa final'!#REF!),"")</f>
        <v>#REF!</v>
      </c>
      <c r="M22" s="55" t="e">
        <f>IF(AND('Mapa final'!#REF!="Alta",'Mapa final'!#REF!="Leve"),CONCATENATE("R7C",'Mapa final'!#REF!),"")</f>
        <v>#REF!</v>
      </c>
      <c r="N22" s="55" t="e">
        <f>IF(AND('Mapa final'!#REF!="Alta",'Mapa final'!#REF!="Leve"),CONCATENATE("R7C",'Mapa final'!#REF!),"")</f>
        <v>#REF!</v>
      </c>
      <c r="O22" s="56" t="e">
        <f>IF(AND('Mapa final'!#REF!="Alta",'Mapa final'!#REF!="Leve"),CONCATENATE("R7C",'Mapa final'!#REF!),"")</f>
        <v>#REF!</v>
      </c>
      <c r="P22" s="54" t="e">
        <f>IF(AND('Mapa final'!#REF!="Alta",'Mapa final'!#REF!="Menor"),CONCATENATE("R7C",'Mapa final'!#REF!),"")</f>
        <v>#REF!</v>
      </c>
      <c r="Q22" s="55" t="e">
        <f>IF(AND('Mapa final'!#REF!="Alta",'Mapa final'!#REF!="Menor"),CONCATENATE("R7C",'Mapa final'!#REF!),"")</f>
        <v>#REF!</v>
      </c>
      <c r="R22" s="55" t="e">
        <f>IF(AND('Mapa final'!#REF!="Alta",'Mapa final'!#REF!="Menor"),CONCATENATE("R7C",'Mapa final'!#REF!),"")</f>
        <v>#REF!</v>
      </c>
      <c r="S22" s="55" t="e">
        <f>IF(AND('Mapa final'!#REF!="Alta",'Mapa final'!#REF!="Menor"),CONCATENATE("R7C",'Mapa final'!#REF!),"")</f>
        <v>#REF!</v>
      </c>
      <c r="T22" s="55" t="e">
        <f>IF(AND('Mapa final'!#REF!="Alta",'Mapa final'!#REF!="Menor"),CONCATENATE("R7C",'Mapa final'!#REF!),"")</f>
        <v>#REF!</v>
      </c>
      <c r="U22" s="56"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44" t="e">
        <f>IF(AND('Mapa final'!#REF!="Alta",'Mapa final'!#REF!="Moderado"),CONCATENATE("R7C",'Mapa final'!#REF!),"")</f>
        <v>#REF!</v>
      </c>
      <c r="Y22" s="44" t="e">
        <f>IF(AND('Mapa final'!#REF!="Alta",'Mapa final'!#REF!="Moderado"),CONCATENATE("R7C",'Mapa final'!#REF!),"")</f>
        <v>#REF!</v>
      </c>
      <c r="Z22" s="44"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44" t="e">
        <f>IF(AND('Mapa final'!#REF!="Alta",'Mapa final'!#REF!="Mayor"),CONCATENATE("R7C",'Mapa final'!#REF!),"")</f>
        <v>#REF!</v>
      </c>
      <c r="AE22" s="44" t="e">
        <f>IF(AND('Mapa final'!#REF!="Alta",'Mapa final'!#REF!="Mayor"),CONCATENATE("R7C",'Mapa final'!#REF!),"")</f>
        <v>#REF!</v>
      </c>
      <c r="AF22" s="44"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70"/>
      <c r="AO22" s="422"/>
      <c r="AP22" s="423"/>
      <c r="AQ22" s="423"/>
      <c r="AR22" s="423"/>
      <c r="AS22" s="423"/>
      <c r="AT22" s="42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31"/>
      <c r="C23" s="331"/>
      <c r="D23" s="332"/>
      <c r="E23" s="432"/>
      <c r="F23" s="433"/>
      <c r="G23" s="433"/>
      <c r="H23" s="433"/>
      <c r="I23" s="431"/>
      <c r="J23" s="54" t="e">
        <f>IF(AND('Mapa final'!#REF!="Alta",'Mapa final'!#REF!="Leve"),CONCATENATE("R8C",'Mapa final'!#REF!),"")</f>
        <v>#REF!</v>
      </c>
      <c r="K23" s="55" t="e">
        <f>IF(AND('Mapa final'!#REF!="Alta",'Mapa final'!#REF!="Leve"),CONCATENATE("R8C",'Mapa final'!#REF!),"")</f>
        <v>#REF!</v>
      </c>
      <c r="L23" s="55" t="e">
        <f>IF(AND('Mapa final'!#REF!="Alta",'Mapa final'!#REF!="Leve"),CONCATENATE("R8C",'Mapa final'!#REF!),"")</f>
        <v>#REF!</v>
      </c>
      <c r="M23" s="55" t="e">
        <f>IF(AND('Mapa final'!#REF!="Alta",'Mapa final'!#REF!="Leve"),CONCATENATE("R8C",'Mapa final'!#REF!),"")</f>
        <v>#REF!</v>
      </c>
      <c r="N23" s="55" t="e">
        <f>IF(AND('Mapa final'!#REF!="Alta",'Mapa final'!#REF!="Leve"),CONCATENATE("R8C",'Mapa final'!#REF!),"")</f>
        <v>#REF!</v>
      </c>
      <c r="O23" s="56" t="e">
        <f>IF(AND('Mapa final'!#REF!="Alta",'Mapa final'!#REF!="Leve"),CONCATENATE("R8C",'Mapa final'!#REF!),"")</f>
        <v>#REF!</v>
      </c>
      <c r="P23" s="54" t="e">
        <f>IF(AND('Mapa final'!#REF!="Alta",'Mapa final'!#REF!="Menor"),CONCATENATE("R8C",'Mapa final'!#REF!),"")</f>
        <v>#REF!</v>
      </c>
      <c r="Q23" s="55" t="e">
        <f>IF(AND('Mapa final'!#REF!="Alta",'Mapa final'!#REF!="Menor"),CONCATENATE("R8C",'Mapa final'!#REF!),"")</f>
        <v>#REF!</v>
      </c>
      <c r="R23" s="55" t="e">
        <f>IF(AND('Mapa final'!#REF!="Alta",'Mapa final'!#REF!="Menor"),CONCATENATE("R8C",'Mapa final'!#REF!),"")</f>
        <v>#REF!</v>
      </c>
      <c r="S23" s="55" t="e">
        <f>IF(AND('Mapa final'!#REF!="Alta",'Mapa final'!#REF!="Menor"),CONCATENATE("R8C",'Mapa final'!#REF!),"")</f>
        <v>#REF!</v>
      </c>
      <c r="T23" s="55" t="e">
        <f>IF(AND('Mapa final'!#REF!="Alta",'Mapa final'!#REF!="Menor"),CONCATENATE("R8C",'Mapa final'!#REF!),"")</f>
        <v>#REF!</v>
      </c>
      <c r="U23" s="56"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44" t="e">
        <f>IF(AND('Mapa final'!#REF!="Alta",'Mapa final'!#REF!="Moderado"),CONCATENATE("R8C",'Mapa final'!#REF!),"")</f>
        <v>#REF!</v>
      </c>
      <c r="Y23" s="44" t="e">
        <f>IF(AND('Mapa final'!#REF!="Alta",'Mapa final'!#REF!="Moderado"),CONCATENATE("R8C",'Mapa final'!#REF!),"")</f>
        <v>#REF!</v>
      </c>
      <c r="Z23" s="44"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44" t="e">
        <f>IF(AND('Mapa final'!#REF!="Alta",'Mapa final'!#REF!="Mayor"),CONCATENATE("R8C",'Mapa final'!#REF!),"")</f>
        <v>#REF!</v>
      </c>
      <c r="AE23" s="44" t="e">
        <f>IF(AND('Mapa final'!#REF!="Alta",'Mapa final'!#REF!="Mayor"),CONCATENATE("R8C",'Mapa final'!#REF!),"")</f>
        <v>#REF!</v>
      </c>
      <c r="AF23" s="44"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70"/>
      <c r="AO23" s="422"/>
      <c r="AP23" s="423"/>
      <c r="AQ23" s="423"/>
      <c r="AR23" s="423"/>
      <c r="AS23" s="423"/>
      <c r="AT23" s="424"/>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31"/>
      <c r="C24" s="331"/>
      <c r="D24" s="332"/>
      <c r="E24" s="432"/>
      <c r="F24" s="433"/>
      <c r="G24" s="433"/>
      <c r="H24" s="433"/>
      <c r="I24" s="431"/>
      <c r="J24" s="54" t="e">
        <f>IF(AND('Mapa final'!#REF!="Alta",'Mapa final'!#REF!="Leve"),CONCATENATE("R9C",'Mapa final'!#REF!),"")</f>
        <v>#REF!</v>
      </c>
      <c r="K24" s="55" t="e">
        <f>IF(AND('Mapa final'!#REF!="Alta",'Mapa final'!#REF!="Leve"),CONCATENATE("R9C",'Mapa final'!#REF!),"")</f>
        <v>#REF!</v>
      </c>
      <c r="L24" s="55" t="e">
        <f>IF(AND('Mapa final'!#REF!="Alta",'Mapa final'!#REF!="Leve"),CONCATENATE("R9C",'Mapa final'!#REF!),"")</f>
        <v>#REF!</v>
      </c>
      <c r="M24" s="55" t="e">
        <f>IF(AND('Mapa final'!#REF!="Alta",'Mapa final'!#REF!="Leve"),CONCATENATE("R9C",'Mapa final'!#REF!),"")</f>
        <v>#REF!</v>
      </c>
      <c r="N24" s="55" t="e">
        <f>IF(AND('Mapa final'!#REF!="Alta",'Mapa final'!#REF!="Leve"),CONCATENATE("R9C",'Mapa final'!#REF!),"")</f>
        <v>#REF!</v>
      </c>
      <c r="O24" s="56" t="e">
        <f>IF(AND('Mapa final'!#REF!="Alta",'Mapa final'!#REF!="Leve"),CONCATENATE("R9C",'Mapa final'!#REF!),"")</f>
        <v>#REF!</v>
      </c>
      <c r="P24" s="54" t="e">
        <f>IF(AND('Mapa final'!#REF!="Alta",'Mapa final'!#REF!="Menor"),CONCATENATE("R9C",'Mapa final'!#REF!),"")</f>
        <v>#REF!</v>
      </c>
      <c r="Q24" s="55" t="e">
        <f>IF(AND('Mapa final'!#REF!="Alta",'Mapa final'!#REF!="Menor"),CONCATENATE("R9C",'Mapa final'!#REF!),"")</f>
        <v>#REF!</v>
      </c>
      <c r="R24" s="55" t="e">
        <f>IF(AND('Mapa final'!#REF!="Alta",'Mapa final'!#REF!="Menor"),CONCATENATE("R9C",'Mapa final'!#REF!),"")</f>
        <v>#REF!</v>
      </c>
      <c r="S24" s="55" t="e">
        <f>IF(AND('Mapa final'!#REF!="Alta",'Mapa final'!#REF!="Menor"),CONCATENATE("R9C",'Mapa final'!#REF!),"")</f>
        <v>#REF!</v>
      </c>
      <c r="T24" s="55" t="e">
        <f>IF(AND('Mapa final'!#REF!="Alta",'Mapa final'!#REF!="Menor"),CONCATENATE("R9C",'Mapa final'!#REF!),"")</f>
        <v>#REF!</v>
      </c>
      <c r="U24" s="56" t="e">
        <f>IF(AND('Mapa final'!#REF!="Alta",'Mapa final'!#REF!="Menor"),CONCATENATE("R9C",'Mapa final'!#REF!),"")</f>
        <v>#REF!</v>
      </c>
      <c r="V24" s="38" t="e">
        <f>IF(AND('Mapa final'!#REF!="Alta",'Mapa final'!#REF!="Moderado"),CONCATENATE("R9C",'Mapa final'!#REF!),"")</f>
        <v>#REF!</v>
      </c>
      <c r="W24" s="39" t="e">
        <f>IF(AND('Mapa final'!#REF!="Alta",'Mapa final'!#REF!="Moderado"),CONCATENATE("R9C",'Mapa final'!#REF!),"")</f>
        <v>#REF!</v>
      </c>
      <c r="X24" s="44" t="e">
        <f>IF(AND('Mapa final'!#REF!="Alta",'Mapa final'!#REF!="Moderado"),CONCATENATE("R9C",'Mapa final'!#REF!),"")</f>
        <v>#REF!</v>
      </c>
      <c r="Y24" s="44" t="e">
        <f>IF(AND('Mapa final'!#REF!="Alta",'Mapa final'!#REF!="Moderado"),CONCATENATE("R9C",'Mapa final'!#REF!),"")</f>
        <v>#REF!</v>
      </c>
      <c r="Z24" s="44" t="e">
        <f>IF(AND('Mapa final'!#REF!="Alta",'Mapa final'!#REF!="Moderado"),CONCATENATE("R9C",'Mapa final'!#REF!),"")</f>
        <v>#REF!</v>
      </c>
      <c r="AA24" s="40" t="e">
        <f>IF(AND('Mapa final'!#REF!="Alta",'Mapa final'!#REF!="Moderado"),CONCATENATE("R9C",'Mapa final'!#REF!),"")</f>
        <v>#REF!</v>
      </c>
      <c r="AB24" s="38" t="e">
        <f>IF(AND('Mapa final'!#REF!="Alta",'Mapa final'!#REF!="Mayor"),CONCATENATE("R9C",'Mapa final'!#REF!),"")</f>
        <v>#REF!</v>
      </c>
      <c r="AC24" s="39" t="e">
        <f>IF(AND('Mapa final'!#REF!="Alta",'Mapa final'!#REF!="Mayor"),CONCATENATE("R9C",'Mapa final'!#REF!),"")</f>
        <v>#REF!</v>
      </c>
      <c r="AD24" s="44" t="e">
        <f>IF(AND('Mapa final'!#REF!="Alta",'Mapa final'!#REF!="Mayor"),CONCATENATE("R9C",'Mapa final'!#REF!),"")</f>
        <v>#REF!</v>
      </c>
      <c r="AE24" s="44" t="e">
        <f>IF(AND('Mapa final'!#REF!="Alta",'Mapa final'!#REF!="Mayor"),CONCATENATE("R9C",'Mapa final'!#REF!),"")</f>
        <v>#REF!</v>
      </c>
      <c r="AF24" s="44" t="e">
        <f>IF(AND('Mapa final'!#REF!="Alta",'Mapa final'!#REF!="Mayor"),CONCATENATE("R9C",'Mapa final'!#REF!),"")</f>
        <v>#REF!</v>
      </c>
      <c r="AG24" s="40" t="e">
        <f>IF(AND('Mapa final'!#REF!="Alta",'Mapa final'!#REF!="Mayor"),CONCATENATE("R9C",'Mapa final'!#REF!),"")</f>
        <v>#REF!</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e">
        <f>IF(AND('Mapa final'!#REF!="Alta",'Mapa final'!#REF!="Catastrófico"),CONCATENATE("R9C",'Mapa final'!#REF!),"")</f>
        <v>#REF!</v>
      </c>
      <c r="AN24" s="70"/>
      <c r="AO24" s="422"/>
      <c r="AP24" s="423"/>
      <c r="AQ24" s="423"/>
      <c r="AR24" s="423"/>
      <c r="AS24" s="423"/>
      <c r="AT24" s="424"/>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31"/>
      <c r="C25" s="331"/>
      <c r="D25" s="332"/>
      <c r="E25" s="434"/>
      <c r="F25" s="435"/>
      <c r="G25" s="435"/>
      <c r="H25" s="435"/>
      <c r="I25" s="435"/>
      <c r="J25" s="57" t="e">
        <f>IF(AND('Mapa final'!#REF!="Alta",'Mapa final'!#REF!="Leve"),CONCATENATE("R10C",'Mapa final'!#REF!),"")</f>
        <v>#REF!</v>
      </c>
      <c r="K25" s="58" t="e">
        <f>IF(AND('Mapa final'!#REF!="Alta",'Mapa final'!#REF!="Leve"),CONCATENATE("R10C",'Mapa final'!#REF!),"")</f>
        <v>#REF!</v>
      </c>
      <c r="L25" s="58" t="e">
        <f>IF(AND('Mapa final'!#REF!="Alta",'Mapa final'!#REF!="Leve"),CONCATENATE("R10C",'Mapa final'!#REF!),"")</f>
        <v>#REF!</v>
      </c>
      <c r="M25" s="58" t="e">
        <f>IF(AND('Mapa final'!#REF!="Alta",'Mapa final'!#REF!="Leve"),CONCATENATE("R10C",'Mapa final'!#REF!),"")</f>
        <v>#REF!</v>
      </c>
      <c r="N25" s="58" t="e">
        <f>IF(AND('Mapa final'!#REF!="Alta",'Mapa final'!#REF!="Leve"),CONCATENATE("R10C",'Mapa final'!#REF!),"")</f>
        <v>#REF!</v>
      </c>
      <c r="O25" s="59" t="e">
        <f>IF(AND('Mapa final'!#REF!="Alta",'Mapa final'!#REF!="Leve"),CONCATENATE("R10C",'Mapa final'!#REF!),"")</f>
        <v>#REF!</v>
      </c>
      <c r="P25" s="57" t="e">
        <f>IF(AND('Mapa final'!#REF!="Alta",'Mapa final'!#REF!="Menor"),CONCATENATE("R10C",'Mapa final'!#REF!),"")</f>
        <v>#REF!</v>
      </c>
      <c r="Q25" s="58" t="e">
        <f>IF(AND('Mapa final'!#REF!="Alta",'Mapa final'!#REF!="Menor"),CONCATENATE("R10C",'Mapa final'!#REF!),"")</f>
        <v>#REF!</v>
      </c>
      <c r="R25" s="58" t="e">
        <f>IF(AND('Mapa final'!#REF!="Alta",'Mapa final'!#REF!="Menor"),CONCATENATE("R10C",'Mapa final'!#REF!),"")</f>
        <v>#REF!</v>
      </c>
      <c r="S25" s="58" t="e">
        <f>IF(AND('Mapa final'!#REF!="Alta",'Mapa final'!#REF!="Menor"),CONCATENATE("R10C",'Mapa final'!#REF!),"")</f>
        <v>#REF!</v>
      </c>
      <c r="T25" s="58" t="e">
        <f>IF(AND('Mapa final'!#REF!="Alta",'Mapa final'!#REF!="Menor"),CONCATENATE("R10C",'Mapa final'!#REF!),"")</f>
        <v>#REF!</v>
      </c>
      <c r="U25" s="59" t="e">
        <f>IF(AND('Mapa final'!#REF!="Alta",'Mapa final'!#REF!="Menor"),CONCATENATE("R10C",'Mapa final'!#REF!),"")</f>
        <v>#REF!</v>
      </c>
      <c r="V25" s="45" t="e">
        <f>IF(AND('Mapa final'!#REF!="Alta",'Mapa final'!#REF!="Moderado"),CONCATENATE("R10C",'Mapa final'!#REF!),"")</f>
        <v>#REF!</v>
      </c>
      <c r="W25" s="46" t="e">
        <f>IF(AND('Mapa final'!#REF!="Alta",'Mapa final'!#REF!="Moderado"),CONCATENATE("R10C",'Mapa final'!#REF!),"")</f>
        <v>#REF!</v>
      </c>
      <c r="X25" s="46" t="e">
        <f>IF(AND('Mapa final'!#REF!="Alta",'Mapa final'!#REF!="Moderado"),CONCATENATE("R10C",'Mapa final'!#REF!),"")</f>
        <v>#REF!</v>
      </c>
      <c r="Y25" s="46" t="e">
        <f>IF(AND('Mapa final'!#REF!="Alta",'Mapa final'!#REF!="Moderado"),CONCATENATE("R10C",'Mapa final'!#REF!),"")</f>
        <v>#REF!</v>
      </c>
      <c r="Z25" s="46" t="e">
        <f>IF(AND('Mapa final'!#REF!="Alta",'Mapa final'!#REF!="Moderado"),CONCATENATE("R10C",'Mapa final'!#REF!),"")</f>
        <v>#REF!</v>
      </c>
      <c r="AA25" s="47" t="e">
        <f>IF(AND('Mapa final'!#REF!="Alta",'Mapa final'!#REF!="Moderado"),CONCATENATE("R10C",'Mapa final'!#REF!),"")</f>
        <v>#REF!</v>
      </c>
      <c r="AB25" s="45" t="e">
        <f>IF(AND('Mapa final'!#REF!="Alta",'Mapa final'!#REF!="Mayor"),CONCATENATE("R10C",'Mapa final'!#REF!),"")</f>
        <v>#REF!</v>
      </c>
      <c r="AC25" s="46" t="e">
        <f>IF(AND('Mapa final'!#REF!="Alta",'Mapa final'!#REF!="Mayor"),CONCATENATE("R10C",'Mapa final'!#REF!),"")</f>
        <v>#REF!</v>
      </c>
      <c r="AD25" s="46" t="e">
        <f>IF(AND('Mapa final'!#REF!="Alta",'Mapa final'!#REF!="Mayor"),CONCATENATE("R10C",'Mapa final'!#REF!),"")</f>
        <v>#REF!</v>
      </c>
      <c r="AE25" s="46" t="e">
        <f>IF(AND('Mapa final'!#REF!="Alta",'Mapa final'!#REF!="Mayor"),CONCATENATE("R10C",'Mapa final'!#REF!),"")</f>
        <v>#REF!</v>
      </c>
      <c r="AF25" s="46" t="e">
        <f>IF(AND('Mapa final'!#REF!="Alta",'Mapa final'!#REF!="Mayor"),CONCATENATE("R10C",'Mapa final'!#REF!),"")</f>
        <v>#REF!</v>
      </c>
      <c r="AG25" s="47" t="e">
        <f>IF(AND('Mapa final'!#REF!="Alta",'Mapa final'!#REF!="Mayor"),CONCATENATE("R10C",'Mapa final'!#REF!),"")</f>
        <v>#REF!</v>
      </c>
      <c r="AH25" s="48" t="e">
        <f>IF(AND('Mapa final'!#REF!="Alta",'Mapa final'!#REF!="Catastrófico"),CONCATENATE("R10C",'Mapa final'!#REF!),"")</f>
        <v>#REF!</v>
      </c>
      <c r="AI25" s="49" t="e">
        <f>IF(AND('Mapa final'!#REF!="Alta",'Mapa final'!#REF!="Catastrófico"),CONCATENATE("R10C",'Mapa final'!#REF!),"")</f>
        <v>#REF!</v>
      </c>
      <c r="AJ25" s="49" t="e">
        <f>IF(AND('Mapa final'!#REF!="Alta",'Mapa final'!#REF!="Catastrófico"),CONCATENATE("R10C",'Mapa final'!#REF!),"")</f>
        <v>#REF!</v>
      </c>
      <c r="AK25" s="49" t="e">
        <f>IF(AND('Mapa final'!#REF!="Alta",'Mapa final'!#REF!="Catastrófico"),CONCATENATE("R10C",'Mapa final'!#REF!),"")</f>
        <v>#REF!</v>
      </c>
      <c r="AL25" s="49" t="e">
        <f>IF(AND('Mapa final'!#REF!="Alta",'Mapa final'!#REF!="Catastrófico"),CONCATENATE("R10C",'Mapa final'!#REF!),"")</f>
        <v>#REF!</v>
      </c>
      <c r="AM25" s="50" t="e">
        <f>IF(AND('Mapa final'!#REF!="Alta",'Mapa final'!#REF!="Catastrófico"),CONCATENATE("R10C",'Mapa final'!#REF!),"")</f>
        <v>#REF!</v>
      </c>
      <c r="AN25" s="70"/>
      <c r="AO25" s="425"/>
      <c r="AP25" s="426"/>
      <c r="AQ25" s="426"/>
      <c r="AR25" s="426"/>
      <c r="AS25" s="426"/>
      <c r="AT25" s="42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31"/>
      <c r="C26" s="331"/>
      <c r="D26" s="332"/>
      <c r="E26" s="428" t="s">
        <v>117</v>
      </c>
      <c r="F26" s="429"/>
      <c r="G26" s="429"/>
      <c r="H26" s="429"/>
      <c r="I26" s="447"/>
      <c r="J26" s="51" t="str">
        <f ca="1">IF(AND('Mapa final'!$AA$10="Media",'Mapa final'!$AC$10="Leve"),CONCATENATE("R1C",'Mapa final'!$Q$10),"")</f>
        <v/>
      </c>
      <c r="K26" s="52" t="str">
        <f ca="1">IF(AND('Mapa final'!$AA$11="Media",'Mapa final'!$AC$11="Leve"),CONCATENATE("R1C",'Mapa final'!$Q$11),"")</f>
        <v/>
      </c>
      <c r="L26" s="52" t="str">
        <f>IF(AND('Mapa final'!$AA$12="Media",'Mapa final'!$AC$12="Leve"),CONCATENATE("R1C",'Mapa final'!$Q$12),"")</f>
        <v/>
      </c>
      <c r="M26" s="52" t="str">
        <f>IF(AND('Mapa final'!$AA$13="Media",'Mapa final'!$AC$13="Leve"),CONCATENATE("R1C",'Mapa final'!$Q$13),"")</f>
        <v/>
      </c>
      <c r="N26" s="52" t="e">
        <f>IF(AND('Mapa final'!#REF!="Media",'Mapa final'!#REF!="Leve"),CONCATENATE("R1C",'Mapa final'!#REF!),"")</f>
        <v>#REF!</v>
      </c>
      <c r="O26" s="53" t="e">
        <f>IF(AND('Mapa final'!#REF!="Media",'Mapa final'!#REF!="Leve"),CONCATENATE("R1C",'Mapa final'!#REF!),"")</f>
        <v>#REF!</v>
      </c>
      <c r="P26" s="51" t="str">
        <f ca="1">IF(AND('Mapa final'!$AA$10="Media",'Mapa final'!$AC$10="Menor"),CONCATENATE("R1C",'Mapa final'!$Q$10),"")</f>
        <v/>
      </c>
      <c r="Q26" s="52" t="str">
        <f ca="1">IF(AND('Mapa final'!$AA$11="Media",'Mapa final'!$AC$11="Menor"),CONCATENATE("R1C",'Mapa final'!$Q$11),"")</f>
        <v/>
      </c>
      <c r="R26" s="52" t="str">
        <f>IF(AND('Mapa final'!$AA$12="Media",'Mapa final'!$AC$12="Menor"),CONCATENATE("R1C",'Mapa final'!$Q$12),"")</f>
        <v/>
      </c>
      <c r="S26" s="52" t="str">
        <f>IF(AND('Mapa final'!$AA$13="Media",'Mapa final'!$AC$13="Menor"),CONCATENATE("R1C",'Mapa final'!$Q$13),"")</f>
        <v/>
      </c>
      <c r="T26" s="52" t="e">
        <f>IF(AND('Mapa final'!#REF!="Media",'Mapa final'!#REF!="Menor"),CONCATENATE("R1C",'Mapa final'!#REF!),"")</f>
        <v>#REF!</v>
      </c>
      <c r="U26" s="53" t="e">
        <f>IF(AND('Mapa final'!#REF!="Media",'Mapa final'!#REF!="Menor"),CONCATENATE("R1C",'Mapa final'!#REF!),"")</f>
        <v>#REF!</v>
      </c>
      <c r="V26" s="51" t="str">
        <f ca="1">IF(AND('Mapa final'!$AA$10="Media",'Mapa final'!$AC$10="Moderado"),CONCATENATE("R1C",'Mapa final'!$Q$10),"")</f>
        <v/>
      </c>
      <c r="W26" s="52" t="str">
        <f ca="1">IF(AND('Mapa final'!$AA$11="Media",'Mapa final'!$AC$11="Moderado"),CONCATENATE("R1C",'Mapa final'!$Q$11),"")</f>
        <v/>
      </c>
      <c r="X26" s="52" t="str">
        <f>IF(AND('Mapa final'!$AA$12="Media",'Mapa final'!$AC$12="Moderado"),CONCATENATE("R1C",'Mapa final'!$Q$12),"")</f>
        <v/>
      </c>
      <c r="Y26" s="52" t="str">
        <f>IF(AND('Mapa final'!$AA$13="Media",'Mapa final'!$AC$13="Moderado"),CONCATENATE("R1C",'Mapa final'!$Q$13),"")</f>
        <v/>
      </c>
      <c r="Z26" s="52" t="e">
        <f>IF(AND('Mapa final'!#REF!="Media",'Mapa final'!#REF!="Moderado"),CONCATENATE("R1C",'Mapa final'!#REF!),"")</f>
        <v>#REF!</v>
      </c>
      <c r="AA26" s="53" t="e">
        <f>IF(AND('Mapa final'!#REF!="Media",'Mapa final'!#REF!="Moderado"),CONCATENATE("R1C",'Mapa final'!#REF!),"")</f>
        <v>#REF!</v>
      </c>
      <c r="AB26" s="32" t="str">
        <f ca="1">IF(AND('Mapa final'!$AA$10="Media",'Mapa final'!$AC$10="Mayor"),CONCATENATE("R1C",'Mapa final'!$Q$10),"")</f>
        <v/>
      </c>
      <c r="AC26" s="33" t="str">
        <f ca="1">IF(AND('Mapa final'!$AA$11="Media",'Mapa final'!$AC$11="Mayor"),CONCATENATE("R1C",'Mapa final'!$Q$11),"")</f>
        <v/>
      </c>
      <c r="AD26" s="33" t="str">
        <f>IF(AND('Mapa final'!$AA$12="Media",'Mapa final'!$AC$12="Mayor"),CONCATENATE("R1C",'Mapa final'!$Q$12),"")</f>
        <v/>
      </c>
      <c r="AE26" s="33" t="str">
        <f>IF(AND('Mapa final'!$AA$13="Media",'Mapa final'!$AC$13="Mayor"),CONCATENATE("R1C",'Mapa final'!$Q$13),"")</f>
        <v/>
      </c>
      <c r="AF26" s="33" t="e">
        <f>IF(AND('Mapa final'!#REF!="Media",'Mapa final'!#REF!="Mayor"),CONCATENATE("R1C",'Mapa final'!#REF!),"")</f>
        <v>#REF!</v>
      </c>
      <c r="AG26" s="34" t="e">
        <f>IF(AND('Mapa final'!#REF!="Media",'Mapa final'!#REF!="Mayor"),CONCATENATE("R1C",'Mapa final'!#REF!),"")</f>
        <v>#REF!</v>
      </c>
      <c r="AH26" s="35" t="str">
        <f ca="1">IF(AND('Mapa final'!$AA$10="Media",'Mapa final'!$AC$10="Catastrófico"),CONCATENATE("R1C",'Mapa final'!$Q$10),"")</f>
        <v/>
      </c>
      <c r="AI26" s="36" t="str">
        <f ca="1">IF(AND('Mapa final'!$AA$11="Media",'Mapa final'!$AC$11="Catastrófico"),CONCATENATE("R1C",'Mapa final'!$Q$11),"")</f>
        <v/>
      </c>
      <c r="AJ26" s="36" t="str">
        <f>IF(AND('Mapa final'!$AA$12="Media",'Mapa final'!$AC$12="Catastrófico"),CONCATENATE("R1C",'Mapa final'!$Q$12),"")</f>
        <v/>
      </c>
      <c r="AK26" s="36" t="str">
        <f>IF(AND('Mapa final'!$AA$13="Media",'Mapa final'!$AC$13="Catastrófico"),CONCATENATE("R1C",'Mapa final'!$Q$13),"")</f>
        <v/>
      </c>
      <c r="AL26" s="36" t="e">
        <f>IF(AND('Mapa final'!#REF!="Media",'Mapa final'!#REF!="Catastrófico"),CONCATENATE("R1C",'Mapa final'!#REF!),"")</f>
        <v>#REF!</v>
      </c>
      <c r="AM26" s="37" t="e">
        <f>IF(AND('Mapa final'!#REF!="Media",'Mapa final'!#REF!="Catastrófico"),CONCATENATE("R1C",'Mapa final'!#REF!),"")</f>
        <v>#REF!</v>
      </c>
      <c r="AN26" s="70"/>
      <c r="AO26" s="459" t="s">
        <v>81</v>
      </c>
      <c r="AP26" s="460"/>
      <c r="AQ26" s="460"/>
      <c r="AR26" s="460"/>
      <c r="AS26" s="460"/>
      <c r="AT26" s="46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31"/>
      <c r="C27" s="331"/>
      <c r="D27" s="332"/>
      <c r="E27" s="430"/>
      <c r="F27" s="431"/>
      <c r="G27" s="431"/>
      <c r="H27" s="431"/>
      <c r="I27" s="448"/>
      <c r="J27" s="54" t="str">
        <f ca="1">IF(AND('Mapa final'!$AA$14="Media",'Mapa final'!$AC$14="Leve"),CONCATENATE("R2C",'Mapa final'!$Q$14),"")</f>
        <v/>
      </c>
      <c r="K27" s="55" t="e">
        <f>IF(AND('Mapa final'!#REF!="Media",'Mapa final'!#REF!="Leve"),CONCATENATE("R2C",'Mapa final'!#REF!),"")</f>
        <v>#REF!</v>
      </c>
      <c r="L27" s="55" t="str">
        <f>IF(AND('Mapa final'!$AA$15="Media",'Mapa final'!$AC$15="Leve"),CONCATENATE("R2C",'Mapa final'!$Q$15),"")</f>
        <v/>
      </c>
      <c r="M27" s="55" t="e">
        <f>IF(AND('Mapa final'!#REF!="Media",'Mapa final'!#REF!="Leve"),CONCATENATE("R2C",'Mapa final'!#REF!),"")</f>
        <v>#REF!</v>
      </c>
      <c r="N27" s="55" t="e">
        <f>IF(AND('Mapa final'!#REF!="Media",'Mapa final'!#REF!="Leve"),CONCATENATE("R2C",'Mapa final'!#REF!),"")</f>
        <v>#REF!</v>
      </c>
      <c r="O27" s="56" t="e">
        <f>IF(AND('Mapa final'!#REF!="Media",'Mapa final'!#REF!="Leve"),CONCATENATE("R2C",'Mapa final'!#REF!),"")</f>
        <v>#REF!</v>
      </c>
      <c r="P27" s="54" t="str">
        <f ca="1">IF(AND('Mapa final'!$AA$14="Media",'Mapa final'!$AC$14="Menor"),CONCATENATE("R2C",'Mapa final'!$Q$14),"")</f>
        <v/>
      </c>
      <c r="Q27" s="55" t="e">
        <f>IF(AND('Mapa final'!#REF!="Media",'Mapa final'!#REF!="Menor"),CONCATENATE("R2C",'Mapa final'!#REF!),"")</f>
        <v>#REF!</v>
      </c>
      <c r="R27" s="55" t="str">
        <f>IF(AND('Mapa final'!$AA$15="Media",'Mapa final'!$AC$15="Menor"),CONCATENATE("R2C",'Mapa final'!$Q$15),"")</f>
        <v/>
      </c>
      <c r="S27" s="55" t="e">
        <f>IF(AND('Mapa final'!#REF!="Media",'Mapa final'!#REF!="Menor"),CONCATENATE("R2C",'Mapa final'!#REF!),"")</f>
        <v>#REF!</v>
      </c>
      <c r="T27" s="55" t="e">
        <f>IF(AND('Mapa final'!#REF!="Media",'Mapa final'!#REF!="Menor"),CONCATENATE("R2C",'Mapa final'!#REF!),"")</f>
        <v>#REF!</v>
      </c>
      <c r="U27" s="56" t="e">
        <f>IF(AND('Mapa final'!#REF!="Media",'Mapa final'!#REF!="Menor"),CONCATENATE("R2C",'Mapa final'!#REF!),"")</f>
        <v>#REF!</v>
      </c>
      <c r="V27" s="54" t="str">
        <f ca="1">IF(AND('Mapa final'!$AA$14="Media",'Mapa final'!$AC$14="Moderado"),CONCATENATE("R2C",'Mapa final'!$Q$14),"")</f>
        <v/>
      </c>
      <c r="W27" s="55" t="e">
        <f>IF(AND('Mapa final'!#REF!="Media",'Mapa final'!#REF!="Moderado"),CONCATENATE("R2C",'Mapa final'!#REF!),"")</f>
        <v>#REF!</v>
      </c>
      <c r="X27" s="55" t="str">
        <f>IF(AND('Mapa final'!$AA$15="Media",'Mapa final'!$AC$15="Moderado"),CONCATENATE("R2C",'Mapa final'!$Q$15),"")</f>
        <v/>
      </c>
      <c r="Y27" s="55" t="e">
        <f>IF(AND('Mapa final'!#REF!="Media",'Mapa final'!#REF!="Moderado"),CONCATENATE("R2C",'Mapa final'!#REF!),"")</f>
        <v>#REF!</v>
      </c>
      <c r="Z27" s="55" t="e">
        <f>IF(AND('Mapa final'!#REF!="Media",'Mapa final'!#REF!="Moderado"),CONCATENATE("R2C",'Mapa final'!#REF!),"")</f>
        <v>#REF!</v>
      </c>
      <c r="AA27" s="56" t="e">
        <f>IF(AND('Mapa final'!#REF!="Media",'Mapa final'!#REF!="Moderado"),CONCATENATE("R2C",'Mapa final'!#REF!),"")</f>
        <v>#REF!</v>
      </c>
      <c r="AB27" s="38" t="str">
        <f ca="1">IF(AND('Mapa final'!$AA$14="Media",'Mapa final'!$AC$14="Mayor"),CONCATENATE("R2C",'Mapa final'!$Q$14),"")</f>
        <v/>
      </c>
      <c r="AC27" s="39" t="e">
        <f>IF(AND('Mapa final'!#REF!="Media",'Mapa final'!#REF!="Mayor"),CONCATENATE("R2C",'Mapa final'!#REF!),"")</f>
        <v>#REF!</v>
      </c>
      <c r="AD27" s="39" t="str">
        <f>IF(AND('Mapa final'!$AA$15="Media",'Mapa final'!$AC$15="Mayor"),CONCATENATE("R2C",'Mapa final'!$Q$15),"")</f>
        <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str">
        <f ca="1">IF(AND('Mapa final'!$AA$14="Media",'Mapa final'!$AC$14="Catastrófico"),CONCATENATE("R2C",'Mapa final'!$Q$14),"")</f>
        <v/>
      </c>
      <c r="AI27" s="42" t="e">
        <f>IF(AND('Mapa final'!#REF!="Media",'Mapa final'!#REF!="Catastrófico"),CONCATENATE("R2C",'Mapa final'!#REF!),"")</f>
        <v>#REF!</v>
      </c>
      <c r="AJ27" s="42" t="str">
        <f>IF(AND('Mapa final'!$AA$15="Media",'Mapa final'!$AC$15="Catastrófico"),CONCATENATE("R2C",'Mapa final'!$Q$15),"")</f>
        <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70"/>
      <c r="AO27" s="462"/>
      <c r="AP27" s="463"/>
      <c r="AQ27" s="463"/>
      <c r="AR27" s="463"/>
      <c r="AS27" s="463"/>
      <c r="AT27" s="464"/>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31"/>
      <c r="C28" s="331"/>
      <c r="D28" s="332"/>
      <c r="E28" s="432"/>
      <c r="F28" s="433"/>
      <c r="G28" s="433"/>
      <c r="H28" s="433"/>
      <c r="I28" s="448"/>
      <c r="J28" s="54" t="e">
        <f>IF(AND('Mapa final'!#REF!="Media",'Mapa final'!#REF!="Leve"),CONCATENATE("R3C",'Mapa final'!#REF!),"")</f>
        <v>#REF!</v>
      </c>
      <c r="K28" s="55" t="e">
        <f>IF(AND('Mapa final'!#REF!="Media",'Mapa final'!#REF!="Leve"),CONCATENATE("R3C",'Mapa final'!#REF!),"")</f>
        <v>#REF!</v>
      </c>
      <c r="L28" s="55" t="e">
        <f>IF(AND('Mapa final'!#REF!="Media",'Mapa final'!#REF!="Leve"),CONCATENATE("R3C",'Mapa final'!#REF!),"")</f>
        <v>#REF!</v>
      </c>
      <c r="M28" s="55" t="e">
        <f>IF(AND('Mapa final'!#REF!="Media",'Mapa final'!#REF!="Leve"),CONCATENATE("R3C",'Mapa final'!#REF!),"")</f>
        <v>#REF!</v>
      </c>
      <c r="N28" s="55" t="e">
        <f>IF(AND('Mapa final'!#REF!="Media",'Mapa final'!#REF!="Leve"),CONCATENATE("R3C",'Mapa final'!#REF!),"")</f>
        <v>#REF!</v>
      </c>
      <c r="O28" s="56" t="e">
        <f>IF(AND('Mapa final'!#REF!="Media",'Mapa final'!#REF!="Leve"),CONCATENATE("R3C",'Mapa final'!#REF!),"")</f>
        <v>#REF!</v>
      </c>
      <c r="P28" s="54" t="e">
        <f>IF(AND('Mapa final'!#REF!="Media",'Mapa final'!#REF!="Menor"),CONCATENATE("R3C",'Mapa final'!#REF!),"")</f>
        <v>#REF!</v>
      </c>
      <c r="Q28" s="55" t="e">
        <f>IF(AND('Mapa final'!#REF!="Media",'Mapa final'!#REF!="Menor"),CONCATENATE("R3C",'Mapa final'!#REF!),"")</f>
        <v>#REF!</v>
      </c>
      <c r="R28" s="55" t="e">
        <f>IF(AND('Mapa final'!#REF!="Media",'Mapa final'!#REF!="Menor"),CONCATENATE("R3C",'Mapa final'!#REF!),"")</f>
        <v>#REF!</v>
      </c>
      <c r="S28" s="55" t="e">
        <f>IF(AND('Mapa final'!#REF!="Media",'Mapa final'!#REF!="Menor"),CONCATENATE("R3C",'Mapa final'!#REF!),"")</f>
        <v>#REF!</v>
      </c>
      <c r="T28" s="55" t="e">
        <f>IF(AND('Mapa final'!#REF!="Media",'Mapa final'!#REF!="Menor"),CONCATENATE("R3C",'Mapa final'!#REF!),"")</f>
        <v>#REF!</v>
      </c>
      <c r="U28" s="56" t="e">
        <f>IF(AND('Mapa final'!#REF!="Media",'Mapa final'!#REF!="Menor"),CONCATENATE("R3C",'Mapa final'!#REF!),"")</f>
        <v>#REF!</v>
      </c>
      <c r="V28" s="54" t="e">
        <f>IF(AND('Mapa final'!#REF!="Media",'Mapa final'!#REF!="Moderado"),CONCATENATE("R3C",'Mapa final'!#REF!),"")</f>
        <v>#REF!</v>
      </c>
      <c r="W28" s="55" t="e">
        <f>IF(AND('Mapa final'!#REF!="Media",'Mapa final'!#REF!="Moderado"),CONCATENATE("R3C",'Mapa final'!#REF!),"")</f>
        <v>#REF!</v>
      </c>
      <c r="X28" s="55" t="e">
        <f>IF(AND('Mapa final'!#REF!="Media",'Mapa final'!#REF!="Moderado"),CONCATENATE("R3C",'Mapa final'!#REF!),"")</f>
        <v>#REF!</v>
      </c>
      <c r="Y28" s="55" t="e">
        <f>IF(AND('Mapa final'!#REF!="Media",'Mapa final'!#REF!="Moderado"),CONCATENATE("R3C",'Mapa final'!#REF!),"")</f>
        <v>#REF!</v>
      </c>
      <c r="Z28" s="55" t="e">
        <f>IF(AND('Mapa final'!#REF!="Media",'Mapa final'!#REF!="Moderado"),CONCATENATE("R3C",'Mapa final'!#REF!),"")</f>
        <v>#REF!</v>
      </c>
      <c r="AA28" s="56"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70"/>
      <c r="AO28" s="462"/>
      <c r="AP28" s="463"/>
      <c r="AQ28" s="463"/>
      <c r="AR28" s="463"/>
      <c r="AS28" s="463"/>
      <c r="AT28" s="464"/>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31"/>
      <c r="C29" s="331"/>
      <c r="D29" s="332"/>
      <c r="E29" s="432"/>
      <c r="F29" s="433"/>
      <c r="G29" s="433"/>
      <c r="H29" s="433"/>
      <c r="I29" s="448"/>
      <c r="J29" s="54" t="e">
        <f>IF(AND('Mapa final'!#REF!="Media",'Mapa final'!#REF!="Leve"),CONCATENATE("R4C",'Mapa final'!#REF!),"")</f>
        <v>#REF!</v>
      </c>
      <c r="K29" s="55" t="e">
        <f>IF(AND('Mapa final'!#REF!="Media",'Mapa final'!#REF!="Leve"),CONCATENATE("R4C",'Mapa final'!#REF!),"")</f>
        <v>#REF!</v>
      </c>
      <c r="L29" s="55" t="e">
        <f>IF(AND('Mapa final'!#REF!="Media",'Mapa final'!#REF!="Leve"),CONCATENATE("R4C",'Mapa final'!#REF!),"")</f>
        <v>#REF!</v>
      </c>
      <c r="M29" s="55" t="e">
        <f>IF(AND('Mapa final'!#REF!="Media",'Mapa final'!#REF!="Leve"),CONCATENATE("R4C",'Mapa final'!#REF!),"")</f>
        <v>#REF!</v>
      </c>
      <c r="N29" s="55" t="e">
        <f>IF(AND('Mapa final'!#REF!="Media",'Mapa final'!#REF!="Leve"),CONCATENATE("R4C",'Mapa final'!#REF!),"")</f>
        <v>#REF!</v>
      </c>
      <c r="O29" s="56" t="e">
        <f>IF(AND('Mapa final'!#REF!="Media",'Mapa final'!#REF!="Leve"),CONCATENATE("R4C",'Mapa final'!#REF!),"")</f>
        <v>#REF!</v>
      </c>
      <c r="P29" s="54" t="e">
        <f>IF(AND('Mapa final'!#REF!="Media",'Mapa final'!#REF!="Menor"),CONCATENATE("R4C",'Mapa final'!#REF!),"")</f>
        <v>#REF!</v>
      </c>
      <c r="Q29" s="55" t="e">
        <f>IF(AND('Mapa final'!#REF!="Media",'Mapa final'!#REF!="Menor"),CONCATENATE("R4C",'Mapa final'!#REF!),"")</f>
        <v>#REF!</v>
      </c>
      <c r="R29" s="55" t="e">
        <f>IF(AND('Mapa final'!#REF!="Media",'Mapa final'!#REF!="Menor"),CONCATENATE("R4C",'Mapa final'!#REF!),"")</f>
        <v>#REF!</v>
      </c>
      <c r="S29" s="55" t="e">
        <f>IF(AND('Mapa final'!#REF!="Media",'Mapa final'!#REF!="Menor"),CONCATENATE("R4C",'Mapa final'!#REF!),"")</f>
        <v>#REF!</v>
      </c>
      <c r="T29" s="55" t="e">
        <f>IF(AND('Mapa final'!#REF!="Media",'Mapa final'!#REF!="Menor"),CONCATENATE("R4C",'Mapa final'!#REF!),"")</f>
        <v>#REF!</v>
      </c>
      <c r="U29" s="56" t="e">
        <f>IF(AND('Mapa final'!#REF!="Media",'Mapa final'!#REF!="Menor"),CONCATENATE("R4C",'Mapa final'!#REF!),"")</f>
        <v>#REF!</v>
      </c>
      <c r="V29" s="54" t="e">
        <f>IF(AND('Mapa final'!#REF!="Media",'Mapa final'!#REF!="Moderado"),CONCATENATE("R4C",'Mapa final'!#REF!),"")</f>
        <v>#REF!</v>
      </c>
      <c r="W29" s="55" t="e">
        <f>IF(AND('Mapa final'!#REF!="Media",'Mapa final'!#REF!="Moderado"),CONCATENATE("R4C",'Mapa final'!#REF!),"")</f>
        <v>#REF!</v>
      </c>
      <c r="X29" s="55" t="e">
        <f>IF(AND('Mapa final'!#REF!="Media",'Mapa final'!#REF!="Moderado"),CONCATENATE("R4C",'Mapa final'!#REF!),"")</f>
        <v>#REF!</v>
      </c>
      <c r="Y29" s="55" t="e">
        <f>IF(AND('Mapa final'!#REF!="Media",'Mapa final'!#REF!="Moderado"),CONCATENATE("R4C",'Mapa final'!#REF!),"")</f>
        <v>#REF!</v>
      </c>
      <c r="Z29" s="55" t="e">
        <f>IF(AND('Mapa final'!#REF!="Media",'Mapa final'!#REF!="Moderado"),CONCATENATE("R4C",'Mapa final'!#REF!),"")</f>
        <v>#REF!</v>
      </c>
      <c r="AA29" s="56"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44" t="e">
        <f>IF(AND('Mapa final'!#REF!="Media",'Mapa final'!#REF!="Mayor"),CONCATENATE("R4C",'Mapa final'!#REF!),"")</f>
        <v>#REF!</v>
      </c>
      <c r="AE29" s="44" t="e">
        <f>IF(AND('Mapa final'!#REF!="Media",'Mapa final'!#REF!="Mayor"),CONCATENATE("R4C",'Mapa final'!#REF!),"")</f>
        <v>#REF!</v>
      </c>
      <c r="AF29" s="44"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70"/>
      <c r="AO29" s="462"/>
      <c r="AP29" s="463"/>
      <c r="AQ29" s="463"/>
      <c r="AR29" s="463"/>
      <c r="AS29" s="463"/>
      <c r="AT29" s="46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31"/>
      <c r="C30" s="331"/>
      <c r="D30" s="332"/>
      <c r="E30" s="432"/>
      <c r="F30" s="433"/>
      <c r="G30" s="433"/>
      <c r="H30" s="433"/>
      <c r="I30" s="448"/>
      <c r="J30" s="54" t="e">
        <f>IF(AND('Mapa final'!#REF!="Media",'Mapa final'!#REF!="Leve"),CONCATENATE("R5C",'Mapa final'!#REF!),"")</f>
        <v>#REF!</v>
      </c>
      <c r="K30" s="55" t="e">
        <f>IF(AND('Mapa final'!#REF!="Media",'Mapa final'!#REF!="Leve"),CONCATENATE("R5C",'Mapa final'!#REF!),"")</f>
        <v>#REF!</v>
      </c>
      <c r="L30" s="55" t="e">
        <f>IF(AND('Mapa final'!#REF!="Media",'Mapa final'!#REF!="Leve"),CONCATENATE("R5C",'Mapa final'!#REF!),"")</f>
        <v>#REF!</v>
      </c>
      <c r="M30" s="55" t="e">
        <f>IF(AND('Mapa final'!#REF!="Media",'Mapa final'!#REF!="Leve"),CONCATENATE("R5C",'Mapa final'!#REF!),"")</f>
        <v>#REF!</v>
      </c>
      <c r="N30" s="55" t="e">
        <f>IF(AND('Mapa final'!#REF!="Media",'Mapa final'!#REF!="Leve"),CONCATENATE("R5C",'Mapa final'!#REF!),"")</f>
        <v>#REF!</v>
      </c>
      <c r="O30" s="56" t="e">
        <f>IF(AND('Mapa final'!#REF!="Media",'Mapa final'!#REF!="Leve"),CONCATENATE("R5C",'Mapa final'!#REF!),"")</f>
        <v>#REF!</v>
      </c>
      <c r="P30" s="54" t="e">
        <f>IF(AND('Mapa final'!#REF!="Media",'Mapa final'!#REF!="Menor"),CONCATENATE("R5C",'Mapa final'!#REF!),"")</f>
        <v>#REF!</v>
      </c>
      <c r="Q30" s="55" t="e">
        <f>IF(AND('Mapa final'!#REF!="Media",'Mapa final'!#REF!="Menor"),CONCATENATE("R5C",'Mapa final'!#REF!),"")</f>
        <v>#REF!</v>
      </c>
      <c r="R30" s="55" t="e">
        <f>IF(AND('Mapa final'!#REF!="Media",'Mapa final'!#REF!="Menor"),CONCATENATE("R5C",'Mapa final'!#REF!),"")</f>
        <v>#REF!</v>
      </c>
      <c r="S30" s="55" t="e">
        <f>IF(AND('Mapa final'!#REF!="Media",'Mapa final'!#REF!="Menor"),CONCATENATE("R5C",'Mapa final'!#REF!),"")</f>
        <v>#REF!</v>
      </c>
      <c r="T30" s="55" t="e">
        <f>IF(AND('Mapa final'!#REF!="Media",'Mapa final'!#REF!="Menor"),CONCATENATE("R5C",'Mapa final'!#REF!),"")</f>
        <v>#REF!</v>
      </c>
      <c r="U30" s="56" t="e">
        <f>IF(AND('Mapa final'!#REF!="Media",'Mapa final'!#REF!="Menor"),CONCATENATE("R5C",'Mapa final'!#REF!),"")</f>
        <v>#REF!</v>
      </c>
      <c r="V30" s="54" t="e">
        <f>IF(AND('Mapa final'!#REF!="Media",'Mapa final'!#REF!="Moderado"),CONCATENATE("R5C",'Mapa final'!#REF!),"")</f>
        <v>#REF!</v>
      </c>
      <c r="W30" s="55" t="e">
        <f>IF(AND('Mapa final'!#REF!="Media",'Mapa final'!#REF!="Moderado"),CONCATENATE("R5C",'Mapa final'!#REF!),"")</f>
        <v>#REF!</v>
      </c>
      <c r="X30" s="55" t="e">
        <f>IF(AND('Mapa final'!#REF!="Media",'Mapa final'!#REF!="Moderado"),CONCATENATE("R5C",'Mapa final'!#REF!),"")</f>
        <v>#REF!</v>
      </c>
      <c r="Y30" s="55" t="e">
        <f>IF(AND('Mapa final'!#REF!="Media",'Mapa final'!#REF!="Moderado"),CONCATENATE("R5C",'Mapa final'!#REF!),"")</f>
        <v>#REF!</v>
      </c>
      <c r="Z30" s="55" t="e">
        <f>IF(AND('Mapa final'!#REF!="Media",'Mapa final'!#REF!="Moderado"),CONCATENATE("R5C",'Mapa final'!#REF!),"")</f>
        <v>#REF!</v>
      </c>
      <c r="AA30" s="56"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44" t="e">
        <f>IF(AND('Mapa final'!#REF!="Media",'Mapa final'!#REF!="Mayor"),CONCATENATE("R5C",'Mapa final'!#REF!),"")</f>
        <v>#REF!</v>
      </c>
      <c r="AE30" s="44" t="e">
        <f>IF(AND('Mapa final'!#REF!="Media",'Mapa final'!#REF!="Mayor"),CONCATENATE("R5C",'Mapa final'!#REF!),"")</f>
        <v>#REF!</v>
      </c>
      <c r="AF30" s="44"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70"/>
      <c r="AO30" s="462"/>
      <c r="AP30" s="463"/>
      <c r="AQ30" s="463"/>
      <c r="AR30" s="463"/>
      <c r="AS30" s="463"/>
      <c r="AT30" s="46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31"/>
      <c r="C31" s="331"/>
      <c r="D31" s="332"/>
      <c r="E31" s="432"/>
      <c r="F31" s="433"/>
      <c r="G31" s="433"/>
      <c r="H31" s="433"/>
      <c r="I31" s="448"/>
      <c r="J31" s="54" t="e">
        <f>IF(AND('Mapa final'!#REF!="Media",'Mapa final'!#REF!="Leve"),CONCATENATE("R6C",'Mapa final'!#REF!),"")</f>
        <v>#REF!</v>
      </c>
      <c r="K31" s="55" t="e">
        <f>IF(AND('Mapa final'!#REF!="Media",'Mapa final'!#REF!="Leve"),CONCATENATE("R6C",'Mapa final'!#REF!),"")</f>
        <v>#REF!</v>
      </c>
      <c r="L31" s="55" t="e">
        <f>IF(AND('Mapa final'!#REF!="Media",'Mapa final'!#REF!="Leve"),CONCATENATE("R6C",'Mapa final'!#REF!),"")</f>
        <v>#REF!</v>
      </c>
      <c r="M31" s="55" t="e">
        <f>IF(AND('Mapa final'!#REF!="Media",'Mapa final'!#REF!="Leve"),CONCATENATE("R6C",'Mapa final'!#REF!),"")</f>
        <v>#REF!</v>
      </c>
      <c r="N31" s="55" t="e">
        <f>IF(AND('Mapa final'!#REF!="Media",'Mapa final'!#REF!="Leve"),CONCATENATE("R6C",'Mapa final'!#REF!),"")</f>
        <v>#REF!</v>
      </c>
      <c r="O31" s="56" t="e">
        <f>IF(AND('Mapa final'!#REF!="Media",'Mapa final'!#REF!="Leve"),CONCATENATE("R6C",'Mapa final'!#REF!),"")</f>
        <v>#REF!</v>
      </c>
      <c r="P31" s="54" t="e">
        <f>IF(AND('Mapa final'!#REF!="Media",'Mapa final'!#REF!="Menor"),CONCATENATE("R6C",'Mapa final'!#REF!),"")</f>
        <v>#REF!</v>
      </c>
      <c r="Q31" s="55" t="e">
        <f>IF(AND('Mapa final'!#REF!="Media",'Mapa final'!#REF!="Menor"),CONCATENATE("R6C",'Mapa final'!#REF!),"")</f>
        <v>#REF!</v>
      </c>
      <c r="R31" s="55" t="e">
        <f>IF(AND('Mapa final'!#REF!="Media",'Mapa final'!#REF!="Menor"),CONCATENATE("R6C",'Mapa final'!#REF!),"")</f>
        <v>#REF!</v>
      </c>
      <c r="S31" s="55" t="e">
        <f>IF(AND('Mapa final'!#REF!="Media",'Mapa final'!#REF!="Menor"),CONCATENATE("R6C",'Mapa final'!#REF!),"")</f>
        <v>#REF!</v>
      </c>
      <c r="T31" s="55" t="e">
        <f>IF(AND('Mapa final'!#REF!="Media",'Mapa final'!#REF!="Menor"),CONCATENATE("R6C",'Mapa final'!#REF!),"")</f>
        <v>#REF!</v>
      </c>
      <c r="U31" s="56" t="e">
        <f>IF(AND('Mapa final'!#REF!="Media",'Mapa final'!#REF!="Menor"),CONCATENATE("R6C",'Mapa final'!#REF!),"")</f>
        <v>#REF!</v>
      </c>
      <c r="V31" s="54" t="e">
        <f>IF(AND('Mapa final'!#REF!="Media",'Mapa final'!#REF!="Moderado"),CONCATENATE("R6C",'Mapa final'!#REF!),"")</f>
        <v>#REF!</v>
      </c>
      <c r="W31" s="55" t="e">
        <f>IF(AND('Mapa final'!#REF!="Media",'Mapa final'!#REF!="Moderado"),CONCATENATE("R6C",'Mapa final'!#REF!),"")</f>
        <v>#REF!</v>
      </c>
      <c r="X31" s="55" t="e">
        <f>IF(AND('Mapa final'!#REF!="Media",'Mapa final'!#REF!="Moderado"),CONCATENATE("R6C",'Mapa final'!#REF!),"")</f>
        <v>#REF!</v>
      </c>
      <c r="Y31" s="55" t="e">
        <f>IF(AND('Mapa final'!#REF!="Media",'Mapa final'!#REF!="Moderado"),CONCATENATE("R6C",'Mapa final'!#REF!),"")</f>
        <v>#REF!</v>
      </c>
      <c r="Z31" s="55" t="e">
        <f>IF(AND('Mapa final'!#REF!="Media",'Mapa final'!#REF!="Moderado"),CONCATENATE("R6C",'Mapa final'!#REF!),"")</f>
        <v>#REF!</v>
      </c>
      <c r="AA31" s="56"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44" t="e">
        <f>IF(AND('Mapa final'!#REF!="Media",'Mapa final'!#REF!="Mayor"),CONCATENATE("R6C",'Mapa final'!#REF!),"")</f>
        <v>#REF!</v>
      </c>
      <c r="AE31" s="44" t="e">
        <f>IF(AND('Mapa final'!#REF!="Media",'Mapa final'!#REF!="Mayor"),CONCATENATE("R6C",'Mapa final'!#REF!),"")</f>
        <v>#REF!</v>
      </c>
      <c r="AF31" s="44"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70"/>
      <c r="AO31" s="462"/>
      <c r="AP31" s="463"/>
      <c r="AQ31" s="463"/>
      <c r="AR31" s="463"/>
      <c r="AS31" s="463"/>
      <c r="AT31" s="46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31"/>
      <c r="C32" s="331"/>
      <c r="D32" s="332"/>
      <c r="E32" s="432"/>
      <c r="F32" s="433"/>
      <c r="G32" s="433"/>
      <c r="H32" s="433"/>
      <c r="I32" s="448"/>
      <c r="J32" s="54" t="e">
        <f>IF(AND('Mapa final'!#REF!="Media",'Mapa final'!#REF!="Leve"),CONCATENATE("R7C",'Mapa final'!#REF!),"")</f>
        <v>#REF!</v>
      </c>
      <c r="K32" s="55" t="e">
        <f>IF(AND('Mapa final'!#REF!="Media",'Mapa final'!#REF!="Leve"),CONCATENATE("R7C",'Mapa final'!#REF!),"")</f>
        <v>#REF!</v>
      </c>
      <c r="L32" s="55" t="e">
        <f>IF(AND('Mapa final'!#REF!="Media",'Mapa final'!#REF!="Leve"),CONCATENATE("R7C",'Mapa final'!#REF!),"")</f>
        <v>#REF!</v>
      </c>
      <c r="M32" s="55" t="e">
        <f>IF(AND('Mapa final'!#REF!="Media",'Mapa final'!#REF!="Leve"),CONCATENATE("R7C",'Mapa final'!#REF!),"")</f>
        <v>#REF!</v>
      </c>
      <c r="N32" s="55" t="e">
        <f>IF(AND('Mapa final'!#REF!="Media",'Mapa final'!#REF!="Leve"),CONCATENATE("R7C",'Mapa final'!#REF!),"")</f>
        <v>#REF!</v>
      </c>
      <c r="O32" s="56" t="e">
        <f>IF(AND('Mapa final'!#REF!="Media",'Mapa final'!#REF!="Leve"),CONCATENATE("R7C",'Mapa final'!#REF!),"")</f>
        <v>#REF!</v>
      </c>
      <c r="P32" s="54" t="e">
        <f>IF(AND('Mapa final'!#REF!="Media",'Mapa final'!#REF!="Menor"),CONCATENATE("R7C",'Mapa final'!#REF!),"")</f>
        <v>#REF!</v>
      </c>
      <c r="Q32" s="55" t="e">
        <f>IF(AND('Mapa final'!#REF!="Media",'Mapa final'!#REF!="Menor"),CONCATENATE("R7C",'Mapa final'!#REF!),"")</f>
        <v>#REF!</v>
      </c>
      <c r="R32" s="55" t="e">
        <f>IF(AND('Mapa final'!#REF!="Media",'Mapa final'!#REF!="Menor"),CONCATENATE("R7C",'Mapa final'!#REF!),"")</f>
        <v>#REF!</v>
      </c>
      <c r="S32" s="55" t="e">
        <f>IF(AND('Mapa final'!#REF!="Media",'Mapa final'!#REF!="Menor"),CONCATENATE("R7C",'Mapa final'!#REF!),"")</f>
        <v>#REF!</v>
      </c>
      <c r="T32" s="55" t="e">
        <f>IF(AND('Mapa final'!#REF!="Media",'Mapa final'!#REF!="Menor"),CONCATENATE("R7C",'Mapa final'!#REF!),"")</f>
        <v>#REF!</v>
      </c>
      <c r="U32" s="56" t="e">
        <f>IF(AND('Mapa final'!#REF!="Media",'Mapa final'!#REF!="Menor"),CONCATENATE("R7C",'Mapa final'!#REF!),"")</f>
        <v>#REF!</v>
      </c>
      <c r="V32" s="54" t="e">
        <f>IF(AND('Mapa final'!#REF!="Media",'Mapa final'!#REF!="Moderado"),CONCATENATE("R7C",'Mapa final'!#REF!),"")</f>
        <v>#REF!</v>
      </c>
      <c r="W32" s="55" t="e">
        <f>IF(AND('Mapa final'!#REF!="Media",'Mapa final'!#REF!="Moderado"),CONCATENATE("R7C",'Mapa final'!#REF!),"")</f>
        <v>#REF!</v>
      </c>
      <c r="X32" s="55" t="e">
        <f>IF(AND('Mapa final'!#REF!="Media",'Mapa final'!#REF!="Moderado"),CONCATENATE("R7C",'Mapa final'!#REF!),"")</f>
        <v>#REF!</v>
      </c>
      <c r="Y32" s="55" t="e">
        <f>IF(AND('Mapa final'!#REF!="Media",'Mapa final'!#REF!="Moderado"),CONCATENATE("R7C",'Mapa final'!#REF!),"")</f>
        <v>#REF!</v>
      </c>
      <c r="Z32" s="55" t="e">
        <f>IF(AND('Mapa final'!#REF!="Media",'Mapa final'!#REF!="Moderado"),CONCATENATE("R7C",'Mapa final'!#REF!),"")</f>
        <v>#REF!</v>
      </c>
      <c r="AA32" s="56"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44" t="e">
        <f>IF(AND('Mapa final'!#REF!="Media",'Mapa final'!#REF!="Mayor"),CONCATENATE("R7C",'Mapa final'!#REF!),"")</f>
        <v>#REF!</v>
      </c>
      <c r="AE32" s="44" t="e">
        <f>IF(AND('Mapa final'!#REF!="Media",'Mapa final'!#REF!="Mayor"),CONCATENATE("R7C",'Mapa final'!#REF!),"")</f>
        <v>#REF!</v>
      </c>
      <c r="AF32" s="44"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70"/>
      <c r="AO32" s="462"/>
      <c r="AP32" s="463"/>
      <c r="AQ32" s="463"/>
      <c r="AR32" s="463"/>
      <c r="AS32" s="463"/>
      <c r="AT32" s="46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31"/>
      <c r="C33" s="331"/>
      <c r="D33" s="332"/>
      <c r="E33" s="432"/>
      <c r="F33" s="433"/>
      <c r="G33" s="433"/>
      <c r="H33" s="433"/>
      <c r="I33" s="448"/>
      <c r="J33" s="54" t="e">
        <f>IF(AND('Mapa final'!#REF!="Media",'Mapa final'!#REF!="Leve"),CONCATENATE("R8C",'Mapa final'!#REF!),"")</f>
        <v>#REF!</v>
      </c>
      <c r="K33" s="55" t="e">
        <f>IF(AND('Mapa final'!#REF!="Media",'Mapa final'!#REF!="Leve"),CONCATENATE("R8C",'Mapa final'!#REF!),"")</f>
        <v>#REF!</v>
      </c>
      <c r="L33" s="55" t="e">
        <f>IF(AND('Mapa final'!#REF!="Media",'Mapa final'!#REF!="Leve"),CONCATENATE("R8C",'Mapa final'!#REF!),"")</f>
        <v>#REF!</v>
      </c>
      <c r="M33" s="55" t="e">
        <f>IF(AND('Mapa final'!#REF!="Media",'Mapa final'!#REF!="Leve"),CONCATENATE("R8C",'Mapa final'!#REF!),"")</f>
        <v>#REF!</v>
      </c>
      <c r="N33" s="55" t="e">
        <f>IF(AND('Mapa final'!#REF!="Media",'Mapa final'!#REF!="Leve"),CONCATENATE("R8C",'Mapa final'!#REF!),"")</f>
        <v>#REF!</v>
      </c>
      <c r="O33" s="56" t="e">
        <f>IF(AND('Mapa final'!#REF!="Media",'Mapa final'!#REF!="Leve"),CONCATENATE("R8C",'Mapa final'!#REF!),"")</f>
        <v>#REF!</v>
      </c>
      <c r="P33" s="54" t="e">
        <f>IF(AND('Mapa final'!#REF!="Media",'Mapa final'!#REF!="Menor"),CONCATENATE("R8C",'Mapa final'!#REF!),"")</f>
        <v>#REF!</v>
      </c>
      <c r="Q33" s="55" t="e">
        <f>IF(AND('Mapa final'!#REF!="Media",'Mapa final'!#REF!="Menor"),CONCATENATE("R8C",'Mapa final'!#REF!),"")</f>
        <v>#REF!</v>
      </c>
      <c r="R33" s="55" t="e">
        <f>IF(AND('Mapa final'!#REF!="Media",'Mapa final'!#REF!="Menor"),CONCATENATE("R8C",'Mapa final'!#REF!),"")</f>
        <v>#REF!</v>
      </c>
      <c r="S33" s="55" t="e">
        <f>IF(AND('Mapa final'!#REF!="Media",'Mapa final'!#REF!="Menor"),CONCATENATE("R8C",'Mapa final'!#REF!),"")</f>
        <v>#REF!</v>
      </c>
      <c r="T33" s="55" t="e">
        <f>IF(AND('Mapa final'!#REF!="Media",'Mapa final'!#REF!="Menor"),CONCATENATE("R8C",'Mapa final'!#REF!),"")</f>
        <v>#REF!</v>
      </c>
      <c r="U33" s="56" t="e">
        <f>IF(AND('Mapa final'!#REF!="Media",'Mapa final'!#REF!="Menor"),CONCATENATE("R8C",'Mapa final'!#REF!),"")</f>
        <v>#REF!</v>
      </c>
      <c r="V33" s="54" t="e">
        <f>IF(AND('Mapa final'!#REF!="Media",'Mapa final'!#REF!="Moderado"),CONCATENATE("R8C",'Mapa final'!#REF!),"")</f>
        <v>#REF!</v>
      </c>
      <c r="W33" s="55" t="e">
        <f>IF(AND('Mapa final'!#REF!="Media",'Mapa final'!#REF!="Moderado"),CONCATENATE("R8C",'Mapa final'!#REF!),"")</f>
        <v>#REF!</v>
      </c>
      <c r="X33" s="55" t="e">
        <f>IF(AND('Mapa final'!#REF!="Media",'Mapa final'!#REF!="Moderado"),CONCATENATE("R8C",'Mapa final'!#REF!),"")</f>
        <v>#REF!</v>
      </c>
      <c r="Y33" s="55" t="e">
        <f>IF(AND('Mapa final'!#REF!="Media",'Mapa final'!#REF!="Moderado"),CONCATENATE("R8C",'Mapa final'!#REF!),"")</f>
        <v>#REF!</v>
      </c>
      <c r="Z33" s="55" t="e">
        <f>IF(AND('Mapa final'!#REF!="Media",'Mapa final'!#REF!="Moderado"),CONCATENATE("R8C",'Mapa final'!#REF!),"")</f>
        <v>#REF!</v>
      </c>
      <c r="AA33" s="56"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44" t="e">
        <f>IF(AND('Mapa final'!#REF!="Media",'Mapa final'!#REF!="Mayor"),CONCATENATE("R8C",'Mapa final'!#REF!),"")</f>
        <v>#REF!</v>
      </c>
      <c r="AE33" s="44" t="e">
        <f>IF(AND('Mapa final'!#REF!="Media",'Mapa final'!#REF!="Mayor"),CONCATENATE("R8C",'Mapa final'!#REF!),"")</f>
        <v>#REF!</v>
      </c>
      <c r="AF33" s="44"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70"/>
      <c r="AO33" s="462"/>
      <c r="AP33" s="463"/>
      <c r="AQ33" s="463"/>
      <c r="AR33" s="463"/>
      <c r="AS33" s="463"/>
      <c r="AT33" s="46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31"/>
      <c r="C34" s="331"/>
      <c r="D34" s="332"/>
      <c r="E34" s="432"/>
      <c r="F34" s="433"/>
      <c r="G34" s="433"/>
      <c r="H34" s="433"/>
      <c r="I34" s="448"/>
      <c r="J34" s="54" t="e">
        <f>IF(AND('Mapa final'!#REF!="Media",'Mapa final'!#REF!="Leve"),CONCATENATE("R9C",'Mapa final'!#REF!),"")</f>
        <v>#REF!</v>
      </c>
      <c r="K34" s="55" t="e">
        <f>IF(AND('Mapa final'!#REF!="Media",'Mapa final'!#REF!="Leve"),CONCATENATE("R9C",'Mapa final'!#REF!),"")</f>
        <v>#REF!</v>
      </c>
      <c r="L34" s="55" t="e">
        <f>IF(AND('Mapa final'!#REF!="Media",'Mapa final'!#REF!="Leve"),CONCATENATE("R9C",'Mapa final'!#REF!),"")</f>
        <v>#REF!</v>
      </c>
      <c r="M34" s="55" t="e">
        <f>IF(AND('Mapa final'!#REF!="Media",'Mapa final'!#REF!="Leve"),CONCATENATE("R9C",'Mapa final'!#REF!),"")</f>
        <v>#REF!</v>
      </c>
      <c r="N34" s="55" t="e">
        <f>IF(AND('Mapa final'!#REF!="Media",'Mapa final'!#REF!="Leve"),CONCATENATE("R9C",'Mapa final'!#REF!),"")</f>
        <v>#REF!</v>
      </c>
      <c r="O34" s="56" t="e">
        <f>IF(AND('Mapa final'!#REF!="Media",'Mapa final'!#REF!="Leve"),CONCATENATE("R9C",'Mapa final'!#REF!),"")</f>
        <v>#REF!</v>
      </c>
      <c r="P34" s="54" t="e">
        <f>IF(AND('Mapa final'!#REF!="Media",'Mapa final'!#REF!="Menor"),CONCATENATE("R9C",'Mapa final'!#REF!),"")</f>
        <v>#REF!</v>
      </c>
      <c r="Q34" s="55" t="e">
        <f>IF(AND('Mapa final'!#REF!="Media",'Mapa final'!#REF!="Menor"),CONCATENATE("R9C",'Mapa final'!#REF!),"")</f>
        <v>#REF!</v>
      </c>
      <c r="R34" s="55" t="e">
        <f>IF(AND('Mapa final'!#REF!="Media",'Mapa final'!#REF!="Menor"),CONCATENATE("R9C",'Mapa final'!#REF!),"")</f>
        <v>#REF!</v>
      </c>
      <c r="S34" s="55" t="e">
        <f>IF(AND('Mapa final'!#REF!="Media",'Mapa final'!#REF!="Menor"),CONCATENATE("R9C",'Mapa final'!#REF!),"")</f>
        <v>#REF!</v>
      </c>
      <c r="T34" s="55" t="e">
        <f>IF(AND('Mapa final'!#REF!="Media",'Mapa final'!#REF!="Menor"),CONCATENATE("R9C",'Mapa final'!#REF!),"")</f>
        <v>#REF!</v>
      </c>
      <c r="U34" s="56" t="e">
        <f>IF(AND('Mapa final'!#REF!="Media",'Mapa final'!#REF!="Menor"),CONCATENATE("R9C",'Mapa final'!#REF!),"")</f>
        <v>#REF!</v>
      </c>
      <c r="V34" s="54" t="e">
        <f>IF(AND('Mapa final'!#REF!="Media",'Mapa final'!#REF!="Moderado"),CONCATENATE("R9C",'Mapa final'!#REF!),"")</f>
        <v>#REF!</v>
      </c>
      <c r="W34" s="55" t="e">
        <f>IF(AND('Mapa final'!#REF!="Media",'Mapa final'!#REF!="Moderado"),CONCATENATE("R9C",'Mapa final'!#REF!),"")</f>
        <v>#REF!</v>
      </c>
      <c r="X34" s="55" t="e">
        <f>IF(AND('Mapa final'!#REF!="Media",'Mapa final'!#REF!="Moderado"),CONCATENATE("R9C",'Mapa final'!#REF!),"")</f>
        <v>#REF!</v>
      </c>
      <c r="Y34" s="55" t="e">
        <f>IF(AND('Mapa final'!#REF!="Media",'Mapa final'!#REF!="Moderado"),CONCATENATE("R9C",'Mapa final'!#REF!),"")</f>
        <v>#REF!</v>
      </c>
      <c r="Z34" s="55" t="e">
        <f>IF(AND('Mapa final'!#REF!="Media",'Mapa final'!#REF!="Moderado"),CONCATENATE("R9C",'Mapa final'!#REF!),"")</f>
        <v>#REF!</v>
      </c>
      <c r="AA34" s="56" t="e">
        <f>IF(AND('Mapa final'!#REF!="Media",'Mapa final'!#REF!="Moderado"),CONCATENATE("R9C",'Mapa final'!#REF!),"")</f>
        <v>#REF!</v>
      </c>
      <c r="AB34" s="38" t="e">
        <f>IF(AND('Mapa final'!#REF!="Media",'Mapa final'!#REF!="Mayor"),CONCATENATE("R9C",'Mapa final'!#REF!),"")</f>
        <v>#REF!</v>
      </c>
      <c r="AC34" s="39" t="e">
        <f>IF(AND('Mapa final'!#REF!="Media",'Mapa final'!#REF!="Mayor"),CONCATENATE("R9C",'Mapa final'!#REF!),"")</f>
        <v>#REF!</v>
      </c>
      <c r="AD34" s="44" t="e">
        <f>IF(AND('Mapa final'!#REF!="Media",'Mapa final'!#REF!="Mayor"),CONCATENATE("R9C",'Mapa final'!#REF!),"")</f>
        <v>#REF!</v>
      </c>
      <c r="AE34" s="44" t="e">
        <f>IF(AND('Mapa final'!#REF!="Media",'Mapa final'!#REF!="Mayor"),CONCATENATE("R9C",'Mapa final'!#REF!),"")</f>
        <v>#REF!</v>
      </c>
      <c r="AF34" s="44" t="e">
        <f>IF(AND('Mapa final'!#REF!="Media",'Mapa final'!#REF!="Mayor"),CONCATENATE("R9C",'Mapa final'!#REF!),"")</f>
        <v>#REF!</v>
      </c>
      <c r="AG34" s="40" t="e">
        <f>IF(AND('Mapa final'!#REF!="Media",'Mapa final'!#REF!="Mayor"),CONCATENATE("R9C",'Mapa final'!#REF!),"")</f>
        <v>#REF!</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e">
        <f>IF(AND('Mapa final'!#REF!="Media",'Mapa final'!#REF!="Catastrófico"),CONCATENATE("R9C",'Mapa final'!#REF!),"")</f>
        <v>#REF!</v>
      </c>
      <c r="AN34" s="70"/>
      <c r="AO34" s="462"/>
      <c r="AP34" s="463"/>
      <c r="AQ34" s="463"/>
      <c r="AR34" s="463"/>
      <c r="AS34" s="463"/>
      <c r="AT34" s="46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31"/>
      <c r="C35" s="331"/>
      <c r="D35" s="332"/>
      <c r="E35" s="434"/>
      <c r="F35" s="435"/>
      <c r="G35" s="435"/>
      <c r="H35" s="435"/>
      <c r="I35" s="449"/>
      <c r="J35" s="54" t="e">
        <f>IF(AND('Mapa final'!#REF!="Media",'Mapa final'!#REF!="Leve"),CONCATENATE("R10C",'Mapa final'!#REF!),"")</f>
        <v>#REF!</v>
      </c>
      <c r="K35" s="55" t="e">
        <f>IF(AND('Mapa final'!#REF!="Media",'Mapa final'!#REF!="Leve"),CONCATENATE("R10C",'Mapa final'!#REF!),"")</f>
        <v>#REF!</v>
      </c>
      <c r="L35" s="55" t="e">
        <f>IF(AND('Mapa final'!#REF!="Media",'Mapa final'!#REF!="Leve"),CONCATENATE("R10C",'Mapa final'!#REF!),"")</f>
        <v>#REF!</v>
      </c>
      <c r="M35" s="55" t="e">
        <f>IF(AND('Mapa final'!#REF!="Media",'Mapa final'!#REF!="Leve"),CONCATENATE("R10C",'Mapa final'!#REF!),"")</f>
        <v>#REF!</v>
      </c>
      <c r="N35" s="55" t="e">
        <f>IF(AND('Mapa final'!#REF!="Media",'Mapa final'!#REF!="Leve"),CONCATENATE("R10C",'Mapa final'!#REF!),"")</f>
        <v>#REF!</v>
      </c>
      <c r="O35" s="56" t="e">
        <f>IF(AND('Mapa final'!#REF!="Media",'Mapa final'!#REF!="Leve"),CONCATENATE("R10C",'Mapa final'!#REF!),"")</f>
        <v>#REF!</v>
      </c>
      <c r="P35" s="54" t="e">
        <f>IF(AND('Mapa final'!#REF!="Media",'Mapa final'!#REF!="Menor"),CONCATENATE("R10C",'Mapa final'!#REF!),"")</f>
        <v>#REF!</v>
      </c>
      <c r="Q35" s="55" t="e">
        <f>IF(AND('Mapa final'!#REF!="Media",'Mapa final'!#REF!="Menor"),CONCATENATE("R10C",'Mapa final'!#REF!),"")</f>
        <v>#REF!</v>
      </c>
      <c r="R35" s="55" t="e">
        <f>IF(AND('Mapa final'!#REF!="Media",'Mapa final'!#REF!="Menor"),CONCATENATE("R10C",'Mapa final'!#REF!),"")</f>
        <v>#REF!</v>
      </c>
      <c r="S35" s="55" t="e">
        <f>IF(AND('Mapa final'!#REF!="Media",'Mapa final'!#REF!="Menor"),CONCATENATE("R10C",'Mapa final'!#REF!),"")</f>
        <v>#REF!</v>
      </c>
      <c r="T35" s="55" t="e">
        <f>IF(AND('Mapa final'!#REF!="Media",'Mapa final'!#REF!="Menor"),CONCATENATE("R10C",'Mapa final'!#REF!),"")</f>
        <v>#REF!</v>
      </c>
      <c r="U35" s="56" t="e">
        <f>IF(AND('Mapa final'!#REF!="Media",'Mapa final'!#REF!="Menor"),CONCATENATE("R10C",'Mapa final'!#REF!),"")</f>
        <v>#REF!</v>
      </c>
      <c r="V35" s="54" t="e">
        <f>IF(AND('Mapa final'!#REF!="Media",'Mapa final'!#REF!="Moderado"),CONCATENATE("R10C",'Mapa final'!#REF!),"")</f>
        <v>#REF!</v>
      </c>
      <c r="W35" s="55" t="e">
        <f>IF(AND('Mapa final'!#REF!="Media",'Mapa final'!#REF!="Moderado"),CONCATENATE("R10C",'Mapa final'!#REF!),"")</f>
        <v>#REF!</v>
      </c>
      <c r="X35" s="55" t="e">
        <f>IF(AND('Mapa final'!#REF!="Media",'Mapa final'!#REF!="Moderado"),CONCATENATE("R10C",'Mapa final'!#REF!),"")</f>
        <v>#REF!</v>
      </c>
      <c r="Y35" s="55" t="e">
        <f>IF(AND('Mapa final'!#REF!="Media",'Mapa final'!#REF!="Moderado"),CONCATENATE("R10C",'Mapa final'!#REF!),"")</f>
        <v>#REF!</v>
      </c>
      <c r="Z35" s="55" t="e">
        <f>IF(AND('Mapa final'!#REF!="Media",'Mapa final'!#REF!="Moderado"),CONCATENATE("R10C",'Mapa final'!#REF!),"")</f>
        <v>#REF!</v>
      </c>
      <c r="AA35" s="56" t="e">
        <f>IF(AND('Mapa final'!#REF!="Media",'Mapa final'!#REF!="Moderado"),CONCATENATE("R10C",'Mapa final'!#REF!),"")</f>
        <v>#REF!</v>
      </c>
      <c r="AB35" s="45" t="e">
        <f>IF(AND('Mapa final'!#REF!="Media",'Mapa final'!#REF!="Mayor"),CONCATENATE("R10C",'Mapa final'!#REF!),"")</f>
        <v>#REF!</v>
      </c>
      <c r="AC35" s="46" t="e">
        <f>IF(AND('Mapa final'!#REF!="Media",'Mapa final'!#REF!="Mayor"),CONCATENATE("R10C",'Mapa final'!#REF!),"")</f>
        <v>#REF!</v>
      </c>
      <c r="AD35" s="46" t="e">
        <f>IF(AND('Mapa final'!#REF!="Media",'Mapa final'!#REF!="Mayor"),CONCATENATE("R10C",'Mapa final'!#REF!),"")</f>
        <v>#REF!</v>
      </c>
      <c r="AE35" s="46" t="e">
        <f>IF(AND('Mapa final'!#REF!="Media",'Mapa final'!#REF!="Mayor"),CONCATENATE("R10C",'Mapa final'!#REF!),"")</f>
        <v>#REF!</v>
      </c>
      <c r="AF35" s="46" t="e">
        <f>IF(AND('Mapa final'!#REF!="Media",'Mapa final'!#REF!="Mayor"),CONCATENATE("R10C",'Mapa final'!#REF!),"")</f>
        <v>#REF!</v>
      </c>
      <c r="AG35" s="47" t="e">
        <f>IF(AND('Mapa final'!#REF!="Media",'Mapa final'!#REF!="Mayor"),CONCATENATE("R10C",'Mapa final'!#REF!),"")</f>
        <v>#REF!</v>
      </c>
      <c r="AH35" s="48" t="e">
        <f>IF(AND('Mapa final'!#REF!="Media",'Mapa final'!#REF!="Catastrófico"),CONCATENATE("R10C",'Mapa final'!#REF!),"")</f>
        <v>#REF!</v>
      </c>
      <c r="AI35" s="49" t="e">
        <f>IF(AND('Mapa final'!#REF!="Media",'Mapa final'!#REF!="Catastrófico"),CONCATENATE("R10C",'Mapa final'!#REF!),"")</f>
        <v>#REF!</v>
      </c>
      <c r="AJ35" s="49" t="e">
        <f>IF(AND('Mapa final'!#REF!="Media",'Mapa final'!#REF!="Catastrófico"),CONCATENATE("R10C",'Mapa final'!#REF!),"")</f>
        <v>#REF!</v>
      </c>
      <c r="AK35" s="49" t="e">
        <f>IF(AND('Mapa final'!#REF!="Media",'Mapa final'!#REF!="Catastrófico"),CONCATENATE("R10C",'Mapa final'!#REF!),"")</f>
        <v>#REF!</v>
      </c>
      <c r="AL35" s="49" t="e">
        <f>IF(AND('Mapa final'!#REF!="Media",'Mapa final'!#REF!="Catastrófico"),CONCATENATE("R10C",'Mapa final'!#REF!),"")</f>
        <v>#REF!</v>
      </c>
      <c r="AM35" s="50" t="e">
        <f>IF(AND('Mapa final'!#REF!="Media",'Mapa final'!#REF!="Catastrófico"),CONCATENATE("R10C",'Mapa final'!#REF!),"")</f>
        <v>#REF!</v>
      </c>
      <c r="AN35" s="70"/>
      <c r="AO35" s="465"/>
      <c r="AP35" s="466"/>
      <c r="AQ35" s="466"/>
      <c r="AR35" s="466"/>
      <c r="AS35" s="466"/>
      <c r="AT35" s="46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31"/>
      <c r="C36" s="331"/>
      <c r="D36" s="332"/>
      <c r="E36" s="428" t="s">
        <v>114</v>
      </c>
      <c r="F36" s="429"/>
      <c r="G36" s="429"/>
      <c r="H36" s="429"/>
      <c r="I36" s="429"/>
      <c r="J36" s="60" t="str">
        <f ca="1">IF(AND('Mapa final'!$AA$10="Baja",'Mapa final'!$AC$10="Leve"),CONCATENATE("R1C",'Mapa final'!$Q$10),"")</f>
        <v/>
      </c>
      <c r="K36" s="61" t="str">
        <f ca="1">IF(AND('Mapa final'!$AA$11="Baja",'Mapa final'!$AC$11="Leve"),CONCATENATE("R1C",'Mapa final'!$Q$11),"")</f>
        <v/>
      </c>
      <c r="L36" s="61" t="str">
        <f>IF(AND('Mapa final'!$AA$12="Baja",'Mapa final'!$AC$12="Leve"),CONCATENATE("R1C",'Mapa final'!$Q$12),"")</f>
        <v/>
      </c>
      <c r="M36" s="61" t="str">
        <f>IF(AND('Mapa final'!$AA$13="Baja",'Mapa final'!$AC$13="Leve"),CONCATENATE("R1C",'Mapa final'!$Q$13),"")</f>
        <v/>
      </c>
      <c r="N36" s="61" t="e">
        <f>IF(AND('Mapa final'!#REF!="Baja",'Mapa final'!#REF!="Leve"),CONCATENATE("R1C",'Mapa final'!#REF!),"")</f>
        <v>#REF!</v>
      </c>
      <c r="O36" s="62" t="e">
        <f>IF(AND('Mapa final'!#REF!="Baja",'Mapa final'!#REF!="Leve"),CONCATENATE("R1C",'Mapa final'!#REF!),"")</f>
        <v>#REF!</v>
      </c>
      <c r="P36" s="51" t="str">
        <f ca="1">IF(AND('Mapa final'!$AA$10="Baja",'Mapa final'!$AC$10="Menor"),CONCATENATE("R1C",'Mapa final'!$Q$10),"")</f>
        <v/>
      </c>
      <c r="Q36" s="52" t="str">
        <f ca="1">IF(AND('Mapa final'!$AA$11="Baja",'Mapa final'!$AC$11="Menor"),CONCATENATE("R1C",'Mapa final'!$Q$11),"")</f>
        <v/>
      </c>
      <c r="R36" s="52" t="str">
        <f>IF(AND('Mapa final'!$AA$12="Baja",'Mapa final'!$AC$12="Menor"),CONCATENATE("R1C",'Mapa final'!$Q$12),"")</f>
        <v/>
      </c>
      <c r="S36" s="52" t="str">
        <f>IF(AND('Mapa final'!$AA$13="Baja",'Mapa final'!$AC$13="Menor"),CONCATENATE("R1C",'Mapa final'!$Q$13),"")</f>
        <v/>
      </c>
      <c r="T36" s="52" t="e">
        <f>IF(AND('Mapa final'!#REF!="Baja",'Mapa final'!#REF!="Menor"),CONCATENATE("R1C",'Mapa final'!#REF!),"")</f>
        <v>#REF!</v>
      </c>
      <c r="U36" s="53" t="e">
        <f>IF(AND('Mapa final'!#REF!="Baja",'Mapa final'!#REF!="Menor"),CONCATENATE("R1C",'Mapa final'!#REF!),"")</f>
        <v>#REF!</v>
      </c>
      <c r="V36" s="51" t="str">
        <f ca="1">IF(AND('Mapa final'!$AA$10="Baja",'Mapa final'!$AC$10="Moderado"),CONCATENATE("R1C",'Mapa final'!$Q$10),"")</f>
        <v>R1C1</v>
      </c>
      <c r="W36" s="52" t="str">
        <f ca="1">IF(AND('Mapa final'!$AA$11="Baja",'Mapa final'!$AC$11="Moderado"),CONCATENATE("R1C",'Mapa final'!$Q$11),"")</f>
        <v>R1C2</v>
      </c>
      <c r="X36" s="52" t="str">
        <f>IF(AND('Mapa final'!$AA$12="Baja",'Mapa final'!$AC$12="Moderado"),CONCATENATE("R1C",'Mapa final'!$Q$12),"")</f>
        <v/>
      </c>
      <c r="Y36" s="52" t="str">
        <f>IF(AND('Mapa final'!$AA$13="Baja",'Mapa final'!$AC$13="Moderado"),CONCATENATE("R1C",'Mapa final'!$Q$13),"")</f>
        <v/>
      </c>
      <c r="Z36" s="52" t="e">
        <f>IF(AND('Mapa final'!#REF!="Baja",'Mapa final'!#REF!="Moderado"),CONCATENATE("R1C",'Mapa final'!#REF!),"")</f>
        <v>#REF!</v>
      </c>
      <c r="AA36" s="53" t="e">
        <f>IF(AND('Mapa final'!#REF!="Baja",'Mapa final'!#REF!="Moderado"),CONCATENATE("R1C",'Mapa final'!#REF!),"")</f>
        <v>#REF!</v>
      </c>
      <c r="AB36" s="32" t="str">
        <f ca="1">IF(AND('Mapa final'!$AA$10="Baja",'Mapa final'!$AC$10="Mayor"),CONCATENATE("R1C",'Mapa final'!$Q$10),"")</f>
        <v/>
      </c>
      <c r="AC36" s="33" t="str">
        <f ca="1">IF(AND('Mapa final'!$AA$11="Baja",'Mapa final'!$AC$11="Mayor"),CONCATENATE("R1C",'Mapa final'!$Q$11),"")</f>
        <v/>
      </c>
      <c r="AD36" s="33" t="str">
        <f>IF(AND('Mapa final'!$AA$12="Baja",'Mapa final'!$AC$12="Mayor"),CONCATENATE("R1C",'Mapa final'!$Q$12),"")</f>
        <v/>
      </c>
      <c r="AE36" s="33" t="str">
        <f>IF(AND('Mapa final'!$AA$13="Baja",'Mapa final'!$AC$13="Mayor"),CONCATENATE("R1C",'Mapa final'!$Q$13),"")</f>
        <v/>
      </c>
      <c r="AF36" s="33" t="e">
        <f>IF(AND('Mapa final'!#REF!="Baja",'Mapa final'!#REF!="Mayor"),CONCATENATE("R1C",'Mapa final'!#REF!),"")</f>
        <v>#REF!</v>
      </c>
      <c r="AG36" s="34" t="e">
        <f>IF(AND('Mapa final'!#REF!="Baja",'Mapa final'!#REF!="Mayor"),CONCATENATE("R1C",'Mapa final'!#REF!),"")</f>
        <v>#REF!</v>
      </c>
      <c r="AH36" s="35" t="str">
        <f ca="1">IF(AND('Mapa final'!$AA$10="Baja",'Mapa final'!$AC$10="Catastrófico"),CONCATENATE("R1C",'Mapa final'!$Q$10),"")</f>
        <v/>
      </c>
      <c r="AI36" s="36" t="str">
        <f ca="1">IF(AND('Mapa final'!$AA$11="Baja",'Mapa final'!$AC$11="Catastrófico"),CONCATENATE("R1C",'Mapa final'!$Q$11),"")</f>
        <v/>
      </c>
      <c r="AJ36" s="36" t="str">
        <f>IF(AND('Mapa final'!$AA$12="Baja",'Mapa final'!$AC$12="Catastrófico"),CONCATENATE("R1C",'Mapa final'!$Q$12),"")</f>
        <v/>
      </c>
      <c r="AK36" s="36" t="str">
        <f>IF(AND('Mapa final'!$AA$13="Baja",'Mapa final'!$AC$13="Catastrófico"),CONCATENATE("R1C",'Mapa final'!$Q$13),"")</f>
        <v/>
      </c>
      <c r="AL36" s="36" t="e">
        <f>IF(AND('Mapa final'!#REF!="Baja",'Mapa final'!#REF!="Catastrófico"),CONCATENATE("R1C",'Mapa final'!#REF!),"")</f>
        <v>#REF!</v>
      </c>
      <c r="AM36" s="37" t="e">
        <f>IF(AND('Mapa final'!#REF!="Baja",'Mapa final'!#REF!="Catastrófico"),CONCATENATE("R1C",'Mapa final'!#REF!),"")</f>
        <v>#REF!</v>
      </c>
      <c r="AN36" s="70"/>
      <c r="AO36" s="450" t="s">
        <v>82</v>
      </c>
      <c r="AP36" s="451"/>
      <c r="AQ36" s="451"/>
      <c r="AR36" s="451"/>
      <c r="AS36" s="451"/>
      <c r="AT36" s="45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31"/>
      <c r="C37" s="331"/>
      <c r="D37" s="332"/>
      <c r="E37" s="430"/>
      <c r="F37" s="431"/>
      <c r="G37" s="431"/>
      <c r="H37" s="431"/>
      <c r="I37" s="431"/>
      <c r="J37" s="63" t="str">
        <f ca="1">IF(AND('Mapa final'!$AA$14="Baja",'Mapa final'!$AC$14="Leve"),CONCATENATE("R2C",'Mapa final'!$Q$14),"")</f>
        <v/>
      </c>
      <c r="K37" s="64" t="e">
        <f>IF(AND('Mapa final'!#REF!="Baja",'Mapa final'!#REF!="Leve"),CONCATENATE("R2C",'Mapa final'!#REF!),"")</f>
        <v>#REF!</v>
      </c>
      <c r="L37" s="64" t="str">
        <f>IF(AND('Mapa final'!$AA$15="Baja",'Mapa final'!$AC$15="Leve"),CONCATENATE("R2C",'Mapa final'!$Q$15),"")</f>
        <v/>
      </c>
      <c r="M37" s="64" t="e">
        <f>IF(AND('Mapa final'!#REF!="Baja",'Mapa final'!#REF!="Leve"),CONCATENATE("R2C",'Mapa final'!#REF!),"")</f>
        <v>#REF!</v>
      </c>
      <c r="N37" s="64" t="e">
        <f>IF(AND('Mapa final'!#REF!="Baja",'Mapa final'!#REF!="Leve"),CONCATENATE("R2C",'Mapa final'!#REF!),"")</f>
        <v>#REF!</v>
      </c>
      <c r="O37" s="65" t="e">
        <f>IF(AND('Mapa final'!#REF!="Baja",'Mapa final'!#REF!="Leve"),CONCATENATE("R2C",'Mapa final'!#REF!),"")</f>
        <v>#REF!</v>
      </c>
      <c r="P37" s="54" t="str">
        <f ca="1">IF(AND('Mapa final'!$AA$14="Baja",'Mapa final'!$AC$14="Menor"),CONCATENATE("R2C",'Mapa final'!$Q$14),"")</f>
        <v>R2C1</v>
      </c>
      <c r="Q37" s="55" t="e">
        <f>IF(AND('Mapa final'!#REF!="Baja",'Mapa final'!#REF!="Menor"),CONCATENATE("R2C",'Mapa final'!#REF!),"")</f>
        <v>#REF!</v>
      </c>
      <c r="R37" s="55" t="str">
        <f>IF(AND('Mapa final'!$AA$15="Baja",'Mapa final'!$AC$15="Menor"),CONCATENATE("R2C",'Mapa final'!$Q$15),"")</f>
        <v/>
      </c>
      <c r="S37" s="55" t="e">
        <f>IF(AND('Mapa final'!#REF!="Baja",'Mapa final'!#REF!="Menor"),CONCATENATE("R2C",'Mapa final'!#REF!),"")</f>
        <v>#REF!</v>
      </c>
      <c r="T37" s="55" t="e">
        <f>IF(AND('Mapa final'!#REF!="Baja",'Mapa final'!#REF!="Menor"),CONCATENATE("R2C",'Mapa final'!#REF!),"")</f>
        <v>#REF!</v>
      </c>
      <c r="U37" s="56" t="e">
        <f>IF(AND('Mapa final'!#REF!="Baja",'Mapa final'!#REF!="Menor"),CONCATENATE("R2C",'Mapa final'!#REF!),"")</f>
        <v>#REF!</v>
      </c>
      <c r="V37" s="54" t="str">
        <f ca="1">IF(AND('Mapa final'!$AA$14="Baja",'Mapa final'!$AC$14="Moderado"),CONCATENATE("R2C",'Mapa final'!$Q$14),"")</f>
        <v/>
      </c>
      <c r="W37" s="55" t="e">
        <f>IF(AND('Mapa final'!#REF!="Baja",'Mapa final'!#REF!="Moderado"),CONCATENATE("R2C",'Mapa final'!#REF!),"")</f>
        <v>#REF!</v>
      </c>
      <c r="X37" s="55" t="str">
        <f>IF(AND('Mapa final'!$AA$15="Baja",'Mapa final'!$AC$15="Moderado"),CONCATENATE("R2C",'Mapa final'!$Q$15),"")</f>
        <v/>
      </c>
      <c r="Y37" s="55" t="e">
        <f>IF(AND('Mapa final'!#REF!="Baja",'Mapa final'!#REF!="Moderado"),CONCATENATE("R2C",'Mapa final'!#REF!),"")</f>
        <v>#REF!</v>
      </c>
      <c r="Z37" s="55" t="e">
        <f>IF(AND('Mapa final'!#REF!="Baja",'Mapa final'!#REF!="Moderado"),CONCATENATE("R2C",'Mapa final'!#REF!),"")</f>
        <v>#REF!</v>
      </c>
      <c r="AA37" s="56" t="e">
        <f>IF(AND('Mapa final'!#REF!="Baja",'Mapa final'!#REF!="Moderado"),CONCATENATE("R2C",'Mapa final'!#REF!),"")</f>
        <v>#REF!</v>
      </c>
      <c r="AB37" s="38" t="str">
        <f ca="1">IF(AND('Mapa final'!$AA$14="Baja",'Mapa final'!$AC$14="Mayor"),CONCATENATE("R2C",'Mapa final'!$Q$14),"")</f>
        <v/>
      </c>
      <c r="AC37" s="39" t="e">
        <f>IF(AND('Mapa final'!#REF!="Baja",'Mapa final'!#REF!="Mayor"),CONCATENATE("R2C",'Mapa final'!#REF!),"")</f>
        <v>#REF!</v>
      </c>
      <c r="AD37" s="39" t="str">
        <f>IF(AND('Mapa final'!$AA$15="Baja",'Mapa final'!$AC$15="Mayor"),CONCATENATE("R2C",'Mapa final'!$Q$15),"")</f>
        <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str">
        <f ca="1">IF(AND('Mapa final'!$AA$14="Baja",'Mapa final'!$AC$14="Catastrófico"),CONCATENATE("R2C",'Mapa final'!$Q$14),"")</f>
        <v/>
      </c>
      <c r="AI37" s="42" t="e">
        <f>IF(AND('Mapa final'!#REF!="Baja",'Mapa final'!#REF!="Catastrófico"),CONCATENATE("R2C",'Mapa final'!#REF!),"")</f>
        <v>#REF!</v>
      </c>
      <c r="AJ37" s="42" t="str">
        <f>IF(AND('Mapa final'!$AA$15="Baja",'Mapa final'!$AC$15="Catastrófico"),CONCATENATE("R2C",'Mapa final'!$Q$15),"")</f>
        <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70"/>
      <c r="AO37" s="453"/>
      <c r="AP37" s="454"/>
      <c r="AQ37" s="454"/>
      <c r="AR37" s="454"/>
      <c r="AS37" s="454"/>
      <c r="AT37" s="45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31"/>
      <c r="C38" s="331"/>
      <c r="D38" s="332"/>
      <c r="E38" s="432"/>
      <c r="F38" s="433"/>
      <c r="G38" s="433"/>
      <c r="H38" s="433"/>
      <c r="I38" s="431"/>
      <c r="J38" s="63" t="e">
        <f>IF(AND('Mapa final'!#REF!="Baja",'Mapa final'!#REF!="Leve"),CONCATENATE("R3C",'Mapa final'!#REF!),"")</f>
        <v>#REF!</v>
      </c>
      <c r="K38" s="64" t="e">
        <f>IF(AND('Mapa final'!#REF!="Baja",'Mapa final'!#REF!="Leve"),CONCATENATE("R3C",'Mapa final'!#REF!),"")</f>
        <v>#REF!</v>
      </c>
      <c r="L38" s="64" t="e">
        <f>IF(AND('Mapa final'!#REF!="Baja",'Mapa final'!#REF!="Leve"),CONCATENATE("R3C",'Mapa final'!#REF!),"")</f>
        <v>#REF!</v>
      </c>
      <c r="M38" s="64" t="e">
        <f>IF(AND('Mapa final'!#REF!="Baja",'Mapa final'!#REF!="Leve"),CONCATENATE("R3C",'Mapa final'!#REF!),"")</f>
        <v>#REF!</v>
      </c>
      <c r="N38" s="64" t="e">
        <f>IF(AND('Mapa final'!#REF!="Baja",'Mapa final'!#REF!="Leve"),CONCATENATE("R3C",'Mapa final'!#REF!),"")</f>
        <v>#REF!</v>
      </c>
      <c r="O38" s="65" t="e">
        <f>IF(AND('Mapa final'!#REF!="Baja",'Mapa final'!#REF!="Leve"),CONCATENATE("R3C",'Mapa final'!#REF!),"")</f>
        <v>#REF!</v>
      </c>
      <c r="P38" s="54" t="e">
        <f>IF(AND('Mapa final'!#REF!="Baja",'Mapa final'!#REF!="Menor"),CONCATENATE("R3C",'Mapa final'!#REF!),"")</f>
        <v>#REF!</v>
      </c>
      <c r="Q38" s="55" t="e">
        <f>IF(AND('Mapa final'!#REF!="Baja",'Mapa final'!#REF!="Menor"),CONCATENATE("R3C",'Mapa final'!#REF!),"")</f>
        <v>#REF!</v>
      </c>
      <c r="R38" s="55" t="e">
        <f>IF(AND('Mapa final'!#REF!="Baja",'Mapa final'!#REF!="Menor"),CONCATENATE("R3C",'Mapa final'!#REF!),"")</f>
        <v>#REF!</v>
      </c>
      <c r="S38" s="55" t="e">
        <f>IF(AND('Mapa final'!#REF!="Baja",'Mapa final'!#REF!="Menor"),CONCATENATE("R3C",'Mapa final'!#REF!),"")</f>
        <v>#REF!</v>
      </c>
      <c r="T38" s="55" t="e">
        <f>IF(AND('Mapa final'!#REF!="Baja",'Mapa final'!#REF!="Menor"),CONCATENATE("R3C",'Mapa final'!#REF!),"")</f>
        <v>#REF!</v>
      </c>
      <c r="U38" s="56" t="e">
        <f>IF(AND('Mapa final'!#REF!="Baja",'Mapa final'!#REF!="Menor"),CONCATENATE("R3C",'Mapa final'!#REF!),"")</f>
        <v>#REF!</v>
      </c>
      <c r="V38" s="54" t="e">
        <f>IF(AND('Mapa final'!#REF!="Baja",'Mapa final'!#REF!="Moderado"),CONCATENATE("R3C",'Mapa final'!#REF!),"")</f>
        <v>#REF!</v>
      </c>
      <c r="W38" s="55" t="e">
        <f>IF(AND('Mapa final'!#REF!="Baja",'Mapa final'!#REF!="Moderado"),CONCATENATE("R3C",'Mapa final'!#REF!),"")</f>
        <v>#REF!</v>
      </c>
      <c r="X38" s="55" t="e">
        <f>IF(AND('Mapa final'!#REF!="Baja",'Mapa final'!#REF!="Moderado"),CONCATENATE("R3C",'Mapa final'!#REF!),"")</f>
        <v>#REF!</v>
      </c>
      <c r="Y38" s="55" t="e">
        <f>IF(AND('Mapa final'!#REF!="Baja",'Mapa final'!#REF!="Moderado"),CONCATENATE("R3C",'Mapa final'!#REF!),"")</f>
        <v>#REF!</v>
      </c>
      <c r="Z38" s="55" t="e">
        <f>IF(AND('Mapa final'!#REF!="Baja",'Mapa final'!#REF!="Moderado"),CONCATENATE("R3C",'Mapa final'!#REF!),"")</f>
        <v>#REF!</v>
      </c>
      <c r="AA38" s="56"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70"/>
      <c r="AO38" s="453"/>
      <c r="AP38" s="454"/>
      <c r="AQ38" s="454"/>
      <c r="AR38" s="454"/>
      <c r="AS38" s="454"/>
      <c r="AT38" s="455"/>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31"/>
      <c r="C39" s="331"/>
      <c r="D39" s="332"/>
      <c r="E39" s="432"/>
      <c r="F39" s="433"/>
      <c r="G39" s="433"/>
      <c r="H39" s="433"/>
      <c r="I39" s="431"/>
      <c r="J39" s="63" t="e">
        <f>IF(AND('Mapa final'!#REF!="Baja",'Mapa final'!#REF!="Leve"),CONCATENATE("R4C",'Mapa final'!#REF!),"")</f>
        <v>#REF!</v>
      </c>
      <c r="K39" s="64" t="e">
        <f>IF(AND('Mapa final'!#REF!="Baja",'Mapa final'!#REF!="Leve"),CONCATENATE("R4C",'Mapa final'!#REF!),"")</f>
        <v>#REF!</v>
      </c>
      <c r="L39" s="64" t="e">
        <f>IF(AND('Mapa final'!#REF!="Baja",'Mapa final'!#REF!="Leve"),CONCATENATE("R4C",'Mapa final'!#REF!),"")</f>
        <v>#REF!</v>
      </c>
      <c r="M39" s="64" t="e">
        <f>IF(AND('Mapa final'!#REF!="Baja",'Mapa final'!#REF!="Leve"),CONCATENATE("R4C",'Mapa final'!#REF!),"")</f>
        <v>#REF!</v>
      </c>
      <c r="N39" s="64" t="e">
        <f>IF(AND('Mapa final'!#REF!="Baja",'Mapa final'!#REF!="Leve"),CONCATENATE("R4C",'Mapa final'!#REF!),"")</f>
        <v>#REF!</v>
      </c>
      <c r="O39" s="65" t="e">
        <f>IF(AND('Mapa final'!#REF!="Baja",'Mapa final'!#REF!="Leve"),CONCATENATE("R4C",'Mapa final'!#REF!),"")</f>
        <v>#REF!</v>
      </c>
      <c r="P39" s="54" t="e">
        <f>IF(AND('Mapa final'!#REF!="Baja",'Mapa final'!#REF!="Menor"),CONCATENATE("R4C",'Mapa final'!#REF!),"")</f>
        <v>#REF!</v>
      </c>
      <c r="Q39" s="55" t="e">
        <f>IF(AND('Mapa final'!#REF!="Baja",'Mapa final'!#REF!="Menor"),CONCATENATE("R4C",'Mapa final'!#REF!),"")</f>
        <v>#REF!</v>
      </c>
      <c r="R39" s="55" t="e">
        <f>IF(AND('Mapa final'!#REF!="Baja",'Mapa final'!#REF!="Menor"),CONCATENATE("R4C",'Mapa final'!#REF!),"")</f>
        <v>#REF!</v>
      </c>
      <c r="S39" s="55" t="e">
        <f>IF(AND('Mapa final'!#REF!="Baja",'Mapa final'!#REF!="Menor"),CONCATENATE("R4C",'Mapa final'!#REF!),"")</f>
        <v>#REF!</v>
      </c>
      <c r="T39" s="55" t="e">
        <f>IF(AND('Mapa final'!#REF!="Baja",'Mapa final'!#REF!="Menor"),CONCATENATE("R4C",'Mapa final'!#REF!),"")</f>
        <v>#REF!</v>
      </c>
      <c r="U39" s="56" t="e">
        <f>IF(AND('Mapa final'!#REF!="Baja",'Mapa final'!#REF!="Menor"),CONCATENATE("R4C",'Mapa final'!#REF!),"")</f>
        <v>#REF!</v>
      </c>
      <c r="V39" s="54" t="e">
        <f>IF(AND('Mapa final'!#REF!="Baja",'Mapa final'!#REF!="Moderado"),CONCATENATE("R4C",'Mapa final'!#REF!),"")</f>
        <v>#REF!</v>
      </c>
      <c r="W39" s="55" t="e">
        <f>IF(AND('Mapa final'!#REF!="Baja",'Mapa final'!#REF!="Moderado"),CONCATENATE("R4C",'Mapa final'!#REF!),"")</f>
        <v>#REF!</v>
      </c>
      <c r="X39" s="55" t="e">
        <f>IF(AND('Mapa final'!#REF!="Baja",'Mapa final'!#REF!="Moderado"),CONCATENATE("R4C",'Mapa final'!#REF!),"")</f>
        <v>#REF!</v>
      </c>
      <c r="Y39" s="55" t="e">
        <f>IF(AND('Mapa final'!#REF!="Baja",'Mapa final'!#REF!="Moderado"),CONCATENATE("R4C",'Mapa final'!#REF!),"")</f>
        <v>#REF!</v>
      </c>
      <c r="Z39" s="55" t="e">
        <f>IF(AND('Mapa final'!#REF!="Baja",'Mapa final'!#REF!="Moderado"),CONCATENATE("R4C",'Mapa final'!#REF!),"")</f>
        <v>#REF!</v>
      </c>
      <c r="AA39" s="56"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70"/>
      <c r="AO39" s="453"/>
      <c r="AP39" s="454"/>
      <c r="AQ39" s="454"/>
      <c r="AR39" s="454"/>
      <c r="AS39" s="454"/>
      <c r="AT39" s="455"/>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31"/>
      <c r="C40" s="331"/>
      <c r="D40" s="332"/>
      <c r="E40" s="432"/>
      <c r="F40" s="433"/>
      <c r="G40" s="433"/>
      <c r="H40" s="433"/>
      <c r="I40" s="431"/>
      <c r="J40" s="63" t="e">
        <f>IF(AND('Mapa final'!#REF!="Baja",'Mapa final'!#REF!="Leve"),CONCATENATE("R5C",'Mapa final'!#REF!),"")</f>
        <v>#REF!</v>
      </c>
      <c r="K40" s="64" t="e">
        <f>IF(AND('Mapa final'!#REF!="Baja",'Mapa final'!#REF!="Leve"),CONCATENATE("R5C",'Mapa final'!#REF!),"")</f>
        <v>#REF!</v>
      </c>
      <c r="L40" s="64" t="e">
        <f>IF(AND('Mapa final'!#REF!="Baja",'Mapa final'!#REF!="Leve"),CONCATENATE("R5C",'Mapa final'!#REF!),"")</f>
        <v>#REF!</v>
      </c>
      <c r="M40" s="64" t="e">
        <f>IF(AND('Mapa final'!#REF!="Baja",'Mapa final'!#REF!="Leve"),CONCATENATE("R5C",'Mapa final'!#REF!),"")</f>
        <v>#REF!</v>
      </c>
      <c r="N40" s="64" t="e">
        <f>IF(AND('Mapa final'!#REF!="Baja",'Mapa final'!#REF!="Leve"),CONCATENATE("R5C",'Mapa final'!#REF!),"")</f>
        <v>#REF!</v>
      </c>
      <c r="O40" s="65" t="e">
        <f>IF(AND('Mapa final'!#REF!="Baja",'Mapa final'!#REF!="Leve"),CONCATENATE("R5C",'Mapa final'!#REF!),"")</f>
        <v>#REF!</v>
      </c>
      <c r="P40" s="54" t="e">
        <f>IF(AND('Mapa final'!#REF!="Baja",'Mapa final'!#REF!="Menor"),CONCATENATE("R5C",'Mapa final'!#REF!),"")</f>
        <v>#REF!</v>
      </c>
      <c r="Q40" s="55" t="e">
        <f>IF(AND('Mapa final'!#REF!="Baja",'Mapa final'!#REF!="Menor"),CONCATENATE("R5C",'Mapa final'!#REF!),"")</f>
        <v>#REF!</v>
      </c>
      <c r="R40" s="55" t="e">
        <f>IF(AND('Mapa final'!#REF!="Baja",'Mapa final'!#REF!="Menor"),CONCATENATE("R5C",'Mapa final'!#REF!),"")</f>
        <v>#REF!</v>
      </c>
      <c r="S40" s="55" t="e">
        <f>IF(AND('Mapa final'!#REF!="Baja",'Mapa final'!#REF!="Menor"),CONCATENATE("R5C",'Mapa final'!#REF!),"")</f>
        <v>#REF!</v>
      </c>
      <c r="T40" s="55" t="e">
        <f>IF(AND('Mapa final'!#REF!="Baja",'Mapa final'!#REF!="Menor"),CONCATENATE("R5C",'Mapa final'!#REF!),"")</f>
        <v>#REF!</v>
      </c>
      <c r="U40" s="56" t="e">
        <f>IF(AND('Mapa final'!#REF!="Baja",'Mapa final'!#REF!="Menor"),CONCATENATE("R5C",'Mapa final'!#REF!),"")</f>
        <v>#REF!</v>
      </c>
      <c r="V40" s="54" t="e">
        <f>IF(AND('Mapa final'!#REF!="Baja",'Mapa final'!#REF!="Moderado"),CONCATENATE("R5C",'Mapa final'!#REF!),"")</f>
        <v>#REF!</v>
      </c>
      <c r="W40" s="55" t="e">
        <f>IF(AND('Mapa final'!#REF!="Baja",'Mapa final'!#REF!="Moderado"),CONCATENATE("R5C",'Mapa final'!#REF!),"")</f>
        <v>#REF!</v>
      </c>
      <c r="X40" s="55" t="e">
        <f>IF(AND('Mapa final'!#REF!="Baja",'Mapa final'!#REF!="Moderado"),CONCATENATE("R5C",'Mapa final'!#REF!),"")</f>
        <v>#REF!</v>
      </c>
      <c r="Y40" s="55" t="e">
        <f>IF(AND('Mapa final'!#REF!="Baja",'Mapa final'!#REF!="Moderado"),CONCATENATE("R5C",'Mapa final'!#REF!),"")</f>
        <v>#REF!</v>
      </c>
      <c r="Z40" s="55" t="e">
        <f>IF(AND('Mapa final'!#REF!="Baja",'Mapa final'!#REF!="Moderado"),CONCATENATE("R5C",'Mapa final'!#REF!),"")</f>
        <v>#REF!</v>
      </c>
      <c r="AA40" s="56"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44" t="e">
        <f>IF(AND('Mapa final'!#REF!="Baja",'Mapa final'!#REF!="Mayor"),CONCATENATE("R5C",'Mapa final'!#REF!),"")</f>
        <v>#REF!</v>
      </c>
      <c r="AE40" s="44" t="e">
        <f>IF(AND('Mapa final'!#REF!="Baja",'Mapa final'!#REF!="Mayor"),CONCATENATE("R5C",'Mapa final'!#REF!),"")</f>
        <v>#REF!</v>
      </c>
      <c r="AF40" s="44"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70"/>
      <c r="AO40" s="453"/>
      <c r="AP40" s="454"/>
      <c r="AQ40" s="454"/>
      <c r="AR40" s="454"/>
      <c r="AS40" s="454"/>
      <c r="AT40" s="455"/>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31"/>
      <c r="C41" s="331"/>
      <c r="D41" s="332"/>
      <c r="E41" s="432"/>
      <c r="F41" s="433"/>
      <c r="G41" s="433"/>
      <c r="H41" s="433"/>
      <c r="I41" s="431"/>
      <c r="J41" s="63" t="e">
        <f>IF(AND('Mapa final'!#REF!="Baja",'Mapa final'!#REF!="Leve"),CONCATENATE("R6C",'Mapa final'!#REF!),"")</f>
        <v>#REF!</v>
      </c>
      <c r="K41" s="64" t="e">
        <f>IF(AND('Mapa final'!#REF!="Baja",'Mapa final'!#REF!="Leve"),CONCATENATE("R6C",'Mapa final'!#REF!),"")</f>
        <v>#REF!</v>
      </c>
      <c r="L41" s="64" t="e">
        <f>IF(AND('Mapa final'!#REF!="Baja",'Mapa final'!#REF!="Leve"),CONCATENATE("R6C",'Mapa final'!#REF!),"")</f>
        <v>#REF!</v>
      </c>
      <c r="M41" s="64" t="e">
        <f>IF(AND('Mapa final'!#REF!="Baja",'Mapa final'!#REF!="Leve"),CONCATENATE("R6C",'Mapa final'!#REF!),"")</f>
        <v>#REF!</v>
      </c>
      <c r="N41" s="64" t="e">
        <f>IF(AND('Mapa final'!#REF!="Baja",'Mapa final'!#REF!="Leve"),CONCATENATE("R6C",'Mapa final'!#REF!),"")</f>
        <v>#REF!</v>
      </c>
      <c r="O41" s="65" t="e">
        <f>IF(AND('Mapa final'!#REF!="Baja",'Mapa final'!#REF!="Leve"),CONCATENATE("R6C",'Mapa final'!#REF!),"")</f>
        <v>#REF!</v>
      </c>
      <c r="P41" s="54" t="e">
        <f>IF(AND('Mapa final'!#REF!="Baja",'Mapa final'!#REF!="Menor"),CONCATENATE("R6C",'Mapa final'!#REF!),"")</f>
        <v>#REF!</v>
      </c>
      <c r="Q41" s="55" t="e">
        <f>IF(AND('Mapa final'!#REF!="Baja",'Mapa final'!#REF!="Menor"),CONCATENATE("R6C",'Mapa final'!#REF!),"")</f>
        <v>#REF!</v>
      </c>
      <c r="R41" s="55" t="e">
        <f>IF(AND('Mapa final'!#REF!="Baja",'Mapa final'!#REF!="Menor"),CONCATENATE("R6C",'Mapa final'!#REF!),"")</f>
        <v>#REF!</v>
      </c>
      <c r="S41" s="55" t="e">
        <f>IF(AND('Mapa final'!#REF!="Baja",'Mapa final'!#REF!="Menor"),CONCATENATE("R6C",'Mapa final'!#REF!),"")</f>
        <v>#REF!</v>
      </c>
      <c r="T41" s="55" t="e">
        <f>IF(AND('Mapa final'!#REF!="Baja",'Mapa final'!#REF!="Menor"),CONCATENATE("R6C",'Mapa final'!#REF!),"")</f>
        <v>#REF!</v>
      </c>
      <c r="U41" s="56" t="e">
        <f>IF(AND('Mapa final'!#REF!="Baja",'Mapa final'!#REF!="Menor"),CONCATENATE("R6C",'Mapa final'!#REF!),"")</f>
        <v>#REF!</v>
      </c>
      <c r="V41" s="54" t="e">
        <f>IF(AND('Mapa final'!#REF!="Baja",'Mapa final'!#REF!="Moderado"),CONCATENATE("R6C",'Mapa final'!#REF!),"")</f>
        <v>#REF!</v>
      </c>
      <c r="W41" s="55" t="e">
        <f>IF(AND('Mapa final'!#REF!="Baja",'Mapa final'!#REF!="Moderado"),CONCATENATE("R6C",'Mapa final'!#REF!),"")</f>
        <v>#REF!</v>
      </c>
      <c r="X41" s="55" t="e">
        <f>IF(AND('Mapa final'!#REF!="Baja",'Mapa final'!#REF!="Moderado"),CONCATENATE("R6C",'Mapa final'!#REF!),"")</f>
        <v>#REF!</v>
      </c>
      <c r="Y41" s="55" t="e">
        <f>IF(AND('Mapa final'!#REF!="Baja",'Mapa final'!#REF!="Moderado"),CONCATENATE("R6C",'Mapa final'!#REF!),"")</f>
        <v>#REF!</v>
      </c>
      <c r="Z41" s="55" t="e">
        <f>IF(AND('Mapa final'!#REF!="Baja",'Mapa final'!#REF!="Moderado"),CONCATENATE("R6C",'Mapa final'!#REF!),"")</f>
        <v>#REF!</v>
      </c>
      <c r="AA41" s="56"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44" t="e">
        <f>IF(AND('Mapa final'!#REF!="Baja",'Mapa final'!#REF!="Mayor"),CONCATENATE("R6C",'Mapa final'!#REF!),"")</f>
        <v>#REF!</v>
      </c>
      <c r="AE41" s="44" t="e">
        <f>IF(AND('Mapa final'!#REF!="Baja",'Mapa final'!#REF!="Mayor"),CONCATENATE("R6C",'Mapa final'!#REF!),"")</f>
        <v>#REF!</v>
      </c>
      <c r="AF41" s="44"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70"/>
      <c r="AO41" s="453"/>
      <c r="AP41" s="454"/>
      <c r="AQ41" s="454"/>
      <c r="AR41" s="454"/>
      <c r="AS41" s="454"/>
      <c r="AT41" s="455"/>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31"/>
      <c r="C42" s="331"/>
      <c r="D42" s="332"/>
      <c r="E42" s="432"/>
      <c r="F42" s="433"/>
      <c r="G42" s="433"/>
      <c r="H42" s="433"/>
      <c r="I42" s="431"/>
      <c r="J42" s="63" t="e">
        <f>IF(AND('Mapa final'!#REF!="Baja",'Mapa final'!#REF!="Leve"),CONCATENATE("R7C",'Mapa final'!#REF!),"")</f>
        <v>#REF!</v>
      </c>
      <c r="K42" s="64" t="e">
        <f>IF(AND('Mapa final'!#REF!="Baja",'Mapa final'!#REF!="Leve"),CONCATENATE("R7C",'Mapa final'!#REF!),"")</f>
        <v>#REF!</v>
      </c>
      <c r="L42" s="64" t="e">
        <f>IF(AND('Mapa final'!#REF!="Baja",'Mapa final'!#REF!="Leve"),CONCATENATE("R7C",'Mapa final'!#REF!),"")</f>
        <v>#REF!</v>
      </c>
      <c r="M42" s="64" t="e">
        <f>IF(AND('Mapa final'!#REF!="Baja",'Mapa final'!#REF!="Leve"),CONCATENATE("R7C",'Mapa final'!#REF!),"")</f>
        <v>#REF!</v>
      </c>
      <c r="N42" s="64" t="e">
        <f>IF(AND('Mapa final'!#REF!="Baja",'Mapa final'!#REF!="Leve"),CONCATENATE("R7C",'Mapa final'!#REF!),"")</f>
        <v>#REF!</v>
      </c>
      <c r="O42" s="65" t="e">
        <f>IF(AND('Mapa final'!#REF!="Baja",'Mapa final'!#REF!="Leve"),CONCATENATE("R7C",'Mapa final'!#REF!),"")</f>
        <v>#REF!</v>
      </c>
      <c r="P42" s="54" t="e">
        <f>IF(AND('Mapa final'!#REF!="Baja",'Mapa final'!#REF!="Menor"),CONCATENATE("R7C",'Mapa final'!#REF!),"")</f>
        <v>#REF!</v>
      </c>
      <c r="Q42" s="55" t="e">
        <f>IF(AND('Mapa final'!#REF!="Baja",'Mapa final'!#REF!="Menor"),CONCATENATE("R7C",'Mapa final'!#REF!),"")</f>
        <v>#REF!</v>
      </c>
      <c r="R42" s="55" t="e">
        <f>IF(AND('Mapa final'!#REF!="Baja",'Mapa final'!#REF!="Menor"),CONCATENATE("R7C",'Mapa final'!#REF!),"")</f>
        <v>#REF!</v>
      </c>
      <c r="S42" s="55" t="e">
        <f>IF(AND('Mapa final'!#REF!="Baja",'Mapa final'!#REF!="Menor"),CONCATENATE("R7C",'Mapa final'!#REF!),"")</f>
        <v>#REF!</v>
      </c>
      <c r="T42" s="55" t="e">
        <f>IF(AND('Mapa final'!#REF!="Baja",'Mapa final'!#REF!="Menor"),CONCATENATE("R7C",'Mapa final'!#REF!),"")</f>
        <v>#REF!</v>
      </c>
      <c r="U42" s="56" t="e">
        <f>IF(AND('Mapa final'!#REF!="Baja",'Mapa final'!#REF!="Menor"),CONCATENATE("R7C",'Mapa final'!#REF!),"")</f>
        <v>#REF!</v>
      </c>
      <c r="V42" s="54" t="e">
        <f>IF(AND('Mapa final'!#REF!="Baja",'Mapa final'!#REF!="Moderado"),CONCATENATE("R7C",'Mapa final'!#REF!),"")</f>
        <v>#REF!</v>
      </c>
      <c r="W42" s="55" t="e">
        <f>IF(AND('Mapa final'!#REF!="Baja",'Mapa final'!#REF!="Moderado"),CONCATENATE("R7C",'Mapa final'!#REF!),"")</f>
        <v>#REF!</v>
      </c>
      <c r="X42" s="55" t="e">
        <f>IF(AND('Mapa final'!#REF!="Baja",'Mapa final'!#REF!="Moderado"),CONCATENATE("R7C",'Mapa final'!#REF!),"")</f>
        <v>#REF!</v>
      </c>
      <c r="Y42" s="55" t="e">
        <f>IF(AND('Mapa final'!#REF!="Baja",'Mapa final'!#REF!="Moderado"),CONCATENATE("R7C",'Mapa final'!#REF!),"")</f>
        <v>#REF!</v>
      </c>
      <c r="Z42" s="55" t="e">
        <f>IF(AND('Mapa final'!#REF!="Baja",'Mapa final'!#REF!="Moderado"),CONCATENATE("R7C",'Mapa final'!#REF!),"")</f>
        <v>#REF!</v>
      </c>
      <c r="AA42" s="56"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44" t="e">
        <f>IF(AND('Mapa final'!#REF!="Baja",'Mapa final'!#REF!="Mayor"),CONCATENATE("R7C",'Mapa final'!#REF!),"")</f>
        <v>#REF!</v>
      </c>
      <c r="AE42" s="44" t="e">
        <f>IF(AND('Mapa final'!#REF!="Baja",'Mapa final'!#REF!="Mayor"),CONCATENATE("R7C",'Mapa final'!#REF!),"")</f>
        <v>#REF!</v>
      </c>
      <c r="AF42" s="44"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70"/>
      <c r="AO42" s="453"/>
      <c r="AP42" s="454"/>
      <c r="AQ42" s="454"/>
      <c r="AR42" s="454"/>
      <c r="AS42" s="454"/>
      <c r="AT42" s="455"/>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31"/>
      <c r="C43" s="331"/>
      <c r="D43" s="332"/>
      <c r="E43" s="432"/>
      <c r="F43" s="433"/>
      <c r="G43" s="433"/>
      <c r="H43" s="433"/>
      <c r="I43" s="431"/>
      <c r="J43" s="63" t="e">
        <f>IF(AND('Mapa final'!#REF!="Baja",'Mapa final'!#REF!="Leve"),CONCATENATE("R8C",'Mapa final'!#REF!),"")</f>
        <v>#REF!</v>
      </c>
      <c r="K43" s="64" t="e">
        <f>IF(AND('Mapa final'!#REF!="Baja",'Mapa final'!#REF!="Leve"),CONCATENATE("R8C",'Mapa final'!#REF!),"")</f>
        <v>#REF!</v>
      </c>
      <c r="L43" s="64" t="e">
        <f>IF(AND('Mapa final'!#REF!="Baja",'Mapa final'!#REF!="Leve"),CONCATENATE("R8C",'Mapa final'!#REF!),"")</f>
        <v>#REF!</v>
      </c>
      <c r="M43" s="64" t="e">
        <f>IF(AND('Mapa final'!#REF!="Baja",'Mapa final'!#REF!="Leve"),CONCATENATE("R8C",'Mapa final'!#REF!),"")</f>
        <v>#REF!</v>
      </c>
      <c r="N43" s="64" t="e">
        <f>IF(AND('Mapa final'!#REF!="Baja",'Mapa final'!#REF!="Leve"),CONCATENATE("R8C",'Mapa final'!#REF!),"")</f>
        <v>#REF!</v>
      </c>
      <c r="O43" s="65" t="e">
        <f>IF(AND('Mapa final'!#REF!="Baja",'Mapa final'!#REF!="Leve"),CONCATENATE("R8C",'Mapa final'!#REF!),"")</f>
        <v>#REF!</v>
      </c>
      <c r="P43" s="54" t="e">
        <f>IF(AND('Mapa final'!#REF!="Baja",'Mapa final'!#REF!="Menor"),CONCATENATE("R8C",'Mapa final'!#REF!),"")</f>
        <v>#REF!</v>
      </c>
      <c r="Q43" s="55" t="e">
        <f>IF(AND('Mapa final'!#REF!="Baja",'Mapa final'!#REF!="Menor"),CONCATENATE("R8C",'Mapa final'!#REF!),"")</f>
        <v>#REF!</v>
      </c>
      <c r="R43" s="55" t="e">
        <f>IF(AND('Mapa final'!#REF!="Baja",'Mapa final'!#REF!="Menor"),CONCATENATE("R8C",'Mapa final'!#REF!),"")</f>
        <v>#REF!</v>
      </c>
      <c r="S43" s="55" t="e">
        <f>IF(AND('Mapa final'!#REF!="Baja",'Mapa final'!#REF!="Menor"),CONCATENATE("R8C",'Mapa final'!#REF!),"")</f>
        <v>#REF!</v>
      </c>
      <c r="T43" s="55" t="e">
        <f>IF(AND('Mapa final'!#REF!="Baja",'Mapa final'!#REF!="Menor"),CONCATENATE("R8C",'Mapa final'!#REF!),"")</f>
        <v>#REF!</v>
      </c>
      <c r="U43" s="56" t="e">
        <f>IF(AND('Mapa final'!#REF!="Baja",'Mapa final'!#REF!="Menor"),CONCATENATE("R8C",'Mapa final'!#REF!),"")</f>
        <v>#REF!</v>
      </c>
      <c r="V43" s="54" t="e">
        <f>IF(AND('Mapa final'!#REF!="Baja",'Mapa final'!#REF!="Moderado"),CONCATENATE("R8C",'Mapa final'!#REF!),"")</f>
        <v>#REF!</v>
      </c>
      <c r="W43" s="55" t="e">
        <f>IF(AND('Mapa final'!#REF!="Baja",'Mapa final'!#REF!="Moderado"),CONCATENATE("R8C",'Mapa final'!#REF!),"")</f>
        <v>#REF!</v>
      </c>
      <c r="X43" s="55" t="e">
        <f>IF(AND('Mapa final'!#REF!="Baja",'Mapa final'!#REF!="Moderado"),CONCATENATE("R8C",'Mapa final'!#REF!),"")</f>
        <v>#REF!</v>
      </c>
      <c r="Y43" s="55" t="e">
        <f>IF(AND('Mapa final'!#REF!="Baja",'Mapa final'!#REF!="Moderado"),CONCATENATE("R8C",'Mapa final'!#REF!),"")</f>
        <v>#REF!</v>
      </c>
      <c r="Z43" s="55" t="e">
        <f>IF(AND('Mapa final'!#REF!="Baja",'Mapa final'!#REF!="Moderado"),CONCATENATE("R8C",'Mapa final'!#REF!),"")</f>
        <v>#REF!</v>
      </c>
      <c r="AA43" s="56"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44" t="e">
        <f>IF(AND('Mapa final'!#REF!="Baja",'Mapa final'!#REF!="Mayor"),CONCATENATE("R8C",'Mapa final'!#REF!),"")</f>
        <v>#REF!</v>
      </c>
      <c r="AE43" s="44" t="e">
        <f>IF(AND('Mapa final'!#REF!="Baja",'Mapa final'!#REF!="Mayor"),CONCATENATE("R8C",'Mapa final'!#REF!),"")</f>
        <v>#REF!</v>
      </c>
      <c r="AF43" s="44"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70"/>
      <c r="AO43" s="453"/>
      <c r="AP43" s="454"/>
      <c r="AQ43" s="454"/>
      <c r="AR43" s="454"/>
      <c r="AS43" s="454"/>
      <c r="AT43" s="455"/>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31"/>
      <c r="C44" s="331"/>
      <c r="D44" s="332"/>
      <c r="E44" s="432"/>
      <c r="F44" s="433"/>
      <c r="G44" s="433"/>
      <c r="H44" s="433"/>
      <c r="I44" s="431"/>
      <c r="J44" s="63" t="e">
        <f>IF(AND('Mapa final'!#REF!="Baja",'Mapa final'!#REF!="Leve"),CONCATENATE("R9C",'Mapa final'!#REF!),"")</f>
        <v>#REF!</v>
      </c>
      <c r="K44" s="64" t="e">
        <f>IF(AND('Mapa final'!#REF!="Baja",'Mapa final'!#REF!="Leve"),CONCATENATE("R9C",'Mapa final'!#REF!),"")</f>
        <v>#REF!</v>
      </c>
      <c r="L44" s="64" t="e">
        <f>IF(AND('Mapa final'!#REF!="Baja",'Mapa final'!#REF!="Leve"),CONCATENATE("R9C",'Mapa final'!#REF!),"")</f>
        <v>#REF!</v>
      </c>
      <c r="M44" s="64" t="e">
        <f>IF(AND('Mapa final'!#REF!="Baja",'Mapa final'!#REF!="Leve"),CONCATENATE("R9C",'Mapa final'!#REF!),"")</f>
        <v>#REF!</v>
      </c>
      <c r="N44" s="64" t="e">
        <f>IF(AND('Mapa final'!#REF!="Baja",'Mapa final'!#REF!="Leve"),CONCATENATE("R9C",'Mapa final'!#REF!),"")</f>
        <v>#REF!</v>
      </c>
      <c r="O44" s="65" t="e">
        <f>IF(AND('Mapa final'!#REF!="Baja",'Mapa final'!#REF!="Leve"),CONCATENATE("R9C",'Mapa final'!#REF!),"")</f>
        <v>#REF!</v>
      </c>
      <c r="P44" s="54" t="e">
        <f>IF(AND('Mapa final'!#REF!="Baja",'Mapa final'!#REF!="Menor"),CONCATENATE("R9C",'Mapa final'!#REF!),"")</f>
        <v>#REF!</v>
      </c>
      <c r="Q44" s="55" t="e">
        <f>IF(AND('Mapa final'!#REF!="Baja",'Mapa final'!#REF!="Menor"),CONCATENATE("R9C",'Mapa final'!#REF!),"")</f>
        <v>#REF!</v>
      </c>
      <c r="R44" s="55" t="e">
        <f>IF(AND('Mapa final'!#REF!="Baja",'Mapa final'!#REF!="Menor"),CONCATENATE("R9C",'Mapa final'!#REF!),"")</f>
        <v>#REF!</v>
      </c>
      <c r="S44" s="55" t="e">
        <f>IF(AND('Mapa final'!#REF!="Baja",'Mapa final'!#REF!="Menor"),CONCATENATE("R9C",'Mapa final'!#REF!),"")</f>
        <v>#REF!</v>
      </c>
      <c r="T44" s="55" t="e">
        <f>IF(AND('Mapa final'!#REF!="Baja",'Mapa final'!#REF!="Menor"),CONCATENATE("R9C",'Mapa final'!#REF!),"")</f>
        <v>#REF!</v>
      </c>
      <c r="U44" s="56" t="e">
        <f>IF(AND('Mapa final'!#REF!="Baja",'Mapa final'!#REF!="Menor"),CONCATENATE("R9C",'Mapa final'!#REF!),"")</f>
        <v>#REF!</v>
      </c>
      <c r="V44" s="54" t="e">
        <f>IF(AND('Mapa final'!#REF!="Baja",'Mapa final'!#REF!="Moderado"),CONCATENATE("R9C",'Mapa final'!#REF!),"")</f>
        <v>#REF!</v>
      </c>
      <c r="W44" s="55" t="e">
        <f>IF(AND('Mapa final'!#REF!="Baja",'Mapa final'!#REF!="Moderado"),CONCATENATE("R9C",'Mapa final'!#REF!),"")</f>
        <v>#REF!</v>
      </c>
      <c r="X44" s="55" t="e">
        <f>IF(AND('Mapa final'!#REF!="Baja",'Mapa final'!#REF!="Moderado"),CONCATENATE("R9C",'Mapa final'!#REF!),"")</f>
        <v>#REF!</v>
      </c>
      <c r="Y44" s="55" t="e">
        <f>IF(AND('Mapa final'!#REF!="Baja",'Mapa final'!#REF!="Moderado"),CONCATENATE("R9C",'Mapa final'!#REF!),"")</f>
        <v>#REF!</v>
      </c>
      <c r="Z44" s="55" t="e">
        <f>IF(AND('Mapa final'!#REF!="Baja",'Mapa final'!#REF!="Moderado"),CONCATENATE("R9C",'Mapa final'!#REF!),"")</f>
        <v>#REF!</v>
      </c>
      <c r="AA44" s="56" t="e">
        <f>IF(AND('Mapa final'!#REF!="Baja",'Mapa final'!#REF!="Moderado"),CONCATENATE("R9C",'Mapa final'!#REF!),"")</f>
        <v>#REF!</v>
      </c>
      <c r="AB44" s="38" t="e">
        <f>IF(AND('Mapa final'!#REF!="Baja",'Mapa final'!#REF!="Mayor"),CONCATENATE("R9C",'Mapa final'!#REF!),"")</f>
        <v>#REF!</v>
      </c>
      <c r="AC44" s="39" t="e">
        <f>IF(AND('Mapa final'!#REF!="Baja",'Mapa final'!#REF!="Mayor"),CONCATENATE("R9C",'Mapa final'!#REF!),"")</f>
        <v>#REF!</v>
      </c>
      <c r="AD44" s="44" t="e">
        <f>IF(AND('Mapa final'!#REF!="Baja",'Mapa final'!#REF!="Mayor"),CONCATENATE("R9C",'Mapa final'!#REF!),"")</f>
        <v>#REF!</v>
      </c>
      <c r="AE44" s="44" t="e">
        <f>IF(AND('Mapa final'!#REF!="Baja",'Mapa final'!#REF!="Mayor"),CONCATENATE("R9C",'Mapa final'!#REF!),"")</f>
        <v>#REF!</v>
      </c>
      <c r="AF44" s="44" t="e">
        <f>IF(AND('Mapa final'!#REF!="Baja",'Mapa final'!#REF!="Mayor"),CONCATENATE("R9C",'Mapa final'!#REF!),"")</f>
        <v>#REF!</v>
      </c>
      <c r="AG44" s="40" t="e">
        <f>IF(AND('Mapa final'!#REF!="Baja",'Mapa final'!#REF!="Mayor"),CONCATENATE("R9C",'Mapa final'!#REF!),"")</f>
        <v>#REF!</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e">
        <f>IF(AND('Mapa final'!#REF!="Baja",'Mapa final'!#REF!="Catastrófico"),CONCATENATE("R9C",'Mapa final'!#REF!),"")</f>
        <v>#REF!</v>
      </c>
      <c r="AN44" s="70"/>
      <c r="AO44" s="453"/>
      <c r="AP44" s="454"/>
      <c r="AQ44" s="454"/>
      <c r="AR44" s="454"/>
      <c r="AS44" s="454"/>
      <c r="AT44" s="455"/>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31"/>
      <c r="C45" s="331"/>
      <c r="D45" s="332"/>
      <c r="E45" s="434"/>
      <c r="F45" s="435"/>
      <c r="G45" s="435"/>
      <c r="H45" s="435"/>
      <c r="I45" s="435"/>
      <c r="J45" s="66" t="e">
        <f>IF(AND('Mapa final'!#REF!="Baja",'Mapa final'!#REF!="Leve"),CONCATENATE("R10C",'Mapa final'!#REF!),"")</f>
        <v>#REF!</v>
      </c>
      <c r="K45" s="67" t="e">
        <f>IF(AND('Mapa final'!#REF!="Baja",'Mapa final'!#REF!="Leve"),CONCATENATE("R10C",'Mapa final'!#REF!),"")</f>
        <v>#REF!</v>
      </c>
      <c r="L45" s="67" t="e">
        <f>IF(AND('Mapa final'!#REF!="Baja",'Mapa final'!#REF!="Leve"),CONCATENATE("R10C",'Mapa final'!#REF!),"")</f>
        <v>#REF!</v>
      </c>
      <c r="M45" s="67" t="e">
        <f>IF(AND('Mapa final'!#REF!="Baja",'Mapa final'!#REF!="Leve"),CONCATENATE("R10C",'Mapa final'!#REF!),"")</f>
        <v>#REF!</v>
      </c>
      <c r="N45" s="67" t="e">
        <f>IF(AND('Mapa final'!#REF!="Baja",'Mapa final'!#REF!="Leve"),CONCATENATE("R10C",'Mapa final'!#REF!),"")</f>
        <v>#REF!</v>
      </c>
      <c r="O45" s="68" t="e">
        <f>IF(AND('Mapa final'!#REF!="Baja",'Mapa final'!#REF!="Leve"),CONCATENATE("R10C",'Mapa final'!#REF!),"")</f>
        <v>#REF!</v>
      </c>
      <c r="P45" s="54" t="e">
        <f>IF(AND('Mapa final'!#REF!="Baja",'Mapa final'!#REF!="Menor"),CONCATENATE("R10C",'Mapa final'!#REF!),"")</f>
        <v>#REF!</v>
      </c>
      <c r="Q45" s="55" t="e">
        <f>IF(AND('Mapa final'!#REF!="Baja",'Mapa final'!#REF!="Menor"),CONCATENATE("R10C",'Mapa final'!#REF!),"")</f>
        <v>#REF!</v>
      </c>
      <c r="R45" s="55" t="e">
        <f>IF(AND('Mapa final'!#REF!="Baja",'Mapa final'!#REF!="Menor"),CONCATENATE("R10C",'Mapa final'!#REF!),"")</f>
        <v>#REF!</v>
      </c>
      <c r="S45" s="55" t="e">
        <f>IF(AND('Mapa final'!#REF!="Baja",'Mapa final'!#REF!="Menor"),CONCATENATE("R10C",'Mapa final'!#REF!),"")</f>
        <v>#REF!</v>
      </c>
      <c r="T45" s="55" t="e">
        <f>IF(AND('Mapa final'!#REF!="Baja",'Mapa final'!#REF!="Menor"),CONCATENATE("R10C",'Mapa final'!#REF!),"")</f>
        <v>#REF!</v>
      </c>
      <c r="U45" s="56" t="e">
        <f>IF(AND('Mapa final'!#REF!="Baja",'Mapa final'!#REF!="Menor"),CONCATENATE("R10C",'Mapa final'!#REF!),"")</f>
        <v>#REF!</v>
      </c>
      <c r="V45" s="57" t="e">
        <f>IF(AND('Mapa final'!#REF!="Baja",'Mapa final'!#REF!="Moderado"),CONCATENATE("R10C",'Mapa final'!#REF!),"")</f>
        <v>#REF!</v>
      </c>
      <c r="W45" s="58" t="e">
        <f>IF(AND('Mapa final'!#REF!="Baja",'Mapa final'!#REF!="Moderado"),CONCATENATE("R10C",'Mapa final'!#REF!),"")</f>
        <v>#REF!</v>
      </c>
      <c r="X45" s="58" t="e">
        <f>IF(AND('Mapa final'!#REF!="Baja",'Mapa final'!#REF!="Moderado"),CONCATENATE("R10C",'Mapa final'!#REF!),"")</f>
        <v>#REF!</v>
      </c>
      <c r="Y45" s="58" t="e">
        <f>IF(AND('Mapa final'!#REF!="Baja",'Mapa final'!#REF!="Moderado"),CONCATENATE("R10C",'Mapa final'!#REF!),"")</f>
        <v>#REF!</v>
      </c>
      <c r="Z45" s="58" t="e">
        <f>IF(AND('Mapa final'!#REF!="Baja",'Mapa final'!#REF!="Moderado"),CONCATENATE("R10C",'Mapa final'!#REF!),"")</f>
        <v>#REF!</v>
      </c>
      <c r="AA45" s="59" t="e">
        <f>IF(AND('Mapa final'!#REF!="Baja",'Mapa final'!#REF!="Moderado"),CONCATENATE("R10C",'Mapa final'!#REF!),"")</f>
        <v>#REF!</v>
      </c>
      <c r="AB45" s="45" t="e">
        <f>IF(AND('Mapa final'!#REF!="Baja",'Mapa final'!#REF!="Mayor"),CONCATENATE("R10C",'Mapa final'!#REF!),"")</f>
        <v>#REF!</v>
      </c>
      <c r="AC45" s="46" t="e">
        <f>IF(AND('Mapa final'!#REF!="Baja",'Mapa final'!#REF!="Mayor"),CONCATENATE("R10C",'Mapa final'!#REF!),"")</f>
        <v>#REF!</v>
      </c>
      <c r="AD45" s="46" t="e">
        <f>IF(AND('Mapa final'!#REF!="Baja",'Mapa final'!#REF!="Mayor"),CONCATENATE("R10C",'Mapa final'!#REF!),"")</f>
        <v>#REF!</v>
      </c>
      <c r="AE45" s="46" t="e">
        <f>IF(AND('Mapa final'!#REF!="Baja",'Mapa final'!#REF!="Mayor"),CONCATENATE("R10C",'Mapa final'!#REF!),"")</f>
        <v>#REF!</v>
      </c>
      <c r="AF45" s="46" t="e">
        <f>IF(AND('Mapa final'!#REF!="Baja",'Mapa final'!#REF!="Mayor"),CONCATENATE("R10C",'Mapa final'!#REF!),"")</f>
        <v>#REF!</v>
      </c>
      <c r="AG45" s="47" t="e">
        <f>IF(AND('Mapa final'!#REF!="Baja",'Mapa final'!#REF!="Mayor"),CONCATENATE("R10C",'Mapa final'!#REF!),"")</f>
        <v>#REF!</v>
      </c>
      <c r="AH45" s="48" t="e">
        <f>IF(AND('Mapa final'!#REF!="Baja",'Mapa final'!#REF!="Catastrófico"),CONCATENATE("R10C",'Mapa final'!#REF!),"")</f>
        <v>#REF!</v>
      </c>
      <c r="AI45" s="49" t="e">
        <f>IF(AND('Mapa final'!#REF!="Baja",'Mapa final'!#REF!="Catastrófico"),CONCATENATE("R10C",'Mapa final'!#REF!),"")</f>
        <v>#REF!</v>
      </c>
      <c r="AJ45" s="49" t="e">
        <f>IF(AND('Mapa final'!#REF!="Baja",'Mapa final'!#REF!="Catastrófico"),CONCATENATE("R10C",'Mapa final'!#REF!),"")</f>
        <v>#REF!</v>
      </c>
      <c r="AK45" s="49" t="e">
        <f>IF(AND('Mapa final'!#REF!="Baja",'Mapa final'!#REF!="Catastrófico"),CONCATENATE("R10C",'Mapa final'!#REF!),"")</f>
        <v>#REF!</v>
      </c>
      <c r="AL45" s="49" t="e">
        <f>IF(AND('Mapa final'!#REF!="Baja",'Mapa final'!#REF!="Catastrófico"),CONCATENATE("R10C",'Mapa final'!#REF!),"")</f>
        <v>#REF!</v>
      </c>
      <c r="AM45" s="50" t="e">
        <f>IF(AND('Mapa final'!#REF!="Baja",'Mapa final'!#REF!="Catastrófico"),CONCATENATE("R10C",'Mapa final'!#REF!),"")</f>
        <v>#REF!</v>
      </c>
      <c r="AN45" s="70"/>
      <c r="AO45" s="456"/>
      <c r="AP45" s="457"/>
      <c r="AQ45" s="457"/>
      <c r="AR45" s="457"/>
      <c r="AS45" s="457"/>
      <c r="AT45" s="458"/>
    </row>
    <row r="46" spans="1:80" ht="46.5" customHeight="1" x14ac:dyDescent="0.35">
      <c r="A46" s="70"/>
      <c r="B46" s="331"/>
      <c r="C46" s="331"/>
      <c r="D46" s="332"/>
      <c r="E46" s="428" t="s">
        <v>113</v>
      </c>
      <c r="F46" s="429"/>
      <c r="G46" s="429"/>
      <c r="H46" s="429"/>
      <c r="I46" s="447"/>
      <c r="J46" s="60" t="str">
        <f ca="1">IF(AND('Mapa final'!$AA$10="Muy Baja",'Mapa final'!$AC$10="Leve"),CONCATENATE("R1C",'Mapa final'!$Q$10),"")</f>
        <v/>
      </c>
      <c r="K46" s="61" t="str">
        <f ca="1">IF(AND('Mapa final'!$AA$11="Muy Baja",'Mapa final'!$AC$11="Leve"),CONCATENATE("R1C",'Mapa final'!$Q$11),"")</f>
        <v/>
      </c>
      <c r="L46" s="61" t="str">
        <f>IF(AND('Mapa final'!$AA$12="Muy Baja",'Mapa final'!$AC$12="Leve"),CONCATENATE("R1C",'Mapa final'!$Q$12),"")</f>
        <v/>
      </c>
      <c r="M46" s="61" t="str">
        <f>IF(AND('Mapa final'!$AA$13="Muy Baja",'Mapa final'!$AC$13="Leve"),CONCATENATE("R1C",'Mapa final'!$Q$13),"")</f>
        <v/>
      </c>
      <c r="N46" s="61" t="e">
        <f>IF(AND('Mapa final'!#REF!="Muy Baja",'Mapa final'!#REF!="Leve"),CONCATENATE("R1C",'Mapa final'!#REF!),"")</f>
        <v>#REF!</v>
      </c>
      <c r="O46" s="62" t="e">
        <f>IF(AND('Mapa final'!#REF!="Muy Baja",'Mapa final'!#REF!="Leve"),CONCATENATE("R1C",'Mapa final'!#REF!),"")</f>
        <v>#REF!</v>
      </c>
      <c r="P46" s="60" t="str">
        <f ca="1">IF(AND('Mapa final'!$AA$10="Muy Baja",'Mapa final'!$AC$10="Menor"),CONCATENATE("R1C",'Mapa final'!$Q$10),"")</f>
        <v/>
      </c>
      <c r="Q46" s="61" t="str">
        <f ca="1">IF(AND('Mapa final'!$AA$11="Muy Baja",'Mapa final'!$AC$11="Menor"),CONCATENATE("R1C",'Mapa final'!$Q$11),"")</f>
        <v/>
      </c>
      <c r="R46" s="61" t="str">
        <f>IF(AND('Mapa final'!$AA$12="Muy Baja",'Mapa final'!$AC$12="Menor"),CONCATENATE("R1C",'Mapa final'!$Q$12),"")</f>
        <v/>
      </c>
      <c r="S46" s="61" t="str">
        <f>IF(AND('Mapa final'!$AA$13="Muy Baja",'Mapa final'!$AC$13="Menor"),CONCATENATE("R1C",'Mapa final'!$Q$13),"")</f>
        <v/>
      </c>
      <c r="T46" s="61" t="e">
        <f>IF(AND('Mapa final'!#REF!="Muy Baja",'Mapa final'!#REF!="Menor"),CONCATENATE("R1C",'Mapa final'!#REF!),"")</f>
        <v>#REF!</v>
      </c>
      <c r="U46" s="62" t="e">
        <f>IF(AND('Mapa final'!#REF!="Muy Baja",'Mapa final'!#REF!="Menor"),CONCATENATE("R1C",'Mapa final'!#REF!),"")</f>
        <v>#REF!</v>
      </c>
      <c r="V46" s="51" t="str">
        <f ca="1">IF(AND('Mapa final'!$AA$10="Muy Baja",'Mapa final'!$AC$10="Moderado"),CONCATENATE("R1C",'Mapa final'!$Q$10),"")</f>
        <v/>
      </c>
      <c r="W46" s="69" t="str">
        <f ca="1">IF(AND('Mapa final'!$AA$11="Muy Baja",'Mapa final'!$AC$11="Moderado"),CONCATENATE("R1C",'Mapa final'!$Q$11),"")</f>
        <v/>
      </c>
      <c r="X46" s="52" t="str">
        <f>IF(AND('Mapa final'!$AA$12="Muy Baja",'Mapa final'!$AC$12="Moderado"),CONCATENATE("R1C",'Mapa final'!$Q$12),"")</f>
        <v/>
      </c>
      <c r="Y46" s="52" t="str">
        <f>IF(AND('Mapa final'!$AA$13="Muy Baja",'Mapa final'!$AC$13="Moderado"),CONCATENATE("R1C",'Mapa final'!$Q$13),"")</f>
        <v/>
      </c>
      <c r="Z46" s="52" t="e">
        <f>IF(AND('Mapa final'!#REF!="Muy Baja",'Mapa final'!#REF!="Moderado"),CONCATENATE("R1C",'Mapa final'!#REF!),"")</f>
        <v>#REF!</v>
      </c>
      <c r="AA46" s="53" t="e">
        <f>IF(AND('Mapa final'!#REF!="Muy Baja",'Mapa final'!#REF!="Moderado"),CONCATENATE("R1C",'Mapa final'!#REF!),"")</f>
        <v>#REF!</v>
      </c>
      <c r="AB46" s="32" t="str">
        <f ca="1">IF(AND('Mapa final'!$AA$10="Muy Baja",'Mapa final'!$AC$10="Mayor"),CONCATENATE("R1C",'Mapa final'!$Q$10),"")</f>
        <v/>
      </c>
      <c r="AC46" s="33" t="str">
        <f ca="1">IF(AND('Mapa final'!$AA$11="Muy Baja",'Mapa final'!$AC$11="Mayor"),CONCATENATE("R1C",'Mapa final'!$Q$11),"")</f>
        <v/>
      </c>
      <c r="AD46" s="33" t="str">
        <f>IF(AND('Mapa final'!$AA$12="Muy Baja",'Mapa final'!$AC$12="Mayor"),CONCATENATE("R1C",'Mapa final'!$Q$12),"")</f>
        <v/>
      </c>
      <c r="AE46" s="33" t="str">
        <f>IF(AND('Mapa final'!$AA$13="Muy Baja",'Mapa final'!$AC$13="Mayor"),CONCATENATE("R1C",'Mapa final'!$Q$13),"")</f>
        <v/>
      </c>
      <c r="AF46" s="33" t="e">
        <f>IF(AND('Mapa final'!#REF!="Muy Baja",'Mapa final'!#REF!="Mayor"),CONCATENATE("R1C",'Mapa final'!#REF!),"")</f>
        <v>#REF!</v>
      </c>
      <c r="AG46" s="34" t="e">
        <f>IF(AND('Mapa final'!#REF!="Muy Baja",'Mapa final'!#REF!="Mayor"),CONCATENATE("R1C",'Mapa final'!#REF!),"")</f>
        <v>#REF!</v>
      </c>
      <c r="AH46" s="35" t="str">
        <f ca="1">IF(AND('Mapa final'!$AA$10="Muy Baja",'Mapa final'!$AC$10="Catastrófico"),CONCATENATE("R1C",'Mapa final'!$Q$10),"")</f>
        <v/>
      </c>
      <c r="AI46" s="36" t="str">
        <f ca="1">IF(AND('Mapa final'!$AA$11="Muy Baja",'Mapa final'!$AC$11="Catastrófico"),CONCATENATE("R1C",'Mapa final'!$Q$11),"")</f>
        <v/>
      </c>
      <c r="AJ46" s="36" t="str">
        <f>IF(AND('Mapa final'!$AA$12="Muy Baja",'Mapa final'!$AC$12="Catastrófico"),CONCATENATE("R1C",'Mapa final'!$Q$12),"")</f>
        <v/>
      </c>
      <c r="AK46" s="36" t="str">
        <f>IF(AND('Mapa final'!$AA$13="Muy Baja",'Mapa final'!$AC$13="Catastrófico"),CONCATENATE("R1C",'Mapa final'!$Q$13),"")</f>
        <v/>
      </c>
      <c r="AL46" s="36" t="e">
        <f>IF(AND('Mapa final'!#REF!="Muy Baja",'Mapa final'!#REF!="Catastrófico"),CONCATENATE("R1C",'Mapa final'!#REF!),"")</f>
        <v>#REF!</v>
      </c>
      <c r="AM46" s="37" t="e">
        <f>IF(AND('Mapa final'!#REF!="Muy Baja",'Mapa final'!#REF!="Catastrófico"),CONCATENATE("R1C",'Mapa final'!#REF!),"")</f>
        <v>#REF!</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25">
      <c r="A47" s="70"/>
      <c r="B47" s="331"/>
      <c r="C47" s="331"/>
      <c r="D47" s="332"/>
      <c r="E47" s="430"/>
      <c r="F47" s="431"/>
      <c r="G47" s="431"/>
      <c r="H47" s="431"/>
      <c r="I47" s="448"/>
      <c r="J47" s="63" t="str">
        <f ca="1">IF(AND('Mapa final'!$AA$14="Muy Baja",'Mapa final'!$AC$14="Leve"),CONCATENATE("R2C",'Mapa final'!$Q$14),"")</f>
        <v/>
      </c>
      <c r="K47" s="64" t="e">
        <f>IF(AND('Mapa final'!#REF!="Muy Baja",'Mapa final'!#REF!="Leve"),CONCATENATE("R2C",'Mapa final'!#REF!),"")</f>
        <v>#REF!</v>
      </c>
      <c r="L47" s="64" t="str">
        <f>IF(AND('Mapa final'!$AA$15="Muy Baja",'Mapa final'!$AC$15="Leve"),CONCATENATE("R2C",'Mapa final'!$Q$15),"")</f>
        <v>R2C</v>
      </c>
      <c r="M47" s="64" t="e">
        <f>IF(AND('Mapa final'!#REF!="Muy Baja",'Mapa final'!#REF!="Leve"),CONCATENATE("R2C",'Mapa final'!#REF!),"")</f>
        <v>#REF!</v>
      </c>
      <c r="N47" s="64" t="e">
        <f>IF(AND('Mapa final'!#REF!="Muy Baja",'Mapa final'!#REF!="Leve"),CONCATENATE("R2C",'Mapa final'!#REF!),"")</f>
        <v>#REF!</v>
      </c>
      <c r="O47" s="65" t="e">
        <f>IF(AND('Mapa final'!#REF!="Muy Baja",'Mapa final'!#REF!="Leve"),CONCATENATE("R2C",'Mapa final'!#REF!),"")</f>
        <v>#REF!</v>
      </c>
      <c r="P47" s="63" t="str">
        <f ca="1">IF(AND('Mapa final'!$AA$14="Muy Baja",'Mapa final'!$AC$14="Menor"),CONCATENATE("R2C",'Mapa final'!$Q$14),"")</f>
        <v/>
      </c>
      <c r="Q47" s="64" t="e">
        <f>IF(AND('Mapa final'!#REF!="Muy Baja",'Mapa final'!#REF!="Menor"),CONCATENATE("R2C",'Mapa final'!#REF!),"")</f>
        <v>#REF!</v>
      </c>
      <c r="R47" s="64" t="str">
        <f>IF(AND('Mapa final'!$AA$15="Muy Baja",'Mapa final'!$AC$15="Menor"),CONCATENATE("R2C",'Mapa final'!$Q$15),"")</f>
        <v/>
      </c>
      <c r="S47" s="64" t="e">
        <f>IF(AND('Mapa final'!#REF!="Muy Baja",'Mapa final'!#REF!="Menor"),CONCATENATE("R2C",'Mapa final'!#REF!),"")</f>
        <v>#REF!</v>
      </c>
      <c r="T47" s="64" t="e">
        <f>IF(AND('Mapa final'!#REF!="Muy Baja",'Mapa final'!#REF!="Menor"),CONCATENATE("R2C",'Mapa final'!#REF!),"")</f>
        <v>#REF!</v>
      </c>
      <c r="U47" s="65" t="e">
        <f>IF(AND('Mapa final'!#REF!="Muy Baja",'Mapa final'!#REF!="Menor"),CONCATENATE("R2C",'Mapa final'!#REF!),"")</f>
        <v>#REF!</v>
      </c>
      <c r="V47" s="54" t="str">
        <f ca="1">IF(AND('Mapa final'!$AA$14="Muy Baja",'Mapa final'!$AC$14="Moderado"),CONCATENATE("R2C",'Mapa final'!$Q$14),"")</f>
        <v/>
      </c>
      <c r="W47" s="55" t="e">
        <f>IF(AND('Mapa final'!#REF!="Muy Baja",'Mapa final'!#REF!="Moderado"),CONCATENATE("R2C",'Mapa final'!#REF!),"")</f>
        <v>#REF!</v>
      </c>
      <c r="X47" s="55" t="str">
        <f>IF(AND('Mapa final'!$AA$15="Muy Baja",'Mapa final'!$AC$15="Moderado"),CONCATENATE("R2C",'Mapa final'!$Q$15),"")</f>
        <v/>
      </c>
      <c r="Y47" s="55" t="e">
        <f>IF(AND('Mapa final'!#REF!="Muy Baja",'Mapa final'!#REF!="Moderado"),CONCATENATE("R2C",'Mapa final'!#REF!),"")</f>
        <v>#REF!</v>
      </c>
      <c r="Z47" s="55" t="e">
        <f>IF(AND('Mapa final'!#REF!="Muy Baja",'Mapa final'!#REF!="Moderado"),CONCATENATE("R2C",'Mapa final'!#REF!),"")</f>
        <v>#REF!</v>
      </c>
      <c r="AA47" s="56" t="e">
        <f>IF(AND('Mapa final'!#REF!="Muy Baja",'Mapa final'!#REF!="Moderado"),CONCATENATE("R2C",'Mapa final'!#REF!),"")</f>
        <v>#REF!</v>
      </c>
      <c r="AB47" s="38" t="str">
        <f ca="1">IF(AND('Mapa final'!$AA$14="Muy Baja",'Mapa final'!$AC$14="Mayor"),CONCATENATE("R2C",'Mapa final'!$Q$14),"")</f>
        <v/>
      </c>
      <c r="AC47" s="39" t="e">
        <f>IF(AND('Mapa final'!#REF!="Muy Baja",'Mapa final'!#REF!="Mayor"),CONCATENATE("R2C",'Mapa final'!#REF!),"")</f>
        <v>#REF!</v>
      </c>
      <c r="AD47" s="39" t="str">
        <f>IF(AND('Mapa final'!$AA$15="Muy Baja",'Mapa final'!$AC$15="Mayor"),CONCATENATE("R2C",'Mapa final'!$Q$15),"")</f>
        <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str">
        <f ca="1">IF(AND('Mapa final'!$AA$14="Muy Baja",'Mapa final'!$AC$14="Catastrófico"),CONCATENATE("R2C",'Mapa final'!$Q$14),"")</f>
        <v/>
      </c>
      <c r="AI47" s="42" t="e">
        <f>IF(AND('Mapa final'!#REF!="Muy Baja",'Mapa final'!#REF!="Catastrófico"),CONCATENATE("R2C",'Mapa final'!#REF!),"")</f>
        <v>#REF!</v>
      </c>
      <c r="AJ47" s="42" t="str">
        <f>IF(AND('Mapa final'!$AA$15="Muy Baja",'Mapa final'!$AC$15="Catastrófico"),CONCATENATE("R2C",'Mapa final'!$Q$15),"")</f>
        <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31"/>
      <c r="C48" s="331"/>
      <c r="D48" s="332"/>
      <c r="E48" s="430"/>
      <c r="F48" s="431"/>
      <c r="G48" s="431"/>
      <c r="H48" s="431"/>
      <c r="I48" s="448"/>
      <c r="J48" s="63" t="e">
        <f>IF(AND('Mapa final'!#REF!="Muy Baja",'Mapa final'!#REF!="Leve"),CONCATENATE("R3C",'Mapa final'!#REF!),"")</f>
        <v>#REF!</v>
      </c>
      <c r="K48" s="64" t="e">
        <f>IF(AND('Mapa final'!#REF!="Muy Baja",'Mapa final'!#REF!="Leve"),CONCATENATE("R3C",'Mapa final'!#REF!),"")</f>
        <v>#REF!</v>
      </c>
      <c r="L48" s="64" t="e">
        <f>IF(AND('Mapa final'!#REF!="Muy Baja",'Mapa final'!#REF!="Leve"),CONCATENATE("R3C",'Mapa final'!#REF!),"")</f>
        <v>#REF!</v>
      </c>
      <c r="M48" s="64" t="e">
        <f>IF(AND('Mapa final'!#REF!="Muy Baja",'Mapa final'!#REF!="Leve"),CONCATENATE("R3C",'Mapa final'!#REF!),"")</f>
        <v>#REF!</v>
      </c>
      <c r="N48" s="64" t="e">
        <f>IF(AND('Mapa final'!#REF!="Muy Baja",'Mapa final'!#REF!="Leve"),CONCATENATE("R3C",'Mapa final'!#REF!),"")</f>
        <v>#REF!</v>
      </c>
      <c r="O48" s="65" t="e">
        <f>IF(AND('Mapa final'!#REF!="Muy Baja",'Mapa final'!#REF!="Leve"),CONCATENATE("R3C",'Mapa final'!#REF!),"")</f>
        <v>#REF!</v>
      </c>
      <c r="P48" s="63" t="e">
        <f>IF(AND('Mapa final'!#REF!="Muy Baja",'Mapa final'!#REF!="Menor"),CONCATENATE("R3C",'Mapa final'!#REF!),"")</f>
        <v>#REF!</v>
      </c>
      <c r="Q48" s="64" t="e">
        <f>IF(AND('Mapa final'!#REF!="Muy Baja",'Mapa final'!#REF!="Menor"),CONCATENATE("R3C",'Mapa final'!#REF!),"")</f>
        <v>#REF!</v>
      </c>
      <c r="R48" s="64" t="e">
        <f>IF(AND('Mapa final'!#REF!="Muy Baja",'Mapa final'!#REF!="Menor"),CONCATENATE("R3C",'Mapa final'!#REF!),"")</f>
        <v>#REF!</v>
      </c>
      <c r="S48" s="64" t="e">
        <f>IF(AND('Mapa final'!#REF!="Muy Baja",'Mapa final'!#REF!="Menor"),CONCATENATE("R3C",'Mapa final'!#REF!),"")</f>
        <v>#REF!</v>
      </c>
      <c r="T48" s="64" t="e">
        <f>IF(AND('Mapa final'!#REF!="Muy Baja",'Mapa final'!#REF!="Menor"),CONCATENATE("R3C",'Mapa final'!#REF!),"")</f>
        <v>#REF!</v>
      </c>
      <c r="U48" s="65" t="e">
        <f>IF(AND('Mapa final'!#REF!="Muy Baja",'Mapa final'!#REF!="Menor"),CONCATENATE("R3C",'Mapa final'!#REF!),"")</f>
        <v>#REF!</v>
      </c>
      <c r="V48" s="54" t="e">
        <f>IF(AND('Mapa final'!#REF!="Muy Baja",'Mapa final'!#REF!="Moderado"),CONCATENATE("R3C",'Mapa final'!#REF!),"")</f>
        <v>#REF!</v>
      </c>
      <c r="W48" s="55" t="e">
        <f>IF(AND('Mapa final'!#REF!="Muy Baja",'Mapa final'!#REF!="Moderado"),CONCATENATE("R3C",'Mapa final'!#REF!),"")</f>
        <v>#REF!</v>
      </c>
      <c r="X48" s="55" t="e">
        <f>IF(AND('Mapa final'!#REF!="Muy Baja",'Mapa final'!#REF!="Moderado"),CONCATENATE("R3C",'Mapa final'!#REF!),"")</f>
        <v>#REF!</v>
      </c>
      <c r="Y48" s="55" t="e">
        <f>IF(AND('Mapa final'!#REF!="Muy Baja",'Mapa final'!#REF!="Moderado"),CONCATENATE("R3C",'Mapa final'!#REF!),"")</f>
        <v>#REF!</v>
      </c>
      <c r="Z48" s="55" t="e">
        <f>IF(AND('Mapa final'!#REF!="Muy Baja",'Mapa final'!#REF!="Moderado"),CONCATENATE("R3C",'Mapa final'!#REF!),"")</f>
        <v>#REF!</v>
      </c>
      <c r="AA48" s="56"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31"/>
      <c r="C49" s="331"/>
      <c r="D49" s="332"/>
      <c r="E49" s="432"/>
      <c r="F49" s="433"/>
      <c r="G49" s="433"/>
      <c r="H49" s="433"/>
      <c r="I49" s="448"/>
      <c r="J49" s="63" t="e">
        <f>IF(AND('Mapa final'!#REF!="Muy Baja",'Mapa final'!#REF!="Leve"),CONCATENATE("R4C",'Mapa final'!#REF!),"")</f>
        <v>#REF!</v>
      </c>
      <c r="K49" s="64" t="e">
        <f>IF(AND('Mapa final'!#REF!="Muy Baja",'Mapa final'!#REF!="Leve"),CONCATENATE("R4C",'Mapa final'!#REF!),"")</f>
        <v>#REF!</v>
      </c>
      <c r="L49" s="64" t="e">
        <f>IF(AND('Mapa final'!#REF!="Muy Baja",'Mapa final'!#REF!="Leve"),CONCATENATE("R4C",'Mapa final'!#REF!),"")</f>
        <v>#REF!</v>
      </c>
      <c r="M49" s="64" t="e">
        <f>IF(AND('Mapa final'!#REF!="Muy Baja",'Mapa final'!#REF!="Leve"),CONCATENATE("R4C",'Mapa final'!#REF!),"")</f>
        <v>#REF!</v>
      </c>
      <c r="N49" s="64" t="e">
        <f>IF(AND('Mapa final'!#REF!="Muy Baja",'Mapa final'!#REF!="Leve"),CONCATENATE("R4C",'Mapa final'!#REF!),"")</f>
        <v>#REF!</v>
      </c>
      <c r="O49" s="65" t="e">
        <f>IF(AND('Mapa final'!#REF!="Muy Baja",'Mapa final'!#REF!="Leve"),CONCATENATE("R4C",'Mapa final'!#REF!),"")</f>
        <v>#REF!</v>
      </c>
      <c r="P49" s="63" t="e">
        <f>IF(AND('Mapa final'!#REF!="Muy Baja",'Mapa final'!#REF!="Menor"),CONCATENATE("R4C",'Mapa final'!#REF!),"")</f>
        <v>#REF!</v>
      </c>
      <c r="Q49" s="64" t="e">
        <f>IF(AND('Mapa final'!#REF!="Muy Baja",'Mapa final'!#REF!="Menor"),CONCATENATE("R4C",'Mapa final'!#REF!),"")</f>
        <v>#REF!</v>
      </c>
      <c r="R49" s="64" t="e">
        <f>IF(AND('Mapa final'!#REF!="Muy Baja",'Mapa final'!#REF!="Menor"),CONCATENATE("R4C",'Mapa final'!#REF!),"")</f>
        <v>#REF!</v>
      </c>
      <c r="S49" s="64" t="e">
        <f>IF(AND('Mapa final'!#REF!="Muy Baja",'Mapa final'!#REF!="Menor"),CONCATENATE("R4C",'Mapa final'!#REF!),"")</f>
        <v>#REF!</v>
      </c>
      <c r="T49" s="64" t="e">
        <f>IF(AND('Mapa final'!#REF!="Muy Baja",'Mapa final'!#REF!="Menor"),CONCATENATE("R4C",'Mapa final'!#REF!),"")</f>
        <v>#REF!</v>
      </c>
      <c r="U49" s="65" t="e">
        <f>IF(AND('Mapa final'!#REF!="Muy Baja",'Mapa final'!#REF!="Menor"),CONCATENATE("R4C",'Mapa final'!#REF!),"")</f>
        <v>#REF!</v>
      </c>
      <c r="V49" s="54" t="e">
        <f>IF(AND('Mapa final'!#REF!="Muy Baja",'Mapa final'!#REF!="Moderado"),CONCATENATE("R4C",'Mapa final'!#REF!),"")</f>
        <v>#REF!</v>
      </c>
      <c r="W49" s="55" t="e">
        <f>IF(AND('Mapa final'!#REF!="Muy Baja",'Mapa final'!#REF!="Moderado"),CONCATENATE("R4C",'Mapa final'!#REF!),"")</f>
        <v>#REF!</v>
      </c>
      <c r="X49" s="55" t="e">
        <f>IF(AND('Mapa final'!#REF!="Muy Baja",'Mapa final'!#REF!="Moderado"),CONCATENATE("R4C",'Mapa final'!#REF!),"")</f>
        <v>#REF!</v>
      </c>
      <c r="Y49" s="55" t="e">
        <f>IF(AND('Mapa final'!#REF!="Muy Baja",'Mapa final'!#REF!="Moderado"),CONCATENATE("R4C",'Mapa final'!#REF!),"")</f>
        <v>#REF!</v>
      </c>
      <c r="Z49" s="55" t="e">
        <f>IF(AND('Mapa final'!#REF!="Muy Baja",'Mapa final'!#REF!="Moderado"),CONCATENATE("R4C",'Mapa final'!#REF!),"")</f>
        <v>#REF!</v>
      </c>
      <c r="AA49" s="56"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31"/>
      <c r="C50" s="331"/>
      <c r="D50" s="332"/>
      <c r="E50" s="432"/>
      <c r="F50" s="433"/>
      <c r="G50" s="433"/>
      <c r="H50" s="433"/>
      <c r="I50" s="448"/>
      <c r="J50" s="63" t="e">
        <f>IF(AND('Mapa final'!#REF!="Muy Baja",'Mapa final'!#REF!="Leve"),CONCATENATE("R5C",'Mapa final'!#REF!),"")</f>
        <v>#REF!</v>
      </c>
      <c r="K50" s="64" t="e">
        <f>IF(AND('Mapa final'!#REF!="Muy Baja",'Mapa final'!#REF!="Leve"),CONCATENATE("R5C",'Mapa final'!#REF!),"")</f>
        <v>#REF!</v>
      </c>
      <c r="L50" s="64" t="e">
        <f>IF(AND('Mapa final'!#REF!="Muy Baja",'Mapa final'!#REF!="Leve"),CONCATENATE("R5C",'Mapa final'!#REF!),"")</f>
        <v>#REF!</v>
      </c>
      <c r="M50" s="64" t="e">
        <f>IF(AND('Mapa final'!#REF!="Muy Baja",'Mapa final'!#REF!="Leve"),CONCATENATE("R5C",'Mapa final'!#REF!),"")</f>
        <v>#REF!</v>
      </c>
      <c r="N50" s="64" t="e">
        <f>IF(AND('Mapa final'!#REF!="Muy Baja",'Mapa final'!#REF!="Leve"),CONCATENATE("R5C",'Mapa final'!#REF!),"")</f>
        <v>#REF!</v>
      </c>
      <c r="O50" s="65" t="e">
        <f>IF(AND('Mapa final'!#REF!="Muy Baja",'Mapa final'!#REF!="Leve"),CONCATENATE("R5C",'Mapa final'!#REF!),"")</f>
        <v>#REF!</v>
      </c>
      <c r="P50" s="63" t="e">
        <f>IF(AND('Mapa final'!#REF!="Muy Baja",'Mapa final'!#REF!="Menor"),CONCATENATE("R5C",'Mapa final'!#REF!),"")</f>
        <v>#REF!</v>
      </c>
      <c r="Q50" s="64" t="e">
        <f>IF(AND('Mapa final'!#REF!="Muy Baja",'Mapa final'!#REF!="Menor"),CONCATENATE("R5C",'Mapa final'!#REF!),"")</f>
        <v>#REF!</v>
      </c>
      <c r="R50" s="64" t="e">
        <f>IF(AND('Mapa final'!#REF!="Muy Baja",'Mapa final'!#REF!="Menor"),CONCATENATE("R5C",'Mapa final'!#REF!),"")</f>
        <v>#REF!</v>
      </c>
      <c r="S50" s="64" t="e">
        <f>IF(AND('Mapa final'!#REF!="Muy Baja",'Mapa final'!#REF!="Menor"),CONCATENATE("R5C",'Mapa final'!#REF!),"")</f>
        <v>#REF!</v>
      </c>
      <c r="T50" s="64" t="e">
        <f>IF(AND('Mapa final'!#REF!="Muy Baja",'Mapa final'!#REF!="Menor"),CONCATENATE("R5C",'Mapa final'!#REF!),"")</f>
        <v>#REF!</v>
      </c>
      <c r="U50" s="65" t="e">
        <f>IF(AND('Mapa final'!#REF!="Muy Baja",'Mapa final'!#REF!="Menor"),CONCATENATE("R5C",'Mapa final'!#REF!),"")</f>
        <v>#REF!</v>
      </c>
      <c r="V50" s="54" t="e">
        <f>IF(AND('Mapa final'!#REF!="Muy Baja",'Mapa final'!#REF!="Moderado"),CONCATENATE("R5C",'Mapa final'!#REF!),"")</f>
        <v>#REF!</v>
      </c>
      <c r="W50" s="55" t="e">
        <f>IF(AND('Mapa final'!#REF!="Muy Baja",'Mapa final'!#REF!="Moderado"),CONCATENATE("R5C",'Mapa final'!#REF!),"")</f>
        <v>#REF!</v>
      </c>
      <c r="X50" s="55" t="e">
        <f>IF(AND('Mapa final'!#REF!="Muy Baja",'Mapa final'!#REF!="Moderado"),CONCATENATE("R5C",'Mapa final'!#REF!),"")</f>
        <v>#REF!</v>
      </c>
      <c r="Y50" s="55" t="e">
        <f>IF(AND('Mapa final'!#REF!="Muy Baja",'Mapa final'!#REF!="Moderado"),CONCATENATE("R5C",'Mapa final'!#REF!),"")</f>
        <v>#REF!</v>
      </c>
      <c r="Z50" s="55" t="e">
        <f>IF(AND('Mapa final'!#REF!="Muy Baja",'Mapa final'!#REF!="Moderado"),CONCATENATE("R5C",'Mapa final'!#REF!),"")</f>
        <v>#REF!</v>
      </c>
      <c r="AA50" s="56"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44" t="e">
        <f>IF(AND('Mapa final'!#REF!="Muy Baja",'Mapa final'!#REF!="Mayor"),CONCATENATE("R5C",'Mapa final'!#REF!),"")</f>
        <v>#REF!</v>
      </c>
      <c r="AE50" s="44" t="e">
        <f>IF(AND('Mapa final'!#REF!="Muy Baja",'Mapa final'!#REF!="Mayor"),CONCATENATE("R5C",'Mapa final'!#REF!),"")</f>
        <v>#REF!</v>
      </c>
      <c r="AF50" s="44"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31"/>
      <c r="C51" s="331"/>
      <c r="D51" s="332"/>
      <c r="E51" s="432"/>
      <c r="F51" s="433"/>
      <c r="G51" s="433"/>
      <c r="H51" s="433"/>
      <c r="I51" s="448"/>
      <c r="J51" s="63" t="e">
        <f>IF(AND('Mapa final'!#REF!="Muy Baja",'Mapa final'!#REF!="Leve"),CONCATENATE("R6C",'Mapa final'!#REF!),"")</f>
        <v>#REF!</v>
      </c>
      <c r="K51" s="64" t="e">
        <f>IF(AND('Mapa final'!#REF!="Muy Baja",'Mapa final'!#REF!="Leve"),CONCATENATE("R6C",'Mapa final'!#REF!),"")</f>
        <v>#REF!</v>
      </c>
      <c r="L51" s="64" t="e">
        <f>IF(AND('Mapa final'!#REF!="Muy Baja",'Mapa final'!#REF!="Leve"),CONCATENATE("R6C",'Mapa final'!#REF!),"")</f>
        <v>#REF!</v>
      </c>
      <c r="M51" s="64" t="e">
        <f>IF(AND('Mapa final'!#REF!="Muy Baja",'Mapa final'!#REF!="Leve"),CONCATENATE("R6C",'Mapa final'!#REF!),"")</f>
        <v>#REF!</v>
      </c>
      <c r="N51" s="64" t="e">
        <f>IF(AND('Mapa final'!#REF!="Muy Baja",'Mapa final'!#REF!="Leve"),CONCATENATE("R6C",'Mapa final'!#REF!),"")</f>
        <v>#REF!</v>
      </c>
      <c r="O51" s="65" t="e">
        <f>IF(AND('Mapa final'!#REF!="Muy Baja",'Mapa final'!#REF!="Leve"),CONCATENATE("R6C",'Mapa final'!#REF!),"")</f>
        <v>#REF!</v>
      </c>
      <c r="P51" s="63" t="e">
        <f>IF(AND('Mapa final'!#REF!="Muy Baja",'Mapa final'!#REF!="Menor"),CONCATENATE("R6C",'Mapa final'!#REF!),"")</f>
        <v>#REF!</v>
      </c>
      <c r="Q51" s="64" t="e">
        <f>IF(AND('Mapa final'!#REF!="Muy Baja",'Mapa final'!#REF!="Menor"),CONCATENATE("R6C",'Mapa final'!#REF!),"")</f>
        <v>#REF!</v>
      </c>
      <c r="R51" s="64" t="e">
        <f>IF(AND('Mapa final'!#REF!="Muy Baja",'Mapa final'!#REF!="Menor"),CONCATENATE("R6C",'Mapa final'!#REF!),"")</f>
        <v>#REF!</v>
      </c>
      <c r="S51" s="64" t="e">
        <f>IF(AND('Mapa final'!#REF!="Muy Baja",'Mapa final'!#REF!="Menor"),CONCATENATE("R6C",'Mapa final'!#REF!),"")</f>
        <v>#REF!</v>
      </c>
      <c r="T51" s="64" t="e">
        <f>IF(AND('Mapa final'!#REF!="Muy Baja",'Mapa final'!#REF!="Menor"),CONCATENATE("R6C",'Mapa final'!#REF!),"")</f>
        <v>#REF!</v>
      </c>
      <c r="U51" s="65" t="e">
        <f>IF(AND('Mapa final'!#REF!="Muy Baja",'Mapa final'!#REF!="Menor"),CONCATENATE("R6C",'Mapa final'!#REF!),"")</f>
        <v>#REF!</v>
      </c>
      <c r="V51" s="54" t="e">
        <f>IF(AND('Mapa final'!#REF!="Muy Baja",'Mapa final'!#REF!="Moderado"),CONCATENATE("R6C",'Mapa final'!#REF!),"")</f>
        <v>#REF!</v>
      </c>
      <c r="W51" s="55" t="e">
        <f>IF(AND('Mapa final'!#REF!="Muy Baja",'Mapa final'!#REF!="Moderado"),CONCATENATE("R6C",'Mapa final'!#REF!),"")</f>
        <v>#REF!</v>
      </c>
      <c r="X51" s="55" t="e">
        <f>IF(AND('Mapa final'!#REF!="Muy Baja",'Mapa final'!#REF!="Moderado"),CONCATENATE("R6C",'Mapa final'!#REF!),"")</f>
        <v>#REF!</v>
      </c>
      <c r="Y51" s="55" t="e">
        <f>IF(AND('Mapa final'!#REF!="Muy Baja",'Mapa final'!#REF!="Moderado"),CONCATENATE("R6C",'Mapa final'!#REF!),"")</f>
        <v>#REF!</v>
      </c>
      <c r="Z51" s="55" t="e">
        <f>IF(AND('Mapa final'!#REF!="Muy Baja",'Mapa final'!#REF!="Moderado"),CONCATENATE("R6C",'Mapa final'!#REF!),"")</f>
        <v>#REF!</v>
      </c>
      <c r="AA51" s="56"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44" t="e">
        <f>IF(AND('Mapa final'!#REF!="Muy Baja",'Mapa final'!#REF!="Mayor"),CONCATENATE("R6C",'Mapa final'!#REF!),"")</f>
        <v>#REF!</v>
      </c>
      <c r="AE51" s="44" t="e">
        <f>IF(AND('Mapa final'!#REF!="Muy Baja",'Mapa final'!#REF!="Mayor"),CONCATENATE("R6C",'Mapa final'!#REF!),"")</f>
        <v>#REF!</v>
      </c>
      <c r="AF51" s="44"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31"/>
      <c r="C52" s="331"/>
      <c r="D52" s="332"/>
      <c r="E52" s="432"/>
      <c r="F52" s="433"/>
      <c r="G52" s="433"/>
      <c r="H52" s="433"/>
      <c r="I52" s="448"/>
      <c r="J52" s="63" t="e">
        <f>IF(AND('Mapa final'!#REF!="Muy Baja",'Mapa final'!#REF!="Leve"),CONCATENATE("R7C",'Mapa final'!#REF!),"")</f>
        <v>#REF!</v>
      </c>
      <c r="K52" s="64" t="e">
        <f>IF(AND('Mapa final'!#REF!="Muy Baja",'Mapa final'!#REF!="Leve"),CONCATENATE("R7C",'Mapa final'!#REF!),"")</f>
        <v>#REF!</v>
      </c>
      <c r="L52" s="64" t="e">
        <f>IF(AND('Mapa final'!#REF!="Muy Baja",'Mapa final'!#REF!="Leve"),CONCATENATE("R7C",'Mapa final'!#REF!),"")</f>
        <v>#REF!</v>
      </c>
      <c r="M52" s="64" t="e">
        <f>IF(AND('Mapa final'!#REF!="Muy Baja",'Mapa final'!#REF!="Leve"),CONCATENATE("R7C",'Mapa final'!#REF!),"")</f>
        <v>#REF!</v>
      </c>
      <c r="N52" s="64" t="e">
        <f>IF(AND('Mapa final'!#REF!="Muy Baja",'Mapa final'!#REF!="Leve"),CONCATENATE("R7C",'Mapa final'!#REF!),"")</f>
        <v>#REF!</v>
      </c>
      <c r="O52" s="65" t="e">
        <f>IF(AND('Mapa final'!#REF!="Muy Baja",'Mapa final'!#REF!="Leve"),CONCATENATE("R7C",'Mapa final'!#REF!),"")</f>
        <v>#REF!</v>
      </c>
      <c r="P52" s="63" t="e">
        <f>IF(AND('Mapa final'!#REF!="Muy Baja",'Mapa final'!#REF!="Menor"),CONCATENATE("R7C",'Mapa final'!#REF!),"")</f>
        <v>#REF!</v>
      </c>
      <c r="Q52" s="64" t="e">
        <f>IF(AND('Mapa final'!#REF!="Muy Baja",'Mapa final'!#REF!="Menor"),CONCATENATE("R7C",'Mapa final'!#REF!),"")</f>
        <v>#REF!</v>
      </c>
      <c r="R52" s="64" t="e">
        <f>IF(AND('Mapa final'!#REF!="Muy Baja",'Mapa final'!#REF!="Menor"),CONCATENATE("R7C",'Mapa final'!#REF!),"")</f>
        <v>#REF!</v>
      </c>
      <c r="S52" s="64" t="e">
        <f>IF(AND('Mapa final'!#REF!="Muy Baja",'Mapa final'!#REF!="Menor"),CONCATENATE("R7C",'Mapa final'!#REF!),"")</f>
        <v>#REF!</v>
      </c>
      <c r="T52" s="64" t="e">
        <f>IF(AND('Mapa final'!#REF!="Muy Baja",'Mapa final'!#REF!="Menor"),CONCATENATE("R7C",'Mapa final'!#REF!),"")</f>
        <v>#REF!</v>
      </c>
      <c r="U52" s="65" t="e">
        <f>IF(AND('Mapa final'!#REF!="Muy Baja",'Mapa final'!#REF!="Menor"),CONCATENATE("R7C",'Mapa final'!#REF!),"")</f>
        <v>#REF!</v>
      </c>
      <c r="V52" s="54" t="e">
        <f>IF(AND('Mapa final'!#REF!="Muy Baja",'Mapa final'!#REF!="Moderado"),CONCATENATE("R7C",'Mapa final'!#REF!),"")</f>
        <v>#REF!</v>
      </c>
      <c r="W52" s="55" t="e">
        <f>IF(AND('Mapa final'!#REF!="Muy Baja",'Mapa final'!#REF!="Moderado"),CONCATENATE("R7C",'Mapa final'!#REF!),"")</f>
        <v>#REF!</v>
      </c>
      <c r="X52" s="55" t="e">
        <f>IF(AND('Mapa final'!#REF!="Muy Baja",'Mapa final'!#REF!="Moderado"),CONCATENATE("R7C",'Mapa final'!#REF!),"")</f>
        <v>#REF!</v>
      </c>
      <c r="Y52" s="55" t="e">
        <f>IF(AND('Mapa final'!#REF!="Muy Baja",'Mapa final'!#REF!="Moderado"),CONCATENATE("R7C",'Mapa final'!#REF!),"")</f>
        <v>#REF!</v>
      </c>
      <c r="Z52" s="55" t="e">
        <f>IF(AND('Mapa final'!#REF!="Muy Baja",'Mapa final'!#REF!="Moderado"),CONCATENATE("R7C",'Mapa final'!#REF!),"")</f>
        <v>#REF!</v>
      </c>
      <c r="AA52" s="56"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44" t="e">
        <f>IF(AND('Mapa final'!#REF!="Muy Baja",'Mapa final'!#REF!="Mayor"),CONCATENATE("R7C",'Mapa final'!#REF!),"")</f>
        <v>#REF!</v>
      </c>
      <c r="AE52" s="44" t="e">
        <f>IF(AND('Mapa final'!#REF!="Muy Baja",'Mapa final'!#REF!="Mayor"),CONCATENATE("R7C",'Mapa final'!#REF!),"")</f>
        <v>#REF!</v>
      </c>
      <c r="AF52" s="44"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31"/>
      <c r="C53" s="331"/>
      <c r="D53" s="332"/>
      <c r="E53" s="432"/>
      <c r="F53" s="433"/>
      <c r="G53" s="433"/>
      <c r="H53" s="433"/>
      <c r="I53" s="448"/>
      <c r="J53" s="63" t="e">
        <f>IF(AND('Mapa final'!#REF!="Muy Baja",'Mapa final'!#REF!="Leve"),CONCATENATE("R8C",'Mapa final'!#REF!),"")</f>
        <v>#REF!</v>
      </c>
      <c r="K53" s="64" t="e">
        <f>IF(AND('Mapa final'!#REF!="Muy Baja",'Mapa final'!#REF!="Leve"),CONCATENATE("R8C",'Mapa final'!#REF!),"")</f>
        <v>#REF!</v>
      </c>
      <c r="L53" s="64" t="e">
        <f>IF(AND('Mapa final'!#REF!="Muy Baja",'Mapa final'!#REF!="Leve"),CONCATENATE("R8C",'Mapa final'!#REF!),"")</f>
        <v>#REF!</v>
      </c>
      <c r="M53" s="64" t="e">
        <f>IF(AND('Mapa final'!#REF!="Muy Baja",'Mapa final'!#REF!="Leve"),CONCATENATE("R8C",'Mapa final'!#REF!),"")</f>
        <v>#REF!</v>
      </c>
      <c r="N53" s="64" t="e">
        <f>IF(AND('Mapa final'!#REF!="Muy Baja",'Mapa final'!#REF!="Leve"),CONCATENATE("R8C",'Mapa final'!#REF!),"")</f>
        <v>#REF!</v>
      </c>
      <c r="O53" s="65" t="e">
        <f>IF(AND('Mapa final'!#REF!="Muy Baja",'Mapa final'!#REF!="Leve"),CONCATENATE("R8C",'Mapa final'!#REF!),"")</f>
        <v>#REF!</v>
      </c>
      <c r="P53" s="63" t="e">
        <f>IF(AND('Mapa final'!#REF!="Muy Baja",'Mapa final'!#REF!="Menor"),CONCATENATE("R8C",'Mapa final'!#REF!),"")</f>
        <v>#REF!</v>
      </c>
      <c r="Q53" s="64" t="e">
        <f>IF(AND('Mapa final'!#REF!="Muy Baja",'Mapa final'!#REF!="Menor"),CONCATENATE("R8C",'Mapa final'!#REF!),"")</f>
        <v>#REF!</v>
      </c>
      <c r="R53" s="64" t="e">
        <f>IF(AND('Mapa final'!#REF!="Muy Baja",'Mapa final'!#REF!="Menor"),CONCATENATE("R8C",'Mapa final'!#REF!),"")</f>
        <v>#REF!</v>
      </c>
      <c r="S53" s="64" t="e">
        <f>IF(AND('Mapa final'!#REF!="Muy Baja",'Mapa final'!#REF!="Menor"),CONCATENATE("R8C",'Mapa final'!#REF!),"")</f>
        <v>#REF!</v>
      </c>
      <c r="T53" s="64" t="e">
        <f>IF(AND('Mapa final'!#REF!="Muy Baja",'Mapa final'!#REF!="Menor"),CONCATENATE("R8C",'Mapa final'!#REF!),"")</f>
        <v>#REF!</v>
      </c>
      <c r="U53" s="65" t="e">
        <f>IF(AND('Mapa final'!#REF!="Muy Baja",'Mapa final'!#REF!="Menor"),CONCATENATE("R8C",'Mapa final'!#REF!),"")</f>
        <v>#REF!</v>
      </c>
      <c r="V53" s="54" t="e">
        <f>IF(AND('Mapa final'!#REF!="Muy Baja",'Mapa final'!#REF!="Moderado"),CONCATENATE("R8C",'Mapa final'!#REF!),"")</f>
        <v>#REF!</v>
      </c>
      <c r="W53" s="55" t="e">
        <f>IF(AND('Mapa final'!#REF!="Muy Baja",'Mapa final'!#REF!="Moderado"),CONCATENATE("R8C",'Mapa final'!#REF!),"")</f>
        <v>#REF!</v>
      </c>
      <c r="X53" s="55" t="e">
        <f>IF(AND('Mapa final'!#REF!="Muy Baja",'Mapa final'!#REF!="Moderado"),CONCATENATE("R8C",'Mapa final'!#REF!),"")</f>
        <v>#REF!</v>
      </c>
      <c r="Y53" s="55" t="e">
        <f>IF(AND('Mapa final'!#REF!="Muy Baja",'Mapa final'!#REF!="Moderado"),CONCATENATE("R8C",'Mapa final'!#REF!),"")</f>
        <v>#REF!</v>
      </c>
      <c r="Z53" s="55" t="e">
        <f>IF(AND('Mapa final'!#REF!="Muy Baja",'Mapa final'!#REF!="Moderado"),CONCATENATE("R8C",'Mapa final'!#REF!),"")</f>
        <v>#REF!</v>
      </c>
      <c r="AA53" s="56"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44" t="e">
        <f>IF(AND('Mapa final'!#REF!="Muy Baja",'Mapa final'!#REF!="Mayor"),CONCATENATE("R8C",'Mapa final'!#REF!),"")</f>
        <v>#REF!</v>
      </c>
      <c r="AE53" s="44" t="e">
        <f>IF(AND('Mapa final'!#REF!="Muy Baja",'Mapa final'!#REF!="Mayor"),CONCATENATE("R8C",'Mapa final'!#REF!),"")</f>
        <v>#REF!</v>
      </c>
      <c r="AF53" s="44"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31"/>
      <c r="C54" s="331"/>
      <c r="D54" s="332"/>
      <c r="E54" s="432"/>
      <c r="F54" s="433"/>
      <c r="G54" s="433"/>
      <c r="H54" s="433"/>
      <c r="I54" s="448"/>
      <c r="J54" s="63" t="e">
        <f>IF(AND('Mapa final'!#REF!="Muy Baja",'Mapa final'!#REF!="Leve"),CONCATENATE("R9C",'Mapa final'!#REF!),"")</f>
        <v>#REF!</v>
      </c>
      <c r="K54" s="64" t="e">
        <f>IF(AND('Mapa final'!#REF!="Muy Baja",'Mapa final'!#REF!="Leve"),CONCATENATE("R9C",'Mapa final'!#REF!),"")</f>
        <v>#REF!</v>
      </c>
      <c r="L54" s="64" t="e">
        <f>IF(AND('Mapa final'!#REF!="Muy Baja",'Mapa final'!#REF!="Leve"),CONCATENATE("R9C",'Mapa final'!#REF!),"")</f>
        <v>#REF!</v>
      </c>
      <c r="M54" s="64" t="e">
        <f>IF(AND('Mapa final'!#REF!="Muy Baja",'Mapa final'!#REF!="Leve"),CONCATENATE("R9C",'Mapa final'!#REF!),"")</f>
        <v>#REF!</v>
      </c>
      <c r="N54" s="64" t="e">
        <f>IF(AND('Mapa final'!#REF!="Muy Baja",'Mapa final'!#REF!="Leve"),CONCATENATE("R9C",'Mapa final'!#REF!),"")</f>
        <v>#REF!</v>
      </c>
      <c r="O54" s="65" t="e">
        <f>IF(AND('Mapa final'!#REF!="Muy Baja",'Mapa final'!#REF!="Leve"),CONCATENATE("R9C",'Mapa final'!#REF!),"")</f>
        <v>#REF!</v>
      </c>
      <c r="P54" s="63" t="e">
        <f>IF(AND('Mapa final'!#REF!="Muy Baja",'Mapa final'!#REF!="Menor"),CONCATENATE("R9C",'Mapa final'!#REF!),"")</f>
        <v>#REF!</v>
      </c>
      <c r="Q54" s="64" t="e">
        <f>IF(AND('Mapa final'!#REF!="Muy Baja",'Mapa final'!#REF!="Menor"),CONCATENATE("R9C",'Mapa final'!#REF!),"")</f>
        <v>#REF!</v>
      </c>
      <c r="R54" s="64" t="e">
        <f>IF(AND('Mapa final'!#REF!="Muy Baja",'Mapa final'!#REF!="Menor"),CONCATENATE("R9C",'Mapa final'!#REF!),"")</f>
        <v>#REF!</v>
      </c>
      <c r="S54" s="64" t="e">
        <f>IF(AND('Mapa final'!#REF!="Muy Baja",'Mapa final'!#REF!="Menor"),CONCATENATE("R9C",'Mapa final'!#REF!),"")</f>
        <v>#REF!</v>
      </c>
      <c r="T54" s="64" t="e">
        <f>IF(AND('Mapa final'!#REF!="Muy Baja",'Mapa final'!#REF!="Menor"),CONCATENATE("R9C",'Mapa final'!#REF!),"")</f>
        <v>#REF!</v>
      </c>
      <c r="U54" s="65" t="e">
        <f>IF(AND('Mapa final'!#REF!="Muy Baja",'Mapa final'!#REF!="Menor"),CONCATENATE("R9C",'Mapa final'!#REF!),"")</f>
        <v>#REF!</v>
      </c>
      <c r="V54" s="54" t="e">
        <f>IF(AND('Mapa final'!#REF!="Muy Baja",'Mapa final'!#REF!="Moderado"),CONCATENATE("R9C",'Mapa final'!#REF!),"")</f>
        <v>#REF!</v>
      </c>
      <c r="W54" s="55" t="e">
        <f>IF(AND('Mapa final'!#REF!="Muy Baja",'Mapa final'!#REF!="Moderado"),CONCATENATE("R9C",'Mapa final'!#REF!),"")</f>
        <v>#REF!</v>
      </c>
      <c r="X54" s="55" t="e">
        <f>IF(AND('Mapa final'!#REF!="Muy Baja",'Mapa final'!#REF!="Moderado"),CONCATENATE("R9C",'Mapa final'!#REF!),"")</f>
        <v>#REF!</v>
      </c>
      <c r="Y54" s="55" t="e">
        <f>IF(AND('Mapa final'!#REF!="Muy Baja",'Mapa final'!#REF!="Moderado"),CONCATENATE("R9C",'Mapa final'!#REF!),"")</f>
        <v>#REF!</v>
      </c>
      <c r="Z54" s="55" t="e">
        <f>IF(AND('Mapa final'!#REF!="Muy Baja",'Mapa final'!#REF!="Moderado"),CONCATENATE("R9C",'Mapa final'!#REF!),"")</f>
        <v>#REF!</v>
      </c>
      <c r="AA54" s="56" t="e">
        <f>IF(AND('Mapa final'!#REF!="Muy Baja",'Mapa final'!#REF!="Moderado"),CONCATENATE("R9C",'Mapa final'!#REF!),"")</f>
        <v>#REF!</v>
      </c>
      <c r="AB54" s="38" t="e">
        <f>IF(AND('Mapa final'!#REF!="Muy Baja",'Mapa final'!#REF!="Mayor"),CONCATENATE("R9C",'Mapa final'!#REF!),"")</f>
        <v>#REF!</v>
      </c>
      <c r="AC54" s="39" t="e">
        <f>IF(AND('Mapa final'!#REF!="Muy Baja",'Mapa final'!#REF!="Mayor"),CONCATENATE("R9C",'Mapa final'!#REF!),"")</f>
        <v>#REF!</v>
      </c>
      <c r="AD54" s="44" t="e">
        <f>IF(AND('Mapa final'!#REF!="Muy Baja",'Mapa final'!#REF!="Mayor"),CONCATENATE("R9C",'Mapa final'!#REF!),"")</f>
        <v>#REF!</v>
      </c>
      <c r="AE54" s="44" t="e">
        <f>IF(AND('Mapa final'!#REF!="Muy Baja",'Mapa final'!#REF!="Mayor"),CONCATENATE("R9C",'Mapa final'!#REF!),"")</f>
        <v>#REF!</v>
      </c>
      <c r="AF54" s="44" t="e">
        <f>IF(AND('Mapa final'!#REF!="Muy Baja",'Mapa final'!#REF!="Mayor"),CONCATENATE("R9C",'Mapa final'!#REF!),"")</f>
        <v>#REF!</v>
      </c>
      <c r="AG54" s="40" t="e">
        <f>IF(AND('Mapa final'!#REF!="Muy Baja",'Mapa final'!#REF!="Mayor"),CONCATENATE("R9C",'Mapa final'!#REF!),"")</f>
        <v>#REF!</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e">
        <f>IF(AND('Mapa final'!#REF!="Muy Baja",'Mapa final'!#REF!="Catastrófico"),CONCATENATE("R9C",'Mapa final'!#REF!),"")</f>
        <v>#REF!</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31"/>
      <c r="C55" s="331"/>
      <c r="D55" s="332"/>
      <c r="E55" s="434"/>
      <c r="F55" s="435"/>
      <c r="G55" s="435"/>
      <c r="H55" s="435"/>
      <c r="I55" s="449"/>
      <c r="J55" s="66" t="e">
        <f>IF(AND('Mapa final'!#REF!="Muy Baja",'Mapa final'!#REF!="Leve"),CONCATENATE("R10C",'Mapa final'!#REF!),"")</f>
        <v>#REF!</v>
      </c>
      <c r="K55" s="67" t="e">
        <f>IF(AND('Mapa final'!#REF!="Muy Baja",'Mapa final'!#REF!="Leve"),CONCATENATE("R10C",'Mapa final'!#REF!),"")</f>
        <v>#REF!</v>
      </c>
      <c r="L55" s="67" t="e">
        <f>IF(AND('Mapa final'!#REF!="Muy Baja",'Mapa final'!#REF!="Leve"),CONCATENATE("R10C",'Mapa final'!#REF!),"")</f>
        <v>#REF!</v>
      </c>
      <c r="M55" s="67" t="e">
        <f>IF(AND('Mapa final'!#REF!="Muy Baja",'Mapa final'!#REF!="Leve"),CONCATENATE("R10C",'Mapa final'!#REF!),"")</f>
        <v>#REF!</v>
      </c>
      <c r="N55" s="67" t="e">
        <f>IF(AND('Mapa final'!#REF!="Muy Baja",'Mapa final'!#REF!="Leve"),CONCATENATE("R10C",'Mapa final'!#REF!),"")</f>
        <v>#REF!</v>
      </c>
      <c r="O55" s="68" t="e">
        <f>IF(AND('Mapa final'!#REF!="Muy Baja",'Mapa final'!#REF!="Leve"),CONCATENATE("R10C",'Mapa final'!#REF!),"")</f>
        <v>#REF!</v>
      </c>
      <c r="P55" s="66" t="e">
        <f>IF(AND('Mapa final'!#REF!="Muy Baja",'Mapa final'!#REF!="Menor"),CONCATENATE("R10C",'Mapa final'!#REF!),"")</f>
        <v>#REF!</v>
      </c>
      <c r="Q55" s="67" t="e">
        <f>IF(AND('Mapa final'!#REF!="Muy Baja",'Mapa final'!#REF!="Menor"),CONCATENATE("R10C",'Mapa final'!#REF!),"")</f>
        <v>#REF!</v>
      </c>
      <c r="R55" s="67" t="e">
        <f>IF(AND('Mapa final'!#REF!="Muy Baja",'Mapa final'!#REF!="Menor"),CONCATENATE("R10C",'Mapa final'!#REF!),"")</f>
        <v>#REF!</v>
      </c>
      <c r="S55" s="67" t="e">
        <f>IF(AND('Mapa final'!#REF!="Muy Baja",'Mapa final'!#REF!="Menor"),CONCATENATE("R10C",'Mapa final'!#REF!),"")</f>
        <v>#REF!</v>
      </c>
      <c r="T55" s="67" t="e">
        <f>IF(AND('Mapa final'!#REF!="Muy Baja",'Mapa final'!#REF!="Menor"),CONCATENATE("R10C",'Mapa final'!#REF!),"")</f>
        <v>#REF!</v>
      </c>
      <c r="U55" s="68" t="e">
        <f>IF(AND('Mapa final'!#REF!="Muy Baja",'Mapa final'!#REF!="Menor"),CONCATENATE("R10C",'Mapa final'!#REF!),"")</f>
        <v>#REF!</v>
      </c>
      <c r="V55" s="57" t="e">
        <f>IF(AND('Mapa final'!#REF!="Muy Baja",'Mapa final'!#REF!="Moderado"),CONCATENATE("R10C",'Mapa final'!#REF!),"")</f>
        <v>#REF!</v>
      </c>
      <c r="W55" s="58" t="e">
        <f>IF(AND('Mapa final'!#REF!="Muy Baja",'Mapa final'!#REF!="Moderado"),CONCATENATE("R10C",'Mapa final'!#REF!),"")</f>
        <v>#REF!</v>
      </c>
      <c r="X55" s="58" t="e">
        <f>IF(AND('Mapa final'!#REF!="Muy Baja",'Mapa final'!#REF!="Moderado"),CONCATENATE("R10C",'Mapa final'!#REF!),"")</f>
        <v>#REF!</v>
      </c>
      <c r="Y55" s="58" t="e">
        <f>IF(AND('Mapa final'!#REF!="Muy Baja",'Mapa final'!#REF!="Moderado"),CONCATENATE("R10C",'Mapa final'!#REF!),"")</f>
        <v>#REF!</v>
      </c>
      <c r="Z55" s="58" t="e">
        <f>IF(AND('Mapa final'!#REF!="Muy Baja",'Mapa final'!#REF!="Moderado"),CONCATENATE("R10C",'Mapa final'!#REF!),"")</f>
        <v>#REF!</v>
      </c>
      <c r="AA55" s="59" t="e">
        <f>IF(AND('Mapa final'!#REF!="Muy Baja",'Mapa final'!#REF!="Moderado"),CONCATENATE("R10C",'Mapa final'!#REF!),"")</f>
        <v>#REF!</v>
      </c>
      <c r="AB55" s="45" t="e">
        <f>IF(AND('Mapa final'!#REF!="Muy Baja",'Mapa final'!#REF!="Mayor"),CONCATENATE("R10C",'Mapa final'!#REF!),"")</f>
        <v>#REF!</v>
      </c>
      <c r="AC55" s="46" t="e">
        <f>IF(AND('Mapa final'!#REF!="Muy Baja",'Mapa final'!#REF!="Mayor"),CONCATENATE("R10C",'Mapa final'!#REF!),"")</f>
        <v>#REF!</v>
      </c>
      <c r="AD55" s="46" t="e">
        <f>IF(AND('Mapa final'!#REF!="Muy Baja",'Mapa final'!#REF!="Mayor"),CONCATENATE("R10C",'Mapa final'!#REF!),"")</f>
        <v>#REF!</v>
      </c>
      <c r="AE55" s="46" t="e">
        <f>IF(AND('Mapa final'!#REF!="Muy Baja",'Mapa final'!#REF!="Mayor"),CONCATENATE("R10C",'Mapa final'!#REF!),"")</f>
        <v>#REF!</v>
      </c>
      <c r="AF55" s="46" t="e">
        <f>IF(AND('Mapa final'!#REF!="Muy Baja",'Mapa final'!#REF!="Mayor"),CONCATENATE("R10C",'Mapa final'!#REF!),"")</f>
        <v>#REF!</v>
      </c>
      <c r="AG55" s="47" t="e">
        <f>IF(AND('Mapa final'!#REF!="Muy Baja",'Mapa final'!#REF!="Mayor"),CONCATENATE("R10C",'Mapa final'!#REF!),"")</f>
        <v>#REF!</v>
      </c>
      <c r="AH55" s="48" t="e">
        <f>IF(AND('Mapa final'!#REF!="Muy Baja",'Mapa final'!#REF!="Catastrófico"),CONCATENATE("R10C",'Mapa final'!#REF!),"")</f>
        <v>#REF!</v>
      </c>
      <c r="AI55" s="49" t="e">
        <f>IF(AND('Mapa final'!#REF!="Muy Baja",'Mapa final'!#REF!="Catastrófico"),CONCATENATE("R10C",'Mapa final'!#REF!),"")</f>
        <v>#REF!</v>
      </c>
      <c r="AJ55" s="49" t="e">
        <f>IF(AND('Mapa final'!#REF!="Muy Baja",'Mapa final'!#REF!="Catastrófico"),CONCATENATE("R10C",'Mapa final'!#REF!),"")</f>
        <v>#REF!</v>
      </c>
      <c r="AK55" s="49" t="e">
        <f>IF(AND('Mapa final'!#REF!="Muy Baja",'Mapa final'!#REF!="Catastrófico"),CONCATENATE("R10C",'Mapa final'!#REF!),"")</f>
        <v>#REF!</v>
      </c>
      <c r="AL55" s="49" t="e">
        <f>IF(AND('Mapa final'!#REF!="Muy Baja",'Mapa final'!#REF!="Catastrófico"),CONCATENATE("R10C",'Mapa final'!#REF!),"")</f>
        <v>#REF!</v>
      </c>
      <c r="AM55" s="50" t="e">
        <f>IF(AND('Mapa final'!#REF!="Muy Baja",'Mapa final'!#REF!="Catastrófico"),CONCATENATE("R10C",'Mapa final'!#REF!),"")</f>
        <v>#REF!</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428" t="s">
        <v>112</v>
      </c>
      <c r="K56" s="429"/>
      <c r="L56" s="429"/>
      <c r="M56" s="429"/>
      <c r="N56" s="429"/>
      <c r="O56" s="447"/>
      <c r="P56" s="428" t="s">
        <v>111</v>
      </c>
      <c r="Q56" s="429"/>
      <c r="R56" s="429"/>
      <c r="S56" s="429"/>
      <c r="T56" s="429"/>
      <c r="U56" s="447"/>
      <c r="V56" s="428" t="s">
        <v>110</v>
      </c>
      <c r="W56" s="429"/>
      <c r="X56" s="429"/>
      <c r="Y56" s="429"/>
      <c r="Z56" s="429"/>
      <c r="AA56" s="447"/>
      <c r="AB56" s="428" t="s">
        <v>109</v>
      </c>
      <c r="AC56" s="468"/>
      <c r="AD56" s="429"/>
      <c r="AE56" s="429"/>
      <c r="AF56" s="429"/>
      <c r="AG56" s="447"/>
      <c r="AH56" s="428" t="s">
        <v>108</v>
      </c>
      <c r="AI56" s="429"/>
      <c r="AJ56" s="429"/>
      <c r="AK56" s="429"/>
      <c r="AL56" s="429"/>
      <c r="AM56" s="447"/>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432"/>
      <c r="K57" s="433"/>
      <c r="L57" s="433"/>
      <c r="M57" s="433"/>
      <c r="N57" s="433"/>
      <c r="O57" s="448"/>
      <c r="P57" s="432"/>
      <c r="Q57" s="433"/>
      <c r="R57" s="433"/>
      <c r="S57" s="433"/>
      <c r="T57" s="433"/>
      <c r="U57" s="448"/>
      <c r="V57" s="432"/>
      <c r="W57" s="433"/>
      <c r="X57" s="433"/>
      <c r="Y57" s="433"/>
      <c r="Z57" s="433"/>
      <c r="AA57" s="448"/>
      <c r="AB57" s="432"/>
      <c r="AC57" s="433"/>
      <c r="AD57" s="433"/>
      <c r="AE57" s="433"/>
      <c r="AF57" s="433"/>
      <c r="AG57" s="448"/>
      <c r="AH57" s="432"/>
      <c r="AI57" s="433"/>
      <c r="AJ57" s="433"/>
      <c r="AK57" s="433"/>
      <c r="AL57" s="433"/>
      <c r="AM57" s="448"/>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432"/>
      <c r="K58" s="433"/>
      <c r="L58" s="433"/>
      <c r="M58" s="433"/>
      <c r="N58" s="433"/>
      <c r="O58" s="448"/>
      <c r="P58" s="432"/>
      <c r="Q58" s="433"/>
      <c r="R58" s="433"/>
      <c r="S58" s="433"/>
      <c r="T58" s="433"/>
      <c r="U58" s="448"/>
      <c r="V58" s="432"/>
      <c r="W58" s="433"/>
      <c r="X58" s="433"/>
      <c r="Y58" s="433"/>
      <c r="Z58" s="433"/>
      <c r="AA58" s="448"/>
      <c r="AB58" s="432"/>
      <c r="AC58" s="433"/>
      <c r="AD58" s="433"/>
      <c r="AE58" s="433"/>
      <c r="AF58" s="433"/>
      <c r="AG58" s="448"/>
      <c r="AH58" s="432"/>
      <c r="AI58" s="433"/>
      <c r="AJ58" s="433"/>
      <c r="AK58" s="433"/>
      <c r="AL58" s="433"/>
      <c r="AM58" s="448"/>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432"/>
      <c r="K59" s="433"/>
      <c r="L59" s="433"/>
      <c r="M59" s="433"/>
      <c r="N59" s="433"/>
      <c r="O59" s="448"/>
      <c r="P59" s="432"/>
      <c r="Q59" s="433"/>
      <c r="R59" s="433"/>
      <c r="S59" s="433"/>
      <c r="T59" s="433"/>
      <c r="U59" s="448"/>
      <c r="V59" s="432"/>
      <c r="W59" s="433"/>
      <c r="X59" s="433"/>
      <c r="Y59" s="433"/>
      <c r="Z59" s="433"/>
      <c r="AA59" s="448"/>
      <c r="AB59" s="432"/>
      <c r="AC59" s="433"/>
      <c r="AD59" s="433"/>
      <c r="AE59" s="433"/>
      <c r="AF59" s="433"/>
      <c r="AG59" s="448"/>
      <c r="AH59" s="432"/>
      <c r="AI59" s="433"/>
      <c r="AJ59" s="433"/>
      <c r="AK59" s="433"/>
      <c r="AL59" s="433"/>
      <c r="AM59" s="448"/>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432"/>
      <c r="K60" s="433"/>
      <c r="L60" s="433"/>
      <c r="M60" s="433"/>
      <c r="N60" s="433"/>
      <c r="O60" s="448"/>
      <c r="P60" s="432"/>
      <c r="Q60" s="433"/>
      <c r="R60" s="433"/>
      <c r="S60" s="433"/>
      <c r="T60" s="433"/>
      <c r="U60" s="448"/>
      <c r="V60" s="432"/>
      <c r="W60" s="433"/>
      <c r="X60" s="433"/>
      <c r="Y60" s="433"/>
      <c r="Z60" s="433"/>
      <c r="AA60" s="448"/>
      <c r="AB60" s="432"/>
      <c r="AC60" s="433"/>
      <c r="AD60" s="433"/>
      <c r="AE60" s="433"/>
      <c r="AF60" s="433"/>
      <c r="AG60" s="448"/>
      <c r="AH60" s="432"/>
      <c r="AI60" s="433"/>
      <c r="AJ60" s="433"/>
      <c r="AK60" s="433"/>
      <c r="AL60" s="433"/>
      <c r="AM60" s="448"/>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434"/>
      <c r="K61" s="435"/>
      <c r="L61" s="435"/>
      <c r="M61" s="435"/>
      <c r="N61" s="435"/>
      <c r="O61" s="449"/>
      <c r="P61" s="434"/>
      <c r="Q61" s="435"/>
      <c r="R61" s="435"/>
      <c r="S61" s="435"/>
      <c r="T61" s="435"/>
      <c r="U61" s="449"/>
      <c r="V61" s="434"/>
      <c r="W61" s="435"/>
      <c r="X61" s="435"/>
      <c r="Y61" s="435"/>
      <c r="Z61" s="435"/>
      <c r="AA61" s="449"/>
      <c r="AB61" s="434"/>
      <c r="AC61" s="435"/>
      <c r="AD61" s="435"/>
      <c r="AE61" s="435"/>
      <c r="AF61" s="435"/>
      <c r="AG61" s="449"/>
      <c r="AH61" s="434"/>
      <c r="AI61" s="435"/>
      <c r="AJ61" s="435"/>
      <c r="AK61" s="435"/>
      <c r="AL61" s="435"/>
      <c r="AM61" s="44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80" zoomScaleNormal="8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0"/>
      <c r="B1" s="469" t="s">
        <v>55</v>
      </c>
      <c r="C1" s="469"/>
      <c r="D1" s="469"/>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3"/>
      <c r="C3" s="4" t="s">
        <v>52</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5" t="s">
        <v>51</v>
      </c>
      <c r="C4" s="6" t="s">
        <v>102</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8" t="s">
        <v>53</v>
      </c>
      <c r="C5" s="9" t="s">
        <v>103</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1" t="s">
        <v>107</v>
      </c>
      <c r="C6" s="9" t="s">
        <v>104</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2" t="s">
        <v>6</v>
      </c>
      <c r="C7" s="9" t="s">
        <v>105</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3" t="s">
        <v>54</v>
      </c>
      <c r="C8" s="9" t="s">
        <v>106</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70" t="s">
        <v>78</v>
      </c>
      <c r="C1" s="471"/>
      <c r="D1" s="471"/>
      <c r="E1" s="471"/>
      <c r="F1" s="472"/>
    </row>
    <row r="2" spans="2:6" ht="16.5" thickBot="1" x14ac:dyDescent="0.3">
      <c r="B2" s="76"/>
      <c r="C2" s="76"/>
      <c r="D2" s="76"/>
      <c r="E2" s="76"/>
      <c r="F2" s="76"/>
    </row>
    <row r="3" spans="2:6" ht="16.5" thickBot="1" x14ac:dyDescent="0.25">
      <c r="B3" s="474" t="s">
        <v>64</v>
      </c>
      <c r="C3" s="475"/>
      <c r="D3" s="475"/>
      <c r="E3" s="88" t="s">
        <v>65</v>
      </c>
      <c r="F3" s="89" t="s">
        <v>66</v>
      </c>
    </row>
    <row r="4" spans="2:6" ht="31.5" x14ac:dyDescent="0.2">
      <c r="B4" s="476" t="s">
        <v>67</v>
      </c>
      <c r="C4" s="478" t="s">
        <v>13</v>
      </c>
      <c r="D4" s="77" t="s">
        <v>14</v>
      </c>
      <c r="E4" s="78" t="s">
        <v>68</v>
      </c>
      <c r="F4" s="79">
        <v>0.25</v>
      </c>
    </row>
    <row r="5" spans="2:6" ht="47.25" x14ac:dyDescent="0.2">
      <c r="B5" s="477"/>
      <c r="C5" s="479"/>
      <c r="D5" s="80" t="s">
        <v>15</v>
      </c>
      <c r="E5" s="81" t="s">
        <v>69</v>
      </c>
      <c r="F5" s="82">
        <v>0.15</v>
      </c>
    </row>
    <row r="6" spans="2:6" ht="47.25" x14ac:dyDescent="0.2">
      <c r="B6" s="477"/>
      <c r="C6" s="479"/>
      <c r="D6" s="80" t="s">
        <v>16</v>
      </c>
      <c r="E6" s="81" t="s">
        <v>70</v>
      </c>
      <c r="F6" s="82">
        <v>0.1</v>
      </c>
    </row>
    <row r="7" spans="2:6" ht="63" x14ac:dyDescent="0.2">
      <c r="B7" s="477"/>
      <c r="C7" s="479" t="s">
        <v>17</v>
      </c>
      <c r="D7" s="80" t="s">
        <v>10</v>
      </c>
      <c r="E7" s="81" t="s">
        <v>71</v>
      </c>
      <c r="F7" s="82">
        <v>0.25</v>
      </c>
    </row>
    <row r="8" spans="2:6" ht="31.5" x14ac:dyDescent="0.2">
      <c r="B8" s="477"/>
      <c r="C8" s="479"/>
      <c r="D8" s="80" t="s">
        <v>9</v>
      </c>
      <c r="E8" s="81" t="s">
        <v>72</v>
      </c>
      <c r="F8" s="82">
        <v>0.15</v>
      </c>
    </row>
    <row r="9" spans="2:6" ht="47.25" x14ac:dyDescent="0.2">
      <c r="B9" s="477" t="s">
        <v>162</v>
      </c>
      <c r="C9" s="479" t="s">
        <v>18</v>
      </c>
      <c r="D9" s="80" t="s">
        <v>19</v>
      </c>
      <c r="E9" s="81" t="s">
        <v>73</v>
      </c>
      <c r="F9" s="83" t="s">
        <v>74</v>
      </c>
    </row>
    <row r="10" spans="2:6" ht="63" x14ac:dyDescent="0.2">
      <c r="B10" s="477"/>
      <c r="C10" s="479"/>
      <c r="D10" s="80" t="s">
        <v>20</v>
      </c>
      <c r="E10" s="81" t="s">
        <v>75</v>
      </c>
      <c r="F10" s="83" t="s">
        <v>74</v>
      </c>
    </row>
    <row r="11" spans="2:6" ht="47.25" x14ac:dyDescent="0.2">
      <c r="B11" s="477"/>
      <c r="C11" s="479" t="s">
        <v>21</v>
      </c>
      <c r="D11" s="80" t="s">
        <v>22</v>
      </c>
      <c r="E11" s="81" t="s">
        <v>76</v>
      </c>
      <c r="F11" s="83" t="s">
        <v>74</v>
      </c>
    </row>
    <row r="12" spans="2:6" ht="47.25" x14ac:dyDescent="0.2">
      <c r="B12" s="477"/>
      <c r="C12" s="479"/>
      <c r="D12" s="80" t="s">
        <v>23</v>
      </c>
      <c r="E12" s="81" t="s">
        <v>77</v>
      </c>
      <c r="F12" s="83" t="s">
        <v>74</v>
      </c>
    </row>
    <row r="13" spans="2:6" ht="31.5" x14ac:dyDescent="0.2">
      <c r="B13" s="477"/>
      <c r="C13" s="479" t="s">
        <v>24</v>
      </c>
      <c r="D13" s="80" t="s">
        <v>119</v>
      </c>
      <c r="E13" s="81" t="s">
        <v>122</v>
      </c>
      <c r="F13" s="83" t="s">
        <v>74</v>
      </c>
    </row>
    <row r="14" spans="2:6" ht="32.25" thickBot="1" x14ac:dyDescent="0.25">
      <c r="B14" s="480"/>
      <c r="C14" s="481"/>
      <c r="D14" s="84" t="s">
        <v>120</v>
      </c>
      <c r="E14" s="85" t="s">
        <v>121</v>
      </c>
      <c r="F14" s="86" t="s">
        <v>74</v>
      </c>
    </row>
    <row r="15" spans="2:6" ht="49.5" customHeight="1" x14ac:dyDescent="0.2">
      <c r="B15" s="473" t="s">
        <v>159</v>
      </c>
      <c r="C15" s="473"/>
      <c r="D15" s="473"/>
      <c r="E15" s="473"/>
      <c r="F15" s="473"/>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40</v>
      </c>
    </row>
    <row r="21" spans="1:1" x14ac:dyDescent="0.2">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Tabla Impacto</vt:lpstr>
      <vt:lpstr>Mapa final</vt:lpstr>
      <vt:lpstr>Matriz Calor Inherente</vt:lpstr>
      <vt:lpstr>Matriz Calor Residual</vt:lpstr>
      <vt:lpstr>Tabla probabilidad</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2021-11-11T19:19:52Z</cp:lastPrinted>
  <dcterms:created xsi:type="dcterms:W3CDTF">2020-03-24T23:12:47Z</dcterms:created>
  <dcterms:modified xsi:type="dcterms:W3CDTF">2023-02-28T14:58:24Z</dcterms:modified>
</cp:coreProperties>
</file>