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structure.xml" ContentType="application/vnd.ms-excel.rdrichvaluestructure+xml"/>
  <Override PartName="/xl/richData/rdRichValueTypes.xml" ContentType="application/vnd.ms-excel.rdrichvaluetypes+xml"/>
  <Override PartName="/xl/richData/rdrichvalue.xml" ContentType="application/vnd.ms-excel.rdrichvalu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defaultThemeVersion="124226"/>
  <mc:AlternateContent xmlns:mc="http://schemas.openxmlformats.org/markup-compatibility/2006">
    <mc:Choice Requires="x15">
      <x15ac:absPath xmlns:x15ac="http://schemas.microsoft.com/office/spreadsheetml/2010/11/ac" url="C:\Users\Sandy Poveda Vargas\Desktop\MAPAS DE RIESGOS DE GESTIÓN POR PROCESOS\"/>
    </mc:Choice>
  </mc:AlternateContent>
  <bookViews>
    <workbookView xWindow="0" yWindow="0" windowWidth="20490" windowHeight="7650" tabRatio="818" activeTab="1"/>
  </bookViews>
  <sheets>
    <sheet name="Intructivo" sheetId="20" r:id="rId1"/>
    <sheet name="Mapa final" sheetId="1" r:id="rId2"/>
    <sheet name="Hoja2" sheetId="2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externalReferences>
    <externalReference r:id="rId11"/>
    <externalReference r:id="rId12"/>
  </externalReferences>
  <calcPr calcId="162913"/>
  <pivotCaches>
    <pivotCache cacheId="0" r:id="rId13"/>
  </pivotCaches>
</workbook>
</file>

<file path=xl/calcChain.xml><?xml version="1.0" encoding="utf-8"?>
<calcChain xmlns="http://schemas.openxmlformats.org/spreadsheetml/2006/main">
  <c r="A1" i="21" l="1"/>
  <c r="J22" i="1" l="1"/>
  <c r="K22" i="1" s="1"/>
  <c r="J28" i="1"/>
  <c r="J34" i="1"/>
  <c r="K34" i="1" s="1"/>
  <c r="J40" i="1"/>
  <c r="K40" i="1" s="1"/>
  <c r="J46" i="1"/>
  <c r="K46" i="1" s="1"/>
  <c r="J52" i="1"/>
  <c r="K52" i="1" s="1"/>
  <c r="J58" i="1"/>
  <c r="K58" i="1" s="1"/>
  <c r="J64" i="1"/>
  <c r="K64" i="1" s="1"/>
  <c r="V33" i="1"/>
  <c r="S33" i="1"/>
  <c r="V32" i="1"/>
  <c r="S32" i="1"/>
  <c r="V31" i="1"/>
  <c r="S31" i="1"/>
  <c r="V30" i="1"/>
  <c r="S30" i="1"/>
  <c r="V29" i="1"/>
  <c r="S29" i="1"/>
  <c r="V28" i="1"/>
  <c r="S28" i="1"/>
  <c r="V27" i="1"/>
  <c r="S27" i="1"/>
  <c r="V26" i="1"/>
  <c r="S26" i="1"/>
  <c r="V25" i="1"/>
  <c r="S25" i="1"/>
  <c r="V24" i="1"/>
  <c r="S24" i="1"/>
  <c r="V14" i="1"/>
  <c r="V15" i="1"/>
  <c r="M47" i="1"/>
  <c r="M51" i="1"/>
  <c r="M63" i="1"/>
  <c r="M66" i="1"/>
  <c r="M25" i="1"/>
  <c r="M67" i="1"/>
  <c r="M42" i="1"/>
  <c r="M29" i="1"/>
  <c r="M31" i="1"/>
  <c r="M38" i="1"/>
  <c r="M35" i="1"/>
  <c r="M50" i="1"/>
  <c r="M43" i="1"/>
  <c r="M53" i="1"/>
  <c r="M36" i="1"/>
  <c r="M48" i="1"/>
  <c r="M60" i="1"/>
  <c r="M65" i="1"/>
  <c r="M24" i="1"/>
  <c r="M39" i="1"/>
  <c r="M68" i="1"/>
  <c r="M27" i="1"/>
  <c r="M54" i="1"/>
  <c r="M44" i="1"/>
  <c r="M45" i="1"/>
  <c r="M49" i="1"/>
  <c r="M69" i="1"/>
  <c r="M30" i="1"/>
  <c r="M59" i="1"/>
  <c r="M61" i="1"/>
  <c r="M32" i="1"/>
  <c r="M33" i="1"/>
  <c r="M26" i="1"/>
  <c r="M57" i="1"/>
  <c r="M23" i="1"/>
  <c r="M62" i="1"/>
  <c r="M37" i="1"/>
  <c r="M56" i="1"/>
  <c r="M55" i="1"/>
  <c r="M41" i="1"/>
  <c r="AD24" i="1" l="1"/>
  <c r="AC24" i="1" s="1"/>
  <c r="AD32" i="1"/>
  <c r="AC32" i="1" s="1"/>
  <c r="AD26" i="1"/>
  <c r="AC26" i="1" s="1"/>
  <c r="Z30" i="1"/>
  <c r="AA30" i="1" s="1"/>
  <c r="Z27" i="1"/>
  <c r="AB27" i="1" s="1"/>
  <c r="AD31" i="1"/>
  <c r="AC31" i="1" s="1"/>
  <c r="AD25" i="1"/>
  <c r="AC25" i="1" s="1"/>
  <c r="AD29" i="1"/>
  <c r="AC29" i="1" s="1"/>
  <c r="AD33" i="1"/>
  <c r="AC33" i="1" s="1"/>
  <c r="K28" i="1"/>
  <c r="Z28" i="1"/>
  <c r="Z32" i="1"/>
  <c r="AD28" i="1"/>
  <c r="AC28" i="1" s="1"/>
  <c r="AD30" i="1"/>
  <c r="AC30" i="1" s="1"/>
  <c r="Z29" i="1"/>
  <c r="Z31" i="1"/>
  <c r="Z33" i="1"/>
  <c r="Z24" i="1"/>
  <c r="Z26" i="1"/>
  <c r="Z25" i="1"/>
  <c r="AD27" i="1"/>
  <c r="AC27" i="1" s="1"/>
  <c r="AB30" i="1" l="1"/>
  <c r="AA27" i="1"/>
  <c r="AE27" i="1" s="1"/>
  <c r="AB32" i="1"/>
  <c r="AA32" i="1"/>
  <c r="AE32" i="1" s="1"/>
  <c r="AB31" i="1"/>
  <c r="AA31" i="1"/>
  <c r="AE31" i="1" s="1"/>
  <c r="AB28" i="1"/>
  <c r="AA28" i="1"/>
  <c r="AE28" i="1" s="1"/>
  <c r="AA33" i="1"/>
  <c r="AE33" i="1" s="1"/>
  <c r="AB33" i="1"/>
  <c r="AB29" i="1"/>
  <c r="AA29" i="1"/>
  <c r="AE29" i="1" s="1"/>
  <c r="AE30" i="1"/>
  <c r="AB22" i="1"/>
  <c r="AB23" i="1" s="1"/>
  <c r="AA22" i="1"/>
  <c r="AB25" i="1"/>
  <c r="AA25" i="1"/>
  <c r="AE25" i="1" s="1"/>
  <c r="AB26" i="1"/>
  <c r="AA26" i="1"/>
  <c r="AE26" i="1" s="1"/>
  <c r="AB24" i="1"/>
  <c r="AA24" i="1"/>
  <c r="AE24" i="1" s="1"/>
  <c r="AA23" i="1" l="1"/>
  <c r="F217" i="13"/>
  <c r="S14" i="1"/>
  <c r="S15" i="1"/>
  <c r="AD14" i="1" l="1"/>
  <c r="AC14" i="1" l="1"/>
  <c r="AD15" i="1"/>
  <c r="AC15" i="1" s="1"/>
  <c r="V10" i="1" l="1"/>
  <c r="S10" i="1"/>
  <c r="J10" i="1" l="1"/>
  <c r="K10" i="1" s="1"/>
  <c r="M19" i="1"/>
  <c r="M20" i="1"/>
  <c r="M18" i="1"/>
  <c r="M17" i="1"/>
  <c r="M21" i="1"/>
  <c r="F221" i="13" l="1"/>
  <c r="F211" i="13"/>
  <c r="F212" i="13"/>
  <c r="F213" i="13"/>
  <c r="F214" i="13"/>
  <c r="F215" i="13"/>
  <c r="F216" i="13"/>
  <c r="F218" i="13"/>
  <c r="F219" i="13"/>
  <c r="F220" i="13"/>
  <c r="F210" i="13"/>
  <c r="M11" i="1"/>
  <c r="M12" i="1"/>
  <c r="B221" i="13" a="1"/>
  <c r="M15" i="1"/>
  <c r="M14" i="1"/>
  <c r="M13" i="1"/>
  <c r="B221" i="13" l="1"/>
  <c r="S52"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V69" i="1" l="1"/>
  <c r="S69" i="1"/>
  <c r="V68" i="1"/>
  <c r="S68" i="1"/>
  <c r="V67" i="1"/>
  <c r="S67" i="1"/>
  <c r="V66" i="1"/>
  <c r="S66" i="1"/>
  <c r="V65" i="1"/>
  <c r="S65" i="1"/>
  <c r="V64" i="1"/>
  <c r="S64" i="1"/>
  <c r="V63" i="1"/>
  <c r="S63" i="1"/>
  <c r="V62" i="1"/>
  <c r="S62" i="1"/>
  <c r="V61" i="1"/>
  <c r="S61" i="1"/>
  <c r="V60" i="1"/>
  <c r="S60" i="1"/>
  <c r="V59" i="1"/>
  <c r="S59" i="1"/>
  <c r="V58" i="1"/>
  <c r="S58" i="1"/>
  <c r="V57" i="1"/>
  <c r="S57" i="1"/>
  <c r="V56" i="1"/>
  <c r="S56" i="1"/>
  <c r="V55" i="1"/>
  <c r="S55" i="1"/>
  <c r="V54" i="1"/>
  <c r="S54" i="1"/>
  <c r="V53" i="1"/>
  <c r="S53" i="1"/>
  <c r="AD53" i="1" s="1"/>
  <c r="V52" i="1"/>
  <c r="J16" i="1"/>
  <c r="K16" i="1" s="1"/>
  <c r="AD20" i="1" l="1"/>
  <c r="AC20" i="1" s="1"/>
  <c r="AD21" i="1"/>
  <c r="AC21" i="1" s="1"/>
  <c r="AD65" i="1"/>
  <c r="AD59" i="1"/>
  <c r="Z64" i="1"/>
  <c r="Z58" i="1"/>
  <c r="Z52" i="1"/>
  <c r="AA20" i="1" l="1"/>
  <c r="AE20" i="1" s="1"/>
  <c r="AB20" i="1"/>
  <c r="AB16" i="1"/>
  <c r="AA17" i="1" s="1"/>
  <c r="AA16" i="1"/>
  <c r="AB21" i="1"/>
  <c r="AA21" i="1"/>
  <c r="AE21" i="1" s="1"/>
  <c r="AA64" i="1"/>
  <c r="AB64" i="1"/>
  <c r="Z65" i="1" s="1"/>
  <c r="AA65" i="1" s="1"/>
  <c r="AA58" i="1"/>
  <c r="AB58" i="1"/>
  <c r="Z59" i="1" s="1"/>
  <c r="AB59" i="1" s="1"/>
  <c r="Z60" i="1" s="1"/>
  <c r="AA52" i="1"/>
  <c r="AB52" i="1"/>
  <c r="Z53" i="1" s="1"/>
  <c r="AB53" i="1" s="1"/>
  <c r="Z54" i="1" s="1"/>
  <c r="AB17" i="1" l="1"/>
  <c r="AA59" i="1"/>
  <c r="AA53" i="1"/>
  <c r="AB60" i="1"/>
  <c r="Z61" i="1" s="1"/>
  <c r="AA60" i="1"/>
  <c r="AB54" i="1"/>
  <c r="Z55" i="1" s="1"/>
  <c r="AA54" i="1"/>
  <c r="AB65" i="1"/>
  <c r="Z66" i="1" s="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A61" i="1" l="1"/>
  <c r="AB61" i="1"/>
  <c r="AA55" i="1"/>
  <c r="AB55" i="1"/>
  <c r="Z56" i="1" s="1"/>
  <c r="AA66" i="1"/>
  <c r="AB66" i="1"/>
  <c r="Z67" i="1" s="1"/>
  <c r="AA56" i="1" l="1"/>
  <c r="AB56" i="1"/>
  <c r="Z57" i="1" s="1"/>
  <c r="Z62" i="1"/>
  <c r="Z63" i="1"/>
  <c r="AB67" i="1"/>
  <c r="AA67" i="1"/>
  <c r="AA63" i="1" l="1"/>
  <c r="AB63" i="1"/>
  <c r="AA62" i="1"/>
  <c r="AB62" i="1"/>
  <c r="AA57" i="1"/>
  <c r="AB57" i="1"/>
  <c r="Z68" i="1"/>
  <c r="Z69" i="1"/>
  <c r="Z10" i="1"/>
  <c r="AA10" i="1" s="1"/>
  <c r="AA69" i="1" l="1"/>
  <c r="AB69" i="1"/>
  <c r="AA68" i="1"/>
  <c r="AB68" i="1"/>
  <c r="AB10" i="1" l="1"/>
  <c r="Z11" i="1" s="1"/>
  <c r="AA11" i="1" l="1"/>
  <c r="AB11" i="1"/>
  <c r="AD64" i="1"/>
  <c r="AC64" i="1" l="1"/>
  <c r="AD66" i="1"/>
  <c r="AD58" i="1"/>
  <c r="AD52" i="1"/>
  <c r="AC52" i="1" s="1"/>
  <c r="Z14" i="1" l="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V25" i="19"/>
  <c r="AH25" i="19"/>
  <c r="P45" i="19"/>
  <c r="AH45" i="19"/>
  <c r="AH15" i="19"/>
  <c r="AB55" i="19"/>
  <c r="J45" i="19"/>
  <c r="AH35" i="19"/>
  <c r="V45" i="19"/>
  <c r="AH55" i="19"/>
  <c r="V15" i="19"/>
  <c r="J25" i="19"/>
  <c r="V35" i="19"/>
  <c r="AE64" i="1"/>
  <c r="P25" i="19"/>
  <c r="V55" i="19"/>
  <c r="J15" i="19"/>
  <c r="AB15" i="19"/>
  <c r="J35" i="19"/>
  <c r="AB35" i="19"/>
  <c r="J55" i="19"/>
  <c r="AB25" i="19"/>
  <c r="P35" i="19"/>
  <c r="P55" i="19"/>
  <c r="AB45" i="19"/>
  <c r="P15" i="19"/>
  <c r="AE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58" i="1"/>
  <c r="AC65"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66" i="1"/>
  <c r="AD67" i="1"/>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AC53" i="1"/>
  <c r="AD54" i="1"/>
  <c r="AC59" i="1"/>
  <c r="AD60" i="1"/>
  <c r="AA14" i="1" l="1"/>
  <c r="AE14" i="1" s="1"/>
  <c r="AB14" i="1"/>
  <c r="Z15" i="1" s="1"/>
  <c r="AC67" i="1"/>
  <c r="AD68" i="1"/>
  <c r="K35" i="19"/>
  <c r="AC25" i="19"/>
  <c r="K45" i="19"/>
  <c r="AI45" i="19"/>
  <c r="W45" i="19"/>
  <c r="Q35" i="19"/>
  <c r="K55" i="19"/>
  <c r="AC15" i="19"/>
  <c r="Q15" i="19"/>
  <c r="AC35" i="19"/>
  <c r="AI35" i="19"/>
  <c r="Q55" i="19"/>
  <c r="AI25" i="19"/>
  <c r="AE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E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AE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E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AC54" i="1"/>
  <c r="AD55" i="1"/>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C60" i="1"/>
  <c r="AD61" i="1"/>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AE53" i="1"/>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A15" i="1" l="1"/>
  <c r="AE15" i="1" s="1"/>
  <c r="AB15" i="1"/>
  <c r="R40" i="19"/>
  <c r="AD10" i="19"/>
  <c r="X40" i="19"/>
  <c r="AJ10" i="19"/>
  <c r="R50" i="19"/>
  <c r="X10" i="19"/>
  <c r="R30" i="19"/>
  <c r="L10" i="19"/>
  <c r="L50" i="19"/>
  <c r="AJ20" i="19"/>
  <c r="AJ40" i="19"/>
  <c r="AD30" i="19"/>
  <c r="R20" i="19"/>
  <c r="AD50" i="19"/>
  <c r="AJ30" i="19"/>
  <c r="AJ50" i="19"/>
  <c r="X30" i="19"/>
  <c r="AD20" i="19"/>
  <c r="L40" i="19"/>
  <c r="X50" i="19"/>
  <c r="X20" i="19"/>
  <c r="AD40" i="19"/>
  <c r="R10" i="19"/>
  <c r="L30" i="19"/>
  <c r="L20" i="19"/>
  <c r="AC55" i="1"/>
  <c r="AD56" i="1"/>
  <c r="AC68" i="1"/>
  <c r="AD69" i="1"/>
  <c r="AC69" i="1" s="1"/>
  <c r="AJ43" i="19"/>
  <c r="AD33" i="19"/>
  <c r="X33" i="19"/>
  <c r="X13" i="19"/>
  <c r="AD43" i="19"/>
  <c r="L43" i="19"/>
  <c r="AE54" i="1"/>
  <c r="X23" i="19"/>
  <c r="R33" i="19"/>
  <c r="R43" i="19"/>
  <c r="AD53" i="19"/>
  <c r="AJ13" i="19"/>
  <c r="R23" i="19"/>
  <c r="R13" i="19"/>
  <c r="AJ53" i="19"/>
  <c r="L33" i="19"/>
  <c r="L23" i="19"/>
  <c r="X43" i="19"/>
  <c r="X53" i="19"/>
  <c r="AD13" i="19"/>
  <c r="L53" i="19"/>
  <c r="L13" i="19"/>
  <c r="AD23" i="19"/>
  <c r="AJ33" i="19"/>
  <c r="AJ23" i="19"/>
  <c r="R53" i="19"/>
  <c r="M55" i="19"/>
  <c r="AK15" i="19"/>
  <c r="AE25" i="19"/>
  <c r="AE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C61" i="1"/>
  <c r="AD62" i="1"/>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AE60" i="1"/>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61" i="1"/>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E69" i="1"/>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E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C56" i="1"/>
  <c r="AD57" i="1"/>
  <c r="AC57" i="1" s="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C62" i="1"/>
  <c r="AD63" i="1"/>
  <c r="AC63" i="1" s="1"/>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E55" i="1"/>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E63" i="1"/>
  <c r="AA14" i="19"/>
  <c r="O54" i="19"/>
  <c r="U44" i="19"/>
  <c r="U43" i="19"/>
  <c r="U13" i="19"/>
  <c r="AM53" i="19"/>
  <c r="AA53" i="19"/>
  <c r="AA43" i="19"/>
  <c r="O53" i="19"/>
  <c r="O23" i="19"/>
  <c r="O13" i="19"/>
  <c r="AG43" i="19"/>
  <c r="U33" i="19"/>
  <c r="U23" i="19"/>
  <c r="AM13" i="19"/>
  <c r="AM23" i="19"/>
  <c r="AG13" i="19"/>
  <c r="AA23" i="19"/>
  <c r="AG33" i="19"/>
  <c r="AA33" i="19"/>
  <c r="AM33" i="19"/>
  <c r="AA13" i="19"/>
  <c r="AE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E62" i="1"/>
  <c r="AF53" i="19"/>
  <c r="T43" i="19"/>
  <c r="Z53" i="19"/>
  <c r="N43" i="19"/>
  <c r="T23" i="19"/>
  <c r="AF43" i="19"/>
  <c r="Z13" i="19"/>
  <c r="Z43" i="19"/>
  <c r="AF23" i="19"/>
  <c r="AL13" i="19"/>
  <c r="Z23" i="19"/>
  <c r="AL43" i="19"/>
  <c r="AF13" i="19"/>
  <c r="AL23" i="19"/>
  <c r="N13" i="19"/>
  <c r="T33" i="19"/>
  <c r="AL53" i="19"/>
  <c r="N23" i="19"/>
  <c r="N53" i="19"/>
  <c r="AF33" i="19"/>
  <c r="N33" i="19"/>
  <c r="AE56" i="1"/>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M22" i="1" l="1"/>
  <c r="N22" i="1" s="1"/>
  <c r="M16" i="1"/>
  <c r="N16" i="1" s="1"/>
  <c r="M46" i="1"/>
  <c r="N46" i="1" s="1"/>
  <c r="M10" i="1"/>
  <c r="N10" i="1" s="1"/>
  <c r="M28" i="1"/>
  <c r="N28" i="1" s="1"/>
  <c r="M52" i="1"/>
  <c r="N52" i="1" s="1"/>
  <c r="M34" i="1"/>
  <c r="N34" i="1" s="1"/>
  <c r="M58" i="1"/>
  <c r="N58" i="1" s="1"/>
  <c r="M40" i="1"/>
  <c r="N40" i="1" s="1"/>
  <c r="M64" i="1"/>
  <c r="N64" i="1" s="1"/>
  <c r="O64" i="1" l="1"/>
  <c r="P64" i="1"/>
  <c r="V12" i="18"/>
  <c r="V36" i="18"/>
  <c r="V20" i="18"/>
  <c r="AH28" i="18"/>
  <c r="J28" i="18"/>
  <c r="P20" i="18"/>
  <c r="V44" i="18"/>
  <c r="AB20" i="18"/>
  <c r="AH36" i="18"/>
  <c r="J36" i="18"/>
  <c r="AB36" i="18"/>
  <c r="J12" i="18"/>
  <c r="J44" i="18"/>
  <c r="AB28" i="18"/>
  <c r="AH12" i="18"/>
  <c r="J20" i="18"/>
  <c r="P12" i="18"/>
  <c r="P28" i="18"/>
  <c r="P44" i="18"/>
  <c r="AB12" i="18"/>
  <c r="AB44" i="18"/>
  <c r="P36" i="18"/>
  <c r="V28" i="18"/>
  <c r="AH44" i="18"/>
  <c r="AH20" i="18"/>
  <c r="O58" i="1"/>
  <c r="P58" i="1"/>
  <c r="Z42" i="18"/>
  <c r="T18" i="18"/>
  <c r="N18" i="18"/>
  <c r="T26" i="18"/>
  <c r="AF34" i="18"/>
  <c r="N42" i="18"/>
  <c r="Z18" i="18"/>
  <c r="N10" i="18"/>
  <c r="AF26" i="18"/>
  <c r="Z10" i="18"/>
  <c r="AL34" i="18"/>
  <c r="N26" i="18"/>
  <c r="AL18" i="18"/>
  <c r="AL42" i="18"/>
  <c r="AF42" i="18"/>
  <c r="AF18" i="18"/>
  <c r="Z26" i="18"/>
  <c r="AF10" i="18"/>
  <c r="N34" i="18"/>
  <c r="T10" i="18"/>
  <c r="T42" i="18"/>
  <c r="Z34" i="18"/>
  <c r="T34" i="18"/>
  <c r="AL10" i="18"/>
  <c r="AL26" i="18"/>
  <c r="O34" i="1"/>
  <c r="P34" i="1"/>
  <c r="L16" i="18"/>
  <c r="AJ16" i="18"/>
  <c r="R8" i="18"/>
  <c r="R32" i="18"/>
  <c r="AD8" i="18"/>
  <c r="X40" i="18"/>
  <c r="AJ24" i="18"/>
  <c r="AJ32" i="18"/>
  <c r="L32" i="18"/>
  <c r="X8" i="18"/>
  <c r="R40" i="18"/>
  <c r="L40" i="18"/>
  <c r="X16" i="18"/>
  <c r="AJ40" i="18"/>
  <c r="R16" i="18"/>
  <c r="AD40" i="18"/>
  <c r="AD32" i="18"/>
  <c r="X32" i="18"/>
  <c r="AD24" i="18"/>
  <c r="L24" i="18"/>
  <c r="X24" i="18"/>
  <c r="AD16" i="18"/>
  <c r="AJ8" i="18"/>
  <c r="R24" i="18"/>
  <c r="L8" i="18"/>
  <c r="O52" i="1"/>
  <c r="P52" i="1"/>
  <c r="R18" i="18"/>
  <c r="AJ10" i="18"/>
  <c r="L18" i="18"/>
  <c r="AJ34" i="18"/>
  <c r="R26" i="18"/>
  <c r="AJ42" i="18"/>
  <c r="R10" i="18"/>
  <c r="AD34" i="18"/>
  <c r="R34" i="18"/>
  <c r="L34" i="18"/>
  <c r="AJ18" i="18"/>
  <c r="X42" i="18"/>
  <c r="R42" i="18"/>
  <c r="X26" i="18"/>
  <c r="AD26" i="18"/>
  <c r="AJ26" i="18"/>
  <c r="X34" i="18"/>
  <c r="L10" i="18"/>
  <c r="X10" i="18"/>
  <c r="AD18" i="18"/>
  <c r="AD10" i="18"/>
  <c r="X18" i="18"/>
  <c r="L42" i="18"/>
  <c r="L26" i="18"/>
  <c r="AD42" i="18"/>
  <c r="O28" i="1"/>
  <c r="P28" i="1"/>
  <c r="P16" i="18"/>
  <c r="P40" i="18"/>
  <c r="V32" i="18"/>
  <c r="V8" i="18"/>
  <c r="AH24" i="18"/>
  <c r="AH8" i="18"/>
  <c r="P24" i="18"/>
  <c r="J8" i="18"/>
  <c r="AB32" i="18"/>
  <c r="AB8" i="18"/>
  <c r="AB40" i="18"/>
  <c r="J24" i="18"/>
  <c r="J32" i="18"/>
  <c r="P8" i="18"/>
  <c r="AH32" i="18"/>
  <c r="AH16" i="18"/>
  <c r="V16" i="18"/>
  <c r="AH40" i="18"/>
  <c r="AB16" i="18"/>
  <c r="V40" i="18"/>
  <c r="AB24" i="18"/>
  <c r="J16" i="18"/>
  <c r="P32" i="18"/>
  <c r="V24" i="18"/>
  <c r="J40" i="18"/>
  <c r="J30" i="18"/>
  <c r="P38" i="18"/>
  <c r="AB6" i="18"/>
  <c r="J38" i="18"/>
  <c r="AH6" i="18"/>
  <c r="V6" i="18"/>
  <c r="J14" i="18"/>
  <c r="J6" i="18"/>
  <c r="P30" i="18"/>
  <c r="AH22" i="18"/>
  <c r="P6" i="18"/>
  <c r="AB38" i="18"/>
  <c r="P22" i="18"/>
  <c r="AB30" i="18"/>
  <c r="O10" i="1"/>
  <c r="AD10" i="1" s="1"/>
  <c r="AH38" i="18"/>
  <c r="AH30" i="18"/>
  <c r="J22" i="18"/>
  <c r="V38" i="18"/>
  <c r="P10" i="1"/>
  <c r="P14" i="18"/>
  <c r="V22" i="18"/>
  <c r="V14" i="18"/>
  <c r="AB22" i="18"/>
  <c r="V30" i="18"/>
  <c r="AB14" i="18"/>
  <c r="AH14" i="18"/>
  <c r="O46" i="1"/>
  <c r="P46" i="1"/>
  <c r="AB10" i="18"/>
  <c r="J18" i="18"/>
  <c r="P18" i="18"/>
  <c r="AB26" i="18"/>
  <c r="J26" i="18"/>
  <c r="AH10" i="18"/>
  <c r="AB42" i="18"/>
  <c r="V18" i="18"/>
  <c r="AB34" i="18"/>
  <c r="V10" i="18"/>
  <c r="AH26" i="18"/>
  <c r="V42" i="18"/>
  <c r="P26" i="18"/>
  <c r="AB18" i="18"/>
  <c r="J42" i="18"/>
  <c r="P34" i="18"/>
  <c r="P42" i="18"/>
  <c r="AH34" i="18"/>
  <c r="P10" i="18"/>
  <c r="V34" i="18"/>
  <c r="V26" i="18"/>
  <c r="AH42" i="18"/>
  <c r="AH18" i="18"/>
  <c r="J34" i="18"/>
  <c r="J10" i="18"/>
  <c r="L30" i="18"/>
  <c r="R38" i="18"/>
  <c r="AJ14" i="18"/>
  <c r="R14" i="18"/>
  <c r="L6" i="18"/>
  <c r="AD30" i="18"/>
  <c r="AJ38" i="18"/>
  <c r="AJ22" i="18"/>
  <c r="X30" i="18"/>
  <c r="AJ6" i="18"/>
  <c r="L38" i="18"/>
  <c r="AD14" i="18"/>
  <c r="L14" i="18"/>
  <c r="AD6" i="18"/>
  <c r="X38" i="18"/>
  <c r="L22" i="18"/>
  <c r="R6" i="18"/>
  <c r="X14" i="18"/>
  <c r="X22" i="18"/>
  <c r="X6" i="18"/>
  <c r="AJ30" i="18"/>
  <c r="R22" i="18"/>
  <c r="R30" i="18"/>
  <c r="AD38" i="18"/>
  <c r="P16" i="1"/>
  <c r="AD22" i="18"/>
  <c r="O16" i="1"/>
  <c r="AD16" i="1" s="1"/>
  <c r="O40" i="1"/>
  <c r="P40" i="1"/>
  <c r="AL32" i="18"/>
  <c r="N40" i="18"/>
  <c r="AF16" i="18"/>
  <c r="AL40" i="18"/>
  <c r="T8" i="18"/>
  <c r="T40" i="18"/>
  <c r="AF8" i="18"/>
  <c r="Z16" i="18"/>
  <c r="N8" i="18"/>
  <c r="AF32" i="18"/>
  <c r="AF40" i="18"/>
  <c r="AF24" i="18"/>
  <c r="AL8" i="18"/>
  <c r="AL24" i="18"/>
  <c r="N32" i="18"/>
  <c r="Z40" i="18"/>
  <c r="T24" i="18"/>
  <c r="Z8" i="18"/>
  <c r="Z32" i="18"/>
  <c r="N16" i="18"/>
  <c r="AL16" i="18"/>
  <c r="N24" i="18"/>
  <c r="T32" i="18"/>
  <c r="Z24" i="18"/>
  <c r="T16" i="18"/>
  <c r="O22" i="1"/>
  <c r="AD22" i="1" s="1"/>
  <c r="P22" i="1"/>
  <c r="AL6" i="18"/>
  <c r="Z30" i="18"/>
  <c r="N30" i="18"/>
  <c r="Z22" i="18"/>
  <c r="Z6" i="18"/>
  <c r="AL38" i="18"/>
  <c r="N14" i="18"/>
  <c r="T14" i="18"/>
  <c r="AL14" i="18"/>
  <c r="N22" i="18"/>
  <c r="T22" i="18"/>
  <c r="AF6" i="18"/>
  <c r="AF38" i="18"/>
  <c r="Z38" i="18"/>
  <c r="T38" i="18"/>
  <c r="N6" i="18"/>
  <c r="AL22" i="18"/>
  <c r="T6" i="18"/>
  <c r="AF22" i="18"/>
  <c r="AL30" i="18"/>
  <c r="T30" i="18"/>
  <c r="N38" i="18"/>
  <c r="AF30" i="18"/>
  <c r="Z14" i="18"/>
  <c r="AF14" i="18"/>
  <c r="AC22" i="1" l="1"/>
  <c r="AE22" i="1" s="1"/>
  <c r="AD23" i="1"/>
  <c r="AC23" i="1" s="1"/>
  <c r="AC16" i="1"/>
  <c r="AE16" i="1" s="1"/>
  <c r="AD17" i="1"/>
  <c r="AC10" i="1"/>
  <c r="AE10" i="1" s="1"/>
  <c r="AD11" i="1"/>
  <c r="AB48" i="19" l="1"/>
  <c r="P48" i="19"/>
  <c r="P38" i="19"/>
  <c r="AH28" i="19"/>
  <c r="J8" i="19"/>
  <c r="P28" i="19"/>
  <c r="V28" i="19"/>
  <c r="V48" i="19"/>
  <c r="J28" i="19"/>
  <c r="V18" i="19"/>
  <c r="AB28" i="19"/>
  <c r="AH48" i="19"/>
  <c r="AB8" i="19"/>
  <c r="P18" i="19"/>
  <c r="J48" i="19"/>
  <c r="J38" i="19"/>
  <c r="AH18" i="19"/>
  <c r="V8" i="19"/>
  <c r="AH8" i="19"/>
  <c r="J18" i="19"/>
  <c r="AB18" i="19"/>
  <c r="AH38" i="19"/>
  <c r="P8" i="19"/>
  <c r="AB38" i="19"/>
  <c r="V38" i="19"/>
  <c r="AE23" i="1"/>
  <c r="K8" i="19"/>
  <c r="AI18" i="19"/>
  <c r="Q18" i="19"/>
  <c r="AC18" i="19"/>
  <c r="W18" i="19"/>
  <c r="Q48" i="19"/>
  <c r="Q28" i="19"/>
  <c r="W28" i="19"/>
  <c r="W8" i="19"/>
  <c r="K48" i="19"/>
  <c r="K38" i="19"/>
  <c r="K28" i="19"/>
  <c r="AI28" i="19"/>
  <c r="W38" i="19"/>
  <c r="Q38" i="19"/>
  <c r="K18" i="19"/>
  <c r="W48" i="19"/>
  <c r="AC28" i="19"/>
  <c r="AC8" i="19"/>
  <c r="AI8" i="19"/>
  <c r="AC38" i="19"/>
  <c r="AI48" i="19"/>
  <c r="Q8" i="19"/>
  <c r="AC48" i="19"/>
  <c r="AI38" i="19"/>
  <c r="AH7" i="19"/>
  <c r="AB7" i="19"/>
  <c r="J37" i="19"/>
  <c r="J17" i="19"/>
  <c r="AB37" i="19"/>
  <c r="V37" i="19"/>
  <c r="AB17" i="19"/>
  <c r="P37" i="19"/>
  <c r="V17" i="19"/>
  <c r="P47" i="19"/>
  <c r="AB47" i="19"/>
  <c r="J47" i="19"/>
  <c r="P27" i="19"/>
  <c r="V7" i="19"/>
  <c r="AB27" i="19"/>
  <c r="J27" i="19"/>
  <c r="P17" i="19"/>
  <c r="AH47" i="19"/>
  <c r="P7" i="19"/>
  <c r="V27" i="19"/>
  <c r="V47" i="19"/>
  <c r="J7" i="19"/>
  <c r="AH27" i="19"/>
  <c r="AH17" i="19"/>
  <c r="AH37" i="19"/>
  <c r="AC17" i="1"/>
  <c r="AE17" i="1" s="1"/>
  <c r="AC11" i="1"/>
  <c r="V16" i="19"/>
  <c r="J26" i="19"/>
  <c r="J6" i="19"/>
  <c r="AB46" i="19"/>
  <c r="AH16" i="19"/>
  <c r="P26" i="19"/>
  <c r="J46" i="19"/>
  <c r="AH46" i="19"/>
  <c r="AH6" i="19"/>
  <c r="J36" i="19"/>
  <c r="AH36" i="19"/>
  <c r="V6" i="19"/>
  <c r="V46" i="19"/>
  <c r="P6" i="19"/>
  <c r="V26" i="19"/>
  <c r="AH26" i="19"/>
  <c r="P16" i="19"/>
  <c r="AB6" i="19"/>
  <c r="J16" i="19"/>
  <c r="P36" i="19"/>
  <c r="AB16" i="19"/>
  <c r="AB26" i="19"/>
  <c r="AB36" i="19"/>
  <c r="P46" i="19"/>
  <c r="V36" i="19"/>
  <c r="AI6" i="19" l="1"/>
  <c r="AE11" i="1"/>
  <c r="L7" i="19"/>
  <c r="K47" i="19"/>
  <c r="AI37" i="19"/>
  <c r="W7" i="19"/>
  <c r="AI27" i="19"/>
  <c r="AC37" i="19"/>
  <c r="K7" i="19"/>
  <c r="K17" i="19"/>
  <c r="AI17" i="19"/>
  <c r="AC17" i="19"/>
  <c r="AC27" i="19"/>
  <c r="K27" i="19"/>
  <c r="Q27" i="19"/>
  <c r="AI7" i="19"/>
  <c r="Q7" i="19"/>
  <c r="AC7" i="19"/>
  <c r="AC47" i="19"/>
  <c r="W27" i="19"/>
  <c r="AI47" i="19"/>
  <c r="Q37" i="19"/>
  <c r="W26" i="19"/>
  <c r="Q17" i="19"/>
  <c r="K37" i="19"/>
  <c r="Q47" i="19"/>
  <c r="W17" i="19"/>
  <c r="W47" i="19"/>
  <c r="W37" i="19"/>
  <c r="K16" i="19"/>
  <c r="AC6" i="19"/>
  <c r="Q26" i="19"/>
  <c r="W36" i="19"/>
  <c r="Q46" i="19"/>
  <c r="K36" i="19"/>
  <c r="W6" i="19"/>
  <c r="AC16" i="19"/>
  <c r="AC26" i="19"/>
  <c r="AI36" i="19"/>
  <c r="Q6" i="19"/>
  <c r="AI26" i="19"/>
  <c r="AC46" i="19"/>
  <c r="W16" i="19"/>
  <c r="AI46" i="19"/>
  <c r="W46" i="19"/>
  <c r="AC36" i="19"/>
  <c r="K46" i="19"/>
  <c r="K26" i="19"/>
  <c r="Q36" i="19"/>
  <c r="AI16" i="19"/>
  <c r="Q16" i="19"/>
  <c r="K6" i="19"/>
  <c r="X36" i="19" l="1"/>
  <c r="AD27" i="19"/>
  <c r="R16" i="19"/>
  <c r="L46" i="19"/>
  <c r="AJ6" i="19"/>
  <c r="AD6" i="19"/>
  <c r="X26" i="19"/>
  <c r="L16" i="19"/>
  <c r="R26" i="19"/>
  <c r="AD46" i="19"/>
  <c r="AD16" i="19"/>
  <c r="R36" i="19"/>
  <c r="L26" i="19"/>
  <c r="X6" i="19"/>
  <c r="AD36" i="19"/>
  <c r="AJ16" i="19"/>
  <c r="AJ46" i="19"/>
  <c r="L36" i="19"/>
  <c r="R46" i="19"/>
  <c r="R6" i="19"/>
  <c r="L6" i="19"/>
  <c r="X16" i="19"/>
  <c r="X46" i="19"/>
  <c r="AJ26" i="19"/>
  <c r="AD26" i="19"/>
  <c r="AJ36" i="19"/>
  <c r="AE16" i="19"/>
  <c r="AK26" i="19"/>
  <c r="AK6" i="19"/>
  <c r="AK46" i="19"/>
  <c r="M6" i="19"/>
  <c r="S16" i="19"/>
  <c r="Y36" i="19"/>
  <c r="M46" i="19"/>
  <c r="Y26" i="19"/>
  <c r="AK16" i="19"/>
  <c r="Y6" i="19"/>
  <c r="S6" i="19"/>
  <c r="S36" i="19"/>
  <c r="AE46" i="19"/>
  <c r="M26" i="19"/>
  <c r="AK36" i="19"/>
  <c r="AE36" i="19"/>
  <c r="M16" i="19"/>
  <c r="Y46" i="19"/>
  <c r="M36" i="19"/>
  <c r="S46" i="19"/>
  <c r="S26" i="19"/>
  <c r="Y16" i="19"/>
  <c r="AE26" i="19"/>
  <c r="AE6" i="19"/>
  <c r="AJ37" i="19"/>
  <c r="R7" i="19"/>
  <c r="L17" i="19"/>
  <c r="X47" i="19"/>
  <c r="X7" i="19"/>
  <c r="R17" i="19"/>
  <c r="L27" i="19"/>
  <c r="AJ7" i="19"/>
  <c r="X17" i="19"/>
  <c r="X27" i="19"/>
  <c r="AJ17" i="19"/>
  <c r="R47" i="19"/>
  <c r="L37" i="19"/>
  <c r="AD37" i="19"/>
  <c r="L47" i="19"/>
  <c r="AD47" i="19"/>
  <c r="AJ27" i="19"/>
  <c r="X37" i="19"/>
  <c r="R37" i="19"/>
  <c r="AD17" i="19"/>
  <c r="AD7" i="19"/>
  <c r="AJ47" i="19"/>
  <c r="R27" i="19"/>
  <c r="S7" i="19"/>
  <c r="M47" i="19"/>
  <c r="S17" i="19"/>
  <c r="M17" i="19"/>
  <c r="AE47" i="19"/>
  <c r="AK7" i="19"/>
  <c r="AE17" i="19"/>
  <c r="Y17" i="19"/>
  <c r="AK47" i="19"/>
  <c r="M37" i="19"/>
  <c r="AK17" i="19"/>
  <c r="AK27" i="19"/>
  <c r="AE7" i="19"/>
  <c r="AK37" i="19"/>
  <c r="Y47" i="19"/>
  <c r="S27" i="19"/>
  <c r="Y7" i="19"/>
  <c r="M27" i="19"/>
  <c r="S37" i="19"/>
  <c r="Y37" i="19"/>
  <c r="S47" i="19"/>
  <c r="AE27" i="19"/>
  <c r="AE37" i="19"/>
  <c r="M7" i="19"/>
  <c r="Y27" i="19"/>
</calcChain>
</file>

<file path=xl/comments1.xml><?xml version="1.0" encoding="utf-8"?>
<comments xmlns="http://schemas.openxmlformats.org/spreadsheetml/2006/main">
  <authors>
    <author>MONI</author>
    <author>CARLOS HERNANDO DIAZ BOTERO</author>
  </authors>
  <commentList>
    <comment ref="I10" authorId="0" shapeId="0">
      <text>
        <r>
          <rPr>
            <b/>
            <sz val="9"/>
            <color indexed="81"/>
            <rFont val="Tahoma"/>
            <family val="2"/>
          </rPr>
          <t>MONI:</t>
        </r>
        <r>
          <rPr>
            <sz val="9"/>
            <color indexed="81"/>
            <rFont val="Tahoma"/>
            <family val="2"/>
          </rPr>
          <t xml:space="preserve">
Se cuenta el promedio de contratos sin adiciones, teniendo en cuenta que mensualmente se revisa las necesidades para cumpliento de metas</t>
        </r>
      </text>
    </comment>
    <comment ref="T10" authorId="1" shapeId="0">
      <text>
        <r>
          <rPr>
            <sz val="9"/>
            <color indexed="81"/>
            <rFont val="Tahoma"/>
            <family val="2"/>
          </rPr>
          <t xml:space="preserve">el control es detectuvo porque esta asocuado al seguimiento de cumplimiento de las metas a través de la apicación de indicador de cada meta
</t>
        </r>
      </text>
    </comment>
    <comment ref="I16" authorId="0" shapeId="0">
      <text>
        <r>
          <rPr>
            <b/>
            <sz val="9"/>
            <color indexed="81"/>
            <rFont val="Tahoma"/>
            <family val="2"/>
          </rPr>
          <t>MONI:</t>
        </r>
        <r>
          <rPr>
            <sz val="9"/>
            <color indexed="81"/>
            <rFont val="Tahoma"/>
            <family val="2"/>
          </rPr>
          <t xml:space="preserve">
Se establece como Diaria, porque los recursos tecnológicos están expuestos ante cualquier eventualidad</t>
        </r>
      </text>
    </comment>
    <comment ref="I22" authorId="0" shapeId="0">
      <text>
        <r>
          <rPr>
            <b/>
            <sz val="9"/>
            <color indexed="81"/>
            <rFont val="Tahoma"/>
            <family val="2"/>
          </rPr>
          <t>MONI:</t>
        </r>
        <r>
          <rPr>
            <sz val="9"/>
            <color indexed="81"/>
            <rFont val="Tahoma"/>
            <family val="2"/>
          </rPr>
          <t xml:space="preserve">
Se da este valor porque porque diariamente se debe impactar a la comunicad con recursos tecnológicos</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<sst xmlns="http://schemas.openxmlformats.org/spreadsheetml/2006/main" count="592" uniqueCount="343">
  <si>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</si>
  <si>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</si>
  <si>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</si>
  <si>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</si>
  <si>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</si>
  <si>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</si>
  <si>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</si>
  <si>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</si>
  <si>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</si>
  <si>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</si>
  <si>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</si>
  <si>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</si>
  <si>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</si>
  <si>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</si>
  <si>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</si>
  <si>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</si>
  <si>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</si>
  <si>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</si>
  <si>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</si>
  <si>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</si>
  <si>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</si>
  <si>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</si>
  <si>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</si>
  <si>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</si>
  <si>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</si>
  <si>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</si>
  <si>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</si>
  <si>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</si>
  <si>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</si>
  <si>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</si>
  <si>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</si>
  <si>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</si>
  <si>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</si>
  <si>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</si>
  <si>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</si>
  <si>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</si>
  <si>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</si>
  <si>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</si>
  <si>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</si>
  <si>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</si>
  <si>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</si>
  <si>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</si>
  <si>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</si>
  <si>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</si>
  <si>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</si>
  <si>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</si>
  <si>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</si>
  <si>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</si>
  <si>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</si>
  <si>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</si>
  <si>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</si>
  <si>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</si>
  <si>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</si>
  <si>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</si>
  <si>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</si>
  <si>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</si>
  <si>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</si>
  <si>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</si>
  <si>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</si>
  <si>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</si>
  <si>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</si>
  <si>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</si>
  <si>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</si>
  <si>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</si>
  <si>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</si>
  <si>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</si>
  <si>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</si>
  <si>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</si>
  <si>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</si>
  <si>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</si>
  <si>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</si>
  <si>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</si>
  <si>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</si>
  <si>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</si>
  <si>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</si>
  <si>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</si>
  <si>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</si>
  <si>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</si>
  <si>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</si>
  <si>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</si>
  <si>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</si>
  <si>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</si>
  <si>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</si>
  <si>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</si>
  <si>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</si>
  <si>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</si>
  <si>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</si>
  <si>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</si>
  <si>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</si>
  <si>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</si>
  <si>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</si>
  <si>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</si>
  <si>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</si>
  <si>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</si>
  <si>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</si>
  <si>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</si>
  <si>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</si>
  <si>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</si>
  <si>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</si>
  <si>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</si>
  <si>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</si>
  <si>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</si>
  <si>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</si>
  <si>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</si>
  <si>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</si>
  <si>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</si>
  <si>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</si>
  <si>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</si>
  <si>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</si>
  <si>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</si>
  <si>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</si>
  <si>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</si>
  <si>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</si>
  <si>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</si>
  <si>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</si>
  <si>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</si>
  <si>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</si>
  <si>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</si>
  <si>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</si>
  <si>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</si>
  <si>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</si>
  <si>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</si>
  <si>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</si>
  <si>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</si>
  <si>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</si>
  <si>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</si>
  <si>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</si>
  <si>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</si>
  <si>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</si>
  <si>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</si>
  <si>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</si>
  <si>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</si>
  <si>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</si>
  <si>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</si>
  <si>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</si>
  <si>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</si>
  <si>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</si>
  <si>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</si>
  <si>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</si>
  <si>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</si>
  <si>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</si>
  <si>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</si>
  <si>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</si>
  <si>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</si>
  <si>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</si>
  <si>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</si>
  <si>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</si>
  <si>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</si>
  <si>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</si>
  <si>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</si>
  <si>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</si>
  <si>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</si>
  <si>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</si>
  <si>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</si>
  <si>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</si>
  <si>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</si>
  <si>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</si>
  <si>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</si>
  <si>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</si>
  <si>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</si>
  <si>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</si>
  <si>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</si>
  <si>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</si>
  <si>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</si>
  <si>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</si>
  <si>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</si>
  <si>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</si>
  <si>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</si>
  <si>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</si>
  <si>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</si>
  <si>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</si>
  <si>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</si>
  <si>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</si>
  <si>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</si>
  <si>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</si>
  <si>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</si>
  <si>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</si>
  <si>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</si>
  <si>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</si>
  <si>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</si>
  <si>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</si>
  <si>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</si>
  <si>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</si>
  <si>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</si>
  <si>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</si>
  <si>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</si>
  <si>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</si>
  <si>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</si>
  <si>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</si>
  <si>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</si>
  <si>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</si>
  <si>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</si>
  <si>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</si>
  <si>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</si>
  <si>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</si>
  <si>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</si>
  <si>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</si>
  <si>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</si>
  <si>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</si>
  <si>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</si>
  <si>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</si>
  <si>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</si>
  <si>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</si>
  <si>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</si>
  <si>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</si>
  <si>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</si>
  <si>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</si>
  <si>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</si>
  <si>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</si>
  <si>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</si>
  <si>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</si>
  <si>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</si>
  <si>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</si>
  <si>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xml:space="preserve">     Entre 5000 y 10000 SMLMV</t>
  </si>
  <si>
    <t/>
  </si>
  <si>
    <t>Observación</t>
  </si>
  <si>
    <t>GESTIÓN AMBIENTAL</t>
  </si>
  <si>
    <t>GESTIONAR LA CONSERVACIÓN, RESTAURACIÓN Y APROVECHAMIENTO SOSTENIBLE DE LOS RECURSOS NATURALES ASÌ
COMO EJECUTAR ACCIONES DE CONOCIMIENTO, REDUCCIÓN DEL RIESGO Y MANEJO DEL DESASTRE DE MANERA
PERMANENTE, MEDIANTE LA IMPLEMENTACIÓN DE PLANES, PROGRAMAS Y PROYECTOS EN PROCURA DE ALCANZAR
CALIDAD AMBIENTAL PARA EL DESARROLLO HUMANO INTEGRAL EN EL MUNICIPIO DE IBAGUÉ.</t>
  </si>
  <si>
    <t>INICIA CON LA PLANEACIÓN DEL PROCESO, CONTINUANDO CON LAS ACTIVIDADES DE SOCIALIZACIÓN, SENSIBILIZACIÓN E
IMPLEMENTACIÓN DE LA POLÍTICA PÚBLICA AMBIENTAL, PLAN PARA LA GESTION DEL RIESGO, Y DEMÁS ESTRATEGIAS
AMBIENTALES, VERIFICANDO EL CUMPLIMIENTO DE LA NORMATIVA AMBIENTAL Y FINALIZA CON EL SEGUIMIENTO Y
EVALUACIÓN DEL PROCESO</t>
  </si>
  <si>
    <t>Incumplimiento de las metas del Plan de Desarrollo por las deficiencias en la formulación, implementación y seguimiento a las políticas, planes y proyectos</t>
  </si>
  <si>
    <t>Secretaria de Ambiente y gestión el riesgo</t>
  </si>
  <si>
    <t>Codigo: FOR-13-PRO-SIG-04</t>
  </si>
  <si>
    <t>Versión: 04</t>
  </si>
  <si>
    <t>FORMATO: MATRIZ DOFA</t>
  </si>
  <si>
    <t>Fecha: 2020/06/26</t>
  </si>
  <si>
    <t>Pagina: 5 de 15</t>
  </si>
  <si>
    <t xml:space="preserve">PROCESO: GESTION AMBIENTAL </t>
  </si>
  <si>
    <t>OBJETIVO: GESTIONAR LA CONSERVACION, RESTAURACION Y APROVECHAMIENTO SOSTENIBLE DE LOS RECURSOS NATURALES ASI COMO EJECUTAR ACCIONES DE CONOCIMIENTO, REDUCCION DEL RIESGO Y MANEJO DE DESASTRES DE MANERA PERMANENTE, MEDIANTE LA IMPLEMENTACION DE PLANES, PROGRAMAS Y PROYECTOS EN PROCURA DE ALCANZAR CALIDAD AMBIENTAL Y EJERCER EL CONTROL Y VIGILANCIA EN LOS CASOS QUE APLIQUE, PARA EL DESARROLLO HUMANO INTEGRAL EN EL MUNICIPIO DE IBAGUE.</t>
  </si>
  <si>
    <t xml:space="preserve">
MATRIZ DOFA
IDENTIFICACION DE FACTORES 
Y
DEFINICION DE ESTRATEGIAS
</t>
  </si>
  <si>
    <t>FACTORES INTERNOS</t>
  </si>
  <si>
    <t>NEGATIVOS</t>
  </si>
  <si>
    <t>POSITIVOS</t>
  </si>
  <si>
    <t>DEBILIDADES (D)</t>
  </si>
  <si>
    <t>FORTALEZAS (F)</t>
  </si>
  <si>
    <t>1) Falta de continuidad en la ejecución de  planes y  políticas ambientales.</t>
  </si>
  <si>
    <t>1) Personal de planta comprometido con el logro de los objetivos propuestos del proceso</t>
  </si>
  <si>
    <t>2) Seguimiento y control deficiente al procedimiento de entrega o suministro de materiales o insumos y/o ayudas humanitarias.</t>
  </si>
  <si>
    <t xml:space="preserve">2) Implementacion de la politica publica ambiental de acuerdo a lo establecido en la normatividad vigente con la formulacion y establecimiento de proyectos a corto,mediano y largo plazo en un periodo de 15 años. </t>
  </si>
  <si>
    <t>3) Baja capacitacion del personal en el uso de herramientas tecnologicas.</t>
  </si>
  <si>
    <t>Baja capacitacion del personal en el uso de herra,mientas tecnologicas.</t>
  </si>
  <si>
    <t xml:space="preserve">3) Implementacion de la norma de calidad  Iso 9001 que garantiza la articulacion entre los diferentes procesos </t>
  </si>
  <si>
    <t>4) Concentracion del poder en una sola persona.</t>
  </si>
  <si>
    <t>4) Establecimiento de convenios de Cooperación  del orden local, nacional e internacional  para multiplicar los recursos exitentes</t>
  </si>
  <si>
    <t>5) Escasos recursos financieros</t>
  </si>
  <si>
    <t>6) Poca comunicación interna  entre dependencias</t>
  </si>
  <si>
    <t xml:space="preserve">  7) Escaso  personal profesional calificado y especializado de planta en la dependencia</t>
  </si>
  <si>
    <t>7) Codigo de integridad y buen gobierno alcaldía de Ibagué</t>
  </si>
  <si>
    <t>8) Dependencia de otros procesos para la realizacion de trámites contractuales</t>
  </si>
  <si>
    <t>8)Realizacion de visitas tecnicas con profesionales idoneos que generan los correspondientes informes  para aprobacion o desaprobacion de entrega de materiales e insumos y /o ayudas humanitarias For-11-Pro-Gam-02 -informe , For 05-Pro-Gam-02- Informe de visita tecnica ambiental  y acta de entrega de materiales e insumos</t>
  </si>
  <si>
    <t>9) Insuficiencia de recursos economicos, fisicos y humanos    asignados a los proyectos y programas desarrollados</t>
  </si>
  <si>
    <t>9) Formato de entrega de ayudas humanitarias For-18-Pro-Gam-03 ENTREGA DE AYUDAS HUMANITARIAS que se rige por la Ley 1523 de 2012 de la UNGRD donde se establecen los lineamientos para la entrega de ayudas humanitarias .</t>
  </si>
  <si>
    <t>10) La secretaria de Ambiente y gestion del riesgo para la realizacion de los procesos cuenta con guias, instructivos documentados que sirven de soporte.</t>
  </si>
  <si>
    <t xml:space="preserve">11)  Prestamo de equipos tecnológicos para laborar en casa </t>
  </si>
  <si>
    <t xml:space="preserve">12) Disponibilidad de transporte vehicular. </t>
  </si>
  <si>
    <t>13) Protocolo de Bioseguridad para la prevencion de la trasmision del covid-19, de la Alcaldia de Ibague.</t>
  </si>
  <si>
    <t>FACTORES EXTERNOS</t>
  </si>
  <si>
    <t>OPORTUNIDADES (O)</t>
  </si>
  <si>
    <t xml:space="preserve">1) Gestionar recursos del orden nacional  e internacional  a través de proyectos </t>
  </si>
  <si>
    <t xml:space="preserve">D7,O7   Hacer seguimiento al proceso de reorganización institucional para que se incluyan los perfiles de profesionales idóneos para el desempeño de las actividades propias del  proceso </t>
  </si>
  <si>
    <t>F1O7 - Fortalecimiento de la planta de personal asignados para desarrollar actividades asociadas a las tematicas del SIGAMI.</t>
  </si>
  <si>
    <t>2) Constante innovación tecnológica. Acceso a páginas web de entidades ambientales  (MIN AMBIENTE,  PARQUES NACIONALES NATURALES, CORPORACIONES AUTONOMAS REGIONALES, etc.), facilitando la consulta de  Temas, normas y disposiciones  que regulan la dimension ambiental.</t>
  </si>
  <si>
    <t>D1,O3 Armonizar los proyectos y programas de los entes territoriales con las politicas y planes ambientales tanto del orden nacional como regional</t>
  </si>
  <si>
    <t xml:space="preserve">3) Armonización de las políticas Nacionales con los programas y proyectos implementados en los entes territoriales </t>
  </si>
  <si>
    <t xml:space="preserve">D6,O8 Implementar normas de calidad como la ISO 90001 que permita mejorar la interrelacion y la comunicación interna entre procesos </t>
  </si>
  <si>
    <t xml:space="preserve">F3O8 Contribuir al mantenimiento de la certificacion de la norma de calidad ISO 9001 </t>
  </si>
  <si>
    <t>4) Implementacion del Plan Municipal de gestion del riesgo</t>
  </si>
  <si>
    <t>D9 ,O1 Gestionar por parte de la alta dirección recursos a nivel nacional e internacional proyectos de preservación, conservación y protección del  medio ambiente, y gestion del riesgo</t>
  </si>
  <si>
    <t xml:space="preserve">F4O1  Implementacion de proyectos ambientales y de gestion del riesgo con recursos obtenidos en convenios del orden nacional, regional e internacional </t>
  </si>
  <si>
    <t xml:space="preserve">5) Pagina web de la administracion municipal que permite al ciudadano realizar consultas y tramites como tambien divulgacion radial , escrita, y desplazamiento a comunas y corregimientos para realizar jornadas de oferta institucional. 
</t>
  </si>
  <si>
    <t>D3,O12 Solicitar  a Talento Humano capacitacion en herramientas ofimaticas y tecnologicas para servidores publicos.</t>
  </si>
  <si>
    <t>F5O7  Creación de la secretaria de medio ambiente y ampliacion de la planta de personal competente  para llevar a cabo los procesos de forma independiente , generando y administrando recursos propios .</t>
  </si>
  <si>
    <t xml:space="preserve">D3,O2 - Implementación de sistemas informáticos y aplicativos que permitan realizar zonificación y mapificación de programas, proyectos,medición de  indicadores ambientales y de gestion del riesgo </t>
  </si>
  <si>
    <t>F6,O5,O2  Hacer uso de las herramientas tecnologicas   disponibles en la entidad para desarrollar tareas asignadas a la secretaria.</t>
  </si>
  <si>
    <t>7) Implementacion de la reorganizacion administrativa adelantada por la Alcaldia Municipal.</t>
  </si>
  <si>
    <t>D4,O10.- Interiorizar en los servidores publicos de la secretaria los principios  y valores promulgados en el codigo de integridad semestralmente</t>
  </si>
  <si>
    <t>F2, O4, O6 Integrar la tres herramientas ( politica publica ambiental, plan municipal de gestion del riesgo, programa de educacion ambiental) tendientes  a su implemetacion en el municipio de Ibague</t>
  </si>
  <si>
    <t xml:space="preserve">8) Implementacion de la norma de calidad  ISO 9001 que garantiza la articulacion entre los diferentes procesos </t>
  </si>
  <si>
    <t xml:space="preserve">D7, O7 Agilizar nombramiento de vacantes de personal asignados a la secretaria en el proceso de reorganizacion antes de la ley de garantias </t>
  </si>
  <si>
    <t xml:space="preserve">F4, O12, A1 Solicitar a la Direccion de talento humano capacitacion en la formulacion de proyectos para generar recursos </t>
  </si>
  <si>
    <t>9) seguimiento al plan indicativo, utilizando el aplicativo al Tablero.</t>
  </si>
  <si>
    <t>D2, O3, F10, Socializar la normatividad promulgada en la ley 1523 de 2012 de la UNGRD para la entrega de ayudas humanitarias; y  para  el caso de entrega de material vegetal socializar el instructivo, produccion y suministro de material vegetal,  y para unidades septicas el manual suministrado por el proveedor, a los funcionarios que intervienen en estos procesos.</t>
  </si>
  <si>
    <t xml:space="preserve">10)Codigo de integridad y buen gobierno funcion publica </t>
  </si>
  <si>
    <t>D10 O10 Designar el seguimiento a una persona de planta para consolidar y revisar las bases de datos.</t>
  </si>
  <si>
    <t>11) Guia de administracion publica conflicto de interes de servidores publicos del DAFP</t>
  </si>
  <si>
    <t>D13,F13, solicitar a la direccion de talento humano grupo de seguridad y salud en el trabajo, la entrega de elementos de proteccion contra el covid-19, que necesitan los funcionarios y contratistas adscritos a la Secretaria de Ambiente y Gestion del Riesgo</t>
  </si>
  <si>
    <t>12) uso del Plan institucional de capacitacion de la administracion municipal.</t>
  </si>
  <si>
    <t>D9,08,F10, Socializar el Instructivo, produccion y suministro de material vegetal a los funcionarios que intervienen en este proceso, y para unidades septicas el manual suministrado por el proveedor.</t>
  </si>
  <si>
    <t xml:space="preserve">13) La alcaldia municipal cuenta con la oficina de control disciplinario </t>
  </si>
  <si>
    <t>D11,O9: Incluir la meta(s) incumplida(s), en el Plan de Accion del año siguiente.</t>
  </si>
  <si>
    <t xml:space="preserve">15. Declaración  nacional  de estado de emergencia sanitaria,  circular conjunta  100 - 008 - 2020, expedida por Secretaria de transparencia, DAFP, Vicepresidencia y la Agencia Nacional de Contratación Pública ( covid - 19) </t>
  </si>
  <si>
    <t xml:space="preserve">16. Decreto nacional 491 de 2020  adoptado por el Alcaldía mediante el  Decreto municipal 227 de 2020 estableciendo  medidas transitorias como:  Trabajo en casa, uso de tecnologias y lineamientos orientados a la  prevención del   contagio del covid -19;   Directiva presidencial No. 03 del  22 de mayo de 2020,  estableciendo el aislamiento inteligente y productivo, trabajo encasa  por servidores públicos y contratistas  de prestación de servicios y apoyo a la gestión;  Resolución No. 666 del 24 de mayo de 2020 ( procolo de bioseguridad)   del Ministerio de Salud </t>
  </si>
  <si>
    <t>AMENAZAS (A)</t>
  </si>
  <si>
    <t>1) Escasa destinación de  recursos económicos  por parte del estado para la implementación de  planes , políticas ambientales y de gestion del riesgo.</t>
  </si>
  <si>
    <t>D2, O13, A03, Informar a los entes de control (personeria, procuraduria, oficina de control disciplinario) sobre la materializacion del riesgo en el evento de presentarse para el inicio de los procesos respectivos.</t>
  </si>
  <si>
    <t xml:space="preserve">2) Escasa tecnologia aplicada a la obtención  de información estadística y de indicadores ambientales actualizados     </t>
  </si>
  <si>
    <t xml:space="preserve">D1,O14; Realizar seguimiento  trimestral al cumplimiento del plan de accion anual formulado por la secretaria de Ambiente y Gestion del Riesgo. </t>
  </si>
  <si>
    <t>F11, F9 ,A9 Verificar la carpeta de ayudas humanitarias que todas las entregas tengan la firma del beneficiario y firma del responsable operativo quien entrega la ayuda humanitaria asi como que los informes tecnicos de visita generados essten firmados por  el tecnico que realizo la visita y las actas de entrega de insumos y materiales lleven el visto bueno de quien hace la visita , el usuario y la firma del director y del secretrio de despacho</t>
  </si>
  <si>
    <t xml:space="preserve">3)  Escaso cumplimiento y volatilidad de las normas y políticas ambientales </t>
  </si>
  <si>
    <t xml:space="preserve">D12,O2,15,16,F11,A10,11,12,15: Realizar video para socializar  en  las Instituciones educativas  en  temas relacionados con  la  gestión del riesgo y manejo adecuado en recursos naturales. </t>
  </si>
  <si>
    <t xml:space="preserve">4) Continuos Cambios de Gobierno   que   ocasionan cambios en las Politicas Públicas     </t>
  </si>
  <si>
    <t xml:space="preserve">D12,O2,15,16,F11,A10,11,12,15: Realizar talleres virtuales sobre proyectos ambientales escolares  y  temas ambientales como manejo adecuado de residuos sólidos y de recursos naturales. </t>
  </si>
  <si>
    <t xml:space="preserve">5) Ocurrencias de fenomenos Naturales  por cambios Climaticos  y recurrencia de los mismos.  </t>
  </si>
  <si>
    <t>D3,O16,F13: Aplicar el protocolo de bioseguridad para la prevencion de la trasmision del covid-19, de la Alcaldia de Ibague, entre otras medidas: Lavado de manos cada tres horas; distanciamiento fisico , al menos de dos metros con otras personas; uso de tapabocas obligatorio en el trabajo y fuera de este; antes de salir de casa reportar diariamente el estado de salud; presentar temperatura menor a 38 grados centigrados. Participar en las actividades de capacitacion, sensibilizacion y toma de conciencia en la prevencion del covid-19. En el evento de que un funcionario o contratista presente los sintomas del covid-19, manifestarlo a la Directora de Ambiente, Agua y Cambio Climatico, al Director de Gestion del Riesgo y Atencion de Desastres y a Talento Humano.</t>
  </si>
  <si>
    <t>6) Falta de  canales de comunicación  con los ciudadanos</t>
  </si>
  <si>
    <t xml:space="preserve">7) Alto deterioro ambiental debido a la actividad ántropica tanto en la zona urbana como rural.    </t>
  </si>
  <si>
    <t>8) Ampliación de la frontera agropecuaria sacrificando  la zonas de paramo y bosques naturales.</t>
  </si>
  <si>
    <t xml:space="preserve">9) Entrega inapropiada de ayudas humanitarias y/o insumos y materiales </t>
  </si>
  <si>
    <t xml:space="preserve">10) Incremento de la morbilidad y mortalidad por contagio del virus covid -19. </t>
  </si>
  <si>
    <t>11) Ausencia de vacuna contra el covid -19 y de medicamentos antivirales</t>
  </si>
  <si>
    <t>12) propagación del coronavirus covid -19 a pesar de los esfuerzos estatales y de la sociedad</t>
  </si>
  <si>
    <t xml:space="preserve">13) Alto indice de emergencias de origen natural y  atropico  en barrios de estratos 1 y 2 </t>
  </si>
  <si>
    <t>14) Poca aplicación cultural del uso de elementos de protección y del aislamiento preventivo,  en sectores de estrato 1 y 2</t>
  </si>
  <si>
    <t>15. Falta de análisis e  indentificación de los elementos de protección personal que requiere el personal que labora en la Secretaría de Ambiente y Gestión del riesgo; así como, la falta  de  entrega  de los mismos por parte de la Dirección de Talento Humano,  a través del  SST (asociados a prevenir el contagio por covid -19).</t>
  </si>
  <si>
    <r>
      <rPr>
        <b/>
        <sz val="11"/>
        <rFont val="Arial"/>
        <family val="2"/>
      </rPr>
      <t>6)</t>
    </r>
    <r>
      <rPr>
        <sz val="11"/>
        <rFont val="Arial"/>
        <family val="2"/>
      </rPr>
      <t xml:space="preserve"> Se cuenta con una plataforma institucional que permite acceder facilmente a la informacion de la administración municipal asi como el desarrollo de un aplicativo propio PISAMI que posibilita un mejor desempeño de las funciones y mejorar la comunicacion entre dependencias.</t>
    </r>
  </si>
  <si>
    <r>
      <t xml:space="preserve">ESTRATEGIA DO (SUPERVIVENCIA)
</t>
    </r>
    <r>
      <rPr>
        <b/>
        <sz val="11"/>
        <color theme="1"/>
        <rFont val="Arial"/>
        <family val="2"/>
      </rPr>
      <t>consiste en contrarrestar Debilidades por medio de Oportunidades.</t>
    </r>
  </si>
  <si>
    <r>
      <t xml:space="preserve">ESTRATEGIA FO (CRECIMIENTO)
</t>
    </r>
    <r>
      <rPr>
        <b/>
        <sz val="11"/>
        <color theme="1"/>
        <rFont val="Arial"/>
        <family val="2"/>
      </rPr>
      <t>Utilizar fortalezas para optimizar oportunidades.</t>
    </r>
  </si>
  <si>
    <r>
      <t>F</t>
    </r>
    <r>
      <rPr>
        <sz val="9"/>
        <color indexed="8"/>
        <rFont val="Arial"/>
        <family val="2"/>
      </rPr>
      <t>2</t>
    </r>
    <r>
      <rPr>
        <sz val="11"/>
        <color indexed="8"/>
        <rFont val="Arial"/>
        <family val="2"/>
      </rPr>
      <t xml:space="preserve">O4O6  Compromiso de la  Alta direccion  con la implementacion de los diferentes ejes tematicos de la Politica publica ambiental </t>
    </r>
  </si>
  <si>
    <r>
      <t>6)</t>
    </r>
    <r>
      <rPr>
        <b/>
        <sz val="11"/>
        <rFont val="Arial"/>
        <family val="2"/>
      </rPr>
      <t xml:space="preserve"> </t>
    </r>
    <r>
      <rPr>
        <sz val="11"/>
        <rFont val="Arial"/>
        <family val="2"/>
      </rPr>
      <t>Programa de educacion ambiental cuyo objetivo es la concienciación de la poblacion urbana y rural acerca del uso adecuado y sostenible de los recursos naturales.</t>
    </r>
  </si>
  <si>
    <r>
      <t xml:space="preserve">ESTRATEGIA DA (CONTINGENCIA)
</t>
    </r>
    <r>
      <rPr>
        <b/>
        <sz val="11"/>
        <color theme="1"/>
        <rFont val="Arial"/>
        <family val="2"/>
      </rPr>
      <t>Cuando el riesgo se materialice a partir de la combinación de debilidades
con amenazas, para formular acciones de contingencia.</t>
    </r>
  </si>
  <si>
    <r>
      <t xml:space="preserve">ESTRATEGIA FA (SUPERVIVENCIA)
</t>
    </r>
    <r>
      <rPr>
        <b/>
        <sz val="11"/>
        <color theme="1"/>
        <rFont val="Arial"/>
        <family val="2"/>
      </rPr>
      <t>Utilizar fortalezas para contrarrestar amenazas</t>
    </r>
    <r>
      <rPr>
        <b/>
        <sz val="14"/>
        <color theme="1"/>
        <rFont val="Arial"/>
        <family val="2"/>
      </rPr>
      <t xml:space="preserve">
</t>
    </r>
  </si>
  <si>
    <r>
      <rPr>
        <b/>
        <sz val="11"/>
        <color indexed="8"/>
        <rFont val="Arial"/>
        <family val="2"/>
      </rPr>
      <t>F</t>
    </r>
    <r>
      <rPr>
        <b/>
        <sz val="9"/>
        <color indexed="8"/>
        <rFont val="Arial"/>
        <family val="2"/>
      </rPr>
      <t>4</t>
    </r>
    <r>
      <rPr>
        <b/>
        <sz val="11"/>
        <color indexed="8"/>
        <rFont val="Arial"/>
        <family val="2"/>
      </rPr>
      <t>A</t>
    </r>
    <r>
      <rPr>
        <b/>
        <sz val="9"/>
        <color indexed="8"/>
        <rFont val="Arial"/>
        <family val="2"/>
      </rPr>
      <t>1</t>
    </r>
    <r>
      <rPr>
        <sz val="11"/>
        <color indexed="8"/>
        <rFont val="Arial"/>
        <family val="2"/>
      </rPr>
      <t xml:space="preserve"> Solicitar capacitación en modificaciones normativas y realizar jornadas internas de actualización.</t>
    </r>
  </si>
  <si>
    <t>10)Falta de adecuación de instalaciones fisicas y de equipos necesarios para la prestación adecuada de servicios( Gestíon del riesgo)</t>
  </si>
  <si>
    <t>11)Falta de continuidad en la ejecución de  planes y proyectos debido a Continuos Cambios de personal del  nivel directivo y administrtivos, como también falta personal idoneo para la realizacion de labores tecnicas, administrativas especificas para el cumplimiento de las metas establecida</t>
  </si>
  <si>
    <t>12)No se  respeta la asignación de recursos establecidos en el Plan Operativo anual de inversiones para   el cumplimiento de las metas de los diferentes programas establecidos en el plan de desarrollo ( programa de agua potable ysaneamiento basico)</t>
  </si>
  <si>
    <t xml:space="preserve">14)Existen metas del plan indicativo a cargo de esta secretaria  cuya ejecución depende de otros institutos descentralizados </t>
  </si>
  <si>
    <t>5)</t>
  </si>
  <si>
    <t>15) Recursos apropiados para  la secretaria de medio ambiente y gestion del riesgo para llevar a cabo los procesos de forma independiente , generando y administrando recursos propios .</t>
  </si>
  <si>
    <t>D14;O15; Realizar mesas de trabajo periodicas que permitan hacer seguimiento a las actividades desarrolladas en los convenios ejecutados por entiddes descentralizadas para el cumplimiento de las diferens metas del plan de desarrollo</t>
  </si>
  <si>
    <t>D15;D10; Gestionar recursos para realizar las adecuaciones fisicas y compra de equipos necesarios para la prestación del servicio ( Bomberos)</t>
  </si>
  <si>
    <t>14) Seguimiento a traves de comites tecnicos a Metas asignadas a la secretaria de Ambiente y Gestion del Riesgo dentro del plan de Desarrollo 2020-2023</t>
  </si>
  <si>
    <t xml:space="preserve">13)No existe titularidad de predios por parte del municipio para realizar obras de construccion de Platas de tratamiento de agua potable </t>
  </si>
  <si>
    <t>16)Existe en la secretaria administrativa oficina de recursos fisicos el personal idoneo y capacitado para el estudio de titulos para adquisición de predios</t>
  </si>
  <si>
    <t>D13;O16 Realizar mesas de trabajo con Recursos fisicos y la oficina de juridica para analizar la mejor posibilidad de adquisición de los predios de interes colectivo para la construcción de las Plantas de tratamiento de agua potble</t>
  </si>
  <si>
    <t>14) Ausencia de permisos de vertimientos zona rural para poder constuir Plantas de tratamiento de aguas residuales</t>
  </si>
  <si>
    <t>17) Gestionar estudios y diseños atraves de convenios con entes descentralizados</t>
  </si>
  <si>
    <t>Se realiza un comité técnico con la alta dirección para verificar que obras se van a priorizar según el presupuesto existente, y se determina si se necesita hacer una consultoría para realizar estudios y diseños de obra o si ya existentes estos se inicia el proceso contractual de la obra</t>
  </si>
  <si>
    <t>No   respeto a  la asignación de recursos establecidos en el Plan Operativo anual de inversiones para   el cumplimiento de las metas de los diferentes programas establecidos en el plan de desarrollo ( programa de agua potable ysaneamiento basico)</t>
  </si>
  <si>
    <t>Posibilidad de perdida  economica y reputacional por Incumplimiento de las metas del Plan de Desarrollo por las deficiencias en la formulación, implementación y seguimiento a las políticas, planes y proyectos credibilidad ante la comunidad beneficiaria de los programas y proyectos, debido a   insuficientes recursos económicos,  por parte del estado para la implementación de  planes, políticas ambientales y de gestion del riesgo.</t>
  </si>
  <si>
    <t xml:space="preserve"> insuficientes recursos económicos,  por parte del estado para la implementación de  planes, políticas ambientales y de gestion del riesgo.</t>
  </si>
  <si>
    <t>Seguimiento  trimestral al cumplimiento de metas del proceso de gestión ambiental registradas del plan de acción y plan indicativo (Procedimiento donde se encuentra inmersa la actividad generadora del riesgo)</t>
  </si>
  <si>
    <r>
      <t>El Profesional Universitario de la Direccion de Ambiente, Agua y Cambio Climatico, asignado para recopilar las evidencias de lo actuado o ejecutado en cada programa  trimestralmente verifica el avance en el cumplimiento de las metas de los diferentes programas en el plan de desarrollo, establecidos en el Plan de accion Anual,</t>
    </r>
    <r>
      <rPr>
        <sz val="11"/>
        <color rgb="FFFF0000"/>
        <rFont val="Arial Narrow"/>
        <family val="2"/>
      </rPr>
      <t xml:space="preserve"> mediante reunion en comite tecnico, con la participacion del Secretario de Despacho, el Director de Ambiente, Agua y Cambio Climatico y los profesionales universitarios encargados de los programas, para asi tomar las correspondientes decisiones respecto a la ejecucion de los mismos;</t>
    </r>
    <r>
      <rPr>
        <sz val="11"/>
        <color theme="1"/>
        <rFont val="Arial Narrow"/>
        <family val="2"/>
      </rPr>
      <t xml:space="preserve"> en el evento de estar atrazados en el cumplimiento  de las metas se toman las medidas necesarias para subsanar las falencias. Como evidencias se dejan el Acta de Comite, y el correo electronico enviado a planeacion municipal con el reporte de avance de cumplimiento al plan de accion.  </t>
    </r>
  </si>
  <si>
    <t>Gestionar por parte de la alta dirección recursos a nivel nacional e internacional proyectos de preservación, conservación y protección del  medio ambiente, y gestion del riesgo</t>
  </si>
  <si>
    <t xml:space="preserve">se elaboraron los instrumentos de planeación con los techos presupuestales aportados por presupuesto para la vigencia 2023, sin embargo los seguimientos se deben hacer con corte a 31 de Marzo del 2023 , no obstante se han realizo dos comités técnicos para analizar las actividades necesarias para dar cumplimiento con las metas del plan indicativo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</si>
</sst>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2"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
      <sz val="9"/>
      <color indexed="81"/>
      <name val="Tahoma"/>
      <family val="2"/>
    </font>
    <font>
      <b/>
      <sz val="9"/>
      <color indexed="81"/>
      <name val="Tahoma"/>
      <family val="2"/>
    </font>
    <font>
      <b/>
      <sz val="11"/>
      <color indexed="8"/>
      <name val="Arial"/>
      <family val="2"/>
    </font>
    <font>
      <sz val="11"/>
      <color theme="1"/>
      <name val="Arial"/>
      <family val="2"/>
    </font>
    <font>
      <b/>
      <sz val="12"/>
      <color indexed="8"/>
      <name val="Arial"/>
      <family val="2"/>
    </font>
    <font>
      <sz val="11"/>
      <color indexed="8"/>
      <name val="Arial"/>
      <family val="2"/>
    </font>
    <font>
      <b/>
      <sz val="20"/>
      <color theme="1"/>
      <name val="Arial"/>
      <family val="2"/>
    </font>
    <font>
      <b/>
      <sz val="14"/>
      <color theme="1"/>
      <name val="Arial"/>
      <family val="2"/>
    </font>
    <font>
      <sz val="11"/>
      <name val="Arial"/>
      <family val="2"/>
    </font>
    <font>
      <b/>
      <sz val="11"/>
      <name val="Arial"/>
      <family val="2"/>
    </font>
    <font>
      <b/>
      <sz val="11"/>
      <color theme="1"/>
      <name val="Arial"/>
      <family val="2"/>
    </font>
    <font>
      <sz val="9"/>
      <color indexed="8"/>
      <name val="Arial"/>
      <family val="2"/>
    </font>
    <font>
      <b/>
      <sz val="9"/>
      <color indexed="8"/>
      <name val="Arial"/>
      <family val="2"/>
    </font>
    <font>
      <sz val="11"/>
      <color rgb="FFFF0000"/>
      <name val="Arial Narrow"/>
      <family val="2"/>
    </font>
  </fonts>
  <fills count="18">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2" tint="-0.249977111117893"/>
        <bgColor indexed="64"/>
      </patternFill>
    </fill>
    <fill>
      <patternFill patternType="solid">
        <fgColor rgb="FFFFA365"/>
        <bgColor indexed="64"/>
      </patternFill>
    </fill>
  </fills>
  <borders count="97">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
      <left style="dashed">
        <color theme="9" tint="-0.249977111117893"/>
      </left>
      <right style="dashed">
        <color theme="9" tint="-0.249977111117893"/>
      </right>
      <top style="dashed">
        <color theme="9" tint="-0.249977111117893"/>
      </top>
      <bottom/>
      <diagonal/>
    </border>
    <border>
      <left style="dashed">
        <color theme="9" tint="-0.249977111117893"/>
      </left>
      <right style="dashed">
        <color theme="9" tint="-0.249977111117893"/>
      </right>
      <top/>
      <bottom/>
      <diagonal/>
    </border>
    <border>
      <left style="dashed">
        <color theme="9" tint="-0.249977111117893"/>
      </left>
      <right style="dashed">
        <color theme="9" tint="-0.249977111117893"/>
      </right>
      <top/>
      <bottom style="dashed">
        <color theme="9" tint="-0.249977111117893"/>
      </bottom>
      <diagonal/>
    </border>
    <border>
      <left style="dashed">
        <color theme="9" tint="-0.249977111117893"/>
      </left>
      <right/>
      <top style="dashed">
        <color theme="9" tint="-0.249977111117893"/>
      </top>
      <bottom/>
      <diagonal/>
    </border>
    <border>
      <left style="dashed">
        <color theme="9" tint="-0.249977111117893"/>
      </left>
      <right/>
      <top/>
      <bottom/>
      <diagonal/>
    </border>
    <border>
      <left style="dashed">
        <color theme="9" tint="-0.249977111117893"/>
      </left>
      <right/>
      <top/>
      <bottom style="dashed">
        <color theme="9" tint="-0.249977111117893"/>
      </bottom>
      <diagonal/>
    </border>
    <border>
      <left style="dashed">
        <color theme="9" tint="-0.249977111117893"/>
      </left>
      <right/>
      <top style="dashed">
        <color theme="9" tint="-0.249977111117893"/>
      </top>
      <bottom style="dashed">
        <color theme="9" tint="-0.249977111117893"/>
      </bottom>
      <diagonal/>
    </border>
    <border>
      <left/>
      <right/>
      <top style="dashed">
        <color theme="9" tint="-0.249977111117893"/>
      </top>
      <bottom style="dashed">
        <color theme="9" tint="-0.249977111117893"/>
      </bottom>
      <diagonal/>
    </border>
    <border>
      <left/>
      <right style="dashed">
        <color theme="9" tint="-0.249977111117893"/>
      </right>
      <top style="dashed">
        <color theme="9" tint="-0.249977111117893"/>
      </top>
      <bottom style="dashed">
        <color theme="9" tint="-0.249977111117893"/>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9" fontId="13" fillId="0" borderId="0" applyFont="0" applyFill="0" applyBorder="0" applyAlignment="0" applyProtection="0"/>
    <xf numFmtId="0" fontId="38" fillId="0" borderId="0"/>
    <xf numFmtId="0" fontId="39" fillId="0" borderId="0"/>
    <xf numFmtId="0" fontId="5" fillId="0" borderId="0"/>
  </cellStyleXfs>
  <cellXfs count="61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22" fillId="13" borderId="19" xfId="0" applyFont="1" applyFill="1" applyBorder="1" applyAlignment="1" applyProtection="1">
      <alignment horizontal="center" wrapText="1" readingOrder="1"/>
      <protection hidden="1"/>
    </xf>
    <xf numFmtId="0" fontId="0" fillId="3" borderId="0" xfId="0" applyFill="1"/>
    <xf numFmtId="0" fontId="40" fillId="3" borderId="51" xfId="2" applyFont="1" applyFill="1" applyBorder="1"/>
    <xf numFmtId="0" fontId="40" fillId="3" borderId="52" xfId="2" applyFont="1" applyFill="1" applyBorder="1"/>
    <xf numFmtId="0" fontId="40" fillId="3" borderId="53" xfId="2" applyFont="1" applyFill="1" applyBorder="1"/>
    <xf numFmtId="0" fontId="15" fillId="3" borderId="0" xfId="0" applyFont="1" applyFill="1" applyAlignment="1">
      <alignment vertical="center"/>
    </xf>
    <xf numFmtId="0" fontId="5" fillId="3" borderId="0" xfId="0" applyFont="1" applyFill="1"/>
    <xf numFmtId="0" fontId="28" fillId="3" borderId="0" xfId="0" applyFont="1" applyFill="1"/>
    <xf numFmtId="0" fontId="29" fillId="3" borderId="34" xfId="0" applyFont="1" applyFill="1" applyBorder="1" applyAlignment="1">
      <alignment horizontal="center" vertical="center" wrapText="1" readingOrder="1"/>
    </xf>
    <xf numFmtId="0" fontId="30" fillId="3" borderId="34" xfId="0" applyFont="1" applyFill="1" applyBorder="1" applyAlignment="1">
      <alignment horizontal="justify" vertical="center" wrapText="1" readingOrder="1"/>
    </xf>
    <xf numFmtId="9" fontId="29" fillId="3" borderId="43" xfId="0" applyNumberFormat="1"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30" fillId="3" borderId="33" xfId="0" applyFont="1" applyFill="1" applyBorder="1" applyAlignment="1">
      <alignment horizontal="justify" vertical="center" wrapText="1" readingOrder="1"/>
    </xf>
    <xf numFmtId="9" fontId="29" fillId="3" borderId="38" xfId="0" applyNumberFormat="1" applyFont="1" applyFill="1" applyBorder="1" applyAlignment="1">
      <alignment horizontal="center" vertical="center" wrapText="1" readingOrder="1"/>
    </xf>
    <xf numFmtId="0" fontId="30" fillId="3" borderId="38"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30" fillId="3" borderId="40" xfId="0" applyFont="1" applyFill="1" applyBorder="1" applyAlignment="1">
      <alignment horizontal="justify" vertical="center" wrapText="1" readingOrder="1"/>
    </xf>
    <xf numFmtId="0" fontId="30" fillId="3" borderId="41" xfId="0" applyFont="1" applyFill="1" applyBorder="1" applyAlignment="1">
      <alignment horizontal="center" vertical="center" wrapText="1" readingOrder="1"/>
    </xf>
    <xf numFmtId="0" fontId="37" fillId="3" borderId="0" xfId="0" applyFont="1" applyFill="1"/>
    <xf numFmtId="0" fontId="29" fillId="15" borderId="45" xfId="0" applyFont="1" applyFill="1" applyBorder="1" applyAlignment="1">
      <alignment horizontal="center" vertical="center" wrapText="1" readingOrder="1"/>
    </xf>
    <xf numFmtId="0" fontId="29" fillId="15" borderId="46" xfId="0" applyFont="1" applyFill="1" applyBorder="1" applyAlignment="1">
      <alignment horizontal="center" vertical="center" wrapText="1" readingOrder="1"/>
    </xf>
    <xf numFmtId="0" fontId="12" fillId="3" borderId="0" xfId="0" applyFont="1" applyFill="1"/>
    <xf numFmtId="0" fontId="26" fillId="3" borderId="0" xfId="0" applyFont="1" applyFill="1" applyAlignment="1">
      <alignment horizontal="center" vertical="center" wrapText="1"/>
    </xf>
    <xf numFmtId="0" fontId="14" fillId="3" borderId="0" xfId="0" applyFont="1" applyFill="1"/>
    <xf numFmtId="0" fontId="4" fillId="3" borderId="0" xfId="0" applyFont="1" applyFill="1" applyAlignment="1">
      <alignment horizontal="left" vertical="center"/>
    </xf>
    <xf numFmtId="0" fontId="40" fillId="3" borderId="14" xfId="2" applyFont="1" applyFill="1" applyBorder="1"/>
    <xf numFmtId="0" fontId="45" fillId="3" borderId="0" xfId="0" applyFont="1" applyFill="1" applyAlignment="1">
      <alignment horizontal="left" vertical="center" wrapText="1"/>
    </xf>
    <xf numFmtId="0" fontId="46" fillId="3" borderId="0" xfId="0" applyFont="1" applyFill="1" applyAlignment="1">
      <alignment horizontal="left" vertical="top" wrapText="1"/>
    </xf>
    <xf numFmtId="0" fontId="40" fillId="3" borderId="0" xfId="2" applyFont="1" applyFill="1"/>
    <xf numFmtId="0" fontId="40" fillId="3" borderId="15" xfId="2" applyFont="1" applyFill="1" applyBorder="1"/>
    <xf numFmtId="0" fontId="40" fillId="3" borderId="16" xfId="2" applyFont="1" applyFill="1" applyBorder="1"/>
    <xf numFmtId="0" fontId="40" fillId="3" borderId="18" xfId="2" applyFont="1" applyFill="1" applyBorder="1"/>
    <xf numFmtId="0" fontId="40" fillId="3" borderId="17" xfId="2" applyFont="1" applyFill="1" applyBorder="1"/>
    <xf numFmtId="0" fontId="44" fillId="3" borderId="0" xfId="2" applyFont="1" applyFill="1" applyAlignment="1">
      <alignment horizontal="left" vertical="center" wrapText="1"/>
    </xf>
    <xf numFmtId="0" fontId="40" fillId="3" borderId="0" xfId="2" applyFont="1" applyFill="1" applyAlignment="1">
      <alignment horizontal="left" vertical="center" wrapText="1"/>
    </xf>
    <xf numFmtId="0" fontId="40" fillId="3" borderId="0" xfId="2" quotePrefix="1" applyFont="1" applyFill="1" applyAlignment="1">
      <alignment horizontal="left" vertical="center" wrapText="1"/>
    </xf>
    <xf numFmtId="0" fontId="42" fillId="3" borderId="14" xfId="2" quotePrefix="1" applyFont="1" applyFill="1" applyBorder="1" applyAlignment="1">
      <alignment horizontal="left" vertical="top" wrapText="1"/>
    </xf>
    <xf numFmtId="0" fontId="43" fillId="3" borderId="0" xfId="2" quotePrefix="1" applyFont="1" applyFill="1" applyAlignment="1">
      <alignment horizontal="left" vertical="top" wrapText="1"/>
    </xf>
    <xf numFmtId="0" fontId="4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1" fillId="0" borderId="2" xfId="0" applyFont="1" applyBorder="1" applyAlignment="1" applyProtection="1">
      <alignment horizontal="justify" vertical="top" wrapText="1"/>
      <protection locked="0"/>
    </xf>
    <xf numFmtId="0" fontId="27" fillId="0" borderId="2" xfId="0" applyFont="1" applyBorder="1" applyAlignment="1" applyProtection="1">
      <alignment horizontal="center" vertical="top" textRotation="90"/>
      <protection locked="0"/>
    </xf>
    <xf numFmtId="9" fontId="27" fillId="0" borderId="2" xfId="0" applyNumberFormat="1" applyFont="1" applyBorder="1" applyAlignment="1" applyProtection="1">
      <alignment horizontal="center" vertical="top"/>
      <protection hidden="1"/>
    </xf>
    <xf numFmtId="0" fontId="27" fillId="0" borderId="2" xfId="0" applyFont="1" applyBorder="1" applyAlignment="1" applyProtection="1">
      <alignment horizontal="center" vertical="top"/>
      <protection locked="0"/>
    </xf>
    <xf numFmtId="0" fontId="49" fillId="0" borderId="2" xfId="0" applyFont="1" applyBorder="1" applyAlignment="1" applyProtection="1">
      <alignment horizontal="center" vertical="top" textRotation="90" wrapText="1"/>
      <protection hidden="1"/>
    </xf>
    <xf numFmtId="9" fontId="27" fillId="0" borderId="4"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protection hidden="1"/>
    </xf>
    <xf numFmtId="0" fontId="27" fillId="0" borderId="4" xfId="0" applyFont="1" applyBorder="1" applyAlignment="1" applyProtection="1">
      <alignment horizontal="center" vertical="top" textRotation="90"/>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52" fillId="6" borderId="0" xfId="0" applyFont="1" applyFill="1" applyAlignment="1">
      <alignment horizontal="center" vertical="center" wrapText="1" readingOrder="1"/>
    </xf>
    <xf numFmtId="0" fontId="53" fillId="5" borderId="11" xfId="0" applyFont="1" applyFill="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11" xfId="0" applyFont="1" applyBorder="1" applyAlignment="1">
      <alignment horizontal="justify" vertical="center" wrapText="1" readingOrder="1"/>
    </xf>
    <xf numFmtId="0" fontId="53" fillId="7" borderId="1" xfId="0" applyFont="1" applyFill="1" applyBorder="1" applyAlignment="1">
      <alignment horizontal="center" vertical="center" wrapText="1" readingOrder="1"/>
    </xf>
    <xf numFmtId="0" fontId="53" fillId="0" borderId="1" xfId="0" applyFont="1" applyBorder="1" applyAlignment="1">
      <alignment horizontal="center" vertical="center" wrapText="1" readingOrder="1"/>
    </xf>
    <xf numFmtId="0" fontId="53" fillId="0" borderId="1" xfId="0" applyFont="1" applyBorder="1" applyAlignment="1">
      <alignment horizontal="justify" vertical="center" wrapText="1" readingOrder="1"/>
    </xf>
    <xf numFmtId="0" fontId="53" fillId="4" borderId="1" xfId="0" applyFont="1" applyFill="1" applyBorder="1" applyAlignment="1">
      <alignment horizontal="center" vertical="center" wrapText="1" readingOrder="1"/>
    </xf>
    <xf numFmtId="0" fontId="53" fillId="8" borderId="1" xfId="0" applyFont="1" applyFill="1" applyBorder="1" applyAlignment="1">
      <alignment horizontal="center" vertical="center" wrapText="1" readingOrder="1"/>
    </xf>
    <xf numFmtId="0" fontId="53" fillId="9" borderId="1" xfId="0" applyFont="1" applyFill="1" applyBorder="1" applyAlignment="1">
      <alignment horizontal="center" vertical="center" wrapText="1" readingOrder="1"/>
    </xf>
    <xf numFmtId="0" fontId="4" fillId="2" borderId="8" xfId="0" applyFont="1" applyFill="1" applyBorder="1" applyAlignment="1">
      <alignment horizontal="center" vertical="center"/>
    </xf>
    <xf numFmtId="0" fontId="1" fillId="0" borderId="75"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54" fillId="3" borderId="0" xfId="0" applyFont="1" applyFill="1" applyAlignment="1">
      <alignment horizontal="justify" vertical="center" wrapText="1" readingOrder="1"/>
    </xf>
    <xf numFmtId="0" fontId="55" fillId="3" borderId="0" xfId="0" applyFont="1" applyFill="1" applyAlignment="1">
      <alignment vertical="center"/>
    </xf>
    <xf numFmtId="0" fontId="54" fillId="0" borderId="0" xfId="0" applyFont="1" applyAlignment="1">
      <alignment horizontal="justify" vertical="center" wrapText="1" readingOrder="1"/>
    </xf>
    <xf numFmtId="0" fontId="54" fillId="0" borderId="0" xfId="0" applyFont="1" applyAlignment="1">
      <alignment vertical="center"/>
    </xf>
    <xf numFmtId="0" fontId="12" fillId="0" borderId="0" xfId="0" pivotButton="1" applyFont="1"/>
    <xf numFmtId="0" fontId="56" fillId="0" borderId="0" xfId="0" applyFont="1" applyAlignment="1">
      <alignment horizontal="center" wrapText="1"/>
    </xf>
    <xf numFmtId="0" fontId="57" fillId="0" borderId="0" xfId="0" applyFont="1"/>
    <xf numFmtId="14" fontId="27" fillId="0" borderId="2" xfId="0" applyNumberFormat="1" applyFont="1" applyBorder="1" applyAlignment="1" applyProtection="1">
      <alignment horizontal="center" vertical="top" wrapText="1"/>
      <protection locked="0"/>
    </xf>
    <xf numFmtId="14" fontId="1" fillId="0" borderId="2" xfId="0" applyNumberFormat="1" applyFont="1" applyBorder="1" applyAlignment="1" applyProtection="1">
      <alignment horizontal="center" vertical="top" wrapText="1"/>
      <protection locked="0"/>
    </xf>
    <xf numFmtId="0" fontId="1" fillId="0" borderId="75" xfId="0" applyFont="1" applyBorder="1" applyAlignment="1" applyProtection="1">
      <alignment horizontal="left" vertical="top" wrapText="1"/>
      <protection locked="0"/>
    </xf>
    <xf numFmtId="0" fontId="1" fillId="0" borderId="2" xfId="0" applyFont="1" applyBorder="1" applyAlignment="1" applyProtection="1">
      <alignment horizontal="left" vertical="top" wrapText="1"/>
      <protection locked="0"/>
    </xf>
    <xf numFmtId="0" fontId="6" fillId="0" borderId="2" xfId="0" applyFont="1" applyBorder="1" applyAlignment="1" applyProtection="1">
      <alignment horizontal="left" vertical="top" wrapText="1"/>
      <protection locked="0"/>
    </xf>
    <xf numFmtId="0" fontId="27" fillId="3" borderId="75" xfId="0" applyFont="1" applyFill="1" applyBorder="1" applyAlignment="1">
      <alignment horizontal="left" vertical="center" wrapText="1"/>
    </xf>
    <xf numFmtId="14" fontId="27" fillId="0" borderId="2" xfId="0" quotePrefix="1" applyNumberFormat="1" applyFont="1" applyBorder="1" applyAlignment="1" applyProtection="1">
      <alignment horizontal="center" vertical="top" wrapText="1"/>
      <protection locked="0"/>
    </xf>
    <xf numFmtId="0" fontId="2" fillId="0" borderId="2" xfId="0" applyFont="1" applyBorder="1" applyAlignment="1" applyProtection="1">
      <alignment horizontal="justify" vertical="top" wrapText="1"/>
      <protection locked="0"/>
    </xf>
    <xf numFmtId="0" fontId="50" fillId="0" borderId="75" xfId="0" applyFont="1" applyBorder="1" applyAlignment="1" applyProtection="1">
      <alignment vertical="top" wrapText="1"/>
      <protection locked="0"/>
    </xf>
    <xf numFmtId="0" fontId="27" fillId="0" borderId="30" xfId="0" applyFont="1" applyBorder="1" applyAlignment="1" applyProtection="1">
      <alignment vertical="top" wrapText="1"/>
      <protection locked="0"/>
    </xf>
    <xf numFmtId="0" fontId="27" fillId="0" borderId="76" xfId="0" applyFont="1" applyBorder="1" applyAlignment="1" applyProtection="1">
      <alignment vertical="top" wrapText="1"/>
      <protection locked="0"/>
    </xf>
    <xf numFmtId="0" fontId="27" fillId="0" borderId="32" xfId="0" applyFont="1" applyBorder="1" applyAlignment="1" applyProtection="1">
      <alignment vertical="top" wrapText="1"/>
      <protection locked="0"/>
    </xf>
    <xf numFmtId="0" fontId="27" fillId="0" borderId="8" xfId="0" applyFont="1" applyBorder="1" applyAlignment="1" applyProtection="1">
      <alignment vertical="top"/>
      <protection locked="0"/>
    </xf>
    <xf numFmtId="0" fontId="27" fillId="0" borderId="5" xfId="0" applyFont="1" applyBorder="1" applyAlignment="1" applyProtection="1">
      <alignment vertical="top"/>
      <protection locked="0"/>
    </xf>
    <xf numFmtId="0" fontId="27" fillId="3" borderId="84" xfId="0" applyFont="1" applyFill="1" applyBorder="1" applyAlignment="1" applyProtection="1">
      <alignment vertical="center" wrapText="1"/>
      <protection locked="0"/>
    </xf>
    <xf numFmtId="0" fontId="27" fillId="3" borderId="85" xfId="0" applyFont="1" applyFill="1" applyBorder="1" applyAlignment="1" applyProtection="1">
      <alignment vertical="center" wrapText="1"/>
      <protection locked="0"/>
    </xf>
    <xf numFmtId="0" fontId="62" fillId="0" borderId="0" xfId="0" applyFont="1" applyAlignment="1">
      <alignment vertical="center" wrapText="1"/>
    </xf>
    <xf numFmtId="0" fontId="61" fillId="0" borderId="0" xfId="0" applyFont="1"/>
    <xf numFmtId="0" fontId="62" fillId="0" borderId="0" xfId="0" applyFont="1" applyAlignment="1">
      <alignment horizontal="center" vertical="center" wrapText="1"/>
    </xf>
    <xf numFmtId="0" fontId="38" fillId="3" borderId="95" xfId="0" applyFont="1" applyFill="1" applyBorder="1" applyAlignment="1" applyProtection="1">
      <alignment horizontal="left" vertical="center"/>
      <protection locked="0"/>
    </xf>
    <xf numFmtId="0" fontId="38" fillId="3" borderId="96" xfId="0" applyFont="1" applyFill="1" applyBorder="1" applyAlignment="1" applyProtection="1">
      <alignment horizontal="left" vertical="center"/>
      <protection locked="0"/>
    </xf>
    <xf numFmtId="0" fontId="38" fillId="3" borderId="93" xfId="0" applyFont="1" applyFill="1" applyBorder="1" applyAlignment="1" applyProtection="1">
      <alignment horizontal="left" vertical="center"/>
      <protection locked="0"/>
    </xf>
    <xf numFmtId="0" fontId="38" fillId="3" borderId="0" xfId="0" applyFont="1" applyFill="1" applyAlignment="1">
      <alignment horizontal="left"/>
    </xf>
    <xf numFmtId="0" fontId="61" fillId="0" borderId="95" xfId="0" applyFont="1" applyBorder="1" applyAlignment="1">
      <alignment horizontal="left" vertical="center" wrapText="1"/>
    </xf>
    <xf numFmtId="0" fontId="61" fillId="0" borderId="95" xfId="0" applyFont="1" applyBorder="1" applyAlignment="1">
      <alignment horizontal="center" vertical="center"/>
    </xf>
    <xf numFmtId="0" fontId="0" fillId="0" borderId="93" xfId="0" applyBorder="1" applyAlignment="1">
      <alignment horizontal="center" vertical="center"/>
    </xf>
    <xf numFmtId="0" fontId="0" fillId="0" borderId="96" xfId="0" applyBorder="1" applyAlignment="1">
      <alignment horizontal="center" vertical="center"/>
    </xf>
    <xf numFmtId="0" fontId="61" fillId="0" borderId="96" xfId="0" applyFont="1" applyBorder="1" applyAlignment="1">
      <alignment horizontal="left" vertical="center" wrapText="1"/>
    </xf>
    <xf numFmtId="0" fontId="61" fillId="0" borderId="93" xfId="0" applyFont="1" applyBorder="1" applyAlignment="1">
      <alignment horizontal="center" vertical="center"/>
    </xf>
    <xf numFmtId="0" fontId="61" fillId="0" borderId="96" xfId="0" applyFont="1" applyBorder="1" applyAlignment="1">
      <alignment horizontal="center" vertical="center"/>
    </xf>
    <xf numFmtId="0" fontId="2" fillId="0" borderId="2" xfId="0" applyFont="1" applyBorder="1" applyAlignment="1" applyProtection="1">
      <alignment horizontal="justify" vertical="top"/>
      <protection locked="0"/>
    </xf>
    <xf numFmtId="0" fontId="0" fillId="0" borderId="0" xfId="0" applyAlignment="1">
      <alignment wrapText="1"/>
    </xf>
    <xf numFmtId="0" fontId="46" fillId="3" borderId="64" xfId="2" applyFont="1" applyFill="1" applyBorder="1" applyAlignment="1">
      <alignment horizontal="justify" vertical="center" wrapText="1"/>
    </xf>
    <xf numFmtId="0" fontId="46" fillId="3" borderId="65" xfId="2" applyFont="1" applyFill="1" applyBorder="1" applyAlignment="1">
      <alignment horizontal="justify" vertical="center" wrapText="1"/>
    </xf>
    <xf numFmtId="0" fontId="45" fillId="3" borderId="71" xfId="0" applyFont="1" applyFill="1" applyBorder="1" applyAlignment="1">
      <alignment horizontal="left" vertical="center" wrapText="1"/>
    </xf>
    <xf numFmtId="0" fontId="45" fillId="3" borderId="72" xfId="0" applyFont="1" applyFill="1" applyBorder="1" applyAlignment="1">
      <alignment horizontal="left" vertical="center" wrapText="1"/>
    </xf>
    <xf numFmtId="0" fontId="45" fillId="3" borderId="58" xfId="3" applyFont="1" applyFill="1" applyBorder="1" applyAlignment="1">
      <alignment horizontal="left" vertical="top" wrapText="1" readingOrder="1"/>
    </xf>
    <xf numFmtId="0" fontId="45" fillId="3" borderId="59" xfId="3" applyFont="1" applyFill="1" applyBorder="1" applyAlignment="1">
      <alignment horizontal="left" vertical="top" wrapText="1" readingOrder="1"/>
    </xf>
    <xf numFmtId="0" fontId="46" fillId="13" borderId="60" xfId="2" applyFont="1" applyFill="1" applyBorder="1" applyAlignment="1">
      <alignment horizontal="justify" vertical="center" wrapText="1"/>
    </xf>
    <xf numFmtId="0" fontId="46" fillId="13" borderId="61" xfId="2" applyFont="1" applyFill="1" applyBorder="1" applyAlignment="1">
      <alignment horizontal="justify" vertical="center" wrapText="1"/>
    </xf>
    <xf numFmtId="0" fontId="46" fillId="13" borderId="64" xfId="2" applyFont="1" applyFill="1" applyBorder="1" applyAlignment="1">
      <alignment horizontal="justify" vertical="center" wrapText="1"/>
    </xf>
    <xf numFmtId="0" fontId="46" fillId="13" borderId="65" xfId="2" applyFont="1" applyFill="1" applyBorder="1" applyAlignment="1">
      <alignment horizontal="justify" vertical="center" wrapText="1"/>
    </xf>
    <xf numFmtId="0" fontId="45" fillId="3" borderId="62" xfId="0" applyFont="1" applyFill="1" applyBorder="1" applyAlignment="1">
      <alignment horizontal="left" vertical="center" wrapText="1"/>
    </xf>
    <xf numFmtId="0" fontId="45" fillId="3" borderId="63" xfId="0" applyFont="1" applyFill="1" applyBorder="1" applyAlignment="1">
      <alignment horizontal="left" vertical="center" wrapText="1"/>
    </xf>
    <xf numFmtId="0" fontId="40" fillId="3" borderId="14" xfId="2" applyFont="1" applyFill="1" applyBorder="1" applyAlignment="1">
      <alignment horizontal="left" vertical="top" wrapText="1"/>
    </xf>
    <xf numFmtId="0" fontId="40" fillId="3" borderId="0" xfId="2" applyFont="1" applyFill="1" applyAlignment="1">
      <alignment horizontal="left" vertical="top" wrapText="1"/>
    </xf>
    <xf numFmtId="0" fontId="40" fillId="3" borderId="15" xfId="2" applyFont="1" applyFill="1" applyBorder="1" applyAlignment="1">
      <alignment horizontal="left" vertical="top" wrapText="1"/>
    </xf>
    <xf numFmtId="0" fontId="45" fillId="3" borderId="73" xfId="0" applyFont="1" applyFill="1" applyBorder="1" applyAlignment="1">
      <alignment horizontal="left" vertical="center" wrapText="1"/>
    </xf>
    <xf numFmtId="0" fontId="45" fillId="3" borderId="74" xfId="0" applyFont="1" applyFill="1" applyBorder="1" applyAlignment="1">
      <alignment horizontal="left" vertical="center" wrapText="1"/>
    </xf>
    <xf numFmtId="0" fontId="46" fillId="3" borderId="66" xfId="0" applyFont="1" applyFill="1" applyBorder="1" applyAlignment="1">
      <alignment horizontal="justify" vertical="center" wrapText="1"/>
    </xf>
    <xf numFmtId="0" fontId="46" fillId="3" borderId="67" xfId="0" applyFont="1" applyFill="1" applyBorder="1" applyAlignment="1">
      <alignment horizontal="justify" vertical="center" wrapText="1"/>
    </xf>
    <xf numFmtId="0" fontId="41" fillId="14" borderId="48" xfId="2" applyFont="1" applyFill="1" applyBorder="1" applyAlignment="1">
      <alignment horizontal="center" vertical="center" wrapText="1"/>
    </xf>
    <xf numFmtId="0" fontId="41" fillId="14" borderId="49" xfId="2" applyFont="1" applyFill="1" applyBorder="1" applyAlignment="1">
      <alignment horizontal="center" vertical="center" wrapText="1"/>
    </xf>
    <xf numFmtId="0" fontId="41" fillId="14" borderId="50" xfId="2" applyFont="1" applyFill="1" applyBorder="1" applyAlignment="1">
      <alignment horizontal="center" vertical="center" wrapText="1"/>
    </xf>
    <xf numFmtId="0" fontId="40" fillId="0" borderId="14" xfId="2" quotePrefix="1" applyFont="1" applyBorder="1" applyAlignment="1">
      <alignment horizontal="left" vertical="center" wrapText="1"/>
    </xf>
    <xf numFmtId="0" fontId="40" fillId="0" borderId="0" xfId="2" quotePrefix="1" applyFont="1" applyAlignment="1">
      <alignment horizontal="left" vertical="center" wrapText="1"/>
    </xf>
    <xf numFmtId="0" fontId="40" fillId="0" borderId="15" xfId="2" quotePrefix="1" applyFont="1" applyBorder="1" applyAlignment="1">
      <alignment horizontal="left" vertical="center" wrapText="1"/>
    </xf>
    <xf numFmtId="0" fontId="40" fillId="0" borderId="68" xfId="2" quotePrefix="1" applyFont="1" applyBorder="1" applyAlignment="1">
      <alignment horizontal="left" vertical="center" wrapText="1"/>
    </xf>
    <xf numFmtId="0" fontId="40" fillId="0" borderId="69" xfId="2" quotePrefix="1" applyFont="1" applyBorder="1" applyAlignment="1">
      <alignment horizontal="left" vertical="center" wrapText="1"/>
    </xf>
    <xf numFmtId="0" fontId="40" fillId="0" borderId="70" xfId="2" quotePrefix="1" applyFont="1" applyBorder="1" applyAlignment="1">
      <alignment horizontal="left" vertical="center" wrapText="1"/>
    </xf>
    <xf numFmtId="0" fontId="42" fillId="3" borderId="51" xfId="2" quotePrefix="1" applyFont="1" applyFill="1" applyBorder="1" applyAlignment="1">
      <alignment horizontal="left" vertical="top" wrapText="1"/>
    </xf>
    <xf numFmtId="0" fontId="43" fillId="3" borderId="52" xfId="2" quotePrefix="1" applyFont="1" applyFill="1" applyBorder="1" applyAlignment="1">
      <alignment horizontal="left" vertical="top" wrapText="1"/>
    </xf>
    <xf numFmtId="0" fontId="43" fillId="3" borderId="53" xfId="2" quotePrefix="1" applyFont="1" applyFill="1" applyBorder="1" applyAlignment="1">
      <alignment horizontal="left" vertical="top" wrapText="1"/>
    </xf>
    <xf numFmtId="0" fontId="40" fillId="0" borderId="14" xfId="2" quotePrefix="1" applyFont="1" applyBorder="1" applyAlignment="1">
      <alignment horizontal="left" vertical="top" wrapText="1"/>
    </xf>
    <xf numFmtId="0" fontId="40" fillId="0" borderId="0" xfId="2" quotePrefix="1" applyFont="1" applyAlignment="1">
      <alignment horizontal="left" vertical="top" wrapText="1"/>
    </xf>
    <xf numFmtId="0" fontId="40" fillId="0" borderId="15" xfId="2" quotePrefix="1" applyFont="1" applyBorder="1" applyAlignment="1">
      <alignment horizontal="left" vertical="top" wrapText="1"/>
    </xf>
    <xf numFmtId="0" fontId="45" fillId="14" borderId="54" xfId="3" applyFont="1" applyFill="1" applyBorder="1" applyAlignment="1">
      <alignment horizontal="center" vertical="center" wrapText="1"/>
    </xf>
    <xf numFmtId="0" fontId="45" fillId="14" borderId="55" xfId="3" applyFont="1" applyFill="1" applyBorder="1" applyAlignment="1">
      <alignment horizontal="center" vertical="center" wrapText="1"/>
    </xf>
    <xf numFmtId="0" fontId="45" fillId="14" borderId="56" xfId="2" applyFont="1" applyFill="1" applyBorder="1" applyAlignment="1">
      <alignment horizontal="center" vertical="center"/>
    </xf>
    <xf numFmtId="0" fontId="4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27" fillId="3" borderId="83" xfId="0" applyFont="1" applyFill="1" applyBorder="1" applyAlignment="1" applyProtection="1">
      <alignment horizontal="left" vertical="center" wrapText="1"/>
      <protection locked="0"/>
    </xf>
    <xf numFmtId="0" fontId="27" fillId="3" borderId="84" xfId="0" applyFont="1" applyFill="1" applyBorder="1" applyAlignment="1" applyProtection="1">
      <alignment horizontal="left" vertical="center" wrapText="1"/>
      <protection locked="0"/>
    </xf>
    <xf numFmtId="0" fontId="27" fillId="3" borderId="85" xfId="0" applyFont="1" applyFill="1" applyBorder="1" applyAlignment="1" applyProtection="1">
      <alignment horizontal="left" vertical="center" wrapText="1"/>
      <protection locked="0"/>
    </xf>
    <xf numFmtId="0" fontId="24" fillId="2" borderId="28" xfId="0" applyFont="1" applyFill="1" applyBorder="1" applyAlignment="1">
      <alignment horizontal="center" vertical="center"/>
    </xf>
    <xf numFmtId="0" fontId="24" fillId="2" borderId="29"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31" xfId="0" applyFont="1" applyFill="1" applyBorder="1" applyAlignment="1">
      <alignment horizontal="center" vertical="center"/>
    </xf>
    <xf numFmtId="0" fontId="24"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1" fillId="0" borderId="28" xfId="0" applyFont="1" applyBorder="1" applyAlignment="1" applyProtection="1">
      <alignment horizontal="center" vertical="top" wrapText="1"/>
      <protection locked="0"/>
    </xf>
    <xf numFmtId="0" fontId="1" fillId="0" borderId="9" xfId="0" applyFont="1" applyBorder="1" applyAlignment="1" applyProtection="1">
      <alignment horizontal="center" vertical="top" wrapText="1"/>
      <protection locked="0"/>
    </xf>
    <xf numFmtId="0" fontId="1" fillId="0" borderId="3"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1" fillId="0" borderId="30" xfId="0" applyFont="1" applyBorder="1" applyAlignment="1" applyProtection="1">
      <alignment horizontal="center" vertical="top" wrapText="1"/>
      <protection locked="0"/>
    </xf>
    <xf numFmtId="0" fontId="1" fillId="0" borderId="76" xfId="0" applyFont="1" applyBorder="1" applyAlignment="1" applyProtection="1">
      <alignment horizontal="center" vertical="top" wrapText="1"/>
      <protection locked="0"/>
    </xf>
    <xf numFmtId="0" fontId="1" fillId="0" borderId="32" xfId="0" applyFont="1" applyBorder="1" applyAlignment="1" applyProtection="1">
      <alignment horizontal="center" vertical="top" wrapText="1"/>
      <protection locked="0"/>
    </xf>
    <xf numFmtId="0" fontId="1" fillId="0" borderId="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2" fillId="0" borderId="77" xfId="0" applyFont="1" applyBorder="1" applyAlignment="1" applyProtection="1">
      <alignment horizontal="center" vertical="top" wrapText="1"/>
      <protection locked="0"/>
    </xf>
    <xf numFmtId="0" fontId="2" fillId="0" borderId="78" xfId="0" applyFont="1" applyBorder="1" applyAlignment="1" applyProtection="1">
      <alignment horizontal="center" vertical="top" wrapText="1"/>
      <protection locked="0"/>
    </xf>
    <xf numFmtId="0" fontId="2" fillId="0" borderId="79" xfId="0"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textRotation="90" wrapText="1"/>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27" fillId="3" borderId="75" xfId="0" applyFont="1" applyFill="1" applyBorder="1" applyAlignment="1" applyProtection="1">
      <alignment horizontal="left" vertical="center"/>
      <protection locked="0"/>
    </xf>
    <xf numFmtId="0" fontId="4" fillId="2" borderId="2" xfId="0" applyFont="1" applyFill="1" applyBorder="1" applyAlignment="1">
      <alignment horizontal="center" vertical="center"/>
    </xf>
    <xf numFmtId="0" fontId="49" fillId="0" borderId="4" xfId="0" applyFont="1" applyBorder="1" applyAlignment="1" applyProtection="1">
      <alignment horizontal="center" vertical="top"/>
      <protection hidden="1"/>
    </xf>
    <xf numFmtId="0" fontId="49" fillId="0" borderId="8" xfId="0" applyFont="1" applyBorder="1" applyAlignment="1" applyProtection="1">
      <alignment horizontal="center" vertical="top"/>
      <protection hidden="1"/>
    </xf>
    <xf numFmtId="0" fontId="49" fillId="0" borderId="5" xfId="0" applyFont="1" applyBorder="1" applyAlignment="1" applyProtection="1">
      <alignment horizontal="center" vertical="top"/>
      <protection hidden="1"/>
    </xf>
    <xf numFmtId="9" fontId="27" fillId="0" borderId="4" xfId="0" applyNumberFormat="1" applyFont="1" applyBorder="1" applyAlignment="1" applyProtection="1">
      <alignment horizontal="center" vertical="top" wrapText="1"/>
      <protection hidden="1"/>
    </xf>
    <xf numFmtId="9" fontId="27" fillId="0" borderId="8" xfId="0" applyNumberFormat="1" applyFont="1" applyBorder="1" applyAlignment="1" applyProtection="1">
      <alignment horizontal="center" vertical="top" wrapText="1"/>
      <protection hidden="1"/>
    </xf>
    <xf numFmtId="9" fontId="27" fillId="0" borderId="5" xfId="0" applyNumberFormat="1" applyFont="1" applyBorder="1" applyAlignment="1" applyProtection="1">
      <alignment horizontal="center" vertical="top" wrapText="1"/>
      <protection hidden="1"/>
    </xf>
    <xf numFmtId="9" fontId="27" fillId="0" borderId="4" xfId="0" applyNumberFormat="1" applyFont="1" applyBorder="1" applyAlignment="1" applyProtection="1">
      <alignment horizontal="center" vertical="top" wrapText="1"/>
      <protection locked="0"/>
    </xf>
    <xf numFmtId="9" fontId="27" fillId="0" borderId="8" xfId="0" applyNumberFormat="1" applyFont="1" applyBorder="1" applyAlignment="1" applyProtection="1">
      <alignment horizontal="center" vertical="top" wrapText="1"/>
      <protection locked="0"/>
    </xf>
    <xf numFmtId="9" fontId="27" fillId="0" borderId="5" xfId="0" applyNumberFormat="1" applyFont="1" applyBorder="1" applyAlignment="1" applyProtection="1">
      <alignment horizontal="center" vertical="top" wrapText="1"/>
      <protection locked="0"/>
    </xf>
    <xf numFmtId="0" fontId="49" fillId="0" borderId="4" xfId="0" applyFont="1" applyBorder="1" applyAlignment="1" applyProtection="1">
      <alignment horizontal="center" vertical="top" wrapText="1"/>
      <protection hidden="1"/>
    </xf>
    <xf numFmtId="0" fontId="49" fillId="0" borderId="8" xfId="0" applyFont="1" applyBorder="1" applyAlignment="1" applyProtection="1">
      <alignment horizontal="center" vertical="top" wrapText="1"/>
      <protection hidden="1"/>
    </xf>
    <xf numFmtId="0" fontId="49" fillId="0" borderId="5" xfId="0" applyFont="1" applyBorder="1" applyAlignment="1" applyProtection="1">
      <alignment horizontal="center" vertical="top" wrapText="1"/>
      <protection hidden="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9" xfId="0" applyFont="1" applyFill="1" applyBorder="1" applyAlignment="1">
      <alignment horizontal="center" vertical="center" wrapText="1"/>
    </xf>
    <xf numFmtId="0" fontId="2" fillId="0" borderId="80" xfId="0" applyFont="1" applyBorder="1" applyAlignment="1" applyProtection="1">
      <alignment horizontal="center" vertical="top" wrapText="1"/>
      <protection locked="0"/>
    </xf>
    <xf numFmtId="0" fontId="2" fillId="0" borderId="81" xfId="0" applyFont="1" applyBorder="1" applyAlignment="1" applyProtection="1">
      <alignment horizontal="center" vertical="top" wrapText="1"/>
      <protection locked="0"/>
    </xf>
    <xf numFmtId="0" fontId="2" fillId="0" borderId="82" xfId="0" applyFont="1" applyBorder="1" applyAlignment="1" applyProtection="1">
      <alignment horizontal="center" vertical="top" wrapText="1"/>
      <protection locked="0"/>
    </xf>
    <xf numFmtId="0" fontId="27" fillId="3" borderId="77" xfId="0" applyFont="1" applyFill="1" applyBorder="1" applyAlignment="1">
      <alignment horizontal="center" vertical="center" wrapText="1"/>
    </xf>
    <xf numFmtId="0" fontId="27" fillId="3" borderId="78" xfId="0" applyFont="1" applyFill="1" applyBorder="1" applyAlignment="1">
      <alignment horizontal="center" vertical="center" wrapText="1"/>
    </xf>
    <xf numFmtId="0" fontId="27" fillId="3" borderId="79" xfId="0" applyFont="1" applyFill="1" applyBorder="1" applyAlignment="1">
      <alignment horizontal="center" vertical="center" wrapText="1"/>
    </xf>
    <xf numFmtId="0" fontId="1" fillId="0" borderId="77" xfId="0" applyFont="1" applyBorder="1" applyAlignment="1" applyProtection="1">
      <alignment horizontal="center" vertical="top" wrapText="1"/>
      <protection locked="0"/>
    </xf>
    <xf numFmtId="0" fontId="1" fillId="0" borderId="79" xfId="0" applyFont="1" applyBorder="1" applyAlignment="1" applyProtection="1">
      <alignment horizontal="center" vertical="top" wrapText="1"/>
      <protection locked="0"/>
    </xf>
    <xf numFmtId="0" fontId="50" fillId="0" borderId="77" xfId="0" applyFont="1" applyBorder="1" applyAlignment="1" applyProtection="1">
      <alignment vertical="top" wrapText="1"/>
      <protection locked="0"/>
    </xf>
    <xf numFmtId="0" fontId="0" fillId="0" borderId="79" xfId="0" applyBorder="1" applyAlignment="1">
      <alignment vertical="top" wrapText="1"/>
    </xf>
    <xf numFmtId="0" fontId="27" fillId="0" borderId="4" xfId="0" applyFont="1" applyBorder="1" applyAlignment="1" applyProtection="1">
      <alignment horizontal="center" vertical="top"/>
      <protection locked="0"/>
    </xf>
    <xf numFmtId="0" fontId="0" fillId="0" borderId="8" xfId="0" applyBorder="1" applyAlignment="1">
      <alignment horizontal="center" vertical="top"/>
    </xf>
    <xf numFmtId="0" fontId="27" fillId="0" borderId="4" xfId="0" applyFont="1" applyBorder="1" applyAlignment="1" applyProtection="1">
      <alignment horizontal="center" vertical="top" wrapText="1"/>
      <protection locked="0"/>
    </xf>
    <xf numFmtId="0" fontId="27" fillId="0" borderId="8" xfId="0" applyFont="1" applyBorder="1" applyAlignment="1" applyProtection="1">
      <alignment horizontal="center" vertical="top" wrapText="1"/>
      <protection locked="0"/>
    </xf>
    <xf numFmtId="0" fontId="27" fillId="0" borderId="5" xfId="0" applyFont="1" applyBorder="1" applyAlignment="1" applyProtection="1">
      <alignment horizontal="center" vertical="top" wrapText="1"/>
      <protection locked="0"/>
    </xf>
    <xf numFmtId="0" fontId="27" fillId="0" borderId="28" xfId="0" applyFont="1" applyBorder="1" applyAlignment="1" applyProtection="1">
      <alignment horizontal="center" vertical="top" wrapText="1"/>
      <protection locked="0"/>
    </xf>
    <xf numFmtId="0" fontId="27" fillId="0" borderId="9" xfId="0" applyFont="1" applyBorder="1" applyAlignment="1" applyProtection="1">
      <alignment horizontal="center" vertical="top" wrapText="1"/>
      <protection locked="0"/>
    </xf>
    <xf numFmtId="0" fontId="27" fillId="0" borderId="3" xfId="0" applyFont="1" applyBorder="1" applyAlignment="1" applyProtection="1">
      <alignment horizontal="center" vertical="top" wrapText="1"/>
      <protection locked="0"/>
    </xf>
    <xf numFmtId="0" fontId="50" fillId="0" borderId="77" xfId="0" applyFont="1" applyBorder="1" applyAlignment="1" applyProtection="1">
      <alignment horizontal="left" vertical="top" wrapText="1"/>
      <protection locked="0"/>
    </xf>
    <xf numFmtId="0" fontId="50" fillId="0" borderId="78" xfId="0" applyFont="1" applyBorder="1" applyAlignment="1" applyProtection="1">
      <alignment horizontal="left" vertical="top" wrapText="1"/>
      <protection locked="0"/>
    </xf>
    <xf numFmtId="0" fontId="50" fillId="0" borderId="79" xfId="0" applyFont="1" applyBorder="1" applyAlignment="1" applyProtection="1">
      <alignment horizontal="left" vertical="top" wrapText="1"/>
      <protection locked="0"/>
    </xf>
    <xf numFmtId="0" fontId="1" fillId="13" borderId="28" xfId="0" applyFont="1" applyFill="1" applyBorder="1" applyAlignment="1" applyProtection="1">
      <alignment horizontal="center" vertical="top" wrapText="1"/>
      <protection locked="0"/>
    </xf>
    <xf numFmtId="0" fontId="1" fillId="13" borderId="9" xfId="0" applyFont="1" applyFill="1" applyBorder="1" applyAlignment="1" applyProtection="1">
      <alignment horizontal="center" vertical="top" wrapText="1"/>
      <protection locked="0"/>
    </xf>
    <xf numFmtId="0" fontId="1" fillId="13" borderId="3" xfId="0" applyFont="1" applyFill="1" applyBorder="1" applyAlignment="1" applyProtection="1">
      <alignment horizontal="center" vertical="top" wrapText="1"/>
      <protection locked="0"/>
    </xf>
    <xf numFmtId="0" fontId="61" fillId="3" borderId="95" xfId="0" applyFont="1" applyFill="1" applyBorder="1" applyAlignment="1">
      <alignment horizontal="center" vertical="top" wrapText="1"/>
    </xf>
    <xf numFmtId="0" fontId="61" fillId="3" borderId="96" xfId="0" applyFont="1" applyFill="1" applyBorder="1" applyAlignment="1">
      <alignment horizontal="center" vertical="top" wrapText="1"/>
    </xf>
    <xf numFmtId="0" fontId="61" fillId="0" borderId="0" xfId="0" applyFont="1" applyAlignment="1">
      <alignment horizontal="center"/>
    </xf>
    <xf numFmtId="0" fontId="38" fillId="3" borderId="0" xfId="0" applyFont="1" applyFill="1" applyAlignment="1">
      <alignment horizontal="left"/>
    </xf>
    <xf numFmtId="0" fontId="61" fillId="3" borderId="95" xfId="0" applyFont="1" applyFill="1" applyBorder="1" applyAlignment="1" applyProtection="1">
      <alignment horizontal="left" vertical="center" wrapText="1"/>
      <protection locked="0"/>
    </xf>
    <xf numFmtId="0" fontId="61" fillId="3" borderId="96" xfId="0" applyFont="1" applyFill="1" applyBorder="1" applyAlignment="1" applyProtection="1">
      <alignment horizontal="left" vertical="center" wrapText="1"/>
      <protection locked="0"/>
    </xf>
    <xf numFmtId="0" fontId="66" fillId="0" borderId="95" xfId="0" applyFont="1" applyBorder="1" applyAlignment="1">
      <alignment horizontal="justify" vertical="top"/>
    </xf>
    <xf numFmtId="0" fontId="14" fillId="0" borderId="96" xfId="0" applyFont="1" applyBorder="1" applyAlignment="1">
      <alignment horizontal="justify" vertical="top"/>
    </xf>
    <xf numFmtId="0" fontId="38" fillId="3" borderId="95" xfId="0" applyFont="1" applyFill="1" applyBorder="1" applyAlignment="1" applyProtection="1">
      <alignment horizontal="center" vertical="center"/>
      <protection locked="0"/>
    </xf>
    <xf numFmtId="0" fontId="38" fillId="3" borderId="96" xfId="0" applyFont="1" applyFill="1" applyBorder="1" applyAlignment="1" applyProtection="1">
      <alignment horizontal="center" vertical="center"/>
      <protection locked="0"/>
    </xf>
    <xf numFmtId="0" fontId="38" fillId="3" borderId="93" xfId="0" applyFont="1" applyFill="1" applyBorder="1" applyAlignment="1" applyProtection="1">
      <alignment horizontal="center" vertical="center"/>
      <protection locked="0"/>
    </xf>
    <xf numFmtId="0" fontId="66" fillId="3" borderId="95" xfId="0" applyFont="1" applyFill="1" applyBorder="1" applyAlignment="1" applyProtection="1">
      <alignment horizontal="left" vertical="center" wrapText="1"/>
      <protection locked="0"/>
    </xf>
    <xf numFmtId="0" fontId="66" fillId="3" borderId="96" xfId="0" applyFont="1" applyFill="1" applyBorder="1" applyAlignment="1" applyProtection="1">
      <alignment horizontal="left" vertical="center" wrapText="1"/>
      <protection locked="0"/>
    </xf>
    <xf numFmtId="0" fontId="38" fillId="3" borderId="95" xfId="0" applyFont="1" applyFill="1" applyBorder="1" applyAlignment="1" applyProtection="1">
      <alignment horizontal="left" vertical="center"/>
      <protection locked="0"/>
    </xf>
    <xf numFmtId="0" fontId="38" fillId="3" borderId="96" xfId="0" applyFont="1" applyFill="1" applyBorder="1" applyAlignment="1" applyProtection="1">
      <alignment horizontal="left" vertical="center"/>
      <protection locked="0"/>
    </xf>
    <xf numFmtId="0" fontId="38" fillId="3" borderId="93" xfId="0" applyFont="1" applyFill="1" applyBorder="1" applyAlignment="1" applyProtection="1">
      <alignment horizontal="left" vertical="center"/>
      <protection locked="0"/>
    </xf>
    <xf numFmtId="0" fontId="61" fillId="3" borderId="33" xfId="0" applyFont="1" applyFill="1" applyBorder="1" applyAlignment="1" applyProtection="1">
      <alignment horizontal="left" vertical="center" wrapText="1"/>
      <protection locked="0"/>
    </xf>
    <xf numFmtId="0" fontId="38" fillId="3" borderId="33" xfId="0" applyFont="1" applyFill="1" applyBorder="1" applyAlignment="1" applyProtection="1">
      <alignment horizontal="left" vertical="center"/>
      <protection locked="0"/>
    </xf>
    <xf numFmtId="0" fontId="0" fillId="0" borderId="33" xfId="0" applyBorder="1" applyAlignment="1">
      <alignment horizontal="center" vertical="center"/>
    </xf>
    <xf numFmtId="0" fontId="61" fillId="0" borderId="95" xfId="0" applyFont="1" applyBorder="1" applyAlignment="1">
      <alignment horizontal="left" wrapText="1"/>
    </xf>
    <xf numFmtId="0" fontId="61" fillId="0" borderId="96" xfId="0" applyFont="1" applyBorder="1" applyAlignment="1">
      <alignment horizontal="left" wrapText="1"/>
    </xf>
    <xf numFmtId="0" fontId="0" fillId="0" borderId="95" xfId="0" applyBorder="1" applyAlignment="1">
      <alignment horizontal="center"/>
    </xf>
    <xf numFmtId="0" fontId="0" fillId="0" borderId="96" xfId="0" applyBorder="1" applyAlignment="1">
      <alignment horizontal="center"/>
    </xf>
    <xf numFmtId="0" fontId="0" fillId="0" borderId="33" xfId="0" applyBorder="1" applyAlignment="1">
      <alignment horizontal="center"/>
    </xf>
    <xf numFmtId="0" fontId="66" fillId="0" borderId="95" xfId="0" applyFont="1" applyBorder="1" applyAlignment="1">
      <alignment vertical="center"/>
    </xf>
    <xf numFmtId="0" fontId="66" fillId="0" borderId="96" xfId="0" applyFont="1" applyBorder="1" applyAlignment="1">
      <alignment vertical="center"/>
    </xf>
    <xf numFmtId="0" fontId="66" fillId="0" borderId="95" xfId="0" applyFont="1" applyBorder="1" applyAlignment="1">
      <alignment horizontal="left" vertical="center" wrapText="1"/>
    </xf>
    <xf numFmtId="0" fontId="66" fillId="0" borderId="96" xfId="0" applyFont="1" applyBorder="1" applyAlignment="1">
      <alignment horizontal="left" vertical="center" wrapText="1"/>
    </xf>
    <xf numFmtId="0" fontId="61" fillId="0" borderId="33" xfId="0" applyFont="1" applyBorder="1" applyAlignment="1">
      <alignment horizontal="center" vertical="center"/>
    </xf>
    <xf numFmtId="0" fontId="61" fillId="0" borderId="95" xfId="0" applyFont="1" applyBorder="1" applyAlignment="1">
      <alignment horizontal="center" vertical="center"/>
    </xf>
    <xf numFmtId="0" fontId="61" fillId="0" borderId="96" xfId="0" applyFont="1" applyBorder="1" applyAlignment="1">
      <alignment horizontal="center" vertical="center"/>
    </xf>
    <xf numFmtId="0" fontId="61" fillId="0" borderId="95" xfId="0" applyFont="1" applyBorder="1" applyAlignment="1">
      <alignment horizontal="justify" vertical="top" wrapText="1"/>
    </xf>
    <xf numFmtId="0" fontId="0" fillId="0" borderId="96" xfId="0" applyBorder="1" applyAlignment="1">
      <alignment horizontal="justify" vertical="top" wrapText="1"/>
    </xf>
    <xf numFmtId="0" fontId="61" fillId="0" borderId="93" xfId="0" applyFont="1" applyBorder="1" applyAlignment="1">
      <alignment horizontal="center" vertical="center"/>
    </xf>
    <xf numFmtId="0" fontId="65" fillId="17" borderId="33" xfId="0" applyFont="1" applyFill="1" applyBorder="1" applyAlignment="1">
      <alignment horizontal="center" vertical="center" textRotation="255"/>
    </xf>
    <xf numFmtId="0" fontId="65" fillId="17" borderId="33" xfId="0" applyFont="1" applyFill="1" applyBorder="1" applyAlignment="1">
      <alignment horizontal="center" vertical="center"/>
    </xf>
    <xf numFmtId="0" fontId="65" fillId="17" borderId="33" xfId="0" applyFont="1" applyFill="1" applyBorder="1" applyAlignment="1">
      <alignment horizontal="center" wrapText="1"/>
    </xf>
    <xf numFmtId="0" fontId="65" fillId="17" borderId="33" xfId="0" applyFont="1" applyFill="1" applyBorder="1" applyAlignment="1">
      <alignment horizontal="center"/>
    </xf>
    <xf numFmtId="0" fontId="65" fillId="17" borderId="95" xfId="0" applyFont="1" applyFill="1" applyBorder="1" applyAlignment="1">
      <alignment horizontal="center" vertical="top" wrapText="1"/>
    </xf>
    <xf numFmtId="0" fontId="65" fillId="17" borderId="93" xfId="0" applyFont="1" applyFill="1" applyBorder="1" applyAlignment="1">
      <alignment horizontal="center" vertical="top"/>
    </xf>
    <xf numFmtId="0" fontId="65" fillId="17" borderId="96" xfId="0" applyFont="1" applyFill="1" applyBorder="1" applyAlignment="1">
      <alignment horizontal="center" vertical="top"/>
    </xf>
    <xf numFmtId="0" fontId="66" fillId="3" borderId="95" xfId="0" applyFont="1" applyFill="1" applyBorder="1" applyAlignment="1">
      <alignment horizontal="left" vertical="center" wrapText="1"/>
    </xf>
    <xf numFmtId="0" fontId="66" fillId="3" borderId="96" xfId="0" applyFont="1" applyFill="1" applyBorder="1" applyAlignment="1">
      <alignment horizontal="left" vertical="center" wrapText="1"/>
    </xf>
    <xf numFmtId="0" fontId="61" fillId="3" borderId="95" xfId="0" applyFont="1" applyFill="1" applyBorder="1" applyAlignment="1">
      <alignment horizontal="center" vertical="center" wrapText="1"/>
    </xf>
    <xf numFmtId="0" fontId="61" fillId="3" borderId="96" xfId="0" applyFont="1" applyFill="1" applyBorder="1" applyAlignment="1">
      <alignment horizontal="center" vertical="center" wrapText="1"/>
    </xf>
    <xf numFmtId="0" fontId="61" fillId="0" borderId="95" xfId="0" applyFont="1" applyBorder="1" applyAlignment="1">
      <alignment horizontal="center" vertical="center" wrapText="1"/>
    </xf>
    <xf numFmtId="0" fontId="61" fillId="0" borderId="93" xfId="0" applyFont="1" applyBorder="1" applyAlignment="1">
      <alignment horizontal="center" vertical="center" wrapText="1"/>
    </xf>
    <xf numFmtId="0" fontId="61" fillId="0" borderId="96" xfId="0" applyFont="1" applyBorder="1" applyAlignment="1">
      <alignment horizontal="center" vertical="center" wrapText="1"/>
    </xf>
    <xf numFmtId="0" fontId="66" fillId="0" borderId="95" xfId="0" applyFont="1" applyBorder="1" applyAlignment="1">
      <alignment vertical="center" wrapText="1"/>
    </xf>
    <xf numFmtId="0" fontId="66" fillId="0" borderId="96" xfId="0" applyFont="1" applyBorder="1" applyAlignment="1">
      <alignment vertical="center" wrapText="1"/>
    </xf>
    <xf numFmtId="0" fontId="66" fillId="0" borderId="33" xfId="0" applyFont="1" applyBorder="1" applyAlignment="1">
      <alignment horizontal="justify" vertical="top" wrapText="1"/>
    </xf>
    <xf numFmtId="0" fontId="61" fillId="13" borderId="95" xfId="0" applyFont="1" applyFill="1" applyBorder="1" applyAlignment="1">
      <alignment vertical="center" wrapText="1"/>
    </xf>
    <xf numFmtId="0" fontId="61" fillId="13" borderId="96" xfId="0" applyFont="1" applyFill="1" applyBorder="1" applyAlignment="1">
      <alignment vertical="center" wrapText="1"/>
    </xf>
    <xf numFmtId="0" fontId="61" fillId="0" borderId="33" xfId="0" applyFont="1" applyBorder="1" applyAlignment="1">
      <alignment horizontal="center" vertical="center" wrapText="1"/>
    </xf>
    <xf numFmtId="0" fontId="0" fillId="0" borderId="95" xfId="0" applyBorder="1" applyAlignment="1">
      <alignment horizontal="center" vertical="center"/>
    </xf>
    <xf numFmtId="0" fontId="0" fillId="0" borderId="96" xfId="0" applyBorder="1" applyAlignment="1">
      <alignment horizontal="center" vertical="center"/>
    </xf>
    <xf numFmtId="0" fontId="61" fillId="3" borderId="95" xfId="0" applyFont="1" applyFill="1" applyBorder="1" applyAlignment="1">
      <alignment horizontal="left" vertical="center" wrapText="1"/>
    </xf>
    <xf numFmtId="0" fontId="61" fillId="3" borderId="96" xfId="0" applyFont="1" applyFill="1" applyBorder="1" applyAlignment="1">
      <alignment horizontal="left" vertical="center" wrapText="1"/>
    </xf>
    <xf numFmtId="0" fontId="61" fillId="13" borderId="95" xfId="0" applyFont="1" applyFill="1" applyBorder="1" applyAlignment="1">
      <alignment horizontal="left" vertical="center" wrapText="1"/>
    </xf>
    <xf numFmtId="0" fontId="0" fillId="13" borderId="96" xfId="0" applyFill="1" applyBorder="1" applyAlignment="1">
      <alignment horizontal="left" vertical="center" wrapText="1"/>
    </xf>
    <xf numFmtId="0" fontId="0" fillId="0" borderId="93" xfId="0" applyBorder="1" applyAlignment="1">
      <alignment horizontal="center" vertical="center"/>
    </xf>
    <xf numFmtId="0" fontId="61" fillId="3" borderId="95" xfId="0" applyFont="1" applyFill="1" applyBorder="1" applyAlignment="1">
      <alignment horizontal="justify" vertical="top" wrapText="1"/>
    </xf>
    <xf numFmtId="0" fontId="61" fillId="0" borderId="95" xfId="0" applyFont="1" applyBorder="1" applyAlignment="1">
      <alignment horizontal="left" vertical="center" wrapText="1"/>
    </xf>
    <xf numFmtId="0" fontId="61" fillId="0" borderId="96" xfId="0" applyFont="1" applyBorder="1" applyAlignment="1">
      <alignment horizontal="left" vertical="center" wrapText="1"/>
    </xf>
    <xf numFmtId="0" fontId="0" fillId="0" borderId="96" xfId="0" applyBorder="1" applyAlignment="1">
      <alignment horizontal="left" vertical="center" wrapText="1"/>
    </xf>
    <xf numFmtId="0" fontId="61" fillId="3" borderId="95" xfId="0" applyFont="1" applyFill="1" applyBorder="1" applyAlignment="1">
      <alignment horizontal="left" vertical="top" wrapText="1"/>
    </xf>
    <xf numFmtId="0" fontId="61" fillId="3" borderId="96" xfId="0" applyFont="1" applyFill="1" applyBorder="1" applyAlignment="1">
      <alignment horizontal="left" vertical="top"/>
    </xf>
    <xf numFmtId="0" fontId="61" fillId="0" borderId="93" xfId="0" applyFont="1" applyBorder="1" applyAlignment="1">
      <alignment horizontal="left" vertical="center" wrapText="1"/>
    </xf>
    <xf numFmtId="0" fontId="61" fillId="3" borderId="96" xfId="0" applyFont="1" applyFill="1" applyBorder="1" applyAlignment="1">
      <alignment horizontal="left" vertical="top" wrapText="1"/>
    </xf>
    <xf numFmtId="0" fontId="61" fillId="3" borderId="95" xfId="0" applyFont="1" applyFill="1" applyBorder="1" applyAlignment="1">
      <alignment vertical="center" wrapText="1"/>
    </xf>
    <xf numFmtId="0" fontId="61" fillId="3" borderId="93" xfId="0" applyFont="1" applyFill="1" applyBorder="1" applyAlignment="1">
      <alignment vertical="center" wrapText="1"/>
    </xf>
    <xf numFmtId="0" fontId="61" fillId="3" borderId="96" xfId="0" applyFont="1" applyFill="1" applyBorder="1" applyAlignment="1">
      <alignment vertical="center" wrapText="1"/>
    </xf>
    <xf numFmtId="0" fontId="61" fillId="3" borderId="33" xfId="0" applyFont="1" applyFill="1" applyBorder="1" applyAlignment="1">
      <alignment horizontal="left" vertical="center" wrapText="1"/>
    </xf>
    <xf numFmtId="0" fontId="61" fillId="13" borderId="93" xfId="0" applyFont="1" applyFill="1" applyBorder="1" applyAlignment="1">
      <alignment horizontal="left" vertical="center" wrapText="1"/>
    </xf>
    <xf numFmtId="0" fontId="61" fillId="13" borderId="96" xfId="0" applyFont="1" applyFill="1" applyBorder="1" applyAlignment="1">
      <alignment horizontal="left" vertical="center" wrapText="1"/>
    </xf>
    <xf numFmtId="0" fontId="61" fillId="3" borderId="93" xfId="0" applyFont="1" applyFill="1" applyBorder="1" applyAlignment="1">
      <alignment horizontal="left" vertical="center" wrapText="1"/>
    </xf>
    <xf numFmtId="0" fontId="61" fillId="13" borderId="95" xfId="0" applyFont="1" applyFill="1" applyBorder="1" applyAlignment="1">
      <alignment horizontal="left" wrapText="1"/>
    </xf>
    <xf numFmtId="0" fontId="61" fillId="13" borderId="96" xfId="0" applyFont="1" applyFill="1" applyBorder="1" applyAlignment="1">
      <alignment horizontal="left" wrapText="1"/>
    </xf>
    <xf numFmtId="0" fontId="66" fillId="0" borderId="95" xfId="0" applyFont="1" applyBorder="1" applyAlignment="1" applyProtection="1">
      <alignment horizontal="left" vertical="center" wrapText="1"/>
      <protection locked="0"/>
    </xf>
    <xf numFmtId="0" fontId="38" fillId="0" borderId="93" xfId="0" applyFont="1" applyBorder="1" applyAlignment="1" applyProtection="1">
      <alignment horizontal="left" vertical="center" wrapText="1"/>
      <protection locked="0"/>
    </xf>
    <xf numFmtId="0" fontId="38" fillId="0" borderId="96" xfId="0" applyFont="1" applyBorder="1" applyAlignment="1" applyProtection="1">
      <alignment horizontal="left" vertical="center" wrapText="1"/>
      <protection locked="0"/>
    </xf>
    <xf numFmtId="0" fontId="65" fillId="17" borderId="33" xfId="0" applyFont="1" applyFill="1" applyBorder="1" applyAlignment="1">
      <alignment horizontal="center" vertical="center" wrapText="1"/>
    </xf>
    <xf numFmtId="0" fontId="65" fillId="17" borderId="95" xfId="0" applyFont="1" applyFill="1" applyBorder="1" applyAlignment="1">
      <alignment horizontal="center" vertical="center" wrapText="1"/>
    </xf>
    <xf numFmtId="0" fontId="65" fillId="17" borderId="93" xfId="0" applyFont="1" applyFill="1" applyBorder="1" applyAlignment="1">
      <alignment horizontal="center" vertical="center"/>
    </xf>
    <xf numFmtId="0" fontId="65" fillId="17" borderId="96" xfId="0" applyFont="1" applyFill="1" applyBorder="1" applyAlignment="1">
      <alignment horizontal="center" vertical="center"/>
    </xf>
    <xf numFmtId="0" fontId="68" fillId="3" borderId="96" xfId="0" applyFont="1" applyFill="1" applyBorder="1" applyAlignment="1">
      <alignment horizontal="left" vertical="center" wrapText="1"/>
    </xf>
    <xf numFmtId="0" fontId="61" fillId="3" borderId="93" xfId="0" applyFont="1" applyFill="1" applyBorder="1" applyAlignment="1">
      <alignment horizontal="center" vertical="center" wrapText="1"/>
    </xf>
    <xf numFmtId="0" fontId="66" fillId="0" borderId="33" xfId="0" applyFont="1" applyBorder="1" applyAlignment="1">
      <alignment horizontal="left" vertical="center" wrapText="1"/>
    </xf>
    <xf numFmtId="0" fontId="66" fillId="0" borderId="33" xfId="0" applyFont="1" applyBorder="1" applyAlignment="1">
      <alignment horizontal="left" vertical="center"/>
    </xf>
    <xf numFmtId="0" fontId="61" fillId="13" borderId="95" xfId="0" applyFont="1" applyFill="1" applyBorder="1" applyAlignment="1" applyProtection="1">
      <alignment horizontal="left" vertical="center" wrapText="1"/>
      <protection locked="0"/>
    </xf>
    <xf numFmtId="0" fontId="61" fillId="13" borderId="96" xfId="0" applyFont="1" applyFill="1" applyBorder="1" applyAlignment="1" applyProtection="1">
      <alignment horizontal="left" vertical="center" wrapText="1"/>
      <protection locked="0"/>
    </xf>
    <xf numFmtId="0" fontId="66" fillId="0" borderId="95" xfId="0" applyFont="1" applyBorder="1" applyAlignment="1" applyProtection="1">
      <alignment horizontal="left" vertical="center"/>
      <protection locked="0"/>
    </xf>
    <xf numFmtId="0" fontId="66" fillId="0" borderId="93" xfId="0" applyFont="1" applyBorder="1" applyAlignment="1" applyProtection="1">
      <alignment horizontal="left" vertical="center"/>
      <protection locked="0"/>
    </xf>
    <xf numFmtId="0" fontId="66" fillId="0" borderId="96" xfId="0" applyFont="1" applyBorder="1" applyAlignment="1" applyProtection="1">
      <alignment horizontal="left" vertical="center"/>
      <protection locked="0"/>
    </xf>
    <xf numFmtId="0" fontId="61" fillId="0" borderId="95" xfId="0" applyFont="1" applyBorder="1" applyAlignment="1" applyProtection="1">
      <alignment horizontal="left" vertical="center" wrapText="1"/>
      <protection locked="0"/>
    </xf>
    <xf numFmtId="0" fontId="61" fillId="0" borderId="96" xfId="0" applyFont="1" applyBorder="1" applyAlignment="1" applyProtection="1">
      <alignment horizontal="left" vertical="center" wrapText="1"/>
      <protection locked="0"/>
    </xf>
    <xf numFmtId="0" fontId="66" fillId="13" borderId="95" xfId="0" applyFont="1" applyFill="1" applyBorder="1" applyAlignment="1">
      <alignment horizontal="left" vertical="center" wrapText="1"/>
    </xf>
    <xf numFmtId="0" fontId="66" fillId="13" borderId="96" xfId="0" applyFont="1" applyFill="1" applyBorder="1" applyAlignment="1">
      <alignment horizontal="left" vertical="center" wrapText="1"/>
    </xf>
    <xf numFmtId="0" fontId="66" fillId="0" borderId="93" xfId="0" applyFont="1" applyBorder="1" applyAlignment="1">
      <alignment horizontal="left" vertical="center" wrapText="1"/>
    </xf>
    <xf numFmtId="0" fontId="66" fillId="3" borderId="33" xfId="0" applyFont="1" applyFill="1" applyBorder="1" applyAlignment="1">
      <alignment horizontal="left" vertical="center" wrapText="1"/>
    </xf>
    <xf numFmtId="0" fontId="60" fillId="0" borderId="12" xfId="0" applyFont="1" applyBorder="1" applyAlignment="1">
      <alignment horizontal="center" vertical="center" wrapText="1"/>
    </xf>
    <xf numFmtId="0" fontId="60" fillId="0" borderId="19" xfId="0" applyFont="1" applyBorder="1" applyAlignment="1">
      <alignment horizontal="center" vertical="center" wrapText="1"/>
    </xf>
    <xf numFmtId="0" fontId="60" fillId="0" borderId="86" xfId="0" applyFont="1" applyBorder="1" applyAlignment="1">
      <alignment horizontal="center" vertical="center" wrapText="1"/>
    </xf>
    <xf numFmtId="0" fontId="60" fillId="0" borderId="14" xfId="0" applyFont="1" applyBorder="1" applyAlignment="1">
      <alignment horizontal="center" vertical="center" wrapText="1"/>
    </xf>
    <xf numFmtId="0" fontId="60" fillId="0" borderId="0" xfId="0" applyFont="1" applyAlignment="1">
      <alignment horizontal="center" vertical="center" wrapText="1"/>
    </xf>
    <xf numFmtId="0" fontId="60" fillId="0" borderId="89" xfId="0" applyFont="1" applyBorder="1" applyAlignment="1">
      <alignment horizontal="center" vertical="center" wrapText="1"/>
    </xf>
    <xf numFmtId="0" fontId="61" fillId="0" borderId="87" xfId="0" applyFont="1" applyBorder="1" applyAlignment="1">
      <alignment horizontal="left" vertical="center" wrapText="1"/>
    </xf>
    <xf numFmtId="0" fontId="61" fillId="0" borderId="88" xfId="0" applyFont="1" applyBorder="1" applyAlignment="1">
      <alignment horizontal="center" vertical="center" wrapText="1"/>
    </xf>
    <xf numFmtId="0" fontId="61" fillId="0" borderId="90" xfId="0" applyFont="1" applyBorder="1" applyAlignment="1">
      <alignment horizontal="center" vertical="center" wrapText="1"/>
    </xf>
    <xf numFmtId="0" fontId="61" fillId="0" borderId="43" xfId="0" applyFont="1" applyBorder="1" applyAlignment="1">
      <alignment horizontal="center" vertical="center" wrapText="1"/>
    </xf>
    <xf numFmtId="0" fontId="62" fillId="0" borderId="0" xfId="0" applyFont="1" applyAlignment="1">
      <alignment horizontal="center" vertical="center" wrapText="1"/>
    </xf>
    <xf numFmtId="0" fontId="61" fillId="0" borderId="33" xfId="0" applyFont="1" applyBorder="1" applyAlignment="1">
      <alignment horizontal="left" vertical="center" wrapText="1"/>
    </xf>
    <xf numFmtId="0" fontId="60" fillId="0" borderId="68" xfId="0" applyFont="1" applyBorder="1" applyAlignment="1">
      <alignment horizontal="center" vertical="center" wrapText="1"/>
    </xf>
    <xf numFmtId="0" fontId="60" fillId="0" borderId="69" xfId="0" applyFont="1" applyBorder="1" applyAlignment="1">
      <alignment horizontal="center" vertical="center" wrapText="1"/>
    </xf>
    <xf numFmtId="0" fontId="60" fillId="0" borderId="91" xfId="0" applyFont="1" applyBorder="1" applyAlignment="1">
      <alignment horizontal="center" vertical="center" wrapText="1"/>
    </xf>
    <xf numFmtId="0" fontId="66" fillId="0" borderId="95" xfId="0" applyFont="1" applyBorder="1" applyAlignment="1" applyProtection="1">
      <alignment horizontal="center" vertical="center" wrapText="1"/>
      <protection locked="0"/>
    </xf>
    <xf numFmtId="0" fontId="66" fillId="0" borderId="93" xfId="0" applyFont="1" applyBorder="1" applyAlignment="1" applyProtection="1">
      <alignment horizontal="center" vertical="center" wrapText="1"/>
      <protection locked="0"/>
    </xf>
    <xf numFmtId="0" fontId="66" fillId="0" borderId="96" xfId="0" applyFont="1" applyBorder="1" applyAlignment="1" applyProtection="1">
      <alignment horizontal="center" vertical="center" wrapText="1"/>
      <protection locked="0"/>
    </xf>
    <xf numFmtId="0" fontId="63" fillId="0" borderId="92" xfId="0" applyFont="1" applyBorder="1" applyAlignment="1">
      <alignment horizontal="left" vertical="center" wrapText="1"/>
    </xf>
    <xf numFmtId="0" fontId="63" fillId="0" borderId="93" xfId="0" applyFont="1" applyBorder="1" applyAlignment="1">
      <alignment horizontal="left" vertical="center" wrapText="1"/>
    </xf>
    <xf numFmtId="0" fontId="63" fillId="0" borderId="94" xfId="0" applyFont="1" applyBorder="1" applyAlignment="1">
      <alignment horizontal="left" vertical="center" wrapText="1"/>
    </xf>
    <xf numFmtId="0" fontId="61" fillId="16" borderId="51" xfId="0" applyFont="1" applyFill="1" applyBorder="1" applyAlignment="1">
      <alignment horizontal="left" vertical="center" wrapText="1"/>
    </xf>
    <xf numFmtId="0" fontId="61" fillId="16" borderId="52" xfId="0" applyFont="1" applyFill="1" applyBorder="1" applyAlignment="1">
      <alignment horizontal="left" vertical="center" wrapText="1"/>
    </xf>
    <xf numFmtId="0" fontId="61" fillId="16" borderId="53" xfId="0" applyFont="1" applyFill="1" applyBorder="1" applyAlignment="1">
      <alignment horizontal="left" vertical="center" wrapText="1"/>
    </xf>
    <xf numFmtId="0" fontId="61" fillId="16" borderId="16" xfId="0" applyFont="1" applyFill="1" applyBorder="1" applyAlignment="1">
      <alignment horizontal="left" vertical="center" wrapText="1"/>
    </xf>
    <xf numFmtId="0" fontId="61" fillId="16" borderId="18" xfId="0" applyFont="1" applyFill="1" applyBorder="1" applyAlignment="1">
      <alignment horizontal="left" vertical="center" wrapText="1"/>
    </xf>
    <xf numFmtId="0" fontId="61" fillId="16" borderId="17" xfId="0" applyFont="1" applyFill="1" applyBorder="1" applyAlignment="1">
      <alignment horizontal="left" vertical="center" wrapText="1"/>
    </xf>
    <xf numFmtId="0" fontId="64" fillId="17" borderId="33" xfId="0" applyFont="1" applyFill="1" applyBorder="1" applyAlignment="1">
      <alignment horizontal="center" vertical="center" wrapText="1"/>
    </xf>
    <xf numFmtId="0" fontId="65" fillId="17" borderId="93" xfId="0" applyFont="1" applyFill="1" applyBorder="1" applyAlignment="1">
      <alignment horizontal="center" vertical="center" wrapText="1"/>
    </xf>
    <xf numFmtId="0" fontId="65" fillId="17" borderId="96" xfId="0" applyFont="1" applyFill="1" applyBorder="1" applyAlignment="1">
      <alignment horizontal="center" vertical="center" wrapText="1"/>
    </xf>
    <xf numFmtId="0" fontId="65" fillId="17" borderId="95" xfId="0" applyFont="1" applyFill="1" applyBorder="1" applyAlignment="1">
      <alignment horizontal="center"/>
    </xf>
    <xf numFmtId="0" fontId="65" fillId="17" borderId="93" xfId="0" applyFont="1" applyFill="1" applyBorder="1" applyAlignment="1">
      <alignment horizontal="center"/>
    </xf>
    <xf numFmtId="0" fontId="65" fillId="17" borderId="96" xfId="0" applyFont="1" applyFill="1" applyBorder="1" applyAlignment="1">
      <alignment horizontal="center"/>
    </xf>
    <xf numFmtId="0" fontId="66" fillId="13" borderId="33" xfId="0" applyFont="1" applyFill="1" applyBorder="1" applyAlignment="1">
      <alignment horizontal="left" vertical="center" wrapText="1"/>
    </xf>
    <xf numFmtId="0" fontId="17" fillId="10" borderId="0" xfId="0" applyFont="1" applyFill="1" applyAlignment="1">
      <alignment horizontal="center" vertical="center" textRotation="90" wrapText="1" readingOrder="1"/>
    </xf>
    <xf numFmtId="0" fontId="17" fillId="10" borderId="15" xfId="0" applyFont="1" applyFill="1" applyBorder="1" applyAlignment="1">
      <alignment horizontal="center" vertical="center" textRotation="90"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2" borderId="27"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1" borderId="27"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13" borderId="27"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20" fillId="5" borderId="27" xfId="0" applyFont="1" applyFill="1" applyBorder="1" applyAlignment="1">
      <alignment horizontal="center" vertical="center" wrapText="1" readingOrder="1"/>
    </xf>
    <xf numFmtId="0" fontId="16" fillId="0" borderId="12" xfId="0" applyFont="1" applyBorder="1" applyAlignment="1">
      <alignment horizontal="center" vertical="center" wrapText="1"/>
    </xf>
    <xf numFmtId="0" fontId="16" fillId="0" borderId="19"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9" xfId="0" applyFont="1" applyBorder="1" applyAlignment="1">
      <alignment horizontal="center" vertical="center" wrapText="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4"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24" fillId="0" borderId="0" xfId="0" applyFont="1" applyAlignment="1">
      <alignment horizontal="center" vertical="center" wrapText="1"/>
    </xf>
    <xf numFmtId="0" fontId="34" fillId="11" borderId="20" xfId="0" applyFont="1" applyFill="1" applyBorder="1" applyAlignment="1">
      <alignment horizontal="center" vertical="center" wrapText="1" readingOrder="1"/>
    </xf>
    <xf numFmtId="0" fontId="34" fillId="11" borderId="21" xfId="0" applyFont="1" applyFill="1" applyBorder="1" applyAlignment="1">
      <alignment horizontal="center" vertical="center" wrapText="1" readingOrder="1"/>
    </xf>
    <xf numFmtId="0" fontId="34" fillId="11" borderId="22" xfId="0" applyFont="1" applyFill="1" applyBorder="1" applyAlignment="1">
      <alignment horizontal="center" vertical="center" wrapText="1" readingOrder="1"/>
    </xf>
    <xf numFmtId="0" fontId="34" fillId="11" borderId="23" xfId="0" applyFont="1" applyFill="1" applyBorder="1" applyAlignment="1">
      <alignment horizontal="center" vertical="center" wrapText="1" readingOrder="1"/>
    </xf>
    <xf numFmtId="0" fontId="34" fillId="11" borderId="0" xfId="0" applyFont="1" applyFill="1" applyAlignment="1">
      <alignment horizontal="center" vertical="center" wrapText="1" readingOrder="1"/>
    </xf>
    <xf numFmtId="0" fontId="34" fillId="11" borderId="24" xfId="0" applyFont="1" applyFill="1" applyBorder="1" applyAlignment="1">
      <alignment horizontal="center" vertical="center" wrapText="1" readingOrder="1"/>
    </xf>
    <xf numFmtId="0" fontId="34" fillId="11" borderId="25" xfId="0" applyFont="1" applyFill="1" applyBorder="1" applyAlignment="1">
      <alignment horizontal="center" vertical="center" wrapText="1" readingOrder="1"/>
    </xf>
    <xf numFmtId="0" fontId="34" fillId="11" borderId="26" xfId="0" applyFont="1" applyFill="1" applyBorder="1" applyAlignment="1">
      <alignment horizontal="center" vertical="center" wrapText="1" readingOrder="1"/>
    </xf>
    <xf numFmtId="0" fontId="34" fillId="11" borderId="27" xfId="0" applyFont="1" applyFill="1" applyBorder="1" applyAlignment="1">
      <alignment horizontal="center" vertical="center" wrapText="1" readingOrder="1"/>
    </xf>
    <xf numFmtId="0" fontId="35" fillId="0" borderId="12" xfId="0" applyFont="1" applyBorder="1" applyAlignment="1">
      <alignment horizontal="center" vertical="center" wrapText="1"/>
    </xf>
    <xf numFmtId="0" fontId="35" fillId="0" borderId="19" xfId="0" applyFont="1" applyBorder="1" applyAlignment="1">
      <alignment horizontal="center" vertical="center"/>
    </xf>
    <xf numFmtId="0" fontId="35" fillId="0" borderId="14" xfId="0" applyFont="1" applyBorder="1" applyAlignment="1">
      <alignment horizontal="center" vertical="center" wrapText="1"/>
    </xf>
    <xf numFmtId="0" fontId="35" fillId="0" borderId="0" xfId="0" applyFont="1" applyAlignment="1">
      <alignment horizontal="center" vertical="center"/>
    </xf>
    <xf numFmtId="0" fontId="35" fillId="0" borderId="14" xfId="0" applyFont="1" applyBorder="1" applyAlignment="1">
      <alignment horizontal="center" vertical="center"/>
    </xf>
    <xf numFmtId="0" fontId="35" fillId="0" borderId="16" xfId="0" applyFont="1" applyBorder="1" applyAlignment="1">
      <alignment horizontal="center" vertical="center"/>
    </xf>
    <xf numFmtId="0" fontId="35" fillId="0" borderId="18" xfId="0" applyFont="1" applyBorder="1" applyAlignment="1">
      <alignment horizontal="center" vertical="center"/>
    </xf>
    <xf numFmtId="0" fontId="34" fillId="12" borderId="20" xfId="0" applyFont="1" applyFill="1" applyBorder="1" applyAlignment="1">
      <alignment horizontal="center" vertical="center" wrapText="1" readingOrder="1"/>
    </xf>
    <xf numFmtId="0" fontId="34" fillId="12" borderId="21" xfId="0" applyFont="1" applyFill="1" applyBorder="1" applyAlignment="1">
      <alignment horizontal="center" vertical="center" wrapText="1" readingOrder="1"/>
    </xf>
    <xf numFmtId="0" fontId="34" fillId="12" borderId="22" xfId="0" applyFont="1" applyFill="1" applyBorder="1" applyAlignment="1">
      <alignment horizontal="center" vertical="center" wrapText="1" readingOrder="1"/>
    </xf>
    <xf numFmtId="0" fontId="34" fillId="12" borderId="23" xfId="0" applyFont="1" applyFill="1" applyBorder="1" applyAlignment="1">
      <alignment horizontal="center" vertical="center" wrapText="1" readingOrder="1"/>
    </xf>
    <xf numFmtId="0" fontId="34" fillId="12" borderId="0" xfId="0" applyFont="1" applyFill="1" applyAlignment="1">
      <alignment horizontal="center" vertical="center" wrapText="1" readingOrder="1"/>
    </xf>
    <xf numFmtId="0" fontId="34" fillId="12" borderId="24" xfId="0" applyFont="1" applyFill="1" applyBorder="1" applyAlignment="1">
      <alignment horizontal="center" vertical="center" wrapText="1" readingOrder="1"/>
    </xf>
    <xf numFmtId="0" fontId="34" fillId="12" borderId="25" xfId="0" applyFont="1" applyFill="1" applyBorder="1" applyAlignment="1">
      <alignment horizontal="center" vertical="center" wrapText="1" readingOrder="1"/>
    </xf>
    <xf numFmtId="0" fontId="34" fillId="12" borderId="26" xfId="0" applyFont="1" applyFill="1" applyBorder="1" applyAlignment="1">
      <alignment horizontal="center" vertical="center" wrapText="1" readingOrder="1"/>
    </xf>
    <xf numFmtId="0" fontId="34" fillId="12" borderId="27" xfId="0" applyFont="1" applyFill="1" applyBorder="1" applyAlignment="1">
      <alignment horizontal="center" vertical="center" wrapText="1" readingOrder="1"/>
    </xf>
    <xf numFmtId="0" fontId="33" fillId="0" borderId="0" xfId="0" applyFont="1" applyAlignment="1">
      <alignment horizontal="center" vertical="center" wrapText="1"/>
    </xf>
    <xf numFmtId="0" fontId="21" fillId="0" borderId="0" xfId="0" applyFont="1" applyAlignment="1">
      <alignment horizontal="center" vertical="center" wrapText="1"/>
    </xf>
    <xf numFmtId="0" fontId="35" fillId="0" borderId="13" xfId="0" applyFont="1" applyBorder="1" applyAlignment="1">
      <alignment horizontal="center" vertical="center"/>
    </xf>
    <xf numFmtId="0" fontId="35" fillId="0" borderId="15" xfId="0" applyFont="1" applyBorder="1" applyAlignment="1">
      <alignment horizontal="center" vertical="center"/>
    </xf>
    <xf numFmtId="0" fontId="35" fillId="0" borderId="17" xfId="0" applyFont="1" applyBorder="1" applyAlignment="1">
      <alignment horizontal="center" vertical="center"/>
    </xf>
    <xf numFmtId="0" fontId="34" fillId="5" borderId="20" xfId="0" applyFont="1" applyFill="1" applyBorder="1" applyAlignment="1">
      <alignment horizontal="center" vertical="center" wrapText="1" readingOrder="1"/>
    </xf>
    <xf numFmtId="0" fontId="34" fillId="5" borderId="21" xfId="0" applyFont="1" applyFill="1" applyBorder="1" applyAlignment="1">
      <alignment horizontal="center" vertical="center" wrapText="1" readingOrder="1"/>
    </xf>
    <xf numFmtId="0" fontId="34" fillId="5" borderId="22" xfId="0" applyFont="1" applyFill="1" applyBorder="1" applyAlignment="1">
      <alignment horizontal="center" vertical="center" wrapText="1" readingOrder="1"/>
    </xf>
    <xf numFmtId="0" fontId="34" fillId="5" borderId="23" xfId="0" applyFont="1" applyFill="1" applyBorder="1" applyAlignment="1">
      <alignment horizontal="center" vertical="center" wrapText="1" readingOrder="1"/>
    </xf>
    <xf numFmtId="0" fontId="34" fillId="5" borderId="0" xfId="0" applyFont="1" applyFill="1" applyAlignment="1">
      <alignment horizontal="center" vertical="center" wrapText="1" readingOrder="1"/>
    </xf>
    <xf numFmtId="0" fontId="34" fillId="5" borderId="24" xfId="0" applyFont="1" applyFill="1" applyBorder="1" applyAlignment="1">
      <alignment horizontal="center" vertical="center" wrapText="1" readingOrder="1"/>
    </xf>
    <xf numFmtId="0" fontId="34" fillId="5" borderId="25" xfId="0" applyFont="1" applyFill="1" applyBorder="1" applyAlignment="1">
      <alignment horizontal="center" vertical="center" wrapText="1" readingOrder="1"/>
    </xf>
    <xf numFmtId="0" fontId="34" fillId="5" borderId="26" xfId="0" applyFont="1" applyFill="1" applyBorder="1" applyAlignment="1">
      <alignment horizontal="center" vertical="center" wrapText="1" readingOrder="1"/>
    </xf>
    <xf numFmtId="0" fontId="34" fillId="5" borderId="27" xfId="0" applyFont="1" applyFill="1" applyBorder="1" applyAlignment="1">
      <alignment horizontal="center" vertical="center" wrapText="1" readingOrder="1"/>
    </xf>
    <xf numFmtId="0" fontId="34" fillId="13" borderId="20" xfId="0" applyFont="1" applyFill="1" applyBorder="1" applyAlignment="1">
      <alignment horizontal="center" vertical="center" wrapText="1" readingOrder="1"/>
    </xf>
    <xf numFmtId="0" fontId="34" fillId="13" borderId="21" xfId="0" applyFont="1" applyFill="1" applyBorder="1" applyAlignment="1">
      <alignment horizontal="center" vertical="center" wrapText="1" readingOrder="1"/>
    </xf>
    <xf numFmtId="0" fontId="34" fillId="13" borderId="22" xfId="0" applyFont="1" applyFill="1" applyBorder="1" applyAlignment="1">
      <alignment horizontal="center" vertical="center" wrapText="1" readingOrder="1"/>
    </xf>
    <xf numFmtId="0" fontId="34" fillId="13" borderId="23" xfId="0" applyFont="1" applyFill="1" applyBorder="1" applyAlignment="1">
      <alignment horizontal="center" vertical="center" wrapText="1" readingOrder="1"/>
    </xf>
    <xf numFmtId="0" fontId="34" fillId="13" borderId="0" xfId="0" applyFont="1" applyFill="1" applyAlignment="1">
      <alignment horizontal="center" vertical="center" wrapText="1" readingOrder="1"/>
    </xf>
    <xf numFmtId="0" fontId="34" fillId="13" borderId="24" xfId="0" applyFont="1" applyFill="1" applyBorder="1" applyAlignment="1">
      <alignment horizontal="center" vertical="center" wrapText="1" readingOrder="1"/>
    </xf>
    <xf numFmtId="0" fontId="34" fillId="13" borderId="25" xfId="0" applyFont="1" applyFill="1" applyBorder="1" applyAlignment="1">
      <alignment horizontal="center" vertical="center" wrapText="1" readingOrder="1"/>
    </xf>
    <xf numFmtId="0" fontId="34" fillId="13" borderId="26" xfId="0" applyFont="1" applyFill="1" applyBorder="1" applyAlignment="1">
      <alignment horizontal="center" vertical="center" wrapText="1" readingOrder="1"/>
    </xf>
    <xf numFmtId="0" fontId="34" fillId="13" borderId="27" xfId="0" applyFont="1" applyFill="1" applyBorder="1" applyAlignment="1">
      <alignment horizontal="center" vertical="center" wrapText="1" readingOrder="1"/>
    </xf>
    <xf numFmtId="0" fontId="35" fillId="0" borderId="19" xfId="0" applyFont="1" applyBorder="1" applyAlignment="1">
      <alignment horizontal="center" vertical="center" wrapText="1"/>
    </xf>
    <xf numFmtId="0" fontId="23" fillId="0" borderId="0" xfId="0" applyFont="1" applyAlignment="1">
      <alignment horizontal="center" vertical="center"/>
    </xf>
    <xf numFmtId="0" fontId="51" fillId="0" borderId="0" xfId="0" applyFont="1" applyAlignment="1">
      <alignment horizontal="center" vertical="center"/>
    </xf>
    <xf numFmtId="0" fontId="32" fillId="15" borderId="35" xfId="0" applyFont="1" applyFill="1" applyBorder="1" applyAlignment="1">
      <alignment horizontal="center" vertical="center" wrapText="1" readingOrder="1"/>
    </xf>
    <xf numFmtId="0" fontId="32" fillId="15" borderId="36" xfId="0" applyFont="1" applyFill="1" applyBorder="1" applyAlignment="1">
      <alignment horizontal="center" vertical="center" wrapText="1" readingOrder="1"/>
    </xf>
    <xf numFmtId="0" fontId="32" fillId="15" borderId="47" xfId="0" applyFont="1" applyFill="1" applyBorder="1" applyAlignment="1">
      <alignment horizontal="center" vertical="center" wrapText="1" readingOrder="1"/>
    </xf>
    <xf numFmtId="0" fontId="27" fillId="3" borderId="0" xfId="0" applyFont="1" applyFill="1" applyAlignment="1">
      <alignment horizontal="justify" vertical="center" wrapText="1"/>
    </xf>
    <xf numFmtId="0" fontId="29" fillId="15" borderId="44" xfId="0" applyFont="1" applyFill="1" applyBorder="1" applyAlignment="1">
      <alignment horizontal="center" vertical="center" wrapText="1" readingOrder="1"/>
    </xf>
    <xf numFmtId="0" fontId="29" fillId="15" borderId="45" xfId="0" applyFont="1" applyFill="1" applyBorder="1" applyAlignment="1">
      <alignment horizontal="center" vertical="center" wrapText="1" readingOrder="1"/>
    </xf>
    <xf numFmtId="0" fontId="29" fillId="3" borderId="42" xfId="0" applyFont="1" applyFill="1" applyBorder="1" applyAlignment="1">
      <alignment horizontal="center" vertical="center" wrapText="1" readingOrder="1"/>
    </xf>
    <xf numFmtId="0" fontId="29" fillId="3" borderId="37" xfId="0" applyFont="1" applyFill="1" applyBorder="1" applyAlignment="1">
      <alignment horizontal="center" vertical="center" wrapText="1" readingOrder="1"/>
    </xf>
    <xf numFmtId="0" fontId="29" fillId="3" borderId="34" xfId="0"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29" fillId="3" borderId="39"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03">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18" Type="http://schemas.openxmlformats.org/officeDocument/2006/relationships/calcChain" Target="calcChain.xml"/><Relationship Id="rId3" Type="http://schemas.openxmlformats.org/officeDocument/2006/relationships/worksheet" Target="worksheets/sheet3.xml"/><Relationship Id="rId21" Type="http://schemas.microsoft.com/office/2017/06/relationships/rdRichValueStructure" Target="richData/rdrichvaluestructure.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sharedStrings" Target="sharedStrings.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219574</xdr:colOff>
      <xdr:row>0</xdr:row>
      <xdr:rowOff>67862</xdr:rowOff>
    </xdr:from>
    <xdr:to>
      <xdr:col>9</xdr:col>
      <xdr:colOff>743449</xdr:colOff>
      <xdr:row>3</xdr:row>
      <xdr:rowOff>153587</xdr:rowOff>
    </xdr:to>
    <xdr:pic>
      <xdr:nvPicPr>
        <xdr:cNvPr id="2" name="1 Imagen" descr="logocapitalmusical">
          <a:extLst>
            <a:ext uri="{FF2B5EF4-FFF2-40B4-BE49-F238E27FC236}">
              <a16:creationId xmlns:a16="http://schemas.microsoft.com/office/drawing/2014/main" id="{878BB329-4AB9-41DD-A392-1804453502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06974" y="67862"/>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111331</xdr:colOff>
      <xdr:row>0</xdr:row>
      <xdr:rowOff>77931</xdr:rowOff>
    </xdr:from>
    <xdr:to>
      <xdr:col>2</xdr:col>
      <xdr:colOff>604157</xdr:colOff>
      <xdr:row>3</xdr:row>
      <xdr:rowOff>113650</xdr:rowOff>
    </xdr:to>
    <xdr:pic>
      <xdr:nvPicPr>
        <xdr:cNvPr id="3" name="2 Imagen" descr="logotipo alcaldia version para documentos word">
          <a:extLst>
            <a:ext uri="{FF2B5EF4-FFF2-40B4-BE49-F238E27FC236}">
              <a16:creationId xmlns:a16="http://schemas.microsoft.com/office/drawing/2014/main" id="{DDA81F71-F0B0-40FD-A030-0CEF9BD0EE5E}"/>
            </a:ext>
          </a:extLst>
        </xdr:cNvPr>
        <xdr:cNvPicPr/>
      </xdr:nvPicPr>
      <xdr:blipFill>
        <a:blip xmlns:r="http://schemas.openxmlformats.org/officeDocument/2006/relationships" r:embed="rId2"/>
        <a:srcRect/>
        <a:stretch>
          <a:fillRect/>
        </a:stretch>
      </xdr:blipFill>
      <xdr:spPr bwMode="auto">
        <a:xfrm>
          <a:off x="111331" y="77931"/>
          <a:ext cx="2016826" cy="607219"/>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OME/Downloads/Formato%20Matriz%20de%20Riesgos%202021%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cuments/dofa%20mapa%20de%20riesg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Valoración controles"/>
      <sheetName val="Opciones Tratamiento"/>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sheetData sheetId="1">
        <row r="1">
          <cell r="B1" t="str">
            <v xml:space="preserve">PROCESO: </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HOME" refreshedDate="44504.576682754632"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15">
      <pivotArea type="all" dataOnly="0" outline="0" fieldPosition="0"/>
    </format>
    <format dxfId="14">
      <pivotArea field="0" type="button" dataOnly="0" labelOnly="1" outline="0" axis="axisRow" fieldPosition="0"/>
    </format>
    <format dxfId="13">
      <pivotArea field="1" type="button" dataOnly="0" labelOnly="1" outline="0" axis="axisRow" fieldPosition="1"/>
    </format>
    <format dxfId="12">
      <pivotArea dataOnly="0" labelOnly="1" outline="0" fieldPosition="0">
        <references count="1">
          <reference field="0" count="0"/>
        </references>
      </pivotArea>
    </format>
    <format dxfId="11">
      <pivotArea dataOnly="0" labelOnly="1" outline="0" fieldPosition="0">
        <references count="2">
          <reference field="0" count="1" selected="0">
            <x v="0"/>
          </reference>
          <reference field="1" count="5">
            <x v="0"/>
            <x v="6"/>
            <x v="7"/>
            <x v="8"/>
            <x v="9"/>
          </reference>
        </references>
      </pivotArea>
    </format>
    <format dxfId="10">
      <pivotArea dataOnly="0" labelOnly="1" outline="0" fieldPosition="0">
        <references count="2">
          <reference field="0" count="1" selected="0">
            <x v="1"/>
          </reference>
          <reference field="1" count="5">
            <x v="1"/>
            <x v="2"/>
            <x v="3"/>
            <x v="4"/>
            <x v="5"/>
          </reference>
        </references>
      </pivotArea>
    </format>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10"/>
            <x v="11"/>
            <x v="12"/>
            <x v="13"/>
            <x v="14"/>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16" zoomScale="130" zoomScaleNormal="130" workbookViewId="0">
      <selection activeCell="E20" sqref="E20:F20"/>
    </sheetView>
  </sheetViews>
  <sheetFormatPr baseColWidth="10" defaultColWidth="11.42578125" defaultRowHeight="15" x14ac:dyDescent="0.25"/>
  <cols>
    <col min="1" max="1" width="2.85546875" style="67" customWidth="1"/>
    <col min="2" max="3" width="24.7109375" style="67" customWidth="1"/>
    <col min="4" max="4" width="16" style="67" customWidth="1"/>
    <col min="5" max="5" width="24.7109375" style="67" customWidth="1"/>
    <col min="6" max="6" width="27.7109375" style="67" customWidth="1"/>
    <col min="7" max="8" width="24.7109375" style="67" customWidth="1"/>
    <col min="9" max="16384" width="11.42578125" style="67"/>
  </cols>
  <sheetData>
    <row r="1" spans="2:8" ht="15.75" thickBot="1" x14ac:dyDescent="0.3"/>
    <row r="2" spans="2:8" ht="18" x14ac:dyDescent="0.25">
      <c r="B2" s="204" t="s">
        <v>154</v>
      </c>
      <c r="C2" s="205"/>
      <c r="D2" s="205"/>
      <c r="E2" s="205"/>
      <c r="F2" s="205"/>
      <c r="G2" s="205"/>
      <c r="H2" s="206"/>
    </row>
    <row r="3" spans="2:8" x14ac:dyDescent="0.25">
      <c r="B3" s="68"/>
      <c r="C3" s="69"/>
      <c r="D3" s="69"/>
      <c r="E3" s="69"/>
      <c r="F3" s="69"/>
      <c r="G3" s="69"/>
      <c r="H3" s="70"/>
    </row>
    <row r="4" spans="2:8" ht="63" customHeight="1" x14ac:dyDescent="0.25">
      <c r="B4" s="207" t="s">
        <v>197</v>
      </c>
      <c r="C4" s="208"/>
      <c r="D4" s="208"/>
      <c r="E4" s="208"/>
      <c r="F4" s="208"/>
      <c r="G4" s="208"/>
      <c r="H4" s="209"/>
    </row>
    <row r="5" spans="2:8" ht="63" customHeight="1" x14ac:dyDescent="0.25">
      <c r="B5" s="210"/>
      <c r="C5" s="211"/>
      <c r="D5" s="211"/>
      <c r="E5" s="211"/>
      <c r="F5" s="211"/>
      <c r="G5" s="211"/>
      <c r="H5" s="212"/>
    </row>
    <row r="6" spans="2:8" ht="16.5" x14ac:dyDescent="0.25">
      <c r="B6" s="213" t="s">
        <v>152</v>
      </c>
      <c r="C6" s="214"/>
      <c r="D6" s="214"/>
      <c r="E6" s="214"/>
      <c r="F6" s="214"/>
      <c r="G6" s="214"/>
      <c r="H6" s="215"/>
    </row>
    <row r="7" spans="2:8" ht="95.25" customHeight="1" x14ac:dyDescent="0.25">
      <c r="B7" s="223" t="s">
        <v>157</v>
      </c>
      <c r="C7" s="224"/>
      <c r="D7" s="224"/>
      <c r="E7" s="224"/>
      <c r="F7" s="224"/>
      <c r="G7" s="224"/>
      <c r="H7" s="225"/>
    </row>
    <row r="8" spans="2:8" ht="16.5" x14ac:dyDescent="0.25">
      <c r="B8" s="102"/>
      <c r="C8" s="103"/>
      <c r="D8" s="103"/>
      <c r="E8" s="103"/>
      <c r="F8" s="103"/>
      <c r="G8" s="103"/>
      <c r="H8" s="104"/>
    </row>
    <row r="9" spans="2:8" ht="16.5" customHeight="1" x14ac:dyDescent="0.25">
      <c r="B9" s="216" t="s">
        <v>190</v>
      </c>
      <c r="C9" s="217"/>
      <c r="D9" s="217"/>
      <c r="E9" s="217"/>
      <c r="F9" s="217"/>
      <c r="G9" s="217"/>
      <c r="H9" s="218"/>
    </row>
    <row r="10" spans="2:8" ht="44.25" customHeight="1" x14ac:dyDescent="0.25">
      <c r="B10" s="216"/>
      <c r="C10" s="217"/>
      <c r="D10" s="217"/>
      <c r="E10" s="217"/>
      <c r="F10" s="217"/>
      <c r="G10" s="217"/>
      <c r="H10" s="218"/>
    </row>
    <row r="11" spans="2:8" ht="15.75" thickBot="1" x14ac:dyDescent="0.3">
      <c r="B11" s="91"/>
      <c r="C11" s="94"/>
      <c r="D11" s="99"/>
      <c r="E11" s="100"/>
      <c r="F11" s="100"/>
      <c r="G11" s="101"/>
      <c r="H11" s="95"/>
    </row>
    <row r="12" spans="2:8" ht="15.75" thickTop="1" x14ac:dyDescent="0.25">
      <c r="B12" s="91"/>
      <c r="C12" s="219" t="s">
        <v>153</v>
      </c>
      <c r="D12" s="220"/>
      <c r="E12" s="221" t="s">
        <v>191</v>
      </c>
      <c r="F12" s="222"/>
      <c r="G12" s="94"/>
      <c r="H12" s="95"/>
    </row>
    <row r="13" spans="2:8" ht="35.25" customHeight="1" x14ac:dyDescent="0.25">
      <c r="B13" s="91"/>
      <c r="C13" s="189" t="s">
        <v>184</v>
      </c>
      <c r="D13" s="190"/>
      <c r="E13" s="191" t="s">
        <v>189</v>
      </c>
      <c r="F13" s="192"/>
      <c r="G13" s="94"/>
      <c r="H13" s="95"/>
    </row>
    <row r="14" spans="2:8" ht="17.25" customHeight="1" x14ac:dyDescent="0.25">
      <c r="B14" s="91"/>
      <c r="C14" s="189" t="s">
        <v>185</v>
      </c>
      <c r="D14" s="190"/>
      <c r="E14" s="191" t="s">
        <v>187</v>
      </c>
      <c r="F14" s="192"/>
      <c r="G14" s="94"/>
      <c r="H14" s="95"/>
    </row>
    <row r="15" spans="2:8" ht="19.5" customHeight="1" x14ac:dyDescent="0.25">
      <c r="B15" s="91"/>
      <c r="C15" s="189" t="s">
        <v>186</v>
      </c>
      <c r="D15" s="190"/>
      <c r="E15" s="191" t="s">
        <v>188</v>
      </c>
      <c r="F15" s="192"/>
      <c r="G15" s="94"/>
      <c r="H15" s="95"/>
    </row>
    <row r="16" spans="2:8" ht="69.75" customHeight="1" x14ac:dyDescent="0.25">
      <c r="B16" s="91"/>
      <c r="C16" s="189" t="s">
        <v>155</v>
      </c>
      <c r="D16" s="190"/>
      <c r="E16" s="191" t="s">
        <v>156</v>
      </c>
      <c r="F16" s="192"/>
      <c r="G16" s="94"/>
      <c r="H16" s="95"/>
    </row>
    <row r="17" spans="2:8" ht="34.5" customHeight="1" x14ac:dyDescent="0.25">
      <c r="B17" s="91"/>
      <c r="C17" s="195" t="s">
        <v>2</v>
      </c>
      <c r="D17" s="196"/>
      <c r="E17" s="193" t="s">
        <v>198</v>
      </c>
      <c r="F17" s="194"/>
      <c r="G17" s="94"/>
      <c r="H17" s="95"/>
    </row>
    <row r="18" spans="2:8" ht="27.75" customHeight="1" x14ac:dyDescent="0.25">
      <c r="B18" s="91"/>
      <c r="C18" s="195" t="s">
        <v>3</v>
      </c>
      <c r="D18" s="196"/>
      <c r="E18" s="193" t="s">
        <v>199</v>
      </c>
      <c r="F18" s="194"/>
      <c r="G18" s="94"/>
      <c r="H18" s="95"/>
    </row>
    <row r="19" spans="2:8" ht="28.5" customHeight="1" x14ac:dyDescent="0.25">
      <c r="B19" s="91"/>
      <c r="C19" s="195" t="s">
        <v>41</v>
      </c>
      <c r="D19" s="196"/>
      <c r="E19" s="193" t="s">
        <v>200</v>
      </c>
      <c r="F19" s="194"/>
      <c r="G19" s="94"/>
      <c r="H19" s="95"/>
    </row>
    <row r="20" spans="2:8" ht="72.75" customHeight="1" x14ac:dyDescent="0.25">
      <c r="B20" s="91"/>
      <c r="C20" s="195" t="s">
        <v>1</v>
      </c>
      <c r="D20" s="196"/>
      <c r="E20" s="193" t="s">
        <v>201</v>
      </c>
      <c r="F20" s="194"/>
      <c r="G20" s="94"/>
      <c r="H20" s="95"/>
    </row>
    <row r="21" spans="2:8" ht="64.5" customHeight="1" x14ac:dyDescent="0.25">
      <c r="B21" s="91"/>
      <c r="C21" s="195" t="s">
        <v>49</v>
      </c>
      <c r="D21" s="196"/>
      <c r="E21" s="193" t="s">
        <v>159</v>
      </c>
      <c r="F21" s="194"/>
      <c r="G21" s="94"/>
      <c r="H21" s="95"/>
    </row>
    <row r="22" spans="2:8" ht="71.25" customHeight="1" x14ac:dyDescent="0.25">
      <c r="B22" s="91"/>
      <c r="C22" s="195" t="s">
        <v>158</v>
      </c>
      <c r="D22" s="196"/>
      <c r="E22" s="193" t="s">
        <v>160</v>
      </c>
      <c r="F22" s="194"/>
      <c r="G22" s="94"/>
      <c r="H22" s="95"/>
    </row>
    <row r="23" spans="2:8" ht="55.5" customHeight="1" x14ac:dyDescent="0.25">
      <c r="B23" s="91"/>
      <c r="C23" s="187" t="s">
        <v>161</v>
      </c>
      <c r="D23" s="188"/>
      <c r="E23" s="185" t="s">
        <v>162</v>
      </c>
      <c r="F23" s="186"/>
      <c r="G23" s="94"/>
      <c r="H23" s="95"/>
    </row>
    <row r="24" spans="2:8" ht="42" customHeight="1" x14ac:dyDescent="0.25">
      <c r="B24" s="91"/>
      <c r="C24" s="187" t="s">
        <v>47</v>
      </c>
      <c r="D24" s="188"/>
      <c r="E24" s="185" t="s">
        <v>163</v>
      </c>
      <c r="F24" s="186"/>
      <c r="G24" s="94"/>
      <c r="H24" s="95"/>
    </row>
    <row r="25" spans="2:8" ht="59.25" customHeight="1" x14ac:dyDescent="0.25">
      <c r="B25" s="91"/>
      <c r="C25" s="187" t="s">
        <v>151</v>
      </c>
      <c r="D25" s="188"/>
      <c r="E25" s="193" t="s">
        <v>164</v>
      </c>
      <c r="F25" s="194"/>
      <c r="G25" s="94"/>
      <c r="H25" s="95"/>
    </row>
    <row r="26" spans="2:8" ht="23.25" customHeight="1" x14ac:dyDescent="0.25">
      <c r="B26" s="91"/>
      <c r="C26" s="187" t="s">
        <v>12</v>
      </c>
      <c r="D26" s="188"/>
      <c r="E26" s="185" t="s">
        <v>165</v>
      </c>
      <c r="F26" s="186"/>
      <c r="G26" s="94"/>
      <c r="H26" s="95"/>
    </row>
    <row r="27" spans="2:8" ht="30.75" customHeight="1" x14ac:dyDescent="0.25">
      <c r="B27" s="91"/>
      <c r="C27" s="187" t="s">
        <v>169</v>
      </c>
      <c r="D27" s="188"/>
      <c r="E27" s="185" t="s">
        <v>166</v>
      </c>
      <c r="F27" s="186"/>
      <c r="G27" s="94"/>
      <c r="H27" s="95"/>
    </row>
    <row r="28" spans="2:8" ht="35.25" customHeight="1" x14ac:dyDescent="0.25">
      <c r="B28" s="91"/>
      <c r="C28" s="187" t="s">
        <v>170</v>
      </c>
      <c r="D28" s="188"/>
      <c r="E28" s="185" t="s">
        <v>167</v>
      </c>
      <c r="F28" s="186"/>
      <c r="G28" s="94"/>
      <c r="H28" s="95"/>
    </row>
    <row r="29" spans="2:8" ht="33" customHeight="1" x14ac:dyDescent="0.25">
      <c r="B29" s="91"/>
      <c r="C29" s="187" t="s">
        <v>170</v>
      </c>
      <c r="D29" s="188"/>
      <c r="E29" s="185" t="s">
        <v>167</v>
      </c>
      <c r="F29" s="186"/>
      <c r="G29" s="94"/>
      <c r="H29" s="95"/>
    </row>
    <row r="30" spans="2:8" ht="30" customHeight="1" x14ac:dyDescent="0.25">
      <c r="B30" s="91"/>
      <c r="C30" s="187" t="s">
        <v>171</v>
      </c>
      <c r="D30" s="188"/>
      <c r="E30" s="185" t="s">
        <v>168</v>
      </c>
      <c r="F30" s="186"/>
      <c r="G30" s="94"/>
      <c r="H30" s="95"/>
    </row>
    <row r="31" spans="2:8" ht="35.25" customHeight="1" x14ac:dyDescent="0.25">
      <c r="B31" s="91"/>
      <c r="C31" s="187" t="s">
        <v>172</v>
      </c>
      <c r="D31" s="188"/>
      <c r="E31" s="185" t="s">
        <v>173</v>
      </c>
      <c r="F31" s="186"/>
      <c r="G31" s="94"/>
      <c r="H31" s="95"/>
    </row>
    <row r="32" spans="2:8" ht="31.5" customHeight="1" x14ac:dyDescent="0.25">
      <c r="B32" s="91"/>
      <c r="C32" s="187" t="s">
        <v>174</v>
      </c>
      <c r="D32" s="188"/>
      <c r="E32" s="185" t="s">
        <v>175</v>
      </c>
      <c r="F32" s="186"/>
      <c r="G32" s="94"/>
      <c r="H32" s="95"/>
    </row>
    <row r="33" spans="2:8" ht="35.25" customHeight="1" x14ac:dyDescent="0.25">
      <c r="B33" s="91"/>
      <c r="C33" s="187" t="s">
        <v>176</v>
      </c>
      <c r="D33" s="188"/>
      <c r="E33" s="185" t="s">
        <v>177</v>
      </c>
      <c r="F33" s="186"/>
      <c r="G33" s="94"/>
      <c r="H33" s="95"/>
    </row>
    <row r="34" spans="2:8" ht="59.25" customHeight="1" x14ac:dyDescent="0.25">
      <c r="B34" s="91"/>
      <c r="C34" s="187" t="s">
        <v>178</v>
      </c>
      <c r="D34" s="188"/>
      <c r="E34" s="185" t="s">
        <v>179</v>
      </c>
      <c r="F34" s="186"/>
      <c r="G34" s="94"/>
      <c r="H34" s="95"/>
    </row>
    <row r="35" spans="2:8" ht="29.25" customHeight="1" x14ac:dyDescent="0.25">
      <c r="B35" s="91"/>
      <c r="C35" s="187" t="s">
        <v>29</v>
      </c>
      <c r="D35" s="188"/>
      <c r="E35" s="185" t="s">
        <v>180</v>
      </c>
      <c r="F35" s="186"/>
      <c r="G35" s="94"/>
      <c r="H35" s="95"/>
    </row>
    <row r="36" spans="2:8" ht="82.5" customHeight="1" x14ac:dyDescent="0.25">
      <c r="B36" s="91"/>
      <c r="C36" s="187" t="s">
        <v>182</v>
      </c>
      <c r="D36" s="188"/>
      <c r="E36" s="185" t="s">
        <v>181</v>
      </c>
      <c r="F36" s="186"/>
      <c r="G36" s="94"/>
      <c r="H36" s="95"/>
    </row>
    <row r="37" spans="2:8" ht="46.5" customHeight="1" x14ac:dyDescent="0.25">
      <c r="B37" s="91"/>
      <c r="C37" s="187" t="s">
        <v>38</v>
      </c>
      <c r="D37" s="188"/>
      <c r="E37" s="185" t="s">
        <v>183</v>
      </c>
      <c r="F37" s="186"/>
      <c r="G37" s="94"/>
      <c r="H37" s="95"/>
    </row>
    <row r="38" spans="2:8" ht="6.75" customHeight="1" thickBot="1" x14ac:dyDescent="0.3">
      <c r="B38" s="91"/>
      <c r="C38" s="200"/>
      <c r="D38" s="201"/>
      <c r="E38" s="202"/>
      <c r="F38" s="203"/>
      <c r="G38" s="94"/>
      <c r="H38" s="95"/>
    </row>
    <row r="39" spans="2:8" ht="15.75" thickTop="1" x14ac:dyDescent="0.25">
      <c r="B39" s="91"/>
      <c r="C39" s="92"/>
      <c r="D39" s="92"/>
      <c r="E39" s="93"/>
      <c r="F39" s="93"/>
      <c r="G39" s="94"/>
      <c r="H39" s="95"/>
    </row>
    <row r="40" spans="2:8" ht="21" customHeight="1" x14ac:dyDescent="0.25">
      <c r="B40" s="197" t="s">
        <v>192</v>
      </c>
      <c r="C40" s="198"/>
      <c r="D40" s="198"/>
      <c r="E40" s="198"/>
      <c r="F40" s="198"/>
      <c r="G40" s="198"/>
      <c r="H40" s="199"/>
    </row>
    <row r="41" spans="2:8" ht="20.25" customHeight="1" x14ac:dyDescent="0.25">
      <c r="B41" s="197" t="s">
        <v>193</v>
      </c>
      <c r="C41" s="198"/>
      <c r="D41" s="198"/>
      <c r="E41" s="198"/>
      <c r="F41" s="198"/>
      <c r="G41" s="198"/>
      <c r="H41" s="199"/>
    </row>
    <row r="42" spans="2:8" ht="20.25" customHeight="1" x14ac:dyDescent="0.25">
      <c r="B42" s="197" t="s">
        <v>194</v>
      </c>
      <c r="C42" s="198"/>
      <c r="D42" s="198"/>
      <c r="E42" s="198"/>
      <c r="F42" s="198"/>
      <c r="G42" s="198"/>
      <c r="H42" s="199"/>
    </row>
    <row r="43" spans="2:8" ht="20.25" customHeight="1" x14ac:dyDescent="0.25">
      <c r="B43" s="197" t="s">
        <v>195</v>
      </c>
      <c r="C43" s="198"/>
      <c r="D43" s="198"/>
      <c r="E43" s="198"/>
      <c r="F43" s="198"/>
      <c r="G43" s="198"/>
      <c r="H43" s="199"/>
    </row>
    <row r="44" spans="2:8" x14ac:dyDescent="0.25">
      <c r="B44" s="197" t="s">
        <v>196</v>
      </c>
      <c r="C44" s="198"/>
      <c r="D44" s="198"/>
      <c r="E44" s="198"/>
      <c r="F44" s="198"/>
      <c r="G44" s="198"/>
      <c r="H44" s="199"/>
    </row>
    <row r="45" spans="2:8" ht="15.75" thickBot="1" x14ac:dyDescent="0.3">
      <c r="B45" s="96"/>
      <c r="C45" s="97"/>
      <c r="D45" s="97"/>
      <c r="E45" s="97"/>
      <c r="F45" s="97"/>
      <c r="G45" s="97"/>
      <c r="H45" s="98"/>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39</v>
      </c>
    </row>
    <row r="21" spans="1:1" x14ac:dyDescent="0.2">
      <c r="A21" s="10"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1:BR72"/>
  <sheetViews>
    <sheetView tabSelected="1" zoomScale="60" zoomScaleNormal="60" workbookViewId="0">
      <selection activeCell="C4" sqref="C4:AL4"/>
    </sheetView>
  </sheetViews>
  <sheetFormatPr baseColWidth="10" defaultColWidth="11.42578125" defaultRowHeight="16.5" x14ac:dyDescent="0.3"/>
  <cols>
    <col min="1" max="1" width="4" style="2" bestFit="1" customWidth="1"/>
    <col min="2" max="3" width="14.140625" style="2" customWidth="1"/>
    <col min="4" max="4" width="16.140625" style="2" customWidth="1"/>
    <col min="5" max="5" width="30.28515625" style="2" customWidth="1"/>
    <col min="6" max="7" width="35" style="1" customWidth="1"/>
    <col min="8" max="8" width="18.140625" style="5" customWidth="1"/>
    <col min="9" max="9" width="14.28515625" style="1" customWidth="1"/>
    <col min="10" max="10" width="12" style="1" customWidth="1"/>
    <col min="11" max="11" width="6.28515625" style="1" bestFit="1" customWidth="1"/>
    <col min="12" max="12" width="24.42578125" style="1" bestFit="1" customWidth="1"/>
    <col min="13" max="13" width="28.28515625" style="1" hidden="1" customWidth="1"/>
    <col min="14" max="14" width="17.5703125" style="1" customWidth="1"/>
    <col min="15" max="15" width="6.28515625" style="1" bestFit="1" customWidth="1"/>
    <col min="16" max="16" width="16" style="1" customWidth="1"/>
    <col min="17" max="17" width="5.85546875" style="1" customWidth="1"/>
    <col min="18" max="18" width="65.28515625" style="1" customWidth="1"/>
    <col min="19" max="19" width="15.140625" style="1" customWidth="1"/>
    <col min="20" max="20" width="6.85546875" style="1" customWidth="1"/>
    <col min="21" max="21" width="5" style="1" customWidth="1"/>
    <col min="22" max="22" width="5.5703125" style="1" customWidth="1"/>
    <col min="23" max="23" width="7.140625" style="1" customWidth="1"/>
    <col min="24" max="24" width="6.7109375" style="1" customWidth="1"/>
    <col min="25" max="25" width="4.7109375" style="1" customWidth="1"/>
    <col min="26" max="26" width="38.5703125" style="1" customWidth="1"/>
    <col min="27" max="27" width="8.7109375" style="1" customWidth="1"/>
    <col min="28" max="28" width="10.42578125" style="1" customWidth="1"/>
    <col min="29" max="29" width="9.28515625" style="1" customWidth="1"/>
    <col min="30" max="30" width="9.140625" style="1" customWidth="1"/>
    <col min="31" max="31" width="8.42578125" style="1" customWidth="1"/>
    <col min="32" max="32" width="7.28515625" style="1" customWidth="1"/>
    <col min="33" max="33" width="27" style="1" customWidth="1"/>
    <col min="34" max="34" width="18.85546875" style="1" customWidth="1"/>
    <col min="35" max="35" width="21.140625" style="1" customWidth="1"/>
    <col min="36" max="36" width="23.28515625" style="1" customWidth="1"/>
    <col min="37" max="37" width="46.42578125" style="1" customWidth="1"/>
    <col min="38" max="38" width="21" style="1" customWidth="1"/>
    <col min="39" max="16384" width="11.42578125" style="1"/>
  </cols>
  <sheetData>
    <row r="1" spans="1:70" x14ac:dyDescent="0.3">
      <c r="A1" s="229" t="s">
        <v>138</v>
      </c>
      <c r="B1" s="230"/>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0"/>
      <c r="AE1" s="230"/>
      <c r="AF1" s="230"/>
      <c r="AG1" s="230"/>
      <c r="AH1" s="230"/>
      <c r="AI1" s="230"/>
      <c r="AJ1" s="230"/>
      <c r="AK1" s="230"/>
      <c r="AL1" s="231"/>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row>
    <row r="2" spans="1:70" x14ac:dyDescent="0.3">
      <c r="A2" s="232"/>
      <c r="B2" s="233"/>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4"/>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x14ac:dyDescent="0.3">
      <c r="A3" s="28"/>
      <c r="B3" s="29"/>
      <c r="C3" s="28"/>
      <c r="D3" s="28"/>
      <c r="E3" s="28"/>
      <c r="F3" s="8"/>
      <c r="G3" s="8"/>
      <c r="H3" s="27"/>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23.25" x14ac:dyDescent="0.3">
      <c r="A4" s="282" t="s">
        <v>42</v>
      </c>
      <c r="B4" s="283"/>
      <c r="C4" s="292" t="s">
        <v>216</v>
      </c>
      <c r="D4" s="292"/>
      <c r="E4" s="292"/>
      <c r="F4" s="292"/>
      <c r="G4" s="292"/>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59.1" customHeight="1" x14ac:dyDescent="0.3">
      <c r="A5" s="282" t="s">
        <v>124</v>
      </c>
      <c r="B5" s="283"/>
      <c r="C5" s="226" t="s">
        <v>217</v>
      </c>
      <c r="D5" s="227"/>
      <c r="E5" s="227"/>
      <c r="F5" s="227"/>
      <c r="G5" s="227"/>
      <c r="H5" s="227"/>
      <c r="I5" s="227"/>
      <c r="J5" s="227"/>
      <c r="K5" s="227"/>
      <c r="L5" s="227"/>
      <c r="M5" s="227"/>
      <c r="N5" s="227"/>
      <c r="O5" s="227"/>
      <c r="P5" s="227"/>
      <c r="Q5" s="167"/>
      <c r="R5" s="167"/>
      <c r="S5" s="167"/>
      <c r="T5" s="167"/>
      <c r="U5" s="167"/>
      <c r="V5" s="167"/>
      <c r="W5" s="167"/>
      <c r="X5" s="167"/>
      <c r="Y5" s="167"/>
      <c r="Z5" s="167"/>
      <c r="AA5" s="167"/>
      <c r="AB5" s="167"/>
      <c r="AC5" s="167"/>
      <c r="AD5" s="167"/>
      <c r="AE5" s="167"/>
      <c r="AF5" s="167"/>
      <c r="AG5" s="167"/>
      <c r="AH5" s="167"/>
      <c r="AI5" s="167"/>
      <c r="AJ5" s="167"/>
      <c r="AK5" s="167"/>
      <c r="AL5" s="16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66.599999999999994" customHeight="1" x14ac:dyDescent="0.3">
      <c r="A6" s="282" t="s">
        <v>43</v>
      </c>
      <c r="B6" s="283"/>
      <c r="C6" s="226" t="s">
        <v>218</v>
      </c>
      <c r="D6" s="227"/>
      <c r="E6" s="227"/>
      <c r="F6" s="227"/>
      <c r="G6" s="227"/>
      <c r="H6" s="227"/>
      <c r="I6" s="227"/>
      <c r="J6" s="227"/>
      <c r="K6" s="227"/>
      <c r="L6" s="227"/>
      <c r="M6" s="227"/>
      <c r="N6" s="227"/>
      <c r="O6" s="227"/>
      <c r="P6" s="227"/>
      <c r="Q6" s="227"/>
      <c r="R6" s="227"/>
      <c r="S6" s="227"/>
      <c r="T6" s="227"/>
      <c r="U6" s="227"/>
      <c r="V6" s="227"/>
      <c r="W6" s="227"/>
      <c r="X6" s="227"/>
      <c r="Y6" s="227"/>
      <c r="Z6" s="227"/>
      <c r="AA6" s="227"/>
      <c r="AB6" s="227"/>
      <c r="AC6" s="227"/>
      <c r="AD6" s="227"/>
      <c r="AE6" s="227"/>
      <c r="AF6" s="227"/>
      <c r="AG6" s="227"/>
      <c r="AH6" s="227"/>
      <c r="AI6" s="227"/>
      <c r="AJ6" s="227"/>
      <c r="AK6" s="227"/>
      <c r="AL6" s="22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row>
    <row r="7" spans="1:70" x14ac:dyDescent="0.3">
      <c r="A7" s="235" t="s">
        <v>133</v>
      </c>
      <c r="B7" s="236"/>
      <c r="C7" s="237"/>
      <c r="D7" s="237"/>
      <c r="E7" s="237"/>
      <c r="F7" s="237"/>
      <c r="G7" s="237"/>
      <c r="H7" s="237"/>
      <c r="I7" s="238"/>
      <c r="J7" s="239" t="s">
        <v>134</v>
      </c>
      <c r="K7" s="237"/>
      <c r="L7" s="237"/>
      <c r="M7" s="237"/>
      <c r="N7" s="237"/>
      <c r="O7" s="237"/>
      <c r="P7" s="238"/>
      <c r="Q7" s="239" t="s">
        <v>135</v>
      </c>
      <c r="R7" s="237"/>
      <c r="S7" s="237"/>
      <c r="T7" s="237"/>
      <c r="U7" s="237"/>
      <c r="V7" s="237"/>
      <c r="W7" s="237"/>
      <c r="X7" s="237"/>
      <c r="Y7" s="238"/>
      <c r="Z7" s="239" t="s">
        <v>136</v>
      </c>
      <c r="AA7" s="237"/>
      <c r="AB7" s="237"/>
      <c r="AC7" s="237"/>
      <c r="AD7" s="237"/>
      <c r="AE7" s="237"/>
      <c r="AF7" s="238"/>
      <c r="AG7" s="239" t="s">
        <v>34</v>
      </c>
      <c r="AH7" s="237"/>
      <c r="AI7" s="237"/>
      <c r="AJ7" s="237"/>
      <c r="AK7" s="237"/>
      <c r="AL7" s="23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row>
    <row r="8" spans="1:70" ht="14.1" customHeight="1" x14ac:dyDescent="0.3">
      <c r="A8" s="284" t="s">
        <v>0</v>
      </c>
      <c r="B8" s="293" t="s">
        <v>2</v>
      </c>
      <c r="C8" s="287" t="s">
        <v>3</v>
      </c>
      <c r="D8" s="287" t="s">
        <v>41</v>
      </c>
      <c r="E8" s="286" t="s">
        <v>202</v>
      </c>
      <c r="F8" s="288" t="s">
        <v>1</v>
      </c>
      <c r="G8" s="143"/>
      <c r="H8" s="286" t="s">
        <v>49</v>
      </c>
      <c r="I8" s="287" t="s">
        <v>129</v>
      </c>
      <c r="J8" s="306" t="s">
        <v>33</v>
      </c>
      <c r="K8" s="307" t="s">
        <v>5</v>
      </c>
      <c r="L8" s="286" t="s">
        <v>85</v>
      </c>
      <c r="M8" s="286" t="s">
        <v>90</v>
      </c>
      <c r="N8" s="308" t="s">
        <v>44</v>
      </c>
      <c r="O8" s="307" t="s">
        <v>5</v>
      </c>
      <c r="P8" s="287" t="s">
        <v>47</v>
      </c>
      <c r="Q8" s="290" t="s">
        <v>11</v>
      </c>
      <c r="R8" s="280" t="s">
        <v>151</v>
      </c>
      <c r="S8" s="286" t="s">
        <v>12</v>
      </c>
      <c r="T8" s="280" t="s">
        <v>8</v>
      </c>
      <c r="U8" s="280"/>
      <c r="V8" s="280"/>
      <c r="W8" s="280"/>
      <c r="X8" s="280"/>
      <c r="Y8" s="280"/>
      <c r="Z8" s="281" t="s">
        <v>132</v>
      </c>
      <c r="AA8" s="281" t="s">
        <v>45</v>
      </c>
      <c r="AB8" s="281" t="s">
        <v>5</v>
      </c>
      <c r="AC8" s="281" t="s">
        <v>46</v>
      </c>
      <c r="AD8" s="281" t="s">
        <v>5</v>
      </c>
      <c r="AE8" s="281" t="s">
        <v>48</v>
      </c>
      <c r="AF8" s="290" t="s">
        <v>29</v>
      </c>
      <c r="AG8" s="280" t="s">
        <v>34</v>
      </c>
      <c r="AH8" s="280" t="s">
        <v>35</v>
      </c>
      <c r="AI8" s="280" t="s">
        <v>36</v>
      </c>
      <c r="AJ8" s="280" t="s">
        <v>37</v>
      </c>
      <c r="AK8" s="280" t="s">
        <v>215</v>
      </c>
      <c r="AL8" s="280" t="s">
        <v>38</v>
      </c>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row>
    <row r="9" spans="1:70" s="4" customFormat="1" ht="78.75" x14ac:dyDescent="0.25">
      <c r="A9" s="285"/>
      <c r="B9" s="293"/>
      <c r="C9" s="280"/>
      <c r="D9" s="280"/>
      <c r="E9" s="306"/>
      <c r="F9" s="289"/>
      <c r="G9" s="143" t="s">
        <v>203</v>
      </c>
      <c r="H9" s="287"/>
      <c r="I9" s="280"/>
      <c r="J9" s="287"/>
      <c r="K9" s="239"/>
      <c r="L9" s="287"/>
      <c r="M9" s="287"/>
      <c r="N9" s="239"/>
      <c r="O9" s="239"/>
      <c r="P9" s="280"/>
      <c r="Q9" s="291"/>
      <c r="R9" s="280"/>
      <c r="S9" s="287"/>
      <c r="T9" s="7" t="s">
        <v>13</v>
      </c>
      <c r="U9" s="7" t="s">
        <v>17</v>
      </c>
      <c r="V9" s="7" t="s">
        <v>28</v>
      </c>
      <c r="W9" s="7" t="s">
        <v>18</v>
      </c>
      <c r="X9" s="7" t="s">
        <v>21</v>
      </c>
      <c r="Y9" s="7" t="s">
        <v>24</v>
      </c>
      <c r="Z9" s="281"/>
      <c r="AA9" s="281"/>
      <c r="AB9" s="281"/>
      <c r="AC9" s="281"/>
      <c r="AD9" s="281"/>
      <c r="AE9" s="281"/>
      <c r="AF9" s="291"/>
      <c r="AG9" s="280"/>
      <c r="AH9" s="280"/>
      <c r="AI9" s="280"/>
      <c r="AJ9" s="280"/>
      <c r="AK9" s="280"/>
      <c r="AL9" s="280"/>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row>
    <row r="10" spans="1:70" s="3" customFormat="1" ht="168.95" customHeight="1" x14ac:dyDescent="0.25">
      <c r="A10" s="249">
        <v>1</v>
      </c>
      <c r="B10" s="321" t="s">
        <v>128</v>
      </c>
      <c r="C10" s="321" t="s">
        <v>219</v>
      </c>
      <c r="D10" s="324" t="s">
        <v>338</v>
      </c>
      <c r="E10" s="158" t="s">
        <v>336</v>
      </c>
      <c r="F10" s="327" t="s">
        <v>337</v>
      </c>
      <c r="G10" s="317" t="s">
        <v>339</v>
      </c>
      <c r="H10" s="162" t="s">
        <v>117</v>
      </c>
      <c r="I10" s="319">
        <v>4</v>
      </c>
      <c r="J10" s="303" t="str">
        <f>IF(I10&lt;=0,"",IF(I10&lt;=2,"Muy Baja",IF(I10&lt;=24,"Baja",IF(I10&lt;=500,"Media",IF(I10&lt;=5000,"Alta","Muy Alta")))))</f>
        <v>Baja</v>
      </c>
      <c r="K10" s="297">
        <f>IF(J10="","",IF(J10="Muy Baja",0.2,IF(J10="Baja",0.4,IF(J10="Media",0.6,IF(J10="Alta",0.8,IF(J10="Muy Alta",1,))))))</f>
        <v>0.4</v>
      </c>
      <c r="L10" s="300" t="s">
        <v>145</v>
      </c>
      <c r="M10" s="297" t="str">
        <f ca="1">IF(NOT(ISERROR(MATCH(L10,'Tabla Impacto'!$B$221:$B$223,0))),'Tabla Impacto'!$F$223&amp;"Por favor no seleccionar los criterios de impacto(Afectación Económica o presupuestal y Pérdida Reputacional)",L10)</f>
        <v xml:space="preserve">     El riesgo afecta la imagen de de la entidad con efecto publicitario sostenido a nivel de sector administrativo, nivel departamental o municipal</v>
      </c>
      <c r="N10" s="303" t="str">
        <f ca="1">IF(OR(M10='Tabla Impacto'!$C$11,M10='Tabla Impacto'!$D$11),"Leve",IF(OR(M10='Tabla Impacto'!$C$12,M10='Tabla Impacto'!$D$12),"Menor",IF(OR(M10='Tabla Impacto'!$C$13,M10='Tabla Impacto'!$D$13),"Moderado",IF(OR(M10='Tabla Impacto'!$C$14,M10='Tabla Impacto'!$D$14),"Mayor",IF(OR(M10='Tabla Impacto'!$C$15,M10='Tabla Impacto'!$D$15),"Catastrófico","")))))</f>
        <v>Mayor</v>
      </c>
      <c r="O10" s="297">
        <f ca="1">IF(N10="","",IF(N10="Leve",0.2,IF(N10="Menor",0.4,IF(N10="Moderado",0.6,IF(N10="Mayor",0.8,IF(N10="Catastrófico",1,))))))</f>
        <v>0.8</v>
      </c>
      <c r="P10" s="294" t="str">
        <f ca="1">IF(OR(AND(J10="Muy Baja",N10="Leve"),AND(J10="Muy Baja",N10="Menor"),AND(J10="Baja",N10="Leve")),"Bajo",IF(OR(AND(J10="Muy baja",N10="Moderado"),AND(J10="Baja",N10="Menor"),AND(J10="Baja",N10="Moderado"),AND(J10="Media",N10="Leve"),AND(J10="Media",N10="Menor"),AND(J10="Media",N10="Moderado"),AND(J10="Alta",N10="Leve"),AND(J10="Alta",N10="Menor")),"Moderado",IF(OR(AND(J10="Muy Baja",N10="Mayor"),AND(J10="Baja",N10="Mayor"),AND(J10="Media",N10="Mayor"),AND(J10="Alta",N10="Moderado"),AND(J10="Alta",N10="Mayor"),AND(J10="Muy Alta",N10="Leve"),AND(J10="Muy Alta",N10="Menor"),AND(J10="Muy Alta",N10="Moderado"),AND(J10="Muy Alta",N10="Mayor")),"Alto",IF(OR(AND(J10="Muy Baja",N10="Catastrófico"),AND(J10="Baja",N10="Catastrófico"),AND(J10="Media",N10="Catastrófico"),AND(J10="Alta",N10="Catastrófico"),AND(J10="Muy Alta",N10="Catastrófico")),"Extremo",""))))</f>
        <v>Alto</v>
      </c>
      <c r="Q10" s="105">
        <v>1</v>
      </c>
      <c r="R10" s="119" t="s">
        <v>340</v>
      </c>
      <c r="S10" s="107" t="str">
        <f>IF(OR(T10="Preventivo",T10="Detectivo"),"Probabilidad",IF(T10="Correctivo","Impacto",""))</f>
        <v>Probabilidad</v>
      </c>
      <c r="T10" s="120" t="s">
        <v>15</v>
      </c>
      <c r="U10" s="120" t="s">
        <v>9</v>
      </c>
      <c r="V10" s="121" t="str">
        <f>IF(AND(T10="Preventivo",U10="Automático"),"50%",IF(AND(T10="Preventivo",U10="Manual"),"40%",IF(AND(T10="Detectivo",U10="Automático"),"40%",IF(AND(T10="Detectivo",U10="Manual"),"30%",IF(AND(T10="Correctivo",U10="Automático"),"35%",IF(AND(T10="Correctivo",U10="Manual"),"25%",""))))))</f>
        <v>30%</v>
      </c>
      <c r="W10" s="120" t="s">
        <v>19</v>
      </c>
      <c r="X10" s="120" t="s">
        <v>22</v>
      </c>
      <c r="Y10" s="120" t="s">
        <v>113</v>
      </c>
      <c r="Z10" s="110">
        <f>IFERROR(IF(S10="Probabilidad",(K10-(+K10*V10)),IF(S10="Impacto",K10,"")),"")</f>
        <v>0.28000000000000003</v>
      </c>
      <c r="AA10" s="123" t="str">
        <f>IFERROR(IF(Z10="","",IF(Z10&lt;=0.2,"Muy Baja",IF(Z10&lt;=0.4,"Baja",IF(Z10&lt;=0.6,"Media",IF(Z10&lt;=0.8,"Alta","Muy Alta"))))),"")</f>
        <v>Baja</v>
      </c>
      <c r="AB10" s="124">
        <f>+Z10</f>
        <v>0.28000000000000003</v>
      </c>
      <c r="AC10" s="123" t="str">
        <f ca="1">IFERROR(IF(AD10="","",IF(AD10&lt;=0.2,"Leve",IF(AD10&lt;=0.4,"Menor",IF(AD10&lt;=0.6,"Moderado",IF(AD10&lt;=0.8,"Mayor","Catastrófico"))))),"")</f>
        <v>Mayor</v>
      </c>
      <c r="AD10" s="124">
        <f ca="1">IFERROR(IF(S10="Impacto",(O10-(+O10*V10)),IF(S10="Probabilidad",O10,"")),"")</f>
        <v>0.8</v>
      </c>
      <c r="AE10" s="125" t="str">
        <f ca="1">IFERROR(IF(OR(AND(AA10="Muy Baja",AC10="Leve"),AND(AA10="Muy Baja",AC10="Menor"),AND(AA10="Baja",AC10="Leve")),"Bajo",IF(OR(AND(AA10="Muy baja",AC10="Moderado"),AND(AA10="Baja",AC10="Menor"),AND(AA10="Baja",AC10="Moderado"),AND(AA10="Media",AC10="Leve"),AND(AA10="Media",AC10="Menor"),AND(AA10="Media",AC10="Moderado"),AND(AA10="Alta",AC10="Leve"),AND(AA10="Alta",AC10="Menor")),"Moderado",IF(OR(AND(AA10="Muy Baja",AC10="Mayor"),AND(AA10="Baja",AC10="Mayor"),AND(AA10="Media",AC10="Mayor"),AND(AA10="Alta",AC10="Moderado"),AND(AA10="Alta",AC10="Mayor"),AND(AA10="Muy Alta",AC10="Leve"),AND(AA10="Muy Alta",AC10="Menor"),AND(AA10="Muy Alta",AC10="Moderado"),AND(AA10="Muy Alta",AC10="Mayor")),"Alto",IF(OR(AND(AA10="Muy Baja",AC10="Catastrófico"),AND(AA10="Baja",AC10="Catastrófico"),AND(AA10="Media",AC10="Catastrófico"),AND(AA10="Alta",AC10="Catastrófico"),AND(AA10="Muy Alta",AC10="Catastrófico")),"Extremo","")))),"")</f>
        <v>Alto</v>
      </c>
      <c r="AF10" s="126" t="s">
        <v>32</v>
      </c>
      <c r="AG10" s="252" t="s">
        <v>341</v>
      </c>
      <c r="AH10" s="115" t="s">
        <v>220</v>
      </c>
      <c r="AI10" s="117">
        <v>44927</v>
      </c>
      <c r="AJ10" s="117"/>
      <c r="AK10" s="159" t="s">
        <v>342</v>
      </c>
      <c r="AL10" s="122" t="s">
        <v>40</v>
      </c>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row>
    <row r="11" spans="1:70" ht="102.6" customHeight="1" x14ac:dyDescent="0.3">
      <c r="A11" s="250"/>
      <c r="B11" s="322"/>
      <c r="C11" s="322"/>
      <c r="D11" s="325"/>
      <c r="E11" s="312"/>
      <c r="F11" s="328"/>
      <c r="G11" s="318"/>
      <c r="H11" s="163"/>
      <c r="I11" s="320"/>
      <c r="J11" s="304"/>
      <c r="K11" s="298"/>
      <c r="L11" s="301"/>
      <c r="M11" s="298">
        <f ca="1">IF(NOT(ISERROR(MATCH(L11,_xlfn.ANCHORARRAY(F22),0))),K24&amp;"Por favor no seleccionar los criterios de impacto",L11)</f>
        <v>0</v>
      </c>
      <c r="N11" s="304"/>
      <c r="O11" s="298"/>
      <c r="P11" s="295"/>
      <c r="Q11" s="105"/>
      <c r="R11" s="119"/>
      <c r="S11" s="107"/>
      <c r="T11" s="120"/>
      <c r="U11" s="120"/>
      <c r="V11" s="121"/>
      <c r="W11" s="120"/>
      <c r="X11" s="120"/>
      <c r="Y11" s="120"/>
      <c r="Z11" s="110" t="str">
        <f>IFERROR(IF(AND(S10="Probabilidad",S11="Probabilidad"),(AB10-(+AB10*V11)),IF(AND(S10="Impacto",S11="Probabilidad"),(AB9-(+AB9*V11)),IF(S11="Impacto",AB10,""))),"")</f>
        <v/>
      </c>
      <c r="AA11" s="123" t="str">
        <f t="shared" ref="AA11" si="0">IFERROR(IF(Z11="","",IF(Z11&lt;=0.2,"Muy Baja",IF(Z11&lt;=0.4,"Baja",IF(Z11&lt;=0.6,"Media",IF(Z11&lt;=0.8,"Alta","Muy Alta"))))),"")</f>
        <v/>
      </c>
      <c r="AB11" s="124" t="str">
        <f t="shared" ref="AB11" si="1">+Z11</f>
        <v/>
      </c>
      <c r="AC11" s="123" t="str">
        <f t="shared" ref="AC11" si="2">IFERROR(IF(AD11="","",IF(AD11&lt;=0.2,"Leve",IF(AD11&lt;=0.4,"Menor",IF(AD11&lt;=0.6,"Moderado",IF(AD11&lt;=0.8,"Mayor","Catastrófico"))))),"")</f>
        <v/>
      </c>
      <c r="AD11" s="124" t="str">
        <f>IFERROR(IF(AND(S10="Impacto",S11="Impacto"),(AD10-(+AD10*V11)),IF(AND(S10="Probabilidad",S11="Impacto"),(AD9-(+AD9*V11)),IF(S11="Probabilidad",AD10,""))),"")</f>
        <v/>
      </c>
      <c r="AE11" s="125" t="str">
        <f t="shared" ref="AE11" si="3">IFERROR(IF(OR(AND(AA11="Muy Baja",AC11="Leve"),AND(AA11="Muy Baja",AC11="Menor"),AND(AA11="Baja",AC11="Leve")),"Bajo",IF(OR(AND(AA11="Muy baja",AC11="Moderado"),AND(AA11="Baja",AC11="Menor"),AND(AA11="Baja",AC11="Moderado"),AND(AA11="Media",AC11="Leve"),AND(AA11="Media",AC11="Menor"),AND(AA11="Media",AC11="Moderado"),AND(AA11="Alta",AC11="Leve"),AND(AA11="Alta",AC11="Menor")),"Moderado",IF(OR(AND(AA11="Muy Baja",AC11="Mayor"),AND(AA11="Baja",AC11="Mayor"),AND(AA11="Media",AC11="Mayor"),AND(AA11="Alta",AC11="Moderado"),AND(AA11="Alta",AC11="Mayor"),AND(AA11="Muy Alta",AC11="Leve"),AND(AA11="Muy Alta",AC11="Menor"),AND(AA11="Muy Alta",AC11="Moderado"),AND(AA11="Muy Alta",AC11="Mayor")),"Alto",IF(OR(AND(AA11="Muy Baja",AC11="Catastrófico"),AND(AA11="Baja",AC11="Catastrófico"),AND(AA11="Media",AC11="Catastrófico"),AND(AA11="Alta",AC11="Catastrófico"),AND(AA11="Muy Alta",AC11="Catastrófico")),"Extremo","")))),"")</f>
        <v/>
      </c>
      <c r="AF11" s="126"/>
      <c r="AG11" s="253"/>
      <c r="AH11" s="115" t="s">
        <v>220</v>
      </c>
      <c r="AI11" s="117">
        <v>44927</v>
      </c>
      <c r="AJ11" s="117"/>
      <c r="AK11" s="156"/>
      <c r="AL11" s="116" t="s">
        <v>40</v>
      </c>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row>
    <row r="12" spans="1:70" hidden="1" x14ac:dyDescent="0.3">
      <c r="A12" s="250"/>
      <c r="B12" s="322"/>
      <c r="C12" s="322"/>
      <c r="D12" s="325"/>
      <c r="E12" s="313"/>
      <c r="F12" s="328"/>
      <c r="G12" s="161"/>
      <c r="H12" s="163"/>
      <c r="I12" s="165"/>
      <c r="J12" s="304"/>
      <c r="K12" s="298"/>
      <c r="L12" s="301"/>
      <c r="M12" s="298">
        <f ca="1">IF(NOT(ISERROR(MATCH(L12,_xlfn.ANCHORARRAY(F23),0))),K25&amp;"Por favor no seleccionar los criterios de impacto",L12)</f>
        <v>0</v>
      </c>
      <c r="N12" s="304"/>
      <c r="O12" s="298"/>
      <c r="P12" s="295"/>
      <c r="Q12" s="105">
        <v>3</v>
      </c>
      <c r="R12" s="118"/>
      <c r="S12" s="107"/>
      <c r="T12" s="120"/>
      <c r="U12" s="120"/>
      <c r="V12" s="121"/>
      <c r="W12" s="120"/>
      <c r="X12" s="120"/>
      <c r="Y12" s="120"/>
      <c r="Z12" s="110"/>
      <c r="AA12" s="123"/>
      <c r="AB12" s="124"/>
      <c r="AC12" s="123"/>
      <c r="AD12" s="124"/>
      <c r="AE12" s="125"/>
      <c r="AF12" s="126"/>
      <c r="AG12" s="253"/>
      <c r="AH12" s="115"/>
      <c r="AI12" s="154"/>
      <c r="AJ12" s="117"/>
      <c r="AK12" s="156"/>
      <c r="AL12" s="116"/>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row>
    <row r="13" spans="1:70" hidden="1" x14ac:dyDescent="0.3">
      <c r="A13" s="250"/>
      <c r="B13" s="322"/>
      <c r="C13" s="322"/>
      <c r="D13" s="325"/>
      <c r="E13" s="313"/>
      <c r="F13" s="328"/>
      <c r="G13" s="161"/>
      <c r="H13" s="163"/>
      <c r="I13" s="165"/>
      <c r="J13" s="304"/>
      <c r="K13" s="298"/>
      <c r="L13" s="301"/>
      <c r="M13" s="298">
        <f ca="1">IF(NOT(ISERROR(MATCH(L13,_xlfn.ANCHORARRAY(F24),0))),K26&amp;"Por favor no seleccionar los criterios de impacto",L13)</f>
        <v>0</v>
      </c>
      <c r="N13" s="304"/>
      <c r="O13" s="298"/>
      <c r="P13" s="295"/>
      <c r="Q13" s="105">
        <v>4</v>
      </c>
      <c r="R13" s="106"/>
      <c r="S13" s="107"/>
      <c r="T13" s="120"/>
      <c r="U13" s="120"/>
      <c r="V13" s="121"/>
      <c r="W13" s="120"/>
      <c r="X13" s="120"/>
      <c r="Y13" s="120"/>
      <c r="Z13" s="110"/>
      <c r="AA13" s="123"/>
      <c r="AB13" s="124"/>
      <c r="AC13" s="123"/>
      <c r="AD13" s="124"/>
      <c r="AE13" s="125"/>
      <c r="AF13" s="126"/>
      <c r="AG13" s="156"/>
      <c r="AH13" s="116"/>
      <c r="AI13" s="154"/>
      <c r="AJ13" s="117"/>
      <c r="AK13" s="115"/>
      <c r="AL13" s="116"/>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row>
    <row r="14" spans="1:70" hidden="1" x14ac:dyDescent="0.3">
      <c r="A14" s="250"/>
      <c r="B14" s="322"/>
      <c r="C14" s="322"/>
      <c r="D14" s="325"/>
      <c r="E14" s="313"/>
      <c r="F14" s="328"/>
      <c r="G14" s="161"/>
      <c r="H14" s="163"/>
      <c r="I14" s="165"/>
      <c r="J14" s="304"/>
      <c r="K14" s="298"/>
      <c r="L14" s="301"/>
      <c r="M14" s="298">
        <f ca="1">IF(NOT(ISERROR(MATCH(L14,_xlfn.ANCHORARRAY(F25),0))),K27&amp;"Por favor no seleccionar los criterios de impacto",L14)</f>
        <v>0</v>
      </c>
      <c r="N14" s="304"/>
      <c r="O14" s="298"/>
      <c r="P14" s="295"/>
      <c r="Q14" s="105">
        <v>5</v>
      </c>
      <c r="R14" s="106"/>
      <c r="S14" s="107" t="str">
        <f t="shared" ref="S14:S15" si="4">IF(OR(T14="Preventivo",T14="Detectivo"),"Probabilidad",IF(T14="Correctivo","Impacto",""))</f>
        <v/>
      </c>
      <c r="T14" s="120"/>
      <c r="U14" s="120"/>
      <c r="V14" s="121" t="str">
        <f t="shared" ref="V14:V15" si="5">IF(AND(T14="Preventivo",U14="Automático"),"50%",IF(AND(T14="Preventivo",U14="Manual"),"40%",IF(AND(T14="Detectivo",U14="Automático"),"40%",IF(AND(T14="Detectivo",U14="Manual"),"30%",IF(AND(T14="Correctivo",U14="Automático"),"35%",IF(AND(T14="Correctivo",U14="Manual"),"25%",""))))))</f>
        <v/>
      </c>
      <c r="W14" s="120"/>
      <c r="X14" s="120"/>
      <c r="Y14" s="120"/>
      <c r="Z14" s="110" t="str">
        <f t="shared" ref="Z14:Z15" si="6">IFERROR(IF(AND(S13="Probabilidad",S14="Probabilidad"),(AB13-(+AB13*V14)),IF(AND(S13="Impacto",S14="Probabilidad"),(AB12-(+AB12*V14)),IF(S14="Impacto",AB13,""))),"")</f>
        <v/>
      </c>
      <c r="AA14" s="123" t="str">
        <f t="shared" ref="AA14:AA15" si="7">IFERROR(IF(Z14="","",IF(Z14&lt;=0.2,"Muy Baja",IF(Z14&lt;=0.4,"Baja",IF(Z14&lt;=0.6,"Media",IF(Z14&lt;=0.8,"Alta","Muy Alta"))))),"")</f>
        <v/>
      </c>
      <c r="AB14" s="124" t="str">
        <f t="shared" ref="AB14:AB15" si="8">+Z14</f>
        <v/>
      </c>
      <c r="AC14" s="123" t="str">
        <f t="shared" ref="AC14:AC15" si="9">IFERROR(IF(AD14="","",IF(AD14&lt;=0.2,"Leve",IF(AD14&lt;=0.4,"Menor",IF(AD14&lt;=0.6,"Moderado",IF(AD14&lt;=0.8,"Mayor","Catastrófico"))))),"")</f>
        <v/>
      </c>
      <c r="AD14" s="124" t="str">
        <f t="shared" ref="AD14:AD15" si="10">IFERROR(IF(AND(S13="Impacto",S14="Impacto"),(AD13-(+AD13*V14)),IF(AND(S13="Probabilidad",S14="Impacto"),(AD12-(+AD12*V14)),IF(S14="Probabilidad",AD13,""))),"")</f>
        <v/>
      </c>
      <c r="AE14" s="125" t="str">
        <f t="shared" ref="AE14:AE15" si="11">IFERROR(IF(OR(AND(AA14="Muy Baja",AC14="Leve"),AND(AA14="Muy Baja",AC14="Menor"),AND(AA14="Baja",AC14="Leve")),"Bajo",IF(OR(AND(AA14="Muy baja",AC14="Moderado"),AND(AA14="Baja",AC14="Menor"),AND(AA14="Baja",AC14="Moderado"),AND(AA14="Media",AC14="Leve"),AND(AA14="Media",AC14="Menor"),AND(AA14="Media",AC14="Moderado"),AND(AA14="Alta",AC14="Leve"),AND(AA14="Alta",AC14="Menor")),"Moderado",IF(OR(AND(AA14="Muy Baja",AC14="Mayor"),AND(AA14="Baja",AC14="Mayor"),AND(AA14="Media",AC14="Mayor"),AND(AA14="Alta",AC14="Moderado"),AND(AA14="Alta",AC14="Mayor"),AND(AA14="Muy Alta",AC14="Leve"),AND(AA14="Muy Alta",AC14="Menor"),AND(AA14="Muy Alta",AC14="Moderado"),AND(AA14="Muy Alta",AC14="Mayor")),"Alto",IF(OR(AND(AA14="Muy Baja",AC14="Catastrófico"),AND(AA14="Baja",AC14="Catastrófico"),AND(AA14="Media",AC14="Catastrófico"),AND(AA14="Alta",AC14="Catastrófico"),AND(AA14="Muy Alta",AC14="Catastrófico")),"Extremo","")))),"")</f>
        <v/>
      </c>
      <c r="AF14" s="126"/>
      <c r="AG14" s="115"/>
      <c r="AH14" s="116"/>
      <c r="AI14" s="117"/>
      <c r="AJ14" s="117"/>
      <c r="AK14" s="115"/>
      <c r="AL14" s="116"/>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row>
    <row r="15" spans="1:70" hidden="1" x14ac:dyDescent="0.3">
      <c r="A15" s="251"/>
      <c r="B15" s="323"/>
      <c r="C15" s="323"/>
      <c r="D15" s="326"/>
      <c r="E15" s="314"/>
      <c r="F15" s="329"/>
      <c r="G15" s="161"/>
      <c r="H15" s="164"/>
      <c r="I15" s="166"/>
      <c r="J15" s="305"/>
      <c r="K15" s="299"/>
      <c r="L15" s="302"/>
      <c r="M15" s="299">
        <f ca="1">IF(NOT(ISERROR(MATCH(L15,_xlfn.ANCHORARRAY(F26),0))),K28&amp;"Por favor no seleccionar los criterios de impacto",L15)</f>
        <v>0</v>
      </c>
      <c r="N15" s="305"/>
      <c r="O15" s="299"/>
      <c r="P15" s="296"/>
      <c r="Q15" s="105">
        <v>6</v>
      </c>
      <c r="R15" s="106"/>
      <c r="S15" s="107" t="str">
        <f t="shared" si="4"/>
        <v/>
      </c>
      <c r="T15" s="120"/>
      <c r="U15" s="120"/>
      <c r="V15" s="121" t="str">
        <f t="shared" si="5"/>
        <v/>
      </c>
      <c r="W15" s="120"/>
      <c r="X15" s="120"/>
      <c r="Y15" s="120"/>
      <c r="Z15" s="110" t="str">
        <f t="shared" si="6"/>
        <v/>
      </c>
      <c r="AA15" s="123" t="str">
        <f t="shared" si="7"/>
        <v/>
      </c>
      <c r="AB15" s="124" t="str">
        <f t="shared" si="8"/>
        <v/>
      </c>
      <c r="AC15" s="123" t="str">
        <f t="shared" si="9"/>
        <v/>
      </c>
      <c r="AD15" s="124" t="str">
        <f t="shared" si="10"/>
        <v/>
      </c>
      <c r="AE15" s="125" t="str">
        <f t="shared" si="11"/>
        <v/>
      </c>
      <c r="AF15" s="126"/>
      <c r="AG15" s="115"/>
      <c r="AH15" s="116"/>
      <c r="AI15" s="117"/>
      <c r="AJ15" s="117"/>
      <c r="AK15" s="115"/>
      <c r="AL15" s="116"/>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row>
    <row r="16" spans="1:70" x14ac:dyDescent="0.3">
      <c r="A16" s="249">
        <v>2</v>
      </c>
      <c r="B16" s="321"/>
      <c r="C16" s="252"/>
      <c r="D16" s="330"/>
      <c r="E16" s="315"/>
      <c r="F16" s="270"/>
      <c r="G16" s="309"/>
      <c r="H16" s="271"/>
      <c r="I16" s="258"/>
      <c r="J16" s="261" t="str">
        <f>IF(I16&lt;=0,"",IF(I16&lt;=2,"Muy Baja",IF(I16&lt;=24,"Baja",IF(I16&lt;=500,"Media",IF(I16&lt;=5000,"Alta","Muy Alta")))))</f>
        <v/>
      </c>
      <c r="K16" s="243" t="str">
        <f>IF(J16="","",IF(J16="Muy Baja",0.2,IF(J16="Baja",0.4,IF(J16="Media",0.6,IF(J16="Alta",0.8,IF(J16="Muy Alta",1,))))))</f>
        <v/>
      </c>
      <c r="L16" s="264"/>
      <c r="M16" s="243">
        <f ca="1">IF(NOT(ISERROR(MATCH(L16,'Tabla Impacto'!$B$221:$B$223,0))),'Tabla Impacto'!$F$223&amp;"Por favor no seleccionar los criterios de impacto(Afectación Económica o presupuestal y Pérdida Reputacional)",L16)</f>
        <v>0</v>
      </c>
      <c r="N16" s="261" t="str">
        <f ca="1">IF(OR(M16='Tabla Impacto'!$C$11,M16='Tabla Impacto'!$D$11),"Leve",IF(OR(M16='Tabla Impacto'!$C$12,M16='Tabla Impacto'!$D$12),"Menor",IF(OR(M16='Tabla Impacto'!$C$13,M16='Tabla Impacto'!$D$13),"Moderado",IF(OR(M16='Tabla Impacto'!$C$14,M16='Tabla Impacto'!$D$14),"Mayor",IF(OR(M16='Tabla Impacto'!$C$15,M16='Tabla Impacto'!$D$15),"Catastrófico","")))))</f>
        <v/>
      </c>
      <c r="O16" s="243" t="str">
        <f ca="1">IF(N16="","",IF(N16="Leve",0.2,IF(N16="Menor",0.4,IF(N16="Moderado",0.6,IF(N16="Mayor",0.8,IF(N16="Catastrófico",1,))))))</f>
        <v/>
      </c>
      <c r="P16" s="246" t="str">
        <f ca="1">IF(OR(AND(J16="Muy Baja",N16="Leve"),AND(J16="Muy Baja",N16="Menor"),AND(J16="Baja",N16="Leve")),"Bajo",IF(OR(AND(J16="Muy baja",N16="Moderado"),AND(J16="Baja",N16="Menor"),AND(J16="Baja",N16="Moderado"),AND(J16="Media",N16="Leve"),AND(J16="Media",N16="Menor"),AND(J16="Media",N16="Moderado"),AND(J16="Alta",N16="Leve"),AND(J16="Alta",N16="Menor")),"Moderado",IF(OR(AND(J16="Muy Baja",N16="Mayor"),AND(J16="Baja",N16="Mayor"),AND(J16="Media",N16="Mayor"),AND(J16="Alta",N16="Moderado"),AND(J16="Alta",N16="Mayor"),AND(J16="Muy Alta",N16="Leve"),AND(J16="Muy Alta",N16="Menor"),AND(J16="Muy Alta",N16="Moderado"),AND(J16="Muy Alta",N16="Mayor")),"Alto",IF(OR(AND(J16="Muy Baja",N16="Catastrófico"),AND(J16="Baja",N16="Catastrófico"),AND(J16="Media",N16="Catastrófico"),AND(J16="Alta",N16="Catastrófico"),AND(J16="Muy Alta",N16="Catastrófico")),"Extremo",""))))</f>
        <v/>
      </c>
      <c r="Q16" s="105">
        <v>1</v>
      </c>
      <c r="R16" s="184"/>
      <c r="S16" s="107"/>
      <c r="T16" s="120"/>
      <c r="U16" s="120"/>
      <c r="V16" s="121"/>
      <c r="W16" s="120"/>
      <c r="X16" s="120"/>
      <c r="Y16" s="120"/>
      <c r="Z16" s="110"/>
      <c r="AA16" s="123" t="str">
        <f>IFERROR(IF(Z16="","",IF(Z16&lt;=0.2,"Muy Baja",IF(Z16&lt;=0.4,"Baja",IF(Z16&lt;=0.6,"Media",IF(Z16&lt;=0.8,"Alta","Muy Alta"))))),"")</f>
        <v/>
      </c>
      <c r="AB16" s="124">
        <f>+Z16</f>
        <v>0</v>
      </c>
      <c r="AC16" s="123" t="str">
        <f>IFERROR(IF(AD16="","",IF(AD16&lt;=0.2,"Leve",IF(AD16&lt;=0.4,"Menor",IF(AD16&lt;=0.6,"Moderado",IF(AD16&lt;=0.8,"Mayor","Catastrófico"))))),"")</f>
        <v/>
      </c>
      <c r="AD16" s="124" t="str">
        <f>IFERROR(IF(S16="Impacto",(O16-(+O16*V16)),IF(S16="Probabilidad",O16,"")),"")</f>
        <v/>
      </c>
      <c r="AE16" s="125" t="str">
        <f>IFERROR(IF(OR(AND(AA16="Muy Baja",AC16="Leve"),AND(AA16="Muy Baja",AC16="Menor"),AND(AA16="Baja",AC16="Leve")),"Bajo",IF(OR(AND(AA16="Muy baja",AC16="Moderado"),AND(AA16="Baja",AC16="Menor"),AND(AA16="Baja",AC16="Moderado"),AND(AA16="Media",AC16="Leve"),AND(AA16="Media",AC16="Menor"),AND(AA16="Media",AC16="Moderado"),AND(AA16="Alta",AC16="Leve"),AND(AA16="Alta",AC16="Menor")),"Moderado",IF(OR(AND(AA16="Muy Baja",AC16="Mayor"),AND(AA16="Baja",AC16="Mayor"),AND(AA16="Media",AC16="Mayor"),AND(AA16="Alta",AC16="Moderado"),AND(AA16="Alta",AC16="Mayor"),AND(AA16="Muy Alta",AC16="Leve"),AND(AA16="Muy Alta",AC16="Menor"),AND(AA16="Muy Alta",AC16="Moderado"),AND(AA16="Muy Alta",AC16="Mayor")),"Alto",IF(OR(AND(AA16="Muy Baja",AC16="Catastrófico"),AND(AA16="Baja",AC16="Catastrófico"),AND(AA16="Media",AC16="Catastrófico"),AND(AA16="Alta",AC16="Catastrófico"),AND(AA16="Muy Alta",AC16="Catastrófico")),"Extremo","")))),"")</f>
        <v/>
      </c>
      <c r="AF16" s="114"/>
      <c r="AG16" s="156"/>
      <c r="AH16" s="116"/>
      <c r="AI16" s="154"/>
      <c r="AJ16" s="153"/>
      <c r="AK16" s="153"/>
      <c r="AL16" s="116"/>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row>
    <row r="17" spans="1:70" ht="92.25" customHeight="1" x14ac:dyDescent="0.3">
      <c r="A17" s="250"/>
      <c r="B17" s="322"/>
      <c r="C17" s="253"/>
      <c r="D17" s="331"/>
      <c r="E17" s="316"/>
      <c r="F17" s="270"/>
      <c r="G17" s="310"/>
      <c r="H17" s="272"/>
      <c r="I17" s="259"/>
      <c r="J17" s="262"/>
      <c r="K17" s="244"/>
      <c r="L17" s="265"/>
      <c r="M17" s="244">
        <f ca="1">IF(NOT(ISERROR(MATCH(L17,_xlfn.ANCHORARRAY(F28),0))),K30&amp;"Por favor no seleccionar los criterios de impacto",L17)</f>
        <v>0</v>
      </c>
      <c r="N17" s="262"/>
      <c r="O17" s="244"/>
      <c r="P17" s="247"/>
      <c r="Q17" s="105">
        <v>2</v>
      </c>
      <c r="R17" s="183"/>
      <c r="S17" s="107"/>
      <c r="T17" s="120"/>
      <c r="U17" s="120"/>
      <c r="V17" s="121"/>
      <c r="W17" s="120"/>
      <c r="X17" s="120"/>
      <c r="Y17" s="120"/>
      <c r="Z17" s="110"/>
      <c r="AA17" s="123" t="str">
        <f t="shared" ref="AA17:AA21" si="12">IFERROR(IF(Z17="","",IF(Z17&lt;=0.2,"Muy Baja",IF(Z17&lt;=0.4,"Baja",IF(Z17&lt;=0.6,"Media",IF(Z17&lt;=0.8,"Alta","Muy Alta"))))),"")</f>
        <v/>
      </c>
      <c r="AB17" s="124">
        <f t="shared" ref="AB17:AB21" si="13">+Z17</f>
        <v>0</v>
      </c>
      <c r="AC17" s="123" t="str">
        <f t="shared" ref="AC17:AC21" si="14">IFERROR(IF(AD17="","",IF(AD17&lt;=0.2,"Leve",IF(AD17&lt;=0.4,"Menor",IF(AD17&lt;=0.6,"Moderado",IF(AD17&lt;=0.8,"Mayor","Catastrófico"))))),"")</f>
        <v/>
      </c>
      <c r="AD17" s="124" t="str">
        <f>IFERROR(IF(AND(S16="Impacto",S17="Impacto"),(AD16-(+AD16*V17)),IF(AND(S16="Probabilidad",S17="Impacto"),(AD15-(+AD15*V17)),IF(S17="Probabilidad",AD16,""))),"")</f>
        <v/>
      </c>
      <c r="AE17" s="125" t="str">
        <f t="shared" ref="AE17:AE21" si="15">IFERROR(IF(OR(AND(AA17="Muy Baja",AC17="Leve"),AND(AA17="Muy Baja",AC17="Menor"),AND(AA17="Baja",AC17="Leve")),"Bajo",IF(OR(AND(AA17="Muy baja",AC17="Moderado"),AND(AA17="Baja",AC17="Menor"),AND(AA17="Baja",AC17="Moderado"),AND(AA17="Media",AC17="Leve"),AND(AA17="Media",AC17="Menor"),AND(AA17="Media",AC17="Moderado"),AND(AA17="Alta",AC17="Leve"),AND(AA17="Alta",AC17="Menor")),"Moderado",IF(OR(AND(AA17="Muy Baja",AC17="Mayor"),AND(AA17="Baja",AC17="Mayor"),AND(AA17="Media",AC17="Mayor"),AND(AA17="Alta",AC17="Moderado"),AND(AA17="Alta",AC17="Mayor"),AND(AA17="Muy Alta",AC17="Leve"),AND(AA17="Muy Alta",AC17="Menor"),AND(AA17="Muy Alta",AC17="Moderado"),AND(AA17="Muy Alta",AC17="Mayor")),"Alto",IF(OR(AND(AA17="Muy Baja",AC17="Catastrófico"),AND(AA17="Baja",AC17="Catastrófico"),AND(AA17="Media",AC17="Catastrófico"),AND(AA17="Alta",AC17="Catastrófico"),AND(AA17="Muy Alta",AC17="Catastrófico")),"Extremo","")))),"")</f>
        <v/>
      </c>
      <c r="AF17" s="114"/>
      <c r="AG17" s="156"/>
      <c r="AH17" s="116"/>
      <c r="AI17" s="154"/>
      <c r="AJ17" s="153"/>
      <c r="AK17" s="153"/>
      <c r="AL17" s="116"/>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row>
    <row r="18" spans="1:70" hidden="1" x14ac:dyDescent="0.3">
      <c r="A18" s="250"/>
      <c r="B18" s="322"/>
      <c r="C18" s="253"/>
      <c r="D18" s="331"/>
      <c r="E18" s="155"/>
      <c r="F18" s="270"/>
      <c r="G18" s="310"/>
      <c r="H18" s="272"/>
      <c r="I18" s="259"/>
      <c r="J18" s="262"/>
      <c r="K18" s="244"/>
      <c r="L18" s="265"/>
      <c r="M18" s="244">
        <f ca="1">IF(NOT(ISERROR(MATCH(L18,_xlfn.ANCHORARRAY(F29),0))),K31&amp;"Por favor no seleccionar los criterios de impacto",L18)</f>
        <v>0</v>
      </c>
      <c r="N18" s="262"/>
      <c r="O18" s="244"/>
      <c r="P18" s="247"/>
      <c r="Q18" s="105"/>
      <c r="R18" s="118"/>
      <c r="S18" s="107"/>
      <c r="T18" s="120"/>
      <c r="U18" s="120"/>
      <c r="V18" s="121"/>
      <c r="W18" s="120"/>
      <c r="X18" s="120"/>
      <c r="Y18" s="120"/>
      <c r="Z18" s="110"/>
      <c r="AA18" s="123"/>
      <c r="AB18" s="124"/>
      <c r="AC18" s="123"/>
      <c r="AD18" s="124"/>
      <c r="AE18" s="125"/>
      <c r="AF18" s="114"/>
      <c r="AG18" s="156"/>
      <c r="AH18" s="115"/>
      <c r="AI18" s="154"/>
      <c r="AJ18" s="117"/>
      <c r="AK18" s="156"/>
      <c r="AL18" s="116"/>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row>
    <row r="19" spans="1:70" hidden="1" x14ac:dyDescent="0.3">
      <c r="A19" s="250"/>
      <c r="B19" s="322"/>
      <c r="C19" s="253"/>
      <c r="D19" s="331"/>
      <c r="E19" s="144"/>
      <c r="F19" s="270"/>
      <c r="G19" s="310"/>
      <c r="H19" s="272"/>
      <c r="I19" s="259"/>
      <c r="J19" s="262"/>
      <c r="K19" s="244"/>
      <c r="L19" s="265"/>
      <c r="M19" s="244">
        <f ca="1">IF(NOT(ISERROR(MATCH(L19,_xlfn.ANCHORARRAY(F30),0))),K32&amp;"Por favor no seleccionar los criterios de impacto",L19)</f>
        <v>0</v>
      </c>
      <c r="N19" s="262"/>
      <c r="O19" s="244"/>
      <c r="P19" s="247"/>
      <c r="Q19" s="105">
        <v>4</v>
      </c>
      <c r="R19" s="157"/>
      <c r="S19" s="107"/>
      <c r="T19" s="120"/>
      <c r="U19" s="120"/>
      <c r="V19" s="121"/>
      <c r="W19" s="120"/>
      <c r="X19" s="120"/>
      <c r="Y19" s="120"/>
      <c r="Z19" s="110"/>
      <c r="AA19" s="123"/>
      <c r="AB19" s="124"/>
      <c r="AC19" s="123"/>
      <c r="AD19" s="124"/>
      <c r="AE19" s="125"/>
      <c r="AF19" s="114"/>
      <c r="AG19" s="115"/>
      <c r="AH19" s="116"/>
      <c r="AI19" s="154"/>
      <c r="AJ19" s="117"/>
      <c r="AK19" s="115"/>
      <c r="AL19" s="116"/>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row>
    <row r="20" spans="1:70" hidden="1" x14ac:dyDescent="0.3">
      <c r="A20" s="250"/>
      <c r="B20" s="322"/>
      <c r="C20" s="253"/>
      <c r="D20" s="331"/>
      <c r="E20" s="144"/>
      <c r="F20" s="270"/>
      <c r="G20" s="310"/>
      <c r="H20" s="272"/>
      <c r="I20" s="259"/>
      <c r="J20" s="262"/>
      <c r="K20" s="244"/>
      <c r="L20" s="265"/>
      <c r="M20" s="244">
        <f ca="1">IF(NOT(ISERROR(MATCH(L20,_xlfn.ANCHORARRAY(F31),0))),K33&amp;"Por favor no seleccionar los criterios de impacto",L20)</f>
        <v>0</v>
      </c>
      <c r="N20" s="262"/>
      <c r="O20" s="244"/>
      <c r="P20" s="247"/>
      <c r="Q20" s="105">
        <v>5</v>
      </c>
      <c r="R20" s="106"/>
      <c r="S20" s="107"/>
      <c r="T20" s="120"/>
      <c r="U20" s="120"/>
      <c r="V20" s="121"/>
      <c r="W20" s="120"/>
      <c r="X20" s="120"/>
      <c r="Y20" s="120"/>
      <c r="Z20" s="110"/>
      <c r="AA20" s="123" t="str">
        <f t="shared" si="12"/>
        <v/>
      </c>
      <c r="AB20" s="124">
        <f t="shared" si="13"/>
        <v>0</v>
      </c>
      <c r="AC20" s="123" t="str">
        <f t="shared" si="14"/>
        <v/>
      </c>
      <c r="AD20" s="124" t="str">
        <f t="shared" ref="AD20:AD21" si="16">IFERROR(IF(AND(S19="Impacto",S20="Impacto"),(AD19-(+AD19*V20)),IF(AND(S19="Probabilidad",S20="Impacto"),(AD18-(+AD18*V20)),IF(S20="Probabilidad",AD19,""))),"")</f>
        <v/>
      </c>
      <c r="AE20" s="125" t="str">
        <f t="shared" si="15"/>
        <v/>
      </c>
      <c r="AF20" s="114"/>
      <c r="AG20" s="115"/>
      <c r="AH20" s="116"/>
      <c r="AI20" s="117"/>
      <c r="AJ20" s="117"/>
      <c r="AK20" s="115"/>
      <c r="AL20" s="116"/>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row>
    <row r="21" spans="1:70" hidden="1" x14ac:dyDescent="0.3">
      <c r="A21" s="251"/>
      <c r="B21" s="323"/>
      <c r="C21" s="254"/>
      <c r="D21" s="332"/>
      <c r="E21" s="144"/>
      <c r="F21" s="270"/>
      <c r="G21" s="311"/>
      <c r="H21" s="273"/>
      <c r="I21" s="260"/>
      <c r="J21" s="263"/>
      <c r="K21" s="245"/>
      <c r="L21" s="266"/>
      <c r="M21" s="245">
        <f ca="1">IF(NOT(ISERROR(MATCH(L21,_xlfn.ANCHORARRAY(F32),0))),K34&amp;"Por favor no seleccionar los criterios de impacto",L21)</f>
        <v>0</v>
      </c>
      <c r="N21" s="263"/>
      <c r="O21" s="245"/>
      <c r="P21" s="248"/>
      <c r="Q21" s="105">
        <v>6</v>
      </c>
      <c r="R21" s="106"/>
      <c r="S21" s="107"/>
      <c r="T21" s="120"/>
      <c r="U21" s="120"/>
      <c r="V21" s="121"/>
      <c r="W21" s="120"/>
      <c r="X21" s="120"/>
      <c r="Y21" s="120"/>
      <c r="Z21" s="110"/>
      <c r="AA21" s="123" t="str">
        <f t="shared" si="12"/>
        <v/>
      </c>
      <c r="AB21" s="124">
        <f t="shared" si="13"/>
        <v>0</v>
      </c>
      <c r="AC21" s="123" t="str">
        <f t="shared" si="14"/>
        <v/>
      </c>
      <c r="AD21" s="124" t="str">
        <f t="shared" si="16"/>
        <v/>
      </c>
      <c r="AE21" s="125" t="str">
        <f t="shared" si="15"/>
        <v/>
      </c>
      <c r="AF21" s="114"/>
      <c r="AG21" s="115"/>
      <c r="AH21" s="116"/>
      <c r="AI21" s="117"/>
      <c r="AJ21" s="117"/>
      <c r="AK21" s="115"/>
      <c r="AL21" s="116"/>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row>
    <row r="22" spans="1:70" ht="148.5" customHeight="1" x14ac:dyDescent="0.3">
      <c r="A22" s="249">
        <v>3</v>
      </c>
      <c r="B22" s="321"/>
      <c r="C22" s="274"/>
      <c r="D22" s="274"/>
      <c r="E22" s="144"/>
      <c r="F22" s="270"/>
      <c r="G22" s="277"/>
      <c r="H22" s="271"/>
      <c r="I22" s="258"/>
      <c r="J22" s="261" t="str">
        <f t="shared" ref="J22" si="17">IF(I22&lt;=0,"",IF(I22&lt;=2,"Muy Baja",IF(I22&lt;=24,"Baja",IF(I22&lt;=500,"Media",IF(I22&lt;=5000,"Alta","Muy Alta")))))</f>
        <v/>
      </c>
      <c r="K22" s="243" t="str">
        <f t="shared" ref="K22" si="18">IF(J22="","",IF(J22="Muy Baja",0.2,IF(J22="Baja",0.4,IF(J22="Media",0.6,IF(J22="Alta",0.8,IF(J22="Muy Alta",1,))))))</f>
        <v/>
      </c>
      <c r="L22" s="264"/>
      <c r="M22" s="243">
        <f ca="1">IF(NOT(ISERROR(MATCH(L22,'Tabla Impacto'!$B$221:$B$223,0))),'Tabla Impacto'!$F$223&amp;"Por favor no seleccionar los criterios de impacto(Afectación Económica o presupuestal y Pérdida Reputacional)",L22)</f>
        <v>0</v>
      </c>
      <c r="N22" s="261" t="str">
        <f ca="1">IF(OR(M22='Tabla Impacto'!$C$11,M22='Tabla Impacto'!$D$11),"Leve",IF(OR(M22='Tabla Impacto'!$C$12,M22='Tabla Impacto'!$D$12),"Menor",IF(OR(M22='Tabla Impacto'!$C$13,M22='Tabla Impacto'!$D$13),"Moderado",IF(OR(M22='Tabla Impacto'!$C$14,M22='Tabla Impacto'!$D$14),"Mayor",IF(OR(M22='Tabla Impacto'!$C$15,M22='Tabla Impacto'!$D$15),"Catastrófico","")))))</f>
        <v/>
      </c>
      <c r="O22" s="243" t="str">
        <f t="shared" ref="O22" ca="1" si="19">IF(N22="","",IF(N22="Leve",0.2,IF(N22="Menor",0.4,IF(N22="Moderado",0.6,IF(N22="Mayor",0.8,IF(N22="Catastrófico",1,))))))</f>
        <v/>
      </c>
      <c r="P22" s="246" t="str">
        <f t="shared" ref="P22" ca="1" si="20">IF(OR(AND(J22="Muy Baja",N22="Leve"),AND(J22="Muy Baja",N22="Menor"),AND(J22="Baja",N22="Leve")),"Bajo",IF(OR(AND(J22="Muy baja",N22="Moderado"),AND(J22="Baja",N22="Menor"),AND(J22="Baja",N22="Moderado"),AND(J22="Media",N22="Leve"),AND(J22="Media",N22="Menor"),AND(J22="Media",N22="Moderado"),AND(J22="Alta",N22="Leve"),AND(J22="Alta",N22="Menor")),"Moderado",IF(OR(AND(J22="Muy Baja",N22="Mayor"),AND(J22="Baja",N22="Mayor"),AND(J22="Media",N22="Mayor"),AND(J22="Alta",N22="Moderado"),AND(J22="Alta",N22="Mayor"),AND(J22="Muy Alta",N22="Leve"),AND(J22="Muy Alta",N22="Menor"),AND(J22="Muy Alta",N22="Moderado"),AND(J22="Muy Alta",N22="Mayor")),"Alto",IF(OR(AND(J22="Muy Baja",N22="Catastrófico"),AND(J22="Baja",N22="Catastrófico"),AND(J22="Media",N22="Catastrófico"),AND(J22="Alta",N22="Catastrófico"),AND(J22="Muy Alta",N22="Catastrófico")),"Extremo",""))))</f>
        <v/>
      </c>
      <c r="Q22" s="105"/>
      <c r="R22" s="160"/>
      <c r="S22" s="107"/>
      <c r="T22" s="108"/>
      <c r="U22" s="108"/>
      <c r="V22" s="109"/>
      <c r="W22" s="108"/>
      <c r="X22" s="108"/>
      <c r="Y22" s="108"/>
      <c r="Z22" s="110"/>
      <c r="AA22" s="111" t="str">
        <f>IFERROR(IF(Z22="","",IF(Z22&lt;=0.2,"Muy Baja",IF(Z22&lt;=0.4,"Baja",IF(Z22&lt;=0.6,"Media",IF(Z22&lt;=0.8,"Alta","Muy Alta"))))),"")</f>
        <v/>
      </c>
      <c r="AB22" s="112">
        <f>+Z22</f>
        <v>0</v>
      </c>
      <c r="AC22" s="111" t="str">
        <f>IFERROR(IF(AD22="","",IF(AD22&lt;=0.2,"Leve",IF(AD22&lt;=0.4,"Menor",IF(AD22&lt;=0.6,"Moderado",IF(AD22&lt;=0.8,"Mayor","Catastrófico"))))),"")</f>
        <v/>
      </c>
      <c r="AD22" s="112" t="str">
        <f>IFERROR(IF(S22="Impacto",(O22-(+O22*V22)),IF(S22="Probabilidad",O22,"")),"")</f>
        <v/>
      </c>
      <c r="AE22" s="113" t="str">
        <f>IFERROR(IF(OR(AND(AA22="Muy Baja",AC22="Leve"),AND(AA22="Muy Baja",AC22="Menor"),AND(AA22="Baja",AC22="Leve")),"Bajo",IF(OR(AND(AA22="Muy baja",AC22="Moderado"),AND(AA22="Baja",AC22="Menor"),AND(AA22="Baja",AC22="Moderado"),AND(AA22="Media",AC22="Leve"),AND(AA22="Media",AC22="Menor"),AND(AA22="Media",AC22="Moderado"),AND(AA22="Alta",AC22="Leve"),AND(AA22="Alta",AC22="Menor")),"Moderado",IF(OR(AND(AA22="Muy Baja",AC22="Mayor"),AND(AA22="Baja",AC22="Mayor"),AND(AA22="Media",AC22="Mayor"),AND(AA22="Alta",AC22="Moderado"),AND(AA22="Alta",AC22="Mayor"),AND(AA22="Muy Alta",AC22="Leve"),AND(AA22="Muy Alta",AC22="Menor"),AND(AA22="Muy Alta",AC22="Moderado"),AND(AA22="Muy Alta",AC22="Mayor")),"Alto",IF(OR(AND(AA22="Muy Baja",AC22="Catastrófico"),AND(AA22="Baja",AC22="Catastrófico"),AND(AA22="Media",AC22="Catastrófico"),AND(AA22="Alta",AC22="Catastrófico"),AND(AA22="Muy Alta",AC22="Catastrófico")),"Extremo","")))),"")</f>
        <v/>
      </c>
      <c r="AF22" s="114"/>
      <c r="AG22" s="156"/>
      <c r="AH22" s="116"/>
      <c r="AI22" s="154"/>
      <c r="AJ22" s="153"/>
      <c r="AK22" s="153"/>
      <c r="AL22" s="116"/>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row>
    <row r="23" spans="1:70" ht="18.75" customHeight="1" x14ac:dyDescent="0.3">
      <c r="A23" s="250"/>
      <c r="B23" s="322"/>
      <c r="C23" s="275"/>
      <c r="D23" s="275"/>
      <c r="E23" s="144"/>
      <c r="F23" s="270"/>
      <c r="G23" s="278"/>
      <c r="H23" s="272"/>
      <c r="I23" s="259"/>
      <c r="J23" s="262"/>
      <c r="K23" s="244"/>
      <c r="L23" s="265"/>
      <c r="M23" s="244">
        <f ca="1">IF(NOT(ISERROR(MATCH(L23,_xlfn.ANCHORARRAY(F34),0))),K36&amp;"Por favor no seleccionar los criterios de impacto",L23)</f>
        <v>0</v>
      </c>
      <c r="N23" s="262"/>
      <c r="O23" s="244"/>
      <c r="P23" s="247"/>
      <c r="Q23" s="105"/>
      <c r="R23" s="119"/>
      <c r="S23" s="107"/>
      <c r="T23" s="108"/>
      <c r="U23" s="108"/>
      <c r="V23" s="109"/>
      <c r="W23" s="108"/>
      <c r="X23" s="108"/>
      <c r="Y23" s="108"/>
      <c r="Z23" s="110"/>
      <c r="AA23" s="111" t="str">
        <f t="shared" ref="AA23:AA27" si="21">IFERROR(IF(Z23="","",IF(Z23&lt;=0.2,"Muy Baja",IF(Z23&lt;=0.4,"Baja",IF(Z23&lt;=0.6,"Media",IF(Z23&lt;=0.8,"Alta","Muy Alta"))))),"")</f>
        <v/>
      </c>
      <c r="AB23" s="112">
        <f t="shared" ref="AB23:AB27" si="22">+Z23</f>
        <v>0</v>
      </c>
      <c r="AC23" s="111" t="str">
        <f t="shared" ref="AC23:AC27" si="23">IFERROR(IF(AD23="","",IF(AD23&lt;=0.2,"Leve",IF(AD23&lt;=0.4,"Menor",IF(AD23&lt;=0.6,"Moderado",IF(AD23&lt;=0.8,"Mayor","Catastrófico"))))),"")</f>
        <v/>
      </c>
      <c r="AD23" s="112" t="str">
        <f>IFERROR(IF(AND(S22="Impacto",S23="Impacto"),(AD22-(+AD22*V23)),IF(AND(S22="Probabilidad",S23="Impacto"),(AD21-(+AD21*V23)),IF(S23="Probabilidad",AD22,""))),"")</f>
        <v/>
      </c>
      <c r="AE23" s="113" t="str">
        <f t="shared" ref="AE23:AE27" si="24">IFERROR(IF(OR(AND(AA23="Muy Baja",AC23="Leve"),AND(AA23="Muy Baja",AC23="Menor"),AND(AA23="Baja",AC23="Leve")),"Bajo",IF(OR(AND(AA23="Muy baja",AC23="Moderado"),AND(AA23="Baja",AC23="Menor"),AND(AA23="Baja",AC23="Moderado"),AND(AA23="Media",AC23="Leve"),AND(AA23="Media",AC23="Menor"),AND(AA23="Media",AC23="Moderado"),AND(AA23="Alta",AC23="Leve"),AND(AA23="Alta",AC23="Menor")),"Moderado",IF(OR(AND(AA23="Muy Baja",AC23="Mayor"),AND(AA23="Baja",AC23="Mayor"),AND(AA23="Media",AC23="Mayor"),AND(AA23="Alta",AC23="Moderado"),AND(AA23="Alta",AC23="Mayor"),AND(AA23="Muy Alta",AC23="Leve"),AND(AA23="Muy Alta",AC23="Menor"),AND(AA23="Muy Alta",AC23="Moderado"),AND(AA23="Muy Alta",AC23="Mayor")),"Alto",IF(OR(AND(AA23="Muy Baja",AC23="Catastrófico"),AND(AA23="Baja",AC23="Catastrófico"),AND(AA23="Media",AC23="Catastrófico"),AND(AA23="Alta",AC23="Catastrófico"),AND(AA23="Muy Alta",AC23="Catastrófico")),"Extremo","")))),"")</f>
        <v/>
      </c>
      <c r="AF23" s="114"/>
      <c r="AG23" s="156"/>
      <c r="AH23" s="116"/>
      <c r="AI23" s="154"/>
      <c r="AJ23" s="153"/>
      <c r="AK23" s="153"/>
      <c r="AL23" s="116"/>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row>
    <row r="24" spans="1:70" ht="15.75" hidden="1" customHeight="1" x14ac:dyDescent="0.3">
      <c r="A24" s="250"/>
      <c r="B24" s="322"/>
      <c r="C24" s="275"/>
      <c r="D24" s="275"/>
      <c r="E24" s="144"/>
      <c r="F24" s="270"/>
      <c r="G24" s="278"/>
      <c r="H24" s="272"/>
      <c r="I24" s="259"/>
      <c r="J24" s="262"/>
      <c r="K24" s="244"/>
      <c r="L24" s="265"/>
      <c r="M24" s="244">
        <f ca="1">IF(NOT(ISERROR(MATCH(L24,_xlfn.ANCHORARRAY(F35),0))),K37&amp;"Por favor no seleccionar los criterios de impacto",L24)</f>
        <v>0</v>
      </c>
      <c r="N24" s="262"/>
      <c r="O24" s="244"/>
      <c r="P24" s="247"/>
      <c r="Q24" s="105">
        <v>3</v>
      </c>
      <c r="R24" s="118"/>
      <c r="S24" s="107" t="str">
        <f>IF(OR(T24="Preventivo",T24="Detectivo"),"Probabilidad",IF(T24="Correctivo","Impacto",""))</f>
        <v/>
      </c>
      <c r="T24" s="108"/>
      <c r="U24" s="108"/>
      <c r="V24" s="109" t="str">
        <f t="shared" ref="V24:V27" si="25">IF(AND(T24="Preventivo",U24="Automático"),"50%",IF(AND(T24="Preventivo",U24="Manual"),"40%",IF(AND(T24="Detectivo",U24="Automático"),"40%",IF(AND(T24="Detectivo",U24="Manual"),"30%",IF(AND(T24="Correctivo",U24="Automático"),"35%",IF(AND(T24="Correctivo",U24="Manual"),"25%",""))))))</f>
        <v/>
      </c>
      <c r="W24" s="108"/>
      <c r="X24" s="108"/>
      <c r="Y24" s="108"/>
      <c r="Z24" s="110" t="str">
        <f t="shared" ref="Z24:Z27" si="26">IFERROR(IF(AND(S23="Probabilidad",S24="Probabilidad"),(AB23-(+AB23*V24)),IF(AND(S23="Impacto",S24="Probabilidad"),(AB22-(+AB22*V24)),IF(S24="Impacto",AB23,""))),"")</f>
        <v/>
      </c>
      <c r="AA24" s="111" t="str">
        <f t="shared" si="21"/>
        <v/>
      </c>
      <c r="AB24" s="112" t="str">
        <f t="shared" si="22"/>
        <v/>
      </c>
      <c r="AC24" s="111" t="str">
        <f t="shared" si="23"/>
        <v/>
      </c>
      <c r="AD24" s="112" t="str">
        <f t="shared" ref="AD24:AD27" si="27">IFERROR(IF(AND(S23="Impacto",S24="Impacto"),(AD23-(+AD23*V24)),IF(AND(S23="Probabilidad",S24="Impacto"),(AD22-(+AD22*V24)),IF(S24="Probabilidad",AD23,""))),"")</f>
        <v/>
      </c>
      <c r="AE24" s="113" t="str">
        <f t="shared" si="24"/>
        <v/>
      </c>
      <c r="AF24" s="114"/>
      <c r="AG24" s="115"/>
      <c r="AH24" s="116"/>
      <c r="AI24" s="117"/>
      <c r="AJ24" s="117"/>
      <c r="AK24" s="115"/>
      <c r="AL24" s="116"/>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row>
    <row r="25" spans="1:70" ht="26.25" hidden="1" customHeight="1" x14ac:dyDescent="0.3">
      <c r="A25" s="250"/>
      <c r="B25" s="322"/>
      <c r="C25" s="275"/>
      <c r="D25" s="275"/>
      <c r="E25" s="144"/>
      <c r="F25" s="270"/>
      <c r="G25" s="278"/>
      <c r="H25" s="272"/>
      <c r="I25" s="259"/>
      <c r="J25" s="262"/>
      <c r="K25" s="244"/>
      <c r="L25" s="265"/>
      <c r="M25" s="244">
        <f ca="1">IF(NOT(ISERROR(MATCH(L25,_xlfn.ANCHORARRAY(F36),0))),K38&amp;"Por favor no seleccionar los criterios de impacto",L25)</f>
        <v>0</v>
      </c>
      <c r="N25" s="262"/>
      <c r="O25" s="244"/>
      <c r="P25" s="247"/>
      <c r="Q25" s="105">
        <v>4</v>
      </c>
      <c r="R25" s="106"/>
      <c r="S25" s="107" t="str">
        <f t="shared" ref="S25:S27" si="28">IF(OR(T25="Preventivo",T25="Detectivo"),"Probabilidad",IF(T25="Correctivo","Impacto",""))</f>
        <v/>
      </c>
      <c r="T25" s="108"/>
      <c r="U25" s="108"/>
      <c r="V25" s="109" t="str">
        <f t="shared" si="25"/>
        <v/>
      </c>
      <c r="W25" s="108"/>
      <c r="X25" s="108"/>
      <c r="Y25" s="108"/>
      <c r="Z25" s="110" t="str">
        <f t="shared" si="26"/>
        <v/>
      </c>
      <c r="AA25" s="111" t="str">
        <f t="shared" si="21"/>
        <v/>
      </c>
      <c r="AB25" s="112" t="str">
        <f t="shared" si="22"/>
        <v/>
      </c>
      <c r="AC25" s="111" t="str">
        <f t="shared" si="23"/>
        <v/>
      </c>
      <c r="AD25" s="112" t="str">
        <f t="shared" si="27"/>
        <v/>
      </c>
      <c r="AE25" s="113" t="str">
        <f t="shared" si="24"/>
        <v/>
      </c>
      <c r="AF25" s="114"/>
      <c r="AG25" s="115"/>
      <c r="AH25" s="116"/>
      <c r="AI25" s="117"/>
      <c r="AJ25" s="117"/>
      <c r="AK25" s="115"/>
      <c r="AL25" s="116"/>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row>
    <row r="26" spans="1:70" ht="26.25" hidden="1" customHeight="1" x14ac:dyDescent="0.3">
      <c r="A26" s="250"/>
      <c r="B26" s="322"/>
      <c r="C26" s="275"/>
      <c r="D26" s="275"/>
      <c r="E26" s="144"/>
      <c r="F26" s="270"/>
      <c r="G26" s="278"/>
      <c r="H26" s="272"/>
      <c r="I26" s="259"/>
      <c r="J26" s="262"/>
      <c r="K26" s="244"/>
      <c r="L26" s="265"/>
      <c r="M26" s="244">
        <f ca="1">IF(NOT(ISERROR(MATCH(L26,_xlfn.ANCHORARRAY(F37),0))),K39&amp;"Por favor no seleccionar los criterios de impacto",L26)</f>
        <v>0</v>
      </c>
      <c r="N26" s="262"/>
      <c r="O26" s="244"/>
      <c r="P26" s="247"/>
      <c r="Q26" s="105">
        <v>5</v>
      </c>
      <c r="R26" s="106"/>
      <c r="S26" s="107" t="str">
        <f t="shared" si="28"/>
        <v/>
      </c>
      <c r="T26" s="108"/>
      <c r="U26" s="108"/>
      <c r="V26" s="109" t="str">
        <f t="shared" si="25"/>
        <v/>
      </c>
      <c r="W26" s="108"/>
      <c r="X26" s="108"/>
      <c r="Y26" s="108"/>
      <c r="Z26" s="110" t="str">
        <f t="shared" si="26"/>
        <v/>
      </c>
      <c r="AA26" s="111" t="str">
        <f t="shared" si="21"/>
        <v/>
      </c>
      <c r="AB26" s="112" t="str">
        <f t="shared" si="22"/>
        <v/>
      </c>
      <c r="AC26" s="111" t="str">
        <f t="shared" si="23"/>
        <v/>
      </c>
      <c r="AD26" s="112" t="str">
        <f t="shared" si="27"/>
        <v/>
      </c>
      <c r="AE26" s="113" t="str">
        <f t="shared" si="24"/>
        <v/>
      </c>
      <c r="AF26" s="114"/>
      <c r="AG26" s="115"/>
      <c r="AH26" s="116"/>
      <c r="AI26" s="117"/>
      <c r="AJ26" s="117"/>
      <c r="AK26" s="115"/>
      <c r="AL26" s="116"/>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row>
    <row r="27" spans="1:70" ht="26.25" hidden="1" customHeight="1" x14ac:dyDescent="0.3">
      <c r="A27" s="251"/>
      <c r="B27" s="323"/>
      <c r="C27" s="276"/>
      <c r="D27" s="276"/>
      <c r="E27" s="144"/>
      <c r="F27" s="270"/>
      <c r="G27" s="279"/>
      <c r="H27" s="273"/>
      <c r="I27" s="260"/>
      <c r="J27" s="263"/>
      <c r="K27" s="245"/>
      <c r="L27" s="266"/>
      <c r="M27" s="245">
        <f ca="1">IF(NOT(ISERROR(MATCH(L27,_xlfn.ANCHORARRAY(F38),0))),K40&amp;"Por favor no seleccionar los criterios de impacto",L27)</f>
        <v>0</v>
      </c>
      <c r="N27" s="263"/>
      <c r="O27" s="245"/>
      <c r="P27" s="248"/>
      <c r="Q27" s="105">
        <v>6</v>
      </c>
      <c r="R27" s="106"/>
      <c r="S27" s="107" t="str">
        <f t="shared" si="28"/>
        <v/>
      </c>
      <c r="T27" s="108"/>
      <c r="U27" s="108"/>
      <c r="V27" s="109" t="str">
        <f t="shared" si="25"/>
        <v/>
      </c>
      <c r="W27" s="108"/>
      <c r="X27" s="108"/>
      <c r="Y27" s="108"/>
      <c r="Z27" s="110" t="str">
        <f t="shared" si="26"/>
        <v/>
      </c>
      <c r="AA27" s="111" t="str">
        <f t="shared" si="21"/>
        <v/>
      </c>
      <c r="AB27" s="112" t="str">
        <f t="shared" si="22"/>
        <v/>
      </c>
      <c r="AC27" s="111" t="str">
        <f t="shared" si="23"/>
        <v/>
      </c>
      <c r="AD27" s="112" t="str">
        <f t="shared" si="27"/>
        <v/>
      </c>
      <c r="AE27" s="113" t="str">
        <f t="shared" si="24"/>
        <v/>
      </c>
      <c r="AF27" s="114"/>
      <c r="AG27" s="115"/>
      <c r="AH27" s="116"/>
      <c r="AI27" s="117"/>
      <c r="AJ27" s="117"/>
      <c r="AK27" s="115"/>
      <c r="AL27" s="116"/>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row>
    <row r="28" spans="1:70" x14ac:dyDescent="0.3">
      <c r="A28" s="249">
        <v>4</v>
      </c>
      <c r="B28" s="252"/>
      <c r="C28" s="252"/>
      <c r="D28" s="267"/>
      <c r="E28" s="144"/>
      <c r="F28" s="270"/>
      <c r="G28" s="145"/>
      <c r="H28" s="271"/>
      <c r="I28" s="258"/>
      <c r="J28" s="261" t="str">
        <f t="shared" ref="J28" si="29">IF(I28&lt;=0,"",IF(I28&lt;=2,"Muy Baja",IF(I28&lt;=24,"Baja",IF(I28&lt;=500,"Media",IF(I28&lt;=5000,"Alta","Muy Alta")))))</f>
        <v/>
      </c>
      <c r="K28" s="243" t="str">
        <f t="shared" ref="K28" si="30">IF(J28="","",IF(J28="Muy Baja",0.2,IF(J28="Baja",0.4,IF(J28="Media",0.6,IF(J28="Alta",0.8,IF(J28="Muy Alta",1,))))))</f>
        <v/>
      </c>
      <c r="L28" s="264"/>
      <c r="M28" s="243">
        <f ca="1">IF(NOT(ISERROR(MATCH(L28,'Tabla Impacto'!$B$221:$B$223,0))),'Tabla Impacto'!$F$223&amp;"Por favor no seleccionar los criterios de impacto(Afectación Económica o presupuestal y Pérdida Reputacional)",L28)</f>
        <v>0</v>
      </c>
      <c r="N28" s="261" t="str">
        <f ca="1">IF(OR(M28='Tabla Impacto'!$C$11,M28='Tabla Impacto'!$D$11),"Leve",IF(OR(M28='Tabla Impacto'!$C$12,M28='Tabla Impacto'!$D$12),"Menor",IF(OR(M28='Tabla Impacto'!$C$13,M28='Tabla Impacto'!$D$13),"Moderado",IF(OR(M28='Tabla Impacto'!$C$14,M28='Tabla Impacto'!$D$14),"Mayor",IF(OR(M28='Tabla Impacto'!$C$15,M28='Tabla Impacto'!$D$15),"Catastrófico","")))))</f>
        <v/>
      </c>
      <c r="O28" s="243" t="str">
        <f t="shared" ref="O28" ca="1" si="31">IF(N28="","",IF(N28="Leve",0.2,IF(N28="Menor",0.4,IF(N28="Moderado",0.6,IF(N28="Mayor",0.8,IF(N28="Catastrófico",1,))))))</f>
        <v/>
      </c>
      <c r="P28" s="246" t="str">
        <f t="shared" ref="P28" ca="1" si="32">IF(OR(AND(J28="Muy Baja",N28="Leve"),AND(J28="Muy Baja",N28="Menor"),AND(J28="Baja",N28="Leve")),"Bajo",IF(OR(AND(J28="Muy baja",N28="Moderado"),AND(J28="Baja",N28="Menor"),AND(J28="Baja",N28="Moderado"),AND(J28="Media",N28="Leve"),AND(J28="Media",N28="Menor"),AND(J28="Media",N28="Moderado"),AND(J28="Alta",N28="Leve"),AND(J28="Alta",N28="Menor")),"Moderado",IF(OR(AND(J28="Muy Baja",N28="Mayor"),AND(J28="Baja",N28="Mayor"),AND(J28="Media",N28="Mayor"),AND(J28="Alta",N28="Moderado"),AND(J28="Alta",N28="Mayor"),AND(J28="Muy Alta",N28="Leve"),AND(J28="Muy Alta",N28="Menor"),AND(J28="Muy Alta",N28="Moderado"),AND(J28="Muy Alta",N28="Mayor")),"Alto",IF(OR(AND(J28="Muy Baja",N28="Catastrófico"),AND(J28="Baja",N28="Catastrófico"),AND(J28="Media",N28="Catastrófico"),AND(J28="Alta",N28="Catastrófico"),AND(J28="Muy Alta",N28="Catastrófico")),"Extremo",""))))</f>
        <v/>
      </c>
      <c r="Q28" s="105">
        <v>1</v>
      </c>
      <c r="R28" s="106"/>
      <c r="S28" s="107" t="str">
        <f>IF(OR(T28="Preventivo",T28="Detectivo"),"Probabilidad",IF(T28="Correctivo","Impacto",""))</f>
        <v/>
      </c>
      <c r="T28" s="108"/>
      <c r="U28" s="108"/>
      <c r="V28" s="109" t="str">
        <f>IF(AND(T28="Preventivo",U28="Automático"),"50%",IF(AND(T28="Preventivo",U28="Manual"),"40%",IF(AND(T28="Detectivo",U28="Automático"),"40%",IF(AND(T28="Detectivo",U28="Manual"),"30%",IF(AND(T28="Correctivo",U28="Automático"),"35%",IF(AND(T28="Correctivo",U28="Manual"),"25%",""))))))</f>
        <v/>
      </c>
      <c r="W28" s="108"/>
      <c r="X28" s="108"/>
      <c r="Y28" s="108"/>
      <c r="Z28" s="110" t="str">
        <f>IFERROR(IF(S28="Probabilidad",(K28-(+K28*V28)),IF(S28="Impacto",K28,"")),"")</f>
        <v/>
      </c>
      <c r="AA28" s="111" t="str">
        <f>IFERROR(IF(Z28="","",IF(Z28&lt;=0.2,"Muy Baja",IF(Z28&lt;=0.4,"Baja",IF(Z28&lt;=0.6,"Media",IF(Z28&lt;=0.8,"Alta","Muy Alta"))))),"")</f>
        <v/>
      </c>
      <c r="AB28" s="112" t="str">
        <f>+Z28</f>
        <v/>
      </c>
      <c r="AC28" s="111" t="str">
        <f>IFERROR(IF(AD28="","",IF(AD28&lt;=0.2,"Leve",IF(AD28&lt;=0.4,"Menor",IF(AD28&lt;=0.6,"Moderado",IF(AD28&lt;=0.8,"Mayor","Catastrófico"))))),"")</f>
        <v/>
      </c>
      <c r="AD28" s="112" t="str">
        <f>IFERROR(IF(S28="Impacto",(O28-(+O28*V28)),IF(S28="Probabilidad",O28,"")),"")</f>
        <v/>
      </c>
      <c r="AE28" s="113" t="str">
        <f>IFERROR(IF(OR(AND(AA28="Muy Baja",AC28="Leve"),AND(AA28="Muy Baja",AC28="Menor"),AND(AA28="Baja",AC28="Leve")),"Bajo",IF(OR(AND(AA28="Muy baja",AC28="Moderado"),AND(AA28="Baja",AC28="Menor"),AND(AA28="Baja",AC28="Moderado"),AND(AA28="Media",AC28="Leve"),AND(AA28="Media",AC28="Menor"),AND(AA28="Media",AC28="Moderado"),AND(AA28="Alta",AC28="Leve"),AND(AA28="Alta",AC28="Menor")),"Moderado",IF(OR(AND(AA28="Muy Baja",AC28="Mayor"),AND(AA28="Baja",AC28="Mayor"),AND(AA28="Media",AC28="Mayor"),AND(AA28="Alta",AC28="Moderado"),AND(AA28="Alta",AC28="Mayor"),AND(AA28="Muy Alta",AC28="Leve"),AND(AA28="Muy Alta",AC28="Menor"),AND(AA28="Muy Alta",AC28="Moderado"),AND(AA28="Muy Alta",AC28="Mayor")),"Alto",IF(OR(AND(AA28="Muy Baja",AC28="Catastrófico"),AND(AA28="Baja",AC28="Catastrófico"),AND(AA28="Media",AC28="Catastrófico"),AND(AA28="Alta",AC28="Catastrófico"),AND(AA28="Muy Alta",AC28="Catastrófico")),"Extremo","")))),"")</f>
        <v/>
      </c>
      <c r="AF28" s="114"/>
      <c r="AG28" s="115"/>
      <c r="AH28" s="116"/>
      <c r="AI28" s="117"/>
      <c r="AJ28" s="117"/>
      <c r="AK28" s="115"/>
      <c r="AL28" s="116"/>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row>
    <row r="29" spans="1:70" ht="9" customHeight="1" x14ac:dyDescent="0.3">
      <c r="A29" s="250"/>
      <c r="B29" s="253"/>
      <c r="C29" s="253"/>
      <c r="D29" s="268"/>
      <c r="E29" s="144"/>
      <c r="F29" s="270"/>
      <c r="G29" s="145"/>
      <c r="H29" s="272"/>
      <c r="I29" s="259"/>
      <c r="J29" s="262"/>
      <c r="K29" s="244"/>
      <c r="L29" s="265"/>
      <c r="M29" s="244">
        <f ca="1">IF(NOT(ISERROR(MATCH(L29,_xlfn.ANCHORARRAY(F40),0))),K42&amp;"Por favor no seleccionar los criterios de impacto",L29)</f>
        <v>0</v>
      </c>
      <c r="N29" s="262"/>
      <c r="O29" s="244"/>
      <c r="P29" s="247"/>
      <c r="Q29" s="105">
        <v>2</v>
      </c>
      <c r="R29" s="106"/>
      <c r="S29" s="107" t="str">
        <f>IF(OR(T29="Preventivo",T29="Detectivo"),"Probabilidad",IF(T29="Correctivo","Impacto",""))</f>
        <v/>
      </c>
      <c r="T29" s="108"/>
      <c r="U29" s="108"/>
      <c r="V29" s="109" t="str">
        <f t="shared" ref="V29:V33" si="33">IF(AND(T29="Preventivo",U29="Automático"),"50%",IF(AND(T29="Preventivo",U29="Manual"),"40%",IF(AND(T29="Detectivo",U29="Automático"),"40%",IF(AND(T29="Detectivo",U29="Manual"),"30%",IF(AND(T29="Correctivo",U29="Automático"),"35%",IF(AND(T29="Correctivo",U29="Manual"),"25%",""))))))</f>
        <v/>
      </c>
      <c r="W29" s="108"/>
      <c r="X29" s="108"/>
      <c r="Y29" s="108"/>
      <c r="Z29" s="110" t="str">
        <f>IFERROR(IF(AND(S28="Probabilidad",S29="Probabilidad"),(AB28-(+AB28*V29)),IF(AND(S28="Impacto",S29="Probabilidad"),(AB27-(+AB27*V29)),IF(S29="Impacto",AB28,""))),"")</f>
        <v/>
      </c>
      <c r="AA29" s="111" t="str">
        <f t="shared" ref="AA29:AA33" si="34">IFERROR(IF(Z29="","",IF(Z29&lt;=0.2,"Muy Baja",IF(Z29&lt;=0.4,"Baja",IF(Z29&lt;=0.6,"Media",IF(Z29&lt;=0.8,"Alta","Muy Alta"))))),"")</f>
        <v/>
      </c>
      <c r="AB29" s="112" t="str">
        <f t="shared" ref="AB29:AB33" si="35">+Z29</f>
        <v/>
      </c>
      <c r="AC29" s="111" t="str">
        <f t="shared" ref="AC29:AC33" si="36">IFERROR(IF(AD29="","",IF(AD29&lt;=0.2,"Leve",IF(AD29&lt;=0.4,"Menor",IF(AD29&lt;=0.6,"Moderado",IF(AD29&lt;=0.8,"Mayor","Catastrófico"))))),"")</f>
        <v/>
      </c>
      <c r="AD29" s="112" t="str">
        <f>IFERROR(IF(AND(S28="Impacto",S29="Impacto"),(AD28-(+AD28*V29)),IF(AND(S28="Probabilidad",S29="Impacto"),(AD27-(+AD27*V29)),IF(S29="Probabilidad",AD28,""))),"")</f>
        <v/>
      </c>
      <c r="AE29" s="113" t="str">
        <f t="shared" ref="AE29:AE33" si="37">IFERROR(IF(OR(AND(AA29="Muy Baja",AC29="Leve"),AND(AA29="Muy Baja",AC29="Menor"),AND(AA29="Baja",AC29="Leve")),"Bajo",IF(OR(AND(AA29="Muy baja",AC29="Moderado"),AND(AA29="Baja",AC29="Menor"),AND(AA29="Baja",AC29="Moderado"),AND(AA29="Media",AC29="Leve"),AND(AA29="Media",AC29="Menor"),AND(AA29="Media",AC29="Moderado"),AND(AA29="Alta",AC29="Leve"),AND(AA29="Alta",AC29="Menor")),"Moderado",IF(OR(AND(AA29="Muy Baja",AC29="Mayor"),AND(AA29="Baja",AC29="Mayor"),AND(AA29="Media",AC29="Mayor"),AND(AA29="Alta",AC29="Moderado"),AND(AA29="Alta",AC29="Mayor"),AND(AA29="Muy Alta",AC29="Leve"),AND(AA29="Muy Alta",AC29="Menor"),AND(AA29="Muy Alta",AC29="Moderado"),AND(AA29="Muy Alta",AC29="Mayor")),"Alto",IF(OR(AND(AA29="Muy Baja",AC29="Catastrófico"),AND(AA29="Baja",AC29="Catastrófico"),AND(AA29="Media",AC29="Catastrófico"),AND(AA29="Alta",AC29="Catastrófico"),AND(AA29="Muy Alta",AC29="Catastrófico")),"Extremo","")))),"")</f>
        <v/>
      </c>
      <c r="AF29" s="114"/>
      <c r="AG29" s="115"/>
      <c r="AH29" s="116"/>
      <c r="AI29" s="117"/>
      <c r="AJ29" s="117"/>
      <c r="AK29" s="115"/>
      <c r="AL29" s="116"/>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row>
    <row r="30" spans="1:70" hidden="1" x14ac:dyDescent="0.3">
      <c r="A30" s="250"/>
      <c r="B30" s="253"/>
      <c r="C30" s="253"/>
      <c r="D30" s="268"/>
      <c r="E30" s="144"/>
      <c r="F30" s="270"/>
      <c r="G30" s="145"/>
      <c r="H30" s="272"/>
      <c r="I30" s="259"/>
      <c r="J30" s="262"/>
      <c r="K30" s="244"/>
      <c r="L30" s="265"/>
      <c r="M30" s="244">
        <f ca="1">IF(NOT(ISERROR(MATCH(L30,_xlfn.ANCHORARRAY(F41),0))),K43&amp;"Por favor no seleccionar los criterios de impacto",L30)</f>
        <v>0</v>
      </c>
      <c r="N30" s="262"/>
      <c r="O30" s="244"/>
      <c r="P30" s="247"/>
      <c r="Q30" s="105">
        <v>3</v>
      </c>
      <c r="R30" s="118"/>
      <c r="S30" s="107" t="str">
        <f>IF(OR(T30="Preventivo",T30="Detectivo"),"Probabilidad",IF(T30="Correctivo","Impacto",""))</f>
        <v/>
      </c>
      <c r="T30" s="108"/>
      <c r="U30" s="108"/>
      <c r="V30" s="109" t="str">
        <f t="shared" si="33"/>
        <v/>
      </c>
      <c r="W30" s="108"/>
      <c r="X30" s="108"/>
      <c r="Y30" s="108"/>
      <c r="Z30" s="110" t="str">
        <f t="shared" ref="Z30:Z33" si="38">IFERROR(IF(AND(S29="Probabilidad",S30="Probabilidad"),(AB29-(+AB29*V30)),IF(AND(S29="Impacto",S30="Probabilidad"),(AB28-(+AB28*V30)),IF(S30="Impacto",AB29,""))),"")</f>
        <v/>
      </c>
      <c r="AA30" s="111" t="str">
        <f t="shared" si="34"/>
        <v/>
      </c>
      <c r="AB30" s="112" t="str">
        <f t="shared" si="35"/>
        <v/>
      </c>
      <c r="AC30" s="111" t="str">
        <f t="shared" si="36"/>
        <v/>
      </c>
      <c r="AD30" s="112" t="str">
        <f t="shared" ref="AD30:AD33" si="39">IFERROR(IF(AND(S29="Impacto",S30="Impacto"),(AD29-(+AD29*V30)),IF(AND(S29="Probabilidad",S30="Impacto"),(AD28-(+AD28*V30)),IF(S30="Probabilidad",AD29,""))),"")</f>
        <v/>
      </c>
      <c r="AE30" s="113" t="str">
        <f t="shared" si="37"/>
        <v/>
      </c>
      <c r="AF30" s="114"/>
      <c r="AG30" s="115"/>
      <c r="AH30" s="116"/>
      <c r="AI30" s="117"/>
      <c r="AJ30" s="117"/>
      <c r="AK30" s="115"/>
      <c r="AL30" s="116"/>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row>
    <row r="31" spans="1:70" hidden="1" x14ac:dyDescent="0.3">
      <c r="A31" s="250"/>
      <c r="B31" s="253"/>
      <c r="C31" s="253"/>
      <c r="D31" s="268"/>
      <c r="E31" s="144"/>
      <c r="F31" s="270"/>
      <c r="G31" s="145"/>
      <c r="H31" s="272"/>
      <c r="I31" s="259"/>
      <c r="J31" s="262"/>
      <c r="K31" s="244"/>
      <c r="L31" s="265"/>
      <c r="M31" s="244">
        <f ca="1">IF(NOT(ISERROR(MATCH(L31,_xlfn.ANCHORARRAY(F42),0))),K44&amp;"Por favor no seleccionar los criterios de impacto",L31)</f>
        <v>0</v>
      </c>
      <c r="N31" s="262"/>
      <c r="O31" s="244"/>
      <c r="P31" s="247"/>
      <c r="Q31" s="105">
        <v>4</v>
      </c>
      <c r="R31" s="106"/>
      <c r="S31" s="107" t="str">
        <f t="shared" ref="S31:S33" si="40">IF(OR(T31="Preventivo",T31="Detectivo"),"Probabilidad",IF(T31="Correctivo","Impacto",""))</f>
        <v/>
      </c>
      <c r="T31" s="108"/>
      <c r="U31" s="108"/>
      <c r="V31" s="109" t="str">
        <f t="shared" si="33"/>
        <v/>
      </c>
      <c r="W31" s="108"/>
      <c r="X31" s="108"/>
      <c r="Y31" s="108"/>
      <c r="Z31" s="110" t="str">
        <f t="shared" si="38"/>
        <v/>
      </c>
      <c r="AA31" s="111" t="str">
        <f t="shared" si="34"/>
        <v/>
      </c>
      <c r="AB31" s="112" t="str">
        <f t="shared" si="35"/>
        <v/>
      </c>
      <c r="AC31" s="111" t="str">
        <f t="shared" si="36"/>
        <v/>
      </c>
      <c r="AD31" s="112" t="str">
        <f t="shared" si="39"/>
        <v/>
      </c>
      <c r="AE31" s="113" t="str">
        <f t="shared" si="37"/>
        <v/>
      </c>
      <c r="AF31" s="114"/>
      <c r="AG31" s="115"/>
      <c r="AH31" s="116"/>
      <c r="AI31" s="117"/>
      <c r="AJ31" s="117"/>
      <c r="AK31" s="115"/>
      <c r="AL31" s="116"/>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row>
    <row r="32" spans="1:70" hidden="1" x14ac:dyDescent="0.3">
      <c r="A32" s="250"/>
      <c r="B32" s="253"/>
      <c r="C32" s="253"/>
      <c r="D32" s="268"/>
      <c r="E32" s="144"/>
      <c r="F32" s="270"/>
      <c r="G32" s="145"/>
      <c r="H32" s="272"/>
      <c r="I32" s="259"/>
      <c r="J32" s="262"/>
      <c r="K32" s="244"/>
      <c r="L32" s="265"/>
      <c r="M32" s="244">
        <f ca="1">IF(NOT(ISERROR(MATCH(L32,_xlfn.ANCHORARRAY(F43),0))),K45&amp;"Por favor no seleccionar los criterios de impacto",L32)</f>
        <v>0</v>
      </c>
      <c r="N32" s="262"/>
      <c r="O32" s="244"/>
      <c r="P32" s="247"/>
      <c r="Q32" s="105">
        <v>5</v>
      </c>
      <c r="R32" s="106"/>
      <c r="S32" s="107" t="str">
        <f t="shared" si="40"/>
        <v/>
      </c>
      <c r="T32" s="108"/>
      <c r="U32" s="108"/>
      <c r="V32" s="109" t="str">
        <f t="shared" si="33"/>
        <v/>
      </c>
      <c r="W32" s="108"/>
      <c r="X32" s="108"/>
      <c r="Y32" s="108"/>
      <c r="Z32" s="110" t="str">
        <f t="shared" si="38"/>
        <v/>
      </c>
      <c r="AA32" s="111" t="str">
        <f t="shared" si="34"/>
        <v/>
      </c>
      <c r="AB32" s="112" t="str">
        <f t="shared" si="35"/>
        <v/>
      </c>
      <c r="AC32" s="111" t="str">
        <f t="shared" si="36"/>
        <v/>
      </c>
      <c r="AD32" s="112" t="str">
        <f t="shared" si="39"/>
        <v/>
      </c>
      <c r="AE32" s="113" t="str">
        <f t="shared" si="37"/>
        <v/>
      </c>
      <c r="AF32" s="114"/>
      <c r="AG32" s="115"/>
      <c r="AH32" s="116"/>
      <c r="AI32" s="117"/>
      <c r="AJ32" s="117"/>
      <c r="AK32" s="115"/>
      <c r="AL32" s="116"/>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row>
    <row r="33" spans="1:70" hidden="1" x14ac:dyDescent="0.3">
      <c r="A33" s="251"/>
      <c r="B33" s="254"/>
      <c r="C33" s="254"/>
      <c r="D33" s="269"/>
      <c r="E33" s="144"/>
      <c r="F33" s="270"/>
      <c r="G33" s="145"/>
      <c r="H33" s="273"/>
      <c r="I33" s="260"/>
      <c r="J33" s="263"/>
      <c r="K33" s="245"/>
      <c r="L33" s="266"/>
      <c r="M33" s="245">
        <f ca="1">IF(NOT(ISERROR(MATCH(L33,_xlfn.ANCHORARRAY(F44),0))),K46&amp;"Por favor no seleccionar los criterios de impacto",L33)</f>
        <v>0</v>
      </c>
      <c r="N33" s="263"/>
      <c r="O33" s="245"/>
      <c r="P33" s="248"/>
      <c r="Q33" s="105">
        <v>6</v>
      </c>
      <c r="R33" s="106"/>
      <c r="S33" s="107" t="str">
        <f t="shared" si="40"/>
        <v/>
      </c>
      <c r="T33" s="108"/>
      <c r="U33" s="108"/>
      <c r="V33" s="109" t="str">
        <f t="shared" si="33"/>
        <v/>
      </c>
      <c r="W33" s="108"/>
      <c r="X33" s="108"/>
      <c r="Y33" s="108"/>
      <c r="Z33" s="110" t="str">
        <f t="shared" si="38"/>
        <v/>
      </c>
      <c r="AA33" s="111" t="str">
        <f t="shared" si="34"/>
        <v/>
      </c>
      <c r="AB33" s="112" t="str">
        <f t="shared" si="35"/>
        <v/>
      </c>
      <c r="AC33" s="111" t="str">
        <f t="shared" si="36"/>
        <v/>
      </c>
      <c r="AD33" s="112" t="str">
        <f t="shared" si="39"/>
        <v/>
      </c>
      <c r="AE33" s="113" t="str">
        <f t="shared" si="37"/>
        <v/>
      </c>
      <c r="AF33" s="114"/>
      <c r="AG33" s="115"/>
      <c r="AH33" s="116"/>
      <c r="AI33" s="117"/>
      <c r="AJ33" s="117"/>
      <c r="AK33" s="115"/>
      <c r="AL33" s="116"/>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row>
    <row r="34" spans="1:70" ht="66" customHeight="1" x14ac:dyDescent="0.3">
      <c r="A34" s="249">
        <v>5</v>
      </c>
      <c r="B34" s="252"/>
      <c r="C34" s="252"/>
      <c r="D34" s="267"/>
      <c r="E34" s="144"/>
      <c r="F34" s="270"/>
      <c r="G34" s="145"/>
      <c r="H34" s="271"/>
      <c r="I34" s="258"/>
      <c r="J34" s="261" t="str">
        <f t="shared" ref="J34" si="41">IF(I34&lt;=0,"",IF(I34&lt;=2,"Muy Baja",IF(I34&lt;=24,"Baja",IF(I34&lt;=500,"Media",IF(I34&lt;=5000,"Alta","Muy Alta")))))</f>
        <v/>
      </c>
      <c r="K34" s="243" t="str">
        <f t="shared" ref="K34" si="42">IF(J34="","",IF(J34="Muy Baja",0.2,IF(J34="Baja",0.4,IF(J34="Media",0.6,IF(J34="Alta",0.8,IF(J34="Muy Alta",1,))))))</f>
        <v/>
      </c>
      <c r="L34" s="264"/>
      <c r="M34" s="243">
        <f ca="1">IF(NOT(ISERROR(MATCH(L34,'Tabla Impacto'!$B$221:$B$223,0))),'Tabla Impacto'!$F$223&amp;"Por favor no seleccionar los criterios de impacto(Afectación Económica o presupuestal y Pérdida Reputacional)",L34)</f>
        <v>0</v>
      </c>
      <c r="N34" s="261" t="str">
        <f ca="1">IF(OR(M34='Tabla Impacto'!$C$11,M34='Tabla Impacto'!$D$11),"Leve",IF(OR(M34='Tabla Impacto'!$C$12,M34='Tabla Impacto'!$D$12),"Menor",IF(OR(M34='Tabla Impacto'!$C$13,M34='Tabla Impacto'!$D$13),"Moderado",IF(OR(M34='Tabla Impacto'!$C$14,M34='Tabla Impacto'!$D$14),"Mayor",IF(OR(M34='Tabla Impacto'!$C$15,M34='Tabla Impacto'!$D$15),"Catastrófico","")))))</f>
        <v/>
      </c>
      <c r="O34" s="243" t="str">
        <f t="shared" ref="O34" ca="1" si="43">IF(N34="","",IF(N34="Leve",0.2,IF(N34="Menor",0.4,IF(N34="Moderado",0.6,IF(N34="Mayor",0.8,IF(N34="Catastrófico",1,))))))</f>
        <v/>
      </c>
      <c r="P34" s="246" t="str">
        <f t="shared" ref="P34" ca="1" si="44">IF(OR(AND(J34="Muy Baja",N34="Leve"),AND(J34="Muy Baja",N34="Menor"),AND(J34="Baja",N34="Leve")),"Bajo",IF(OR(AND(J34="Muy baja",N34="Moderado"),AND(J34="Baja",N34="Menor"),AND(J34="Baja",N34="Moderado"),AND(J34="Media",N34="Leve"),AND(J34="Media",N34="Menor"),AND(J34="Media",N34="Moderado"),AND(J34="Alta",N34="Leve"),AND(J34="Alta",N34="Menor")),"Moderado",IF(OR(AND(J34="Muy Baja",N34="Mayor"),AND(J34="Baja",N34="Mayor"),AND(J34="Media",N34="Mayor"),AND(J34="Alta",N34="Moderado"),AND(J34="Alta",N34="Mayor"),AND(J34="Muy Alta",N34="Leve"),AND(J34="Muy Alta",N34="Menor"),AND(J34="Muy Alta",N34="Moderado"),AND(J34="Muy Alta",N34="Mayor")),"Alto",IF(OR(AND(J34="Muy Baja",N34="Catastrófico"),AND(J34="Baja",N34="Catastrófico"),AND(J34="Media",N34="Catastrófico"),AND(J34="Alta",N34="Catastrófico"),AND(J34="Muy Alta",N34="Catastrófico")),"Extremo",""))))</f>
        <v/>
      </c>
      <c r="Q34" s="105">
        <v>1</v>
      </c>
      <c r="R34" s="106" t="s">
        <v>335</v>
      </c>
      <c r="S34" s="107" t="s">
        <v>214</v>
      </c>
      <c r="T34" s="108"/>
      <c r="U34" s="108"/>
      <c r="V34" s="109" t="s">
        <v>214</v>
      </c>
      <c r="W34" s="108"/>
      <c r="X34" s="108"/>
      <c r="Y34" s="108"/>
      <c r="Z34" s="110" t="s">
        <v>214</v>
      </c>
      <c r="AA34" s="111" t="s">
        <v>214</v>
      </c>
      <c r="AB34" s="112" t="s">
        <v>214</v>
      </c>
      <c r="AC34" s="111" t="s">
        <v>214</v>
      </c>
      <c r="AD34" s="112" t="s">
        <v>214</v>
      </c>
      <c r="AE34" s="113" t="s">
        <v>214</v>
      </c>
      <c r="AF34" s="114"/>
      <c r="AG34" s="115"/>
      <c r="AH34" s="116"/>
      <c r="AI34" s="117"/>
      <c r="AJ34" s="117"/>
      <c r="AK34" s="115"/>
      <c r="AL34" s="116"/>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row>
    <row r="35" spans="1:70" x14ac:dyDescent="0.3">
      <c r="A35" s="250"/>
      <c r="B35" s="253"/>
      <c r="C35" s="253"/>
      <c r="D35" s="268"/>
      <c r="E35" s="144"/>
      <c r="F35" s="270"/>
      <c r="G35" s="145"/>
      <c r="H35" s="272"/>
      <c r="I35" s="259"/>
      <c r="J35" s="262"/>
      <c r="K35" s="244"/>
      <c r="L35" s="265"/>
      <c r="M35" s="244">
        <f ca="1">IF(NOT(ISERROR(MATCH(L35,_xlfn.ANCHORARRAY(F46),0))),K48&amp;"Por favor no seleccionar los criterios de impacto",L35)</f>
        <v>0</v>
      </c>
      <c r="N35" s="262"/>
      <c r="O35" s="244"/>
      <c r="P35" s="247"/>
      <c r="Q35" s="105">
        <v>2</v>
      </c>
      <c r="R35" s="106"/>
      <c r="S35" s="107" t="s">
        <v>214</v>
      </c>
      <c r="T35" s="108"/>
      <c r="U35" s="108"/>
      <c r="V35" s="109" t="s">
        <v>214</v>
      </c>
      <c r="W35" s="108"/>
      <c r="X35" s="108"/>
      <c r="Y35" s="108"/>
      <c r="Z35" s="110" t="s">
        <v>214</v>
      </c>
      <c r="AA35" s="111" t="s">
        <v>214</v>
      </c>
      <c r="AB35" s="112" t="s">
        <v>214</v>
      </c>
      <c r="AC35" s="111" t="s">
        <v>214</v>
      </c>
      <c r="AD35" s="112" t="s">
        <v>214</v>
      </c>
      <c r="AE35" s="113" t="s">
        <v>214</v>
      </c>
      <c r="AF35" s="114"/>
      <c r="AG35" s="115"/>
      <c r="AH35" s="116"/>
      <c r="AI35" s="117"/>
      <c r="AJ35" s="117"/>
      <c r="AK35" s="115"/>
      <c r="AL35" s="116"/>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row>
    <row r="36" spans="1:70" x14ac:dyDescent="0.3">
      <c r="A36" s="250"/>
      <c r="B36" s="253"/>
      <c r="C36" s="253"/>
      <c r="D36" s="268"/>
      <c r="E36" s="144"/>
      <c r="F36" s="270"/>
      <c r="G36" s="145"/>
      <c r="H36" s="272"/>
      <c r="I36" s="259"/>
      <c r="J36" s="262"/>
      <c r="K36" s="244"/>
      <c r="L36" s="265"/>
      <c r="M36" s="244">
        <f ca="1">IF(NOT(ISERROR(MATCH(L36,_xlfn.ANCHORARRAY(F47),0))),K49&amp;"Por favor no seleccionar los criterios de impacto",L36)</f>
        <v>0</v>
      </c>
      <c r="N36" s="262"/>
      <c r="O36" s="244"/>
      <c r="P36" s="247"/>
      <c r="Q36" s="105">
        <v>3</v>
      </c>
      <c r="R36" s="118"/>
      <c r="S36" s="107" t="s">
        <v>214</v>
      </c>
      <c r="T36" s="108"/>
      <c r="U36" s="108"/>
      <c r="V36" s="109" t="s">
        <v>214</v>
      </c>
      <c r="W36" s="108"/>
      <c r="X36" s="108"/>
      <c r="Y36" s="108"/>
      <c r="Z36" s="110" t="s">
        <v>214</v>
      </c>
      <c r="AA36" s="111" t="s">
        <v>214</v>
      </c>
      <c r="AB36" s="112" t="s">
        <v>214</v>
      </c>
      <c r="AC36" s="111" t="s">
        <v>214</v>
      </c>
      <c r="AD36" s="112" t="s">
        <v>214</v>
      </c>
      <c r="AE36" s="113" t="s">
        <v>214</v>
      </c>
      <c r="AF36" s="114"/>
      <c r="AG36" s="115"/>
      <c r="AH36" s="116"/>
      <c r="AI36" s="117"/>
      <c r="AJ36" s="117"/>
      <c r="AK36" s="115"/>
      <c r="AL36" s="116"/>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row>
    <row r="37" spans="1:70" x14ac:dyDescent="0.3">
      <c r="A37" s="250"/>
      <c r="B37" s="253"/>
      <c r="C37" s="253"/>
      <c r="D37" s="268"/>
      <c r="E37" s="144"/>
      <c r="F37" s="270"/>
      <c r="G37" s="145"/>
      <c r="H37" s="272"/>
      <c r="I37" s="259"/>
      <c r="J37" s="262"/>
      <c r="K37" s="244"/>
      <c r="L37" s="265"/>
      <c r="M37" s="244">
        <f ca="1">IF(NOT(ISERROR(MATCH(L37,_xlfn.ANCHORARRAY(F48),0))),K50&amp;"Por favor no seleccionar los criterios de impacto",L37)</f>
        <v>0</v>
      </c>
      <c r="N37" s="262"/>
      <c r="O37" s="244"/>
      <c r="P37" s="247"/>
      <c r="Q37" s="105">
        <v>4</v>
      </c>
      <c r="R37" s="106"/>
      <c r="S37" s="107" t="s">
        <v>214</v>
      </c>
      <c r="T37" s="108"/>
      <c r="U37" s="108"/>
      <c r="V37" s="109" t="s">
        <v>214</v>
      </c>
      <c r="W37" s="108"/>
      <c r="X37" s="108"/>
      <c r="Y37" s="108"/>
      <c r="Z37" s="110" t="s">
        <v>214</v>
      </c>
      <c r="AA37" s="111" t="s">
        <v>214</v>
      </c>
      <c r="AB37" s="112" t="s">
        <v>214</v>
      </c>
      <c r="AC37" s="111" t="s">
        <v>214</v>
      </c>
      <c r="AD37" s="112" t="s">
        <v>214</v>
      </c>
      <c r="AE37" s="113" t="s">
        <v>214</v>
      </c>
      <c r="AF37" s="114"/>
      <c r="AG37" s="115"/>
      <c r="AH37" s="116"/>
      <c r="AI37" s="117"/>
      <c r="AJ37" s="117"/>
      <c r="AK37" s="115"/>
      <c r="AL37" s="116"/>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row>
    <row r="38" spans="1:70" x14ac:dyDescent="0.3">
      <c r="A38" s="250"/>
      <c r="B38" s="253"/>
      <c r="C38" s="253"/>
      <c r="D38" s="268"/>
      <c r="E38" s="144"/>
      <c r="F38" s="270"/>
      <c r="G38" s="145"/>
      <c r="H38" s="272"/>
      <c r="I38" s="259"/>
      <c r="J38" s="262"/>
      <c r="K38" s="244"/>
      <c r="L38" s="265"/>
      <c r="M38" s="244">
        <f ca="1">IF(NOT(ISERROR(MATCH(L38,_xlfn.ANCHORARRAY(F49),0))),K51&amp;"Por favor no seleccionar los criterios de impacto",L38)</f>
        <v>0</v>
      </c>
      <c r="N38" s="262"/>
      <c r="O38" s="244"/>
      <c r="P38" s="247"/>
      <c r="Q38" s="105">
        <v>5</v>
      </c>
      <c r="R38" s="106"/>
      <c r="S38" s="107" t="s">
        <v>214</v>
      </c>
      <c r="T38" s="108"/>
      <c r="U38" s="108"/>
      <c r="V38" s="109" t="s">
        <v>214</v>
      </c>
      <c r="W38" s="108"/>
      <c r="X38" s="108"/>
      <c r="Y38" s="108"/>
      <c r="Z38" s="110" t="s">
        <v>214</v>
      </c>
      <c r="AA38" s="111" t="s">
        <v>214</v>
      </c>
      <c r="AB38" s="112" t="s">
        <v>214</v>
      </c>
      <c r="AC38" s="111" t="s">
        <v>214</v>
      </c>
      <c r="AD38" s="112" t="s">
        <v>214</v>
      </c>
      <c r="AE38" s="113" t="s">
        <v>214</v>
      </c>
      <c r="AF38" s="114"/>
      <c r="AG38" s="115"/>
      <c r="AH38" s="116"/>
      <c r="AI38" s="117"/>
      <c r="AJ38" s="117"/>
      <c r="AK38" s="115"/>
      <c r="AL38" s="116"/>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row>
    <row r="39" spans="1:70" x14ac:dyDescent="0.3">
      <c r="A39" s="251"/>
      <c r="B39" s="254"/>
      <c r="C39" s="254"/>
      <c r="D39" s="269"/>
      <c r="E39" s="144"/>
      <c r="F39" s="270"/>
      <c r="G39" s="145"/>
      <c r="H39" s="273"/>
      <c r="I39" s="260"/>
      <c r="J39" s="263"/>
      <c r="K39" s="245"/>
      <c r="L39" s="266"/>
      <c r="M39" s="245">
        <f ca="1">IF(NOT(ISERROR(MATCH(L39,_xlfn.ANCHORARRAY(F50),0))),K52&amp;"Por favor no seleccionar los criterios de impacto",L39)</f>
        <v>0</v>
      </c>
      <c r="N39" s="263"/>
      <c r="O39" s="245"/>
      <c r="P39" s="248"/>
      <c r="Q39" s="105">
        <v>6</v>
      </c>
      <c r="R39" s="106"/>
      <c r="S39" s="107" t="s">
        <v>214</v>
      </c>
      <c r="T39" s="108"/>
      <c r="U39" s="108"/>
      <c r="V39" s="109" t="s">
        <v>214</v>
      </c>
      <c r="W39" s="108"/>
      <c r="X39" s="108"/>
      <c r="Y39" s="108"/>
      <c r="Z39" s="110" t="s">
        <v>214</v>
      </c>
      <c r="AA39" s="111" t="s">
        <v>214</v>
      </c>
      <c r="AB39" s="112" t="s">
        <v>214</v>
      </c>
      <c r="AC39" s="111" t="s">
        <v>214</v>
      </c>
      <c r="AD39" s="112" t="s">
        <v>214</v>
      </c>
      <c r="AE39" s="113" t="s">
        <v>214</v>
      </c>
      <c r="AF39" s="114"/>
      <c r="AG39" s="115"/>
      <c r="AH39" s="116"/>
      <c r="AI39" s="117"/>
      <c r="AJ39" s="117"/>
      <c r="AK39" s="115"/>
      <c r="AL39" s="116"/>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row>
    <row r="40" spans="1:70" x14ac:dyDescent="0.3">
      <c r="A40" s="249">
        <v>6</v>
      </c>
      <c r="B40" s="252"/>
      <c r="C40" s="252"/>
      <c r="D40" s="267"/>
      <c r="E40" s="144"/>
      <c r="F40" s="270"/>
      <c r="G40" s="145"/>
      <c r="H40" s="271"/>
      <c r="I40" s="258"/>
      <c r="J40" s="261" t="str">
        <f t="shared" ref="J40" si="45">IF(I40&lt;=0,"",IF(I40&lt;=2,"Muy Baja",IF(I40&lt;=24,"Baja",IF(I40&lt;=500,"Media",IF(I40&lt;=5000,"Alta","Muy Alta")))))</f>
        <v/>
      </c>
      <c r="K40" s="243" t="str">
        <f t="shared" ref="K40" si="46">IF(J40="","",IF(J40="Muy Baja",0.2,IF(J40="Baja",0.4,IF(J40="Media",0.6,IF(J40="Alta",0.8,IF(J40="Muy Alta",1,))))))</f>
        <v/>
      </c>
      <c r="L40" s="264"/>
      <c r="M40" s="243">
        <f ca="1">IF(NOT(ISERROR(MATCH(L40,'Tabla Impacto'!$B$221:$B$223,0))),'Tabla Impacto'!$F$223&amp;"Por favor no seleccionar los criterios de impacto(Afectación Económica o presupuestal y Pérdida Reputacional)",L40)</f>
        <v>0</v>
      </c>
      <c r="N40" s="261" t="str">
        <f ca="1">IF(OR(M40='Tabla Impacto'!$C$11,M40='Tabla Impacto'!$D$11),"Leve",IF(OR(M40='Tabla Impacto'!$C$12,M40='Tabla Impacto'!$D$12),"Menor",IF(OR(M40='Tabla Impacto'!$C$13,M40='Tabla Impacto'!$D$13),"Moderado",IF(OR(M40='Tabla Impacto'!$C$14,M40='Tabla Impacto'!$D$14),"Mayor",IF(OR(M40='Tabla Impacto'!$C$15,M40='Tabla Impacto'!$D$15),"Catastrófico","")))))</f>
        <v/>
      </c>
      <c r="O40" s="243" t="str">
        <f t="shared" ref="O40" ca="1" si="47">IF(N40="","",IF(N40="Leve",0.2,IF(N40="Menor",0.4,IF(N40="Moderado",0.6,IF(N40="Mayor",0.8,IF(N40="Catastrófico",1,))))))</f>
        <v/>
      </c>
      <c r="P40" s="246" t="str">
        <f t="shared" ref="P40" ca="1" si="48">IF(OR(AND(J40="Muy Baja",N40="Leve"),AND(J40="Muy Baja",N40="Menor"),AND(J40="Baja",N40="Leve")),"Bajo",IF(OR(AND(J40="Muy baja",N40="Moderado"),AND(J40="Baja",N40="Menor"),AND(J40="Baja",N40="Moderado"),AND(J40="Media",N40="Leve"),AND(J40="Media",N40="Menor"),AND(J40="Media",N40="Moderado"),AND(J40="Alta",N40="Leve"),AND(J40="Alta",N40="Menor")),"Moderado",IF(OR(AND(J40="Muy Baja",N40="Mayor"),AND(J40="Baja",N40="Mayor"),AND(J40="Media",N40="Mayor"),AND(J40="Alta",N40="Moderado"),AND(J40="Alta",N40="Mayor"),AND(J40="Muy Alta",N40="Leve"),AND(J40="Muy Alta",N40="Menor"),AND(J40="Muy Alta",N40="Moderado"),AND(J40="Muy Alta",N40="Mayor")),"Alto",IF(OR(AND(J40="Muy Baja",N40="Catastrófico"),AND(J40="Baja",N40="Catastrófico"),AND(J40="Media",N40="Catastrófico"),AND(J40="Alta",N40="Catastrófico"),AND(J40="Muy Alta",N40="Catastrófico")),"Extremo",""))))</f>
        <v/>
      </c>
      <c r="Q40" s="105">
        <v>1</v>
      </c>
      <c r="R40" s="106"/>
      <c r="S40" s="107" t="s">
        <v>214</v>
      </c>
      <c r="T40" s="108"/>
      <c r="U40" s="108"/>
      <c r="V40" s="109" t="s">
        <v>214</v>
      </c>
      <c r="W40" s="108"/>
      <c r="X40" s="108"/>
      <c r="Y40" s="108"/>
      <c r="Z40" s="110" t="s">
        <v>214</v>
      </c>
      <c r="AA40" s="111" t="s">
        <v>214</v>
      </c>
      <c r="AB40" s="112" t="s">
        <v>214</v>
      </c>
      <c r="AC40" s="111" t="s">
        <v>214</v>
      </c>
      <c r="AD40" s="112" t="s">
        <v>214</v>
      </c>
      <c r="AE40" s="113" t="s">
        <v>214</v>
      </c>
      <c r="AF40" s="114"/>
      <c r="AG40" s="115"/>
      <c r="AH40" s="116"/>
      <c r="AI40" s="117"/>
      <c r="AJ40" s="117"/>
      <c r="AK40" s="115"/>
      <c r="AL40" s="116"/>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row>
    <row r="41" spans="1:70" x14ac:dyDescent="0.3">
      <c r="A41" s="250"/>
      <c r="B41" s="253"/>
      <c r="C41" s="253"/>
      <c r="D41" s="268"/>
      <c r="E41" s="144"/>
      <c r="F41" s="270"/>
      <c r="G41" s="145"/>
      <c r="H41" s="272"/>
      <c r="I41" s="259"/>
      <c r="J41" s="262"/>
      <c r="K41" s="244"/>
      <c r="L41" s="265"/>
      <c r="M41" s="244">
        <f ca="1">IF(NOT(ISERROR(MATCH(L41,_xlfn.ANCHORARRAY(F52),0))),K54&amp;"Por favor no seleccionar los criterios de impacto",L41)</f>
        <v>0</v>
      </c>
      <c r="N41" s="262"/>
      <c r="O41" s="244"/>
      <c r="P41" s="247"/>
      <c r="Q41" s="105">
        <v>2</v>
      </c>
      <c r="R41" s="106"/>
      <c r="S41" s="107" t="s">
        <v>214</v>
      </c>
      <c r="T41" s="108"/>
      <c r="U41" s="108"/>
      <c r="V41" s="109" t="s">
        <v>214</v>
      </c>
      <c r="W41" s="108"/>
      <c r="X41" s="108"/>
      <c r="Y41" s="108"/>
      <c r="Z41" s="110" t="s">
        <v>214</v>
      </c>
      <c r="AA41" s="111" t="s">
        <v>214</v>
      </c>
      <c r="AB41" s="112" t="s">
        <v>214</v>
      </c>
      <c r="AC41" s="111" t="s">
        <v>214</v>
      </c>
      <c r="AD41" s="112" t="s">
        <v>214</v>
      </c>
      <c r="AE41" s="113" t="s">
        <v>214</v>
      </c>
      <c r="AF41" s="114"/>
      <c r="AG41" s="115"/>
      <c r="AH41" s="116"/>
      <c r="AI41" s="117"/>
      <c r="AJ41" s="117"/>
      <c r="AK41" s="115"/>
      <c r="AL41" s="116"/>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row>
    <row r="42" spans="1:70" x14ac:dyDescent="0.3">
      <c r="A42" s="250"/>
      <c r="B42" s="253"/>
      <c r="C42" s="253"/>
      <c r="D42" s="268"/>
      <c r="E42" s="144"/>
      <c r="F42" s="270"/>
      <c r="G42" s="145"/>
      <c r="H42" s="272"/>
      <c r="I42" s="259"/>
      <c r="J42" s="262"/>
      <c r="K42" s="244"/>
      <c r="L42" s="265"/>
      <c r="M42" s="244">
        <f ca="1">IF(NOT(ISERROR(MATCH(L42,_xlfn.ANCHORARRAY(F53),0))),K55&amp;"Por favor no seleccionar los criterios de impacto",L42)</f>
        <v>0</v>
      </c>
      <c r="N42" s="262"/>
      <c r="O42" s="244"/>
      <c r="P42" s="247"/>
      <c r="Q42" s="105">
        <v>3</v>
      </c>
      <c r="R42" s="118"/>
      <c r="S42" s="107" t="s">
        <v>214</v>
      </c>
      <c r="T42" s="108"/>
      <c r="U42" s="108"/>
      <c r="V42" s="109" t="s">
        <v>214</v>
      </c>
      <c r="W42" s="108"/>
      <c r="X42" s="108"/>
      <c r="Y42" s="108"/>
      <c r="Z42" s="110" t="s">
        <v>214</v>
      </c>
      <c r="AA42" s="111" t="s">
        <v>214</v>
      </c>
      <c r="AB42" s="112" t="s">
        <v>214</v>
      </c>
      <c r="AC42" s="111" t="s">
        <v>214</v>
      </c>
      <c r="AD42" s="112" t="s">
        <v>214</v>
      </c>
      <c r="AE42" s="113" t="s">
        <v>214</v>
      </c>
      <c r="AF42" s="114"/>
      <c r="AG42" s="115"/>
      <c r="AH42" s="116"/>
      <c r="AI42" s="117"/>
      <c r="AJ42" s="117"/>
      <c r="AK42" s="115"/>
      <c r="AL42" s="116"/>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row>
    <row r="43" spans="1:70" x14ac:dyDescent="0.3">
      <c r="A43" s="250"/>
      <c r="B43" s="253"/>
      <c r="C43" s="253"/>
      <c r="D43" s="268"/>
      <c r="E43" s="144"/>
      <c r="F43" s="270"/>
      <c r="G43" s="145"/>
      <c r="H43" s="272"/>
      <c r="I43" s="259"/>
      <c r="J43" s="262"/>
      <c r="K43" s="244"/>
      <c r="L43" s="265"/>
      <c r="M43" s="244">
        <f ca="1">IF(NOT(ISERROR(MATCH(L43,_xlfn.ANCHORARRAY(F54),0))),K56&amp;"Por favor no seleccionar los criterios de impacto",L43)</f>
        <v>0</v>
      </c>
      <c r="N43" s="262"/>
      <c r="O43" s="244"/>
      <c r="P43" s="247"/>
      <c r="Q43" s="105">
        <v>4</v>
      </c>
      <c r="R43" s="106"/>
      <c r="S43" s="107" t="s">
        <v>214</v>
      </c>
      <c r="T43" s="108"/>
      <c r="U43" s="108"/>
      <c r="V43" s="109" t="s">
        <v>214</v>
      </c>
      <c r="W43" s="108"/>
      <c r="X43" s="108"/>
      <c r="Y43" s="108"/>
      <c r="Z43" s="110" t="s">
        <v>214</v>
      </c>
      <c r="AA43" s="111" t="s">
        <v>214</v>
      </c>
      <c r="AB43" s="112" t="s">
        <v>214</v>
      </c>
      <c r="AC43" s="111" t="s">
        <v>214</v>
      </c>
      <c r="AD43" s="112" t="s">
        <v>214</v>
      </c>
      <c r="AE43" s="113" t="s">
        <v>214</v>
      </c>
      <c r="AF43" s="114"/>
      <c r="AG43" s="115"/>
      <c r="AH43" s="116"/>
      <c r="AI43" s="117"/>
      <c r="AJ43" s="117"/>
      <c r="AK43" s="115"/>
      <c r="AL43" s="116"/>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row>
    <row r="44" spans="1:70" x14ac:dyDescent="0.3">
      <c r="A44" s="250"/>
      <c r="B44" s="253"/>
      <c r="C44" s="253"/>
      <c r="D44" s="268"/>
      <c r="E44" s="144"/>
      <c r="F44" s="270"/>
      <c r="G44" s="145"/>
      <c r="H44" s="272"/>
      <c r="I44" s="259"/>
      <c r="J44" s="262"/>
      <c r="K44" s="244"/>
      <c r="L44" s="265"/>
      <c r="M44" s="244">
        <f ca="1">IF(NOT(ISERROR(MATCH(L44,_xlfn.ANCHORARRAY(F55),0))),K57&amp;"Por favor no seleccionar los criterios de impacto",L44)</f>
        <v>0</v>
      </c>
      <c r="N44" s="262"/>
      <c r="O44" s="244"/>
      <c r="P44" s="247"/>
      <c r="Q44" s="105">
        <v>5</v>
      </c>
      <c r="R44" s="106"/>
      <c r="S44" s="107" t="s">
        <v>214</v>
      </c>
      <c r="T44" s="108"/>
      <c r="U44" s="108"/>
      <c r="V44" s="109" t="s">
        <v>214</v>
      </c>
      <c r="W44" s="108"/>
      <c r="X44" s="108"/>
      <c r="Y44" s="108"/>
      <c r="Z44" s="110" t="s">
        <v>214</v>
      </c>
      <c r="AA44" s="111" t="s">
        <v>214</v>
      </c>
      <c r="AB44" s="112" t="s">
        <v>214</v>
      </c>
      <c r="AC44" s="111" t="s">
        <v>214</v>
      </c>
      <c r="AD44" s="112" t="s">
        <v>214</v>
      </c>
      <c r="AE44" s="113" t="s">
        <v>214</v>
      </c>
      <c r="AF44" s="114"/>
      <c r="AG44" s="115"/>
      <c r="AH44" s="116"/>
      <c r="AI44" s="117"/>
      <c r="AJ44" s="117"/>
      <c r="AK44" s="115"/>
      <c r="AL44" s="116"/>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row>
    <row r="45" spans="1:70" x14ac:dyDescent="0.3">
      <c r="A45" s="251"/>
      <c r="B45" s="254"/>
      <c r="C45" s="254"/>
      <c r="D45" s="269"/>
      <c r="E45" s="144"/>
      <c r="F45" s="270"/>
      <c r="G45" s="145"/>
      <c r="H45" s="273"/>
      <c r="I45" s="260"/>
      <c r="J45" s="263"/>
      <c r="K45" s="245"/>
      <c r="L45" s="266"/>
      <c r="M45" s="245">
        <f ca="1">IF(NOT(ISERROR(MATCH(L45,_xlfn.ANCHORARRAY(F56),0))),K58&amp;"Por favor no seleccionar los criterios de impacto",L45)</f>
        <v>0</v>
      </c>
      <c r="N45" s="263"/>
      <c r="O45" s="245"/>
      <c r="P45" s="248"/>
      <c r="Q45" s="105">
        <v>6</v>
      </c>
      <c r="R45" s="106"/>
      <c r="S45" s="107" t="s">
        <v>214</v>
      </c>
      <c r="T45" s="108"/>
      <c r="U45" s="108"/>
      <c r="V45" s="109" t="s">
        <v>214</v>
      </c>
      <c r="W45" s="108"/>
      <c r="X45" s="108"/>
      <c r="Y45" s="108"/>
      <c r="Z45" s="110" t="s">
        <v>214</v>
      </c>
      <c r="AA45" s="111" t="s">
        <v>214</v>
      </c>
      <c r="AB45" s="112" t="s">
        <v>214</v>
      </c>
      <c r="AC45" s="111" t="s">
        <v>214</v>
      </c>
      <c r="AD45" s="112" t="s">
        <v>214</v>
      </c>
      <c r="AE45" s="113" t="s">
        <v>214</v>
      </c>
      <c r="AF45" s="114"/>
      <c r="AG45" s="115"/>
      <c r="AH45" s="116"/>
      <c r="AI45" s="117"/>
      <c r="AJ45" s="117"/>
      <c r="AK45" s="115"/>
      <c r="AL45" s="116"/>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row>
    <row r="46" spans="1:70" x14ac:dyDescent="0.3">
      <c r="A46" s="249">
        <v>7</v>
      </c>
      <c r="B46" s="252"/>
      <c r="C46" s="252"/>
      <c r="D46" s="252"/>
      <c r="E46" s="128"/>
      <c r="F46" s="256"/>
      <c r="G46" s="131"/>
      <c r="H46" s="252"/>
      <c r="I46" s="258"/>
      <c r="J46" s="261" t="str">
        <f t="shared" ref="J46" si="49">IF(I46&lt;=0,"",IF(I46&lt;=2,"Muy Baja",IF(I46&lt;=24,"Baja",IF(I46&lt;=500,"Media",IF(I46&lt;=5000,"Alta","Muy Alta")))))</f>
        <v/>
      </c>
      <c r="K46" s="243" t="str">
        <f t="shared" ref="K46" si="50">IF(J46="","",IF(J46="Muy Baja",0.2,IF(J46="Baja",0.4,IF(J46="Media",0.6,IF(J46="Alta",0.8,IF(J46="Muy Alta",1,))))))</f>
        <v/>
      </c>
      <c r="L46" s="264"/>
      <c r="M46" s="243">
        <f ca="1">IF(NOT(ISERROR(MATCH(L46,'Tabla Impacto'!$B$221:$B$223,0))),'Tabla Impacto'!$F$223&amp;"Por favor no seleccionar los criterios de impacto(Afectación Económica o presupuestal y Pérdida Reputacional)",L46)</f>
        <v>0</v>
      </c>
      <c r="N46" s="261" t="str">
        <f ca="1">IF(OR(M46='Tabla Impacto'!$C$11,M46='Tabla Impacto'!$D$11),"Leve",IF(OR(M46='Tabla Impacto'!$C$12,M46='Tabla Impacto'!$D$12),"Menor",IF(OR(M46='Tabla Impacto'!$C$13,M46='Tabla Impacto'!$D$13),"Moderado",IF(OR(M46='Tabla Impacto'!$C$14,M46='Tabla Impacto'!$D$14),"Mayor",IF(OR(M46='Tabla Impacto'!$C$15,M46='Tabla Impacto'!$D$15),"Catastrófico","")))))</f>
        <v/>
      </c>
      <c r="O46" s="243" t="str">
        <f t="shared" ref="O46" ca="1" si="51">IF(N46="","",IF(N46="Leve",0.2,IF(N46="Menor",0.4,IF(N46="Moderado",0.6,IF(N46="Mayor",0.8,IF(N46="Catastrófico",1,))))))</f>
        <v/>
      </c>
      <c r="P46" s="246" t="str">
        <f t="shared" ref="P46" ca="1" si="52">IF(OR(AND(J46="Muy Baja",N46="Leve"),AND(J46="Muy Baja",N46="Menor"),AND(J46="Baja",N46="Leve")),"Bajo",IF(OR(AND(J46="Muy baja",N46="Moderado"),AND(J46="Baja",N46="Menor"),AND(J46="Baja",N46="Moderado"),AND(J46="Media",N46="Leve"),AND(J46="Media",N46="Menor"),AND(J46="Media",N46="Moderado"),AND(J46="Alta",N46="Leve"),AND(J46="Alta",N46="Menor")),"Moderado",IF(OR(AND(J46="Muy Baja",N46="Mayor"),AND(J46="Baja",N46="Mayor"),AND(J46="Media",N46="Mayor"),AND(J46="Alta",N46="Moderado"),AND(J46="Alta",N46="Mayor"),AND(J46="Muy Alta",N46="Leve"),AND(J46="Muy Alta",N46="Menor"),AND(J46="Muy Alta",N46="Moderado"),AND(J46="Muy Alta",N46="Mayor")),"Alto",IF(OR(AND(J46="Muy Baja",N46="Catastrófico"),AND(J46="Baja",N46="Catastrófico"),AND(J46="Media",N46="Catastrófico"),AND(J46="Alta",N46="Catastrófico"),AND(J46="Muy Alta",N46="Catastrófico")),"Extremo",""))))</f>
        <v/>
      </c>
      <c r="Q46" s="105">
        <v>1</v>
      </c>
      <c r="R46" s="106"/>
      <c r="S46" s="107" t="s">
        <v>214</v>
      </c>
      <c r="T46" s="108"/>
      <c r="U46" s="108"/>
      <c r="V46" s="109" t="s">
        <v>214</v>
      </c>
      <c r="W46" s="108"/>
      <c r="X46" s="108"/>
      <c r="Y46" s="108"/>
      <c r="Z46" s="110" t="s">
        <v>214</v>
      </c>
      <c r="AA46" s="111" t="s">
        <v>214</v>
      </c>
      <c r="AB46" s="112" t="s">
        <v>214</v>
      </c>
      <c r="AC46" s="111" t="s">
        <v>214</v>
      </c>
      <c r="AD46" s="112" t="s">
        <v>214</v>
      </c>
      <c r="AE46" s="113" t="s">
        <v>214</v>
      </c>
      <c r="AF46" s="114"/>
      <c r="AG46" s="115"/>
      <c r="AH46" s="116"/>
      <c r="AI46" s="117"/>
      <c r="AJ46" s="117"/>
      <c r="AK46" s="115"/>
      <c r="AL46" s="116"/>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row>
    <row r="47" spans="1:70" x14ac:dyDescent="0.3">
      <c r="A47" s="250"/>
      <c r="B47" s="253"/>
      <c r="C47" s="253"/>
      <c r="D47" s="253"/>
      <c r="E47" s="128"/>
      <c r="F47" s="256"/>
      <c r="G47" s="131"/>
      <c r="H47" s="253"/>
      <c r="I47" s="259"/>
      <c r="J47" s="262"/>
      <c r="K47" s="244"/>
      <c r="L47" s="265"/>
      <c r="M47" s="244">
        <f ca="1">IF(NOT(ISERROR(MATCH(L47,_xlfn.ANCHORARRAY(F58),0))),K60&amp;"Por favor no seleccionar los criterios de impacto",L47)</f>
        <v>0</v>
      </c>
      <c r="N47" s="262"/>
      <c r="O47" s="244"/>
      <c r="P47" s="247"/>
      <c r="Q47" s="105">
        <v>2</v>
      </c>
      <c r="R47" s="106"/>
      <c r="S47" s="107" t="s">
        <v>214</v>
      </c>
      <c r="T47" s="108"/>
      <c r="U47" s="108"/>
      <c r="V47" s="109" t="s">
        <v>214</v>
      </c>
      <c r="W47" s="108"/>
      <c r="X47" s="108"/>
      <c r="Y47" s="108"/>
      <c r="Z47" s="110" t="s">
        <v>214</v>
      </c>
      <c r="AA47" s="111" t="s">
        <v>214</v>
      </c>
      <c r="AB47" s="112" t="s">
        <v>214</v>
      </c>
      <c r="AC47" s="111" t="s">
        <v>214</v>
      </c>
      <c r="AD47" s="112" t="s">
        <v>214</v>
      </c>
      <c r="AE47" s="113" t="s">
        <v>214</v>
      </c>
      <c r="AF47" s="114"/>
      <c r="AG47" s="115"/>
      <c r="AH47" s="116"/>
      <c r="AI47" s="117"/>
      <c r="AJ47" s="117"/>
      <c r="AK47" s="115"/>
      <c r="AL47" s="116"/>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row>
    <row r="48" spans="1:70" x14ac:dyDescent="0.3">
      <c r="A48" s="250"/>
      <c r="B48" s="253"/>
      <c r="C48" s="253"/>
      <c r="D48" s="253"/>
      <c r="E48" s="128"/>
      <c r="F48" s="256"/>
      <c r="G48" s="131"/>
      <c r="H48" s="253"/>
      <c r="I48" s="259"/>
      <c r="J48" s="262"/>
      <c r="K48" s="244"/>
      <c r="L48" s="265"/>
      <c r="M48" s="244">
        <f ca="1">IF(NOT(ISERROR(MATCH(L48,_xlfn.ANCHORARRAY(F59),0))),K61&amp;"Por favor no seleccionar los criterios de impacto",L48)</f>
        <v>0</v>
      </c>
      <c r="N48" s="262"/>
      <c r="O48" s="244"/>
      <c r="P48" s="247"/>
      <c r="Q48" s="105">
        <v>3</v>
      </c>
      <c r="R48" s="118"/>
      <c r="S48" s="107" t="s">
        <v>214</v>
      </c>
      <c r="T48" s="108"/>
      <c r="U48" s="108"/>
      <c r="V48" s="109" t="s">
        <v>214</v>
      </c>
      <c r="W48" s="108"/>
      <c r="X48" s="108"/>
      <c r="Y48" s="108"/>
      <c r="Z48" s="110" t="s">
        <v>214</v>
      </c>
      <c r="AA48" s="111" t="s">
        <v>214</v>
      </c>
      <c r="AB48" s="112" t="s">
        <v>214</v>
      </c>
      <c r="AC48" s="111" t="s">
        <v>214</v>
      </c>
      <c r="AD48" s="112" t="s">
        <v>214</v>
      </c>
      <c r="AE48" s="113" t="s">
        <v>214</v>
      </c>
      <c r="AF48" s="114"/>
      <c r="AG48" s="115"/>
      <c r="AH48" s="116"/>
      <c r="AI48" s="117"/>
      <c r="AJ48" s="117"/>
      <c r="AK48" s="115"/>
      <c r="AL48" s="116"/>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row>
    <row r="49" spans="1:70" x14ac:dyDescent="0.3">
      <c r="A49" s="250"/>
      <c r="B49" s="253"/>
      <c r="C49" s="253"/>
      <c r="D49" s="253"/>
      <c r="E49" s="128"/>
      <c r="F49" s="256"/>
      <c r="G49" s="131"/>
      <c r="H49" s="253"/>
      <c r="I49" s="259"/>
      <c r="J49" s="262"/>
      <c r="K49" s="244"/>
      <c r="L49" s="265"/>
      <c r="M49" s="244">
        <f ca="1">IF(NOT(ISERROR(MATCH(L49,_xlfn.ANCHORARRAY(F60),0))),K62&amp;"Por favor no seleccionar los criterios de impacto",L49)</f>
        <v>0</v>
      </c>
      <c r="N49" s="262"/>
      <c r="O49" s="244"/>
      <c r="P49" s="247"/>
      <c r="Q49" s="105">
        <v>4</v>
      </c>
      <c r="R49" s="106"/>
      <c r="S49" s="107" t="s">
        <v>214</v>
      </c>
      <c r="T49" s="108"/>
      <c r="U49" s="108"/>
      <c r="V49" s="109" t="s">
        <v>214</v>
      </c>
      <c r="W49" s="108"/>
      <c r="X49" s="108"/>
      <c r="Y49" s="108"/>
      <c r="Z49" s="110" t="s">
        <v>214</v>
      </c>
      <c r="AA49" s="111" t="s">
        <v>214</v>
      </c>
      <c r="AB49" s="112" t="s">
        <v>214</v>
      </c>
      <c r="AC49" s="111" t="s">
        <v>214</v>
      </c>
      <c r="AD49" s="112" t="s">
        <v>214</v>
      </c>
      <c r="AE49" s="113" t="s">
        <v>214</v>
      </c>
      <c r="AF49" s="114"/>
      <c r="AG49" s="115"/>
      <c r="AH49" s="116"/>
      <c r="AI49" s="117"/>
      <c r="AJ49" s="117"/>
      <c r="AK49" s="115"/>
      <c r="AL49" s="116"/>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row>
    <row r="50" spans="1:70" x14ac:dyDescent="0.3">
      <c r="A50" s="250"/>
      <c r="B50" s="253"/>
      <c r="C50" s="253"/>
      <c r="D50" s="253"/>
      <c r="E50" s="128"/>
      <c r="F50" s="256"/>
      <c r="G50" s="131"/>
      <c r="H50" s="253"/>
      <c r="I50" s="259"/>
      <c r="J50" s="262"/>
      <c r="K50" s="244"/>
      <c r="L50" s="265"/>
      <c r="M50" s="244">
        <f ca="1">IF(NOT(ISERROR(MATCH(L50,_xlfn.ANCHORARRAY(F61),0))),K63&amp;"Por favor no seleccionar los criterios de impacto",L50)</f>
        <v>0</v>
      </c>
      <c r="N50" s="262"/>
      <c r="O50" s="244"/>
      <c r="P50" s="247"/>
      <c r="Q50" s="105">
        <v>5</v>
      </c>
      <c r="R50" s="106"/>
      <c r="S50" s="107" t="s">
        <v>214</v>
      </c>
      <c r="T50" s="108"/>
      <c r="U50" s="108"/>
      <c r="V50" s="109" t="s">
        <v>214</v>
      </c>
      <c r="W50" s="108"/>
      <c r="X50" s="108"/>
      <c r="Y50" s="108"/>
      <c r="Z50" s="110" t="s">
        <v>214</v>
      </c>
      <c r="AA50" s="111" t="s">
        <v>214</v>
      </c>
      <c r="AB50" s="112" t="s">
        <v>214</v>
      </c>
      <c r="AC50" s="111" t="s">
        <v>214</v>
      </c>
      <c r="AD50" s="112" t="s">
        <v>214</v>
      </c>
      <c r="AE50" s="113" t="s">
        <v>214</v>
      </c>
      <c r="AF50" s="114"/>
      <c r="AG50" s="115"/>
      <c r="AH50" s="116"/>
      <c r="AI50" s="117"/>
      <c r="AJ50" s="117"/>
      <c r="AK50" s="115"/>
      <c r="AL50" s="116"/>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row>
    <row r="51" spans="1:70" x14ac:dyDescent="0.3">
      <c r="A51" s="251"/>
      <c r="B51" s="254"/>
      <c r="C51" s="254"/>
      <c r="D51" s="254"/>
      <c r="E51" s="129"/>
      <c r="F51" s="257"/>
      <c r="G51" s="132"/>
      <c r="H51" s="254"/>
      <c r="I51" s="260"/>
      <c r="J51" s="263"/>
      <c r="K51" s="245"/>
      <c r="L51" s="266"/>
      <c r="M51" s="245">
        <f ca="1">IF(NOT(ISERROR(MATCH(L51,_xlfn.ANCHORARRAY(F62),0))),K64&amp;"Por favor no seleccionar los criterios de impacto",L51)</f>
        <v>0</v>
      </c>
      <c r="N51" s="263"/>
      <c r="O51" s="245"/>
      <c r="P51" s="248"/>
      <c r="Q51" s="105">
        <v>6</v>
      </c>
      <c r="R51" s="106"/>
      <c r="S51" s="107" t="s">
        <v>214</v>
      </c>
      <c r="T51" s="108"/>
      <c r="U51" s="108"/>
      <c r="V51" s="109" t="s">
        <v>214</v>
      </c>
      <c r="W51" s="108"/>
      <c r="X51" s="108"/>
      <c r="Y51" s="108"/>
      <c r="Z51" s="110" t="s">
        <v>214</v>
      </c>
      <c r="AA51" s="111" t="s">
        <v>214</v>
      </c>
      <c r="AB51" s="112" t="s">
        <v>214</v>
      </c>
      <c r="AC51" s="111" t="s">
        <v>214</v>
      </c>
      <c r="AD51" s="112" t="s">
        <v>214</v>
      </c>
      <c r="AE51" s="113" t="s">
        <v>214</v>
      </c>
      <c r="AF51" s="114"/>
      <c r="AG51" s="115"/>
      <c r="AH51" s="116"/>
      <c r="AI51" s="117"/>
      <c r="AJ51" s="117"/>
      <c r="AK51" s="115"/>
      <c r="AL51" s="116"/>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row>
    <row r="52" spans="1:70" x14ac:dyDescent="0.3">
      <c r="A52" s="249">
        <v>8</v>
      </c>
      <c r="B52" s="252"/>
      <c r="C52" s="252"/>
      <c r="D52" s="252"/>
      <c r="E52" s="127"/>
      <c r="F52" s="255"/>
      <c r="G52" s="130"/>
      <c r="H52" s="252"/>
      <c r="I52" s="258"/>
      <c r="J52" s="261" t="str">
        <f t="shared" ref="J52" si="53">IF(I52&lt;=0,"",IF(I52&lt;=2,"Muy Baja",IF(I52&lt;=24,"Baja",IF(I52&lt;=500,"Media",IF(I52&lt;=5000,"Alta","Muy Alta")))))</f>
        <v/>
      </c>
      <c r="K52" s="243" t="str">
        <f t="shared" ref="K52" si="54">IF(J52="","",IF(J52="Muy Baja",0.2,IF(J52="Baja",0.4,IF(J52="Media",0.6,IF(J52="Alta",0.8,IF(J52="Muy Alta",1,))))))</f>
        <v/>
      </c>
      <c r="L52" s="264"/>
      <c r="M52" s="243">
        <f ca="1">IF(NOT(ISERROR(MATCH(L52,'Tabla Impacto'!$B$221:$B$223,0))),'Tabla Impacto'!$F$223&amp;"Por favor no seleccionar los criterios de impacto(Afectación Económica o presupuestal y Pérdida Reputacional)",L52)</f>
        <v>0</v>
      </c>
      <c r="N52" s="261" t="str">
        <f ca="1">IF(OR(M52='Tabla Impacto'!$C$11,M52='Tabla Impacto'!$D$11),"Leve",IF(OR(M52='Tabla Impacto'!$C$12,M52='Tabla Impacto'!$D$12),"Menor",IF(OR(M52='Tabla Impacto'!$C$13,M52='Tabla Impacto'!$D$13),"Moderado",IF(OR(M52='Tabla Impacto'!$C$14,M52='Tabla Impacto'!$D$14),"Mayor",IF(OR(M52='Tabla Impacto'!$C$15,M52='Tabla Impacto'!$D$15),"Catastrófico","")))))</f>
        <v/>
      </c>
      <c r="O52" s="243" t="str">
        <f t="shared" ref="O52" ca="1" si="55">IF(N52="","",IF(N52="Leve",0.2,IF(N52="Menor",0.4,IF(N52="Moderado",0.6,IF(N52="Mayor",0.8,IF(N52="Catastrófico",1,))))))</f>
        <v/>
      </c>
      <c r="P52" s="246" t="str">
        <f t="shared" ref="P52" ca="1" si="56">IF(OR(AND(J52="Muy Baja",N52="Leve"),AND(J52="Muy Baja",N52="Menor"),AND(J52="Baja",N52="Leve")),"Bajo",IF(OR(AND(J52="Muy baja",N52="Moderado"),AND(J52="Baja",N52="Menor"),AND(J52="Baja",N52="Moderado"),AND(J52="Media",N52="Leve"),AND(J52="Media",N52="Menor"),AND(J52="Media",N52="Moderado"),AND(J52="Alta",N52="Leve"),AND(J52="Alta",N52="Menor")),"Moderado",IF(OR(AND(J52="Muy Baja",N52="Mayor"),AND(J52="Baja",N52="Mayor"),AND(J52="Media",N52="Mayor"),AND(J52="Alta",N52="Moderado"),AND(J52="Alta",N52="Mayor"),AND(J52="Muy Alta",N52="Leve"),AND(J52="Muy Alta",N52="Menor"),AND(J52="Muy Alta",N52="Moderado"),AND(J52="Muy Alta",N52="Mayor")),"Alto",IF(OR(AND(J52="Muy Baja",N52="Catastrófico"),AND(J52="Baja",N52="Catastrófico"),AND(J52="Media",N52="Catastrófico"),AND(J52="Alta",N52="Catastrófico"),AND(J52="Muy Alta",N52="Catastrófico")),"Extremo",""))))</f>
        <v/>
      </c>
      <c r="Q52" s="105">
        <v>1</v>
      </c>
      <c r="R52" s="106"/>
      <c r="S52" s="107" t="str">
        <f>IF(OR(T52="Preventivo",T52="Detectivo"),"Probabilidad",IF(T52="Correctivo","Impacto",""))</f>
        <v/>
      </c>
      <c r="T52" s="108"/>
      <c r="U52" s="108"/>
      <c r="V52" s="109" t="str">
        <f>IF(AND(T52="Preventivo",U52="Automático"),"50%",IF(AND(T52="Preventivo",U52="Manual"),"40%",IF(AND(T52="Detectivo",U52="Automático"),"40%",IF(AND(T52="Detectivo",U52="Manual"),"30%",IF(AND(T52="Correctivo",U52="Automático"),"35%",IF(AND(T52="Correctivo",U52="Manual"),"25%",""))))))</f>
        <v/>
      </c>
      <c r="W52" s="108"/>
      <c r="X52" s="108"/>
      <c r="Y52" s="108"/>
      <c r="Z52" s="110" t="str">
        <f>IFERROR(IF(S52="Probabilidad",(K52-(+K52*V52)),IF(S52="Impacto",K52,"")),"")</f>
        <v/>
      </c>
      <c r="AA52" s="111" t="str">
        <f>IFERROR(IF(Z52="","",IF(Z52&lt;=0.2,"Muy Baja",IF(Z52&lt;=0.4,"Baja",IF(Z52&lt;=0.6,"Media",IF(Z52&lt;=0.8,"Alta","Muy Alta"))))),"")</f>
        <v/>
      </c>
      <c r="AB52" s="112" t="str">
        <f>+Z52</f>
        <v/>
      </c>
      <c r="AC52" s="111" t="str">
        <f>IFERROR(IF(AD52="","",IF(AD52&lt;=0.2,"Leve",IF(AD52&lt;=0.4,"Menor",IF(AD52&lt;=0.6,"Moderado",IF(AD52&lt;=0.8,"Mayor","Catastrófico"))))),"")</f>
        <v/>
      </c>
      <c r="AD52" s="112" t="str">
        <f>IFERROR(IF(S52="Impacto",(O52-(+O52*V52)),IF(S52="Probabilidad",O52,"")),"")</f>
        <v/>
      </c>
      <c r="AE52" s="113" t="str">
        <f>IFERROR(IF(OR(AND(AA52="Muy Baja",AC52="Leve"),AND(AA52="Muy Baja",AC52="Menor"),AND(AA52="Baja",AC52="Leve")),"Bajo",IF(OR(AND(AA52="Muy baja",AC52="Moderado"),AND(AA52="Baja",AC52="Menor"),AND(AA52="Baja",AC52="Moderado"),AND(AA52="Media",AC52="Leve"),AND(AA52="Media",AC52="Menor"),AND(AA52="Media",AC52="Moderado"),AND(AA52="Alta",AC52="Leve"),AND(AA52="Alta",AC52="Menor")),"Moderado",IF(OR(AND(AA52="Muy Baja",AC52="Mayor"),AND(AA52="Baja",AC52="Mayor"),AND(AA52="Media",AC52="Mayor"),AND(AA52="Alta",AC52="Moderado"),AND(AA52="Alta",AC52="Mayor"),AND(AA52="Muy Alta",AC52="Leve"),AND(AA52="Muy Alta",AC52="Menor"),AND(AA52="Muy Alta",AC52="Moderado"),AND(AA52="Muy Alta",AC52="Mayor")),"Alto",IF(OR(AND(AA52="Muy Baja",AC52="Catastrófico"),AND(AA52="Baja",AC52="Catastrófico"),AND(AA52="Media",AC52="Catastrófico"),AND(AA52="Alta",AC52="Catastrófico"),AND(AA52="Muy Alta",AC52="Catastrófico")),"Extremo","")))),"")</f>
        <v/>
      </c>
      <c r="AF52" s="114"/>
      <c r="AG52" s="115"/>
      <c r="AH52" s="116"/>
      <c r="AI52" s="117"/>
      <c r="AJ52" s="117"/>
      <c r="AK52" s="115"/>
      <c r="AL52" s="116"/>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row>
    <row r="53" spans="1:70" x14ac:dyDescent="0.3">
      <c r="A53" s="250"/>
      <c r="B53" s="253"/>
      <c r="C53" s="253"/>
      <c r="D53" s="253"/>
      <c r="E53" s="128"/>
      <c r="F53" s="256"/>
      <c r="G53" s="131"/>
      <c r="H53" s="253"/>
      <c r="I53" s="259"/>
      <c r="J53" s="262"/>
      <c r="K53" s="244"/>
      <c r="L53" s="265"/>
      <c r="M53" s="244">
        <f ca="1">IF(NOT(ISERROR(MATCH(L53,_xlfn.ANCHORARRAY(F64),0))),K66&amp;"Por favor no seleccionar los criterios de impacto",L53)</f>
        <v>0</v>
      </c>
      <c r="N53" s="262"/>
      <c r="O53" s="244"/>
      <c r="P53" s="247"/>
      <c r="Q53" s="105">
        <v>2</v>
      </c>
      <c r="R53" s="106"/>
      <c r="S53" s="107" t="str">
        <f>IF(OR(T53="Preventivo",T53="Detectivo"),"Probabilidad",IF(T53="Correctivo","Impacto",""))</f>
        <v/>
      </c>
      <c r="T53" s="108"/>
      <c r="U53" s="108"/>
      <c r="V53" s="109" t="str">
        <f t="shared" ref="V53:V57" si="57">IF(AND(T53="Preventivo",U53="Automático"),"50%",IF(AND(T53="Preventivo",U53="Manual"),"40%",IF(AND(T53="Detectivo",U53="Automático"),"40%",IF(AND(T53="Detectivo",U53="Manual"),"30%",IF(AND(T53="Correctivo",U53="Automático"),"35%",IF(AND(T53="Correctivo",U53="Manual"),"25%",""))))))</f>
        <v/>
      </c>
      <c r="W53" s="108"/>
      <c r="X53" s="108"/>
      <c r="Y53" s="108"/>
      <c r="Z53" s="110" t="str">
        <f>IFERROR(IF(AND(S52="Probabilidad",S53="Probabilidad"),(AB52-(+AB52*V53)),IF(S53="Probabilidad",(K52-(+K52*V53)),IF(S53="Impacto",AB52,""))),"")</f>
        <v/>
      </c>
      <c r="AA53" s="111" t="str">
        <f t="shared" ref="AA53:AA69" si="58">IFERROR(IF(Z53="","",IF(Z53&lt;=0.2,"Muy Baja",IF(Z53&lt;=0.4,"Baja",IF(Z53&lt;=0.6,"Media",IF(Z53&lt;=0.8,"Alta","Muy Alta"))))),"")</f>
        <v/>
      </c>
      <c r="AB53" s="112" t="str">
        <f t="shared" ref="AB53:AB57" si="59">+Z53</f>
        <v/>
      </c>
      <c r="AC53" s="111" t="str">
        <f t="shared" ref="AC53:AC69" si="60">IFERROR(IF(AD53="","",IF(AD53&lt;=0.2,"Leve",IF(AD53&lt;=0.4,"Menor",IF(AD53&lt;=0.6,"Moderado",IF(AD53&lt;=0.8,"Mayor","Catastrófico"))))),"")</f>
        <v/>
      </c>
      <c r="AD53" s="112" t="str">
        <f>IFERROR(IF(AND(S52="Impacto",S53="Impacto"),(AD52-(+AD52*V53)),IF(S53="Impacto",(O52-(+O52*V53)),IF(S53="Probabilidad",AD52,""))),"")</f>
        <v/>
      </c>
      <c r="AE53" s="113" t="str">
        <f t="shared" ref="AE53:AE54" si="61">IFERROR(IF(OR(AND(AA53="Muy Baja",AC53="Leve"),AND(AA53="Muy Baja",AC53="Menor"),AND(AA53="Baja",AC53="Leve")),"Bajo",IF(OR(AND(AA53="Muy baja",AC53="Moderado"),AND(AA53="Baja",AC53="Menor"),AND(AA53="Baja",AC53="Moderado"),AND(AA53="Media",AC53="Leve"),AND(AA53="Media",AC53="Menor"),AND(AA53="Media",AC53="Moderado"),AND(AA53="Alta",AC53="Leve"),AND(AA53="Alta",AC53="Menor")),"Moderado",IF(OR(AND(AA53="Muy Baja",AC53="Mayor"),AND(AA53="Baja",AC53="Mayor"),AND(AA53="Media",AC53="Mayor"),AND(AA53="Alta",AC53="Moderado"),AND(AA53="Alta",AC53="Mayor"),AND(AA53="Muy Alta",AC53="Leve"),AND(AA53="Muy Alta",AC53="Menor"),AND(AA53="Muy Alta",AC53="Moderado"),AND(AA53="Muy Alta",AC53="Mayor")),"Alto",IF(OR(AND(AA53="Muy Baja",AC53="Catastrófico"),AND(AA53="Baja",AC53="Catastrófico"),AND(AA53="Media",AC53="Catastrófico"),AND(AA53="Alta",AC53="Catastrófico"),AND(AA53="Muy Alta",AC53="Catastrófico")),"Extremo","")))),"")</f>
        <v/>
      </c>
      <c r="AF53" s="114"/>
      <c r="AG53" s="115"/>
      <c r="AH53" s="116"/>
      <c r="AI53" s="117"/>
      <c r="AJ53" s="117"/>
      <c r="AK53" s="115"/>
      <c r="AL53" s="116"/>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row>
    <row r="54" spans="1:70" x14ac:dyDescent="0.3">
      <c r="A54" s="250"/>
      <c r="B54" s="253"/>
      <c r="C54" s="253"/>
      <c r="D54" s="253"/>
      <c r="E54" s="128"/>
      <c r="F54" s="256"/>
      <c r="G54" s="131"/>
      <c r="H54" s="253"/>
      <c r="I54" s="259"/>
      <c r="J54" s="262"/>
      <c r="K54" s="244"/>
      <c r="L54" s="265"/>
      <c r="M54" s="244">
        <f ca="1">IF(NOT(ISERROR(MATCH(L54,_xlfn.ANCHORARRAY(F65),0))),K67&amp;"Por favor no seleccionar los criterios de impacto",L54)</f>
        <v>0</v>
      </c>
      <c r="N54" s="262"/>
      <c r="O54" s="244"/>
      <c r="P54" s="247"/>
      <c r="Q54" s="105">
        <v>3</v>
      </c>
      <c r="R54" s="118"/>
      <c r="S54" s="107" t="str">
        <f>IF(OR(T54="Preventivo",T54="Detectivo"),"Probabilidad",IF(T54="Correctivo","Impacto",""))</f>
        <v/>
      </c>
      <c r="T54" s="108"/>
      <c r="U54" s="108"/>
      <c r="V54" s="109" t="str">
        <f t="shared" si="57"/>
        <v/>
      </c>
      <c r="W54" s="108"/>
      <c r="X54" s="108"/>
      <c r="Y54" s="108"/>
      <c r="Z54" s="110" t="str">
        <f>IFERROR(IF(AND(S53="Probabilidad",S54="Probabilidad"),(AB53-(+AB53*V54)),IF(AND(S53="Impacto",S54="Probabilidad"),(AB52-(+AB52*V54)),IF(S54="Impacto",AB53,""))),"")</f>
        <v/>
      </c>
      <c r="AA54" s="111" t="str">
        <f t="shared" si="58"/>
        <v/>
      </c>
      <c r="AB54" s="112" t="str">
        <f t="shared" si="59"/>
        <v/>
      </c>
      <c r="AC54" s="111" t="str">
        <f t="shared" si="60"/>
        <v/>
      </c>
      <c r="AD54" s="112" t="str">
        <f>IFERROR(IF(AND(S53="Impacto",S54="Impacto"),(AD53-(+AD53*V54)),IF(AND(S53="Probabilidad",S54="Impacto"),(AD52-(+AD52*V54)),IF(S54="Probabilidad",AD53,""))),"")</f>
        <v/>
      </c>
      <c r="AE54" s="113" t="str">
        <f t="shared" si="61"/>
        <v/>
      </c>
      <c r="AF54" s="114"/>
      <c r="AG54" s="115"/>
      <c r="AH54" s="116"/>
      <c r="AI54" s="117"/>
      <c r="AJ54" s="117"/>
      <c r="AK54" s="115"/>
      <c r="AL54" s="116"/>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row>
    <row r="55" spans="1:70" x14ac:dyDescent="0.3">
      <c r="A55" s="250"/>
      <c r="B55" s="253"/>
      <c r="C55" s="253"/>
      <c r="D55" s="253"/>
      <c r="E55" s="128"/>
      <c r="F55" s="256"/>
      <c r="G55" s="131"/>
      <c r="H55" s="253"/>
      <c r="I55" s="259"/>
      <c r="J55" s="262"/>
      <c r="K55" s="244"/>
      <c r="L55" s="265"/>
      <c r="M55" s="244">
        <f ca="1">IF(NOT(ISERROR(MATCH(L55,_xlfn.ANCHORARRAY(F66),0))),K68&amp;"Por favor no seleccionar los criterios de impacto",L55)</f>
        <v>0</v>
      </c>
      <c r="N55" s="262"/>
      <c r="O55" s="244"/>
      <c r="P55" s="247"/>
      <c r="Q55" s="105">
        <v>4</v>
      </c>
      <c r="R55" s="106"/>
      <c r="S55" s="107" t="str">
        <f t="shared" ref="S55:S57" si="62">IF(OR(T55="Preventivo",T55="Detectivo"),"Probabilidad",IF(T55="Correctivo","Impacto",""))</f>
        <v/>
      </c>
      <c r="T55" s="108"/>
      <c r="U55" s="108"/>
      <c r="V55" s="109" t="str">
        <f t="shared" si="57"/>
        <v/>
      </c>
      <c r="W55" s="108"/>
      <c r="X55" s="108"/>
      <c r="Y55" s="108"/>
      <c r="Z55" s="110" t="str">
        <f t="shared" ref="Z55:Z57" si="63">IFERROR(IF(AND(S54="Probabilidad",S55="Probabilidad"),(AB54-(+AB54*V55)),IF(AND(S54="Impacto",S55="Probabilidad"),(AB53-(+AB53*V55)),IF(S55="Impacto",AB54,""))),"")</f>
        <v/>
      </c>
      <c r="AA55" s="111" t="str">
        <f t="shared" si="58"/>
        <v/>
      </c>
      <c r="AB55" s="112" t="str">
        <f t="shared" si="59"/>
        <v/>
      </c>
      <c r="AC55" s="111" t="str">
        <f t="shared" si="60"/>
        <v/>
      </c>
      <c r="AD55" s="112" t="str">
        <f t="shared" ref="AD55:AD57" si="64">IFERROR(IF(AND(S54="Impacto",S55="Impacto"),(AD54-(+AD54*V55)),IF(AND(S54="Probabilidad",S55="Impacto"),(AD53-(+AD53*V55)),IF(S55="Probabilidad",AD54,""))),"")</f>
        <v/>
      </c>
      <c r="AE55" s="113" t="str">
        <f>IFERROR(IF(OR(AND(AA55="Muy Baja",AC55="Leve"),AND(AA55="Muy Baja",AC55="Menor"),AND(AA55="Baja",AC55="Leve")),"Bajo",IF(OR(AND(AA55="Muy baja",AC55="Moderado"),AND(AA55="Baja",AC55="Menor"),AND(AA55="Baja",AC55="Moderado"),AND(AA55="Media",AC55="Leve"),AND(AA55="Media",AC55="Menor"),AND(AA55="Media",AC55="Moderado"),AND(AA55="Alta",AC55="Leve"),AND(AA55="Alta",AC55="Menor")),"Moderado",IF(OR(AND(AA55="Muy Baja",AC55="Mayor"),AND(AA55="Baja",AC55="Mayor"),AND(AA55="Media",AC55="Mayor"),AND(AA55="Alta",AC55="Moderado"),AND(AA55="Alta",AC55="Mayor"),AND(AA55="Muy Alta",AC55="Leve"),AND(AA55="Muy Alta",AC55="Menor"),AND(AA55="Muy Alta",AC55="Moderado"),AND(AA55="Muy Alta",AC55="Mayor")),"Alto",IF(OR(AND(AA55="Muy Baja",AC55="Catastrófico"),AND(AA55="Baja",AC55="Catastrófico"),AND(AA55="Media",AC55="Catastrófico"),AND(AA55="Alta",AC55="Catastrófico"),AND(AA55="Muy Alta",AC55="Catastrófico")),"Extremo","")))),"")</f>
        <v/>
      </c>
      <c r="AF55" s="114"/>
      <c r="AG55" s="115"/>
      <c r="AH55" s="116"/>
      <c r="AI55" s="117"/>
      <c r="AJ55" s="117"/>
      <c r="AK55" s="115"/>
      <c r="AL55" s="116"/>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row>
    <row r="56" spans="1:70" x14ac:dyDescent="0.3">
      <c r="A56" s="250"/>
      <c r="B56" s="253"/>
      <c r="C56" s="253"/>
      <c r="D56" s="253"/>
      <c r="E56" s="128"/>
      <c r="F56" s="256"/>
      <c r="G56" s="131"/>
      <c r="H56" s="253"/>
      <c r="I56" s="259"/>
      <c r="J56" s="262"/>
      <c r="K56" s="244"/>
      <c r="L56" s="265"/>
      <c r="M56" s="244">
        <f ca="1">IF(NOT(ISERROR(MATCH(L56,_xlfn.ANCHORARRAY(F67),0))),K69&amp;"Por favor no seleccionar los criterios de impacto",L56)</f>
        <v>0</v>
      </c>
      <c r="N56" s="262"/>
      <c r="O56" s="244"/>
      <c r="P56" s="247"/>
      <c r="Q56" s="105">
        <v>5</v>
      </c>
      <c r="R56" s="106"/>
      <c r="S56" s="107" t="str">
        <f t="shared" si="62"/>
        <v/>
      </c>
      <c r="T56" s="108"/>
      <c r="U56" s="108"/>
      <c r="V56" s="109" t="str">
        <f t="shared" si="57"/>
        <v/>
      </c>
      <c r="W56" s="108"/>
      <c r="X56" s="108"/>
      <c r="Y56" s="108"/>
      <c r="Z56" s="110" t="str">
        <f t="shared" si="63"/>
        <v/>
      </c>
      <c r="AA56" s="111" t="str">
        <f t="shared" si="58"/>
        <v/>
      </c>
      <c r="AB56" s="112" t="str">
        <f t="shared" si="59"/>
        <v/>
      </c>
      <c r="AC56" s="111" t="str">
        <f t="shared" si="60"/>
        <v/>
      </c>
      <c r="AD56" s="112" t="str">
        <f t="shared" si="64"/>
        <v/>
      </c>
      <c r="AE56" s="113" t="str">
        <f t="shared" ref="AE56:AE57" si="65">IFERROR(IF(OR(AND(AA56="Muy Baja",AC56="Leve"),AND(AA56="Muy Baja",AC56="Menor"),AND(AA56="Baja",AC56="Leve")),"Bajo",IF(OR(AND(AA56="Muy baja",AC56="Moderado"),AND(AA56="Baja",AC56="Menor"),AND(AA56="Baja",AC56="Moderado"),AND(AA56="Media",AC56="Leve"),AND(AA56="Media",AC56="Menor"),AND(AA56="Media",AC56="Moderado"),AND(AA56="Alta",AC56="Leve"),AND(AA56="Alta",AC56="Menor")),"Moderado",IF(OR(AND(AA56="Muy Baja",AC56="Mayor"),AND(AA56="Baja",AC56="Mayor"),AND(AA56="Media",AC56="Mayor"),AND(AA56="Alta",AC56="Moderado"),AND(AA56="Alta",AC56="Mayor"),AND(AA56="Muy Alta",AC56="Leve"),AND(AA56="Muy Alta",AC56="Menor"),AND(AA56="Muy Alta",AC56="Moderado"),AND(AA56="Muy Alta",AC56="Mayor")),"Alto",IF(OR(AND(AA56="Muy Baja",AC56="Catastrófico"),AND(AA56="Baja",AC56="Catastrófico"),AND(AA56="Media",AC56="Catastrófico"),AND(AA56="Alta",AC56="Catastrófico"),AND(AA56="Muy Alta",AC56="Catastrófico")),"Extremo","")))),"")</f>
        <v/>
      </c>
      <c r="AF56" s="114"/>
      <c r="AG56" s="115"/>
      <c r="AH56" s="116"/>
      <c r="AI56" s="117"/>
      <c r="AJ56" s="117"/>
      <c r="AK56" s="115"/>
      <c r="AL56" s="116"/>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row>
    <row r="57" spans="1:70" x14ac:dyDescent="0.3">
      <c r="A57" s="251"/>
      <c r="B57" s="254"/>
      <c r="C57" s="254"/>
      <c r="D57" s="254"/>
      <c r="E57" s="129"/>
      <c r="F57" s="257"/>
      <c r="G57" s="132"/>
      <c r="H57" s="254"/>
      <c r="I57" s="260"/>
      <c r="J57" s="263"/>
      <c r="K57" s="245"/>
      <c r="L57" s="266"/>
      <c r="M57" s="245">
        <f ca="1">IF(NOT(ISERROR(MATCH(L57,_xlfn.ANCHORARRAY(F68),0))),K70&amp;"Por favor no seleccionar los criterios de impacto",L57)</f>
        <v>0</v>
      </c>
      <c r="N57" s="263"/>
      <c r="O57" s="245"/>
      <c r="P57" s="248"/>
      <c r="Q57" s="105">
        <v>6</v>
      </c>
      <c r="R57" s="106"/>
      <c r="S57" s="107" t="str">
        <f t="shared" si="62"/>
        <v/>
      </c>
      <c r="T57" s="108"/>
      <c r="U57" s="108"/>
      <c r="V57" s="109" t="str">
        <f t="shared" si="57"/>
        <v/>
      </c>
      <c r="W57" s="108"/>
      <c r="X57" s="108"/>
      <c r="Y57" s="108"/>
      <c r="Z57" s="110" t="str">
        <f t="shared" si="63"/>
        <v/>
      </c>
      <c r="AA57" s="111" t="str">
        <f t="shared" si="58"/>
        <v/>
      </c>
      <c r="AB57" s="112" t="str">
        <f t="shared" si="59"/>
        <v/>
      </c>
      <c r="AC57" s="111" t="str">
        <f t="shared" si="60"/>
        <v/>
      </c>
      <c r="AD57" s="112" t="str">
        <f t="shared" si="64"/>
        <v/>
      </c>
      <c r="AE57" s="113" t="str">
        <f t="shared" si="65"/>
        <v/>
      </c>
      <c r="AF57" s="114"/>
      <c r="AG57" s="115"/>
      <c r="AH57" s="116"/>
      <c r="AI57" s="117"/>
      <c r="AJ57" s="117"/>
      <c r="AK57" s="115"/>
      <c r="AL57" s="116"/>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row>
    <row r="58" spans="1:70" x14ac:dyDescent="0.3">
      <c r="A58" s="249">
        <v>9</v>
      </c>
      <c r="B58" s="252"/>
      <c r="C58" s="252"/>
      <c r="D58" s="252"/>
      <c r="E58" s="127"/>
      <c r="F58" s="255"/>
      <c r="G58" s="130"/>
      <c r="H58" s="252"/>
      <c r="I58" s="258"/>
      <c r="J58" s="261" t="str">
        <f t="shared" ref="J58" si="66">IF(I58&lt;=0,"",IF(I58&lt;=2,"Muy Baja",IF(I58&lt;=24,"Baja",IF(I58&lt;=500,"Media",IF(I58&lt;=5000,"Alta","Muy Alta")))))</f>
        <v/>
      </c>
      <c r="K58" s="243" t="str">
        <f t="shared" ref="K58" si="67">IF(J58="","",IF(J58="Muy Baja",0.2,IF(J58="Baja",0.4,IF(J58="Media",0.6,IF(J58="Alta",0.8,IF(J58="Muy Alta",1,))))))</f>
        <v/>
      </c>
      <c r="L58" s="264"/>
      <c r="M58" s="243">
        <f ca="1">IF(NOT(ISERROR(MATCH(L58,'Tabla Impacto'!$B$221:$B$223,0))),'Tabla Impacto'!$F$223&amp;"Por favor no seleccionar los criterios de impacto(Afectación Económica o presupuestal y Pérdida Reputacional)",L58)</f>
        <v>0</v>
      </c>
      <c r="N58" s="261" t="str">
        <f ca="1">IF(OR(M58='Tabla Impacto'!$C$11,M58='Tabla Impacto'!$D$11),"Leve",IF(OR(M58='Tabla Impacto'!$C$12,M58='Tabla Impacto'!$D$12),"Menor",IF(OR(M58='Tabla Impacto'!$C$13,M58='Tabla Impacto'!$D$13),"Moderado",IF(OR(M58='Tabla Impacto'!$C$14,M58='Tabla Impacto'!$D$14),"Mayor",IF(OR(M58='Tabla Impacto'!$C$15,M58='Tabla Impacto'!$D$15),"Catastrófico","")))))</f>
        <v/>
      </c>
      <c r="O58" s="243" t="str">
        <f t="shared" ref="O58" ca="1" si="68">IF(N58="","",IF(N58="Leve",0.2,IF(N58="Menor",0.4,IF(N58="Moderado",0.6,IF(N58="Mayor",0.8,IF(N58="Catastrófico",1,))))))</f>
        <v/>
      </c>
      <c r="P58" s="246" t="str">
        <f t="shared" ref="P58" ca="1" si="69">IF(OR(AND(J58="Muy Baja",N58="Leve"),AND(J58="Muy Baja",N58="Menor"),AND(J58="Baja",N58="Leve")),"Bajo",IF(OR(AND(J58="Muy baja",N58="Moderado"),AND(J58="Baja",N58="Menor"),AND(J58="Baja",N58="Moderado"),AND(J58="Media",N58="Leve"),AND(J58="Media",N58="Menor"),AND(J58="Media",N58="Moderado"),AND(J58="Alta",N58="Leve"),AND(J58="Alta",N58="Menor")),"Moderado",IF(OR(AND(J58="Muy Baja",N58="Mayor"),AND(J58="Baja",N58="Mayor"),AND(J58="Media",N58="Mayor"),AND(J58="Alta",N58="Moderado"),AND(J58="Alta",N58="Mayor"),AND(J58="Muy Alta",N58="Leve"),AND(J58="Muy Alta",N58="Menor"),AND(J58="Muy Alta",N58="Moderado"),AND(J58="Muy Alta",N58="Mayor")),"Alto",IF(OR(AND(J58="Muy Baja",N58="Catastrófico"),AND(J58="Baja",N58="Catastrófico"),AND(J58="Media",N58="Catastrófico"),AND(J58="Alta",N58="Catastrófico"),AND(J58="Muy Alta",N58="Catastrófico")),"Extremo",""))))</f>
        <v/>
      </c>
      <c r="Q58" s="105">
        <v>1</v>
      </c>
      <c r="R58" s="106"/>
      <c r="S58" s="107" t="str">
        <f>IF(OR(T58="Preventivo",T58="Detectivo"),"Probabilidad",IF(T58="Correctivo","Impacto",""))</f>
        <v/>
      </c>
      <c r="T58" s="108"/>
      <c r="U58" s="108"/>
      <c r="V58" s="109" t="str">
        <f>IF(AND(T58="Preventivo",U58="Automático"),"50%",IF(AND(T58="Preventivo",U58="Manual"),"40%",IF(AND(T58="Detectivo",U58="Automático"),"40%",IF(AND(T58="Detectivo",U58="Manual"),"30%",IF(AND(T58="Correctivo",U58="Automático"),"35%",IF(AND(T58="Correctivo",U58="Manual"),"25%",""))))))</f>
        <v/>
      </c>
      <c r="W58" s="108"/>
      <c r="X58" s="108"/>
      <c r="Y58" s="108"/>
      <c r="Z58" s="110" t="str">
        <f>IFERROR(IF(S58="Probabilidad",(K58-(+K58*V58)),IF(S58="Impacto",K58,"")),"")</f>
        <v/>
      </c>
      <c r="AA58" s="111" t="str">
        <f>IFERROR(IF(Z58="","",IF(Z58&lt;=0.2,"Muy Baja",IF(Z58&lt;=0.4,"Baja",IF(Z58&lt;=0.6,"Media",IF(Z58&lt;=0.8,"Alta","Muy Alta"))))),"")</f>
        <v/>
      </c>
      <c r="AB58" s="112" t="str">
        <f>+Z58</f>
        <v/>
      </c>
      <c r="AC58" s="111" t="str">
        <f>IFERROR(IF(AD58="","",IF(AD58&lt;=0.2,"Leve",IF(AD58&lt;=0.4,"Menor",IF(AD58&lt;=0.6,"Moderado",IF(AD58&lt;=0.8,"Mayor","Catastrófico"))))),"")</f>
        <v/>
      </c>
      <c r="AD58" s="112" t="str">
        <f>IFERROR(IF(S58="Impacto",(O58-(+O58*V58)),IF(S58="Probabilidad",O58,"")),"")</f>
        <v/>
      </c>
      <c r="AE58" s="113" t="str">
        <f>IFERROR(IF(OR(AND(AA58="Muy Baja",AC58="Leve"),AND(AA58="Muy Baja",AC58="Menor"),AND(AA58="Baja",AC58="Leve")),"Bajo",IF(OR(AND(AA58="Muy baja",AC58="Moderado"),AND(AA58="Baja",AC58="Menor"),AND(AA58="Baja",AC58="Moderado"),AND(AA58="Media",AC58="Leve"),AND(AA58="Media",AC58="Menor"),AND(AA58="Media",AC58="Moderado"),AND(AA58="Alta",AC58="Leve"),AND(AA58="Alta",AC58="Menor")),"Moderado",IF(OR(AND(AA58="Muy Baja",AC58="Mayor"),AND(AA58="Baja",AC58="Mayor"),AND(AA58="Media",AC58="Mayor"),AND(AA58="Alta",AC58="Moderado"),AND(AA58="Alta",AC58="Mayor"),AND(AA58="Muy Alta",AC58="Leve"),AND(AA58="Muy Alta",AC58="Menor"),AND(AA58="Muy Alta",AC58="Moderado"),AND(AA58="Muy Alta",AC58="Mayor")),"Alto",IF(OR(AND(AA58="Muy Baja",AC58="Catastrófico"),AND(AA58="Baja",AC58="Catastrófico"),AND(AA58="Media",AC58="Catastrófico"),AND(AA58="Alta",AC58="Catastrófico"),AND(AA58="Muy Alta",AC58="Catastrófico")),"Extremo","")))),"")</f>
        <v/>
      </c>
      <c r="AF58" s="114"/>
      <c r="AG58" s="115"/>
      <c r="AH58" s="116"/>
      <c r="AI58" s="117"/>
      <c r="AJ58" s="117"/>
      <c r="AK58" s="115"/>
      <c r="AL58" s="116"/>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row>
    <row r="59" spans="1:70" x14ac:dyDescent="0.3">
      <c r="A59" s="250"/>
      <c r="B59" s="253"/>
      <c r="C59" s="253"/>
      <c r="D59" s="253"/>
      <c r="E59" s="128"/>
      <c r="F59" s="256"/>
      <c r="G59" s="131"/>
      <c r="H59" s="253"/>
      <c r="I59" s="259"/>
      <c r="J59" s="262"/>
      <c r="K59" s="244"/>
      <c r="L59" s="265"/>
      <c r="M59" s="244">
        <f ca="1">IF(NOT(ISERROR(MATCH(L59,_xlfn.ANCHORARRAY(F70),0))),K72&amp;"Por favor no seleccionar los criterios de impacto",L59)</f>
        <v>0</v>
      </c>
      <c r="N59" s="262"/>
      <c r="O59" s="244"/>
      <c r="P59" s="247"/>
      <c r="Q59" s="105">
        <v>2</v>
      </c>
      <c r="R59" s="106"/>
      <c r="S59" s="107" t="str">
        <f>IF(OR(T59="Preventivo",T59="Detectivo"),"Probabilidad",IF(T59="Correctivo","Impacto",""))</f>
        <v/>
      </c>
      <c r="T59" s="108"/>
      <c r="U59" s="108"/>
      <c r="V59" s="109" t="str">
        <f t="shared" ref="V59:V63" si="70">IF(AND(T59="Preventivo",U59="Automático"),"50%",IF(AND(T59="Preventivo",U59="Manual"),"40%",IF(AND(T59="Detectivo",U59="Automático"),"40%",IF(AND(T59="Detectivo",U59="Manual"),"30%",IF(AND(T59="Correctivo",U59="Automático"),"35%",IF(AND(T59="Correctivo",U59="Manual"),"25%",""))))))</f>
        <v/>
      </c>
      <c r="W59" s="108"/>
      <c r="X59" s="108"/>
      <c r="Y59" s="108"/>
      <c r="Z59" s="110" t="str">
        <f>IFERROR(IF(AND(S58="Probabilidad",S59="Probabilidad"),(AB58-(+AB58*V59)),IF(S59="Probabilidad",(K58-(+K58*V59)),IF(S59="Impacto",AB58,""))),"")</f>
        <v/>
      </c>
      <c r="AA59" s="111" t="str">
        <f t="shared" si="58"/>
        <v/>
      </c>
      <c r="AB59" s="112" t="str">
        <f t="shared" ref="AB59:AB63" si="71">+Z59</f>
        <v/>
      </c>
      <c r="AC59" s="111" t="str">
        <f t="shared" si="60"/>
        <v/>
      </c>
      <c r="AD59" s="112" t="str">
        <f>IFERROR(IF(AND(S58="Impacto",S59="Impacto"),(AD58-(+AD58*V59)),IF(S59="Impacto",(O58-(+O58*V59)),IF(S59="Probabilidad",AD58,""))),"")</f>
        <v/>
      </c>
      <c r="AE59" s="113" t="str">
        <f t="shared" ref="AE59:AE60" si="72">IFERROR(IF(OR(AND(AA59="Muy Baja",AC59="Leve"),AND(AA59="Muy Baja",AC59="Menor"),AND(AA59="Baja",AC59="Leve")),"Bajo",IF(OR(AND(AA59="Muy baja",AC59="Moderado"),AND(AA59="Baja",AC59="Menor"),AND(AA59="Baja",AC59="Moderado"),AND(AA59="Media",AC59="Leve"),AND(AA59="Media",AC59="Menor"),AND(AA59="Media",AC59="Moderado"),AND(AA59="Alta",AC59="Leve"),AND(AA59="Alta",AC59="Menor")),"Moderado",IF(OR(AND(AA59="Muy Baja",AC59="Mayor"),AND(AA59="Baja",AC59="Mayor"),AND(AA59="Media",AC59="Mayor"),AND(AA59="Alta",AC59="Moderado"),AND(AA59="Alta",AC59="Mayor"),AND(AA59="Muy Alta",AC59="Leve"),AND(AA59="Muy Alta",AC59="Menor"),AND(AA59="Muy Alta",AC59="Moderado"),AND(AA59="Muy Alta",AC59="Mayor")),"Alto",IF(OR(AND(AA59="Muy Baja",AC59="Catastrófico"),AND(AA59="Baja",AC59="Catastrófico"),AND(AA59="Media",AC59="Catastrófico"),AND(AA59="Alta",AC59="Catastrófico"),AND(AA59="Muy Alta",AC59="Catastrófico")),"Extremo","")))),"")</f>
        <v/>
      </c>
      <c r="AF59" s="114"/>
      <c r="AG59" s="115"/>
      <c r="AH59" s="116"/>
      <c r="AI59" s="117"/>
      <c r="AJ59" s="117"/>
      <c r="AK59" s="115"/>
      <c r="AL59" s="116"/>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row>
    <row r="60" spans="1:70" x14ac:dyDescent="0.3">
      <c r="A60" s="250"/>
      <c r="B60" s="253"/>
      <c r="C60" s="253"/>
      <c r="D60" s="253"/>
      <c r="E60" s="128"/>
      <c r="F60" s="256"/>
      <c r="G60" s="131"/>
      <c r="H60" s="253"/>
      <c r="I60" s="259"/>
      <c r="J60" s="262"/>
      <c r="K60" s="244"/>
      <c r="L60" s="265"/>
      <c r="M60" s="244">
        <f ca="1">IF(NOT(ISERROR(MATCH(L60,_xlfn.ANCHORARRAY(F71),0))),K73&amp;"Por favor no seleccionar los criterios de impacto",L60)</f>
        <v>0</v>
      </c>
      <c r="N60" s="262"/>
      <c r="O60" s="244"/>
      <c r="P60" s="247"/>
      <c r="Q60" s="105">
        <v>3</v>
      </c>
      <c r="R60" s="118"/>
      <c r="S60" s="107" t="str">
        <f>IF(OR(T60="Preventivo",T60="Detectivo"),"Probabilidad",IF(T60="Correctivo","Impacto",""))</f>
        <v/>
      </c>
      <c r="T60" s="108"/>
      <c r="U60" s="108"/>
      <c r="V60" s="109" t="str">
        <f t="shared" si="70"/>
        <v/>
      </c>
      <c r="W60" s="108"/>
      <c r="X60" s="108"/>
      <c r="Y60" s="108"/>
      <c r="Z60" s="110" t="str">
        <f>IFERROR(IF(AND(S59="Probabilidad",S60="Probabilidad"),(AB59-(+AB59*V60)),IF(AND(S59="Impacto",S60="Probabilidad"),(AB58-(+AB58*V60)),IF(S60="Impacto",AB59,""))),"")</f>
        <v/>
      </c>
      <c r="AA60" s="111" t="str">
        <f t="shared" si="58"/>
        <v/>
      </c>
      <c r="AB60" s="112" t="str">
        <f t="shared" si="71"/>
        <v/>
      </c>
      <c r="AC60" s="111" t="str">
        <f t="shared" si="60"/>
        <v/>
      </c>
      <c r="AD60" s="112" t="str">
        <f>IFERROR(IF(AND(S59="Impacto",S60="Impacto"),(AD59-(+AD59*V60)),IF(AND(S59="Probabilidad",S60="Impacto"),(AD58-(+AD58*V60)),IF(S60="Probabilidad",AD59,""))),"")</f>
        <v/>
      </c>
      <c r="AE60" s="113" t="str">
        <f t="shared" si="72"/>
        <v/>
      </c>
      <c r="AF60" s="114"/>
      <c r="AG60" s="115"/>
      <c r="AH60" s="116"/>
      <c r="AI60" s="117"/>
      <c r="AJ60" s="117"/>
      <c r="AK60" s="115"/>
      <c r="AL60" s="116"/>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row>
    <row r="61" spans="1:70" x14ac:dyDescent="0.3">
      <c r="A61" s="250"/>
      <c r="B61" s="253"/>
      <c r="C61" s="253"/>
      <c r="D61" s="253"/>
      <c r="E61" s="128"/>
      <c r="F61" s="256"/>
      <c r="G61" s="131"/>
      <c r="H61" s="253"/>
      <c r="I61" s="259"/>
      <c r="J61" s="262"/>
      <c r="K61" s="244"/>
      <c r="L61" s="265"/>
      <c r="M61" s="244">
        <f ca="1">IF(NOT(ISERROR(MATCH(L61,_xlfn.ANCHORARRAY(F72),0))),K74&amp;"Por favor no seleccionar los criterios de impacto",L61)</f>
        <v>0</v>
      </c>
      <c r="N61" s="262"/>
      <c r="O61" s="244"/>
      <c r="P61" s="247"/>
      <c r="Q61" s="105">
        <v>4</v>
      </c>
      <c r="R61" s="106"/>
      <c r="S61" s="107" t="str">
        <f t="shared" ref="S61:S63" si="73">IF(OR(T61="Preventivo",T61="Detectivo"),"Probabilidad",IF(T61="Correctivo","Impacto",""))</f>
        <v/>
      </c>
      <c r="T61" s="108"/>
      <c r="U61" s="108"/>
      <c r="V61" s="109" t="str">
        <f t="shared" si="70"/>
        <v/>
      </c>
      <c r="W61" s="108"/>
      <c r="X61" s="108"/>
      <c r="Y61" s="108"/>
      <c r="Z61" s="110" t="str">
        <f t="shared" ref="Z61:Z63" si="74">IFERROR(IF(AND(S60="Probabilidad",S61="Probabilidad"),(AB60-(+AB60*V61)),IF(AND(S60="Impacto",S61="Probabilidad"),(AB59-(+AB59*V61)),IF(S61="Impacto",AB60,""))),"")</f>
        <v/>
      </c>
      <c r="AA61" s="111" t="str">
        <f t="shared" si="58"/>
        <v/>
      </c>
      <c r="AB61" s="112" t="str">
        <f t="shared" si="71"/>
        <v/>
      </c>
      <c r="AC61" s="111" t="str">
        <f t="shared" si="60"/>
        <v/>
      </c>
      <c r="AD61" s="112" t="str">
        <f t="shared" ref="AD61:AD63" si="75">IFERROR(IF(AND(S60="Impacto",S61="Impacto"),(AD60-(+AD60*V61)),IF(AND(S60="Probabilidad",S61="Impacto"),(AD59-(+AD59*V61)),IF(S61="Probabilidad",AD60,""))),"")</f>
        <v/>
      </c>
      <c r="AE61" s="113" t="str">
        <f>IFERROR(IF(OR(AND(AA61="Muy Baja",AC61="Leve"),AND(AA61="Muy Baja",AC61="Menor"),AND(AA61="Baja",AC61="Leve")),"Bajo",IF(OR(AND(AA61="Muy baja",AC61="Moderado"),AND(AA61="Baja",AC61="Menor"),AND(AA61="Baja",AC61="Moderado"),AND(AA61="Media",AC61="Leve"),AND(AA61="Media",AC61="Menor"),AND(AA61="Media",AC61="Moderado"),AND(AA61="Alta",AC61="Leve"),AND(AA61="Alta",AC61="Menor")),"Moderado",IF(OR(AND(AA61="Muy Baja",AC61="Mayor"),AND(AA61="Baja",AC61="Mayor"),AND(AA61="Media",AC61="Mayor"),AND(AA61="Alta",AC61="Moderado"),AND(AA61="Alta",AC61="Mayor"),AND(AA61="Muy Alta",AC61="Leve"),AND(AA61="Muy Alta",AC61="Menor"),AND(AA61="Muy Alta",AC61="Moderado"),AND(AA61="Muy Alta",AC61="Mayor")),"Alto",IF(OR(AND(AA61="Muy Baja",AC61="Catastrófico"),AND(AA61="Baja",AC61="Catastrófico"),AND(AA61="Media",AC61="Catastrófico"),AND(AA61="Alta",AC61="Catastrófico"),AND(AA61="Muy Alta",AC61="Catastrófico")),"Extremo","")))),"")</f>
        <v/>
      </c>
      <c r="AF61" s="114"/>
      <c r="AG61" s="115"/>
      <c r="AH61" s="116"/>
      <c r="AI61" s="117"/>
      <c r="AJ61" s="117"/>
      <c r="AK61" s="115"/>
      <c r="AL61" s="116"/>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row>
    <row r="62" spans="1:70" x14ac:dyDescent="0.3">
      <c r="A62" s="250"/>
      <c r="B62" s="253"/>
      <c r="C62" s="253"/>
      <c r="D62" s="253"/>
      <c r="E62" s="128"/>
      <c r="F62" s="256"/>
      <c r="G62" s="131"/>
      <c r="H62" s="253"/>
      <c r="I62" s="259"/>
      <c r="J62" s="262"/>
      <c r="K62" s="244"/>
      <c r="L62" s="265"/>
      <c r="M62" s="244">
        <f ca="1">IF(NOT(ISERROR(MATCH(L62,_xlfn.ANCHORARRAY(F73),0))),K75&amp;"Por favor no seleccionar los criterios de impacto",L62)</f>
        <v>0</v>
      </c>
      <c r="N62" s="262"/>
      <c r="O62" s="244"/>
      <c r="P62" s="247"/>
      <c r="Q62" s="105">
        <v>5</v>
      </c>
      <c r="R62" s="106"/>
      <c r="S62" s="107" t="str">
        <f t="shared" si="73"/>
        <v/>
      </c>
      <c r="T62" s="108"/>
      <c r="U62" s="108"/>
      <c r="V62" s="109" t="str">
        <f t="shared" si="70"/>
        <v/>
      </c>
      <c r="W62" s="108"/>
      <c r="X62" s="108"/>
      <c r="Y62" s="108"/>
      <c r="Z62" s="110" t="str">
        <f t="shared" si="74"/>
        <v/>
      </c>
      <c r="AA62" s="111" t="str">
        <f t="shared" si="58"/>
        <v/>
      </c>
      <c r="AB62" s="112" t="str">
        <f t="shared" si="71"/>
        <v/>
      </c>
      <c r="AC62" s="111" t="str">
        <f t="shared" si="60"/>
        <v/>
      </c>
      <c r="AD62" s="112" t="str">
        <f t="shared" si="75"/>
        <v/>
      </c>
      <c r="AE62" s="113" t="str">
        <f t="shared" ref="AE62:AE63" si="76">IFERROR(IF(OR(AND(AA62="Muy Baja",AC62="Leve"),AND(AA62="Muy Baja",AC62="Menor"),AND(AA62="Baja",AC62="Leve")),"Bajo",IF(OR(AND(AA62="Muy baja",AC62="Moderado"),AND(AA62="Baja",AC62="Menor"),AND(AA62="Baja",AC62="Moderado"),AND(AA62="Media",AC62="Leve"),AND(AA62="Media",AC62="Menor"),AND(AA62="Media",AC62="Moderado"),AND(AA62="Alta",AC62="Leve"),AND(AA62="Alta",AC62="Menor")),"Moderado",IF(OR(AND(AA62="Muy Baja",AC62="Mayor"),AND(AA62="Baja",AC62="Mayor"),AND(AA62="Media",AC62="Mayor"),AND(AA62="Alta",AC62="Moderado"),AND(AA62="Alta",AC62="Mayor"),AND(AA62="Muy Alta",AC62="Leve"),AND(AA62="Muy Alta",AC62="Menor"),AND(AA62="Muy Alta",AC62="Moderado"),AND(AA62="Muy Alta",AC62="Mayor")),"Alto",IF(OR(AND(AA62="Muy Baja",AC62="Catastrófico"),AND(AA62="Baja",AC62="Catastrófico"),AND(AA62="Media",AC62="Catastrófico"),AND(AA62="Alta",AC62="Catastrófico"),AND(AA62="Muy Alta",AC62="Catastrófico")),"Extremo","")))),"")</f>
        <v/>
      </c>
      <c r="AF62" s="114"/>
      <c r="AG62" s="115"/>
      <c r="AH62" s="116"/>
      <c r="AI62" s="117"/>
      <c r="AJ62" s="117"/>
      <c r="AK62" s="115"/>
      <c r="AL62" s="116"/>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row>
    <row r="63" spans="1:70" x14ac:dyDescent="0.3">
      <c r="A63" s="251"/>
      <c r="B63" s="254"/>
      <c r="C63" s="254"/>
      <c r="D63" s="254"/>
      <c r="E63" s="129"/>
      <c r="F63" s="257"/>
      <c r="G63" s="132"/>
      <c r="H63" s="254"/>
      <c r="I63" s="260"/>
      <c r="J63" s="263"/>
      <c r="K63" s="245"/>
      <c r="L63" s="266"/>
      <c r="M63" s="245">
        <f ca="1">IF(NOT(ISERROR(MATCH(L63,_xlfn.ANCHORARRAY(F74),0))),K76&amp;"Por favor no seleccionar los criterios de impacto",L63)</f>
        <v>0</v>
      </c>
      <c r="N63" s="263"/>
      <c r="O63" s="245"/>
      <c r="P63" s="248"/>
      <c r="Q63" s="105">
        <v>6</v>
      </c>
      <c r="R63" s="106"/>
      <c r="S63" s="107" t="str">
        <f t="shared" si="73"/>
        <v/>
      </c>
      <c r="T63" s="108"/>
      <c r="U63" s="108"/>
      <c r="V63" s="109" t="str">
        <f t="shared" si="70"/>
        <v/>
      </c>
      <c r="W63" s="108"/>
      <c r="X63" s="108"/>
      <c r="Y63" s="108"/>
      <c r="Z63" s="110" t="str">
        <f t="shared" si="74"/>
        <v/>
      </c>
      <c r="AA63" s="111" t="str">
        <f t="shared" si="58"/>
        <v/>
      </c>
      <c r="AB63" s="112" t="str">
        <f t="shared" si="71"/>
        <v/>
      </c>
      <c r="AC63" s="111" t="str">
        <f t="shared" si="60"/>
        <v/>
      </c>
      <c r="AD63" s="112" t="str">
        <f t="shared" si="75"/>
        <v/>
      </c>
      <c r="AE63" s="113" t="str">
        <f t="shared" si="76"/>
        <v/>
      </c>
      <c r="AF63" s="114"/>
      <c r="AG63" s="115"/>
      <c r="AH63" s="116"/>
      <c r="AI63" s="117"/>
      <c r="AJ63" s="117"/>
      <c r="AK63" s="115"/>
      <c r="AL63" s="116"/>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row>
    <row r="64" spans="1:70" x14ac:dyDescent="0.3">
      <c r="A64" s="249">
        <v>10</v>
      </c>
      <c r="B64" s="252"/>
      <c r="C64" s="252"/>
      <c r="D64" s="252"/>
      <c r="E64" s="127"/>
      <c r="F64" s="255"/>
      <c r="G64" s="130"/>
      <c r="H64" s="252"/>
      <c r="I64" s="258"/>
      <c r="J64" s="261" t="str">
        <f t="shared" ref="J64" si="77">IF(I64&lt;=0,"",IF(I64&lt;=2,"Muy Baja",IF(I64&lt;=24,"Baja",IF(I64&lt;=500,"Media",IF(I64&lt;=5000,"Alta","Muy Alta")))))</f>
        <v/>
      </c>
      <c r="K64" s="243" t="str">
        <f t="shared" ref="K64" si="78">IF(J64="","",IF(J64="Muy Baja",0.2,IF(J64="Baja",0.4,IF(J64="Media",0.6,IF(J64="Alta",0.8,IF(J64="Muy Alta",1,))))))</f>
        <v/>
      </c>
      <c r="L64" s="264"/>
      <c r="M64" s="243">
        <f ca="1">IF(NOT(ISERROR(MATCH(L64,'Tabla Impacto'!$B$221:$B$223,0))),'Tabla Impacto'!$F$223&amp;"Por favor no seleccionar los criterios de impacto(Afectación Económica o presupuestal y Pérdida Reputacional)",L64)</f>
        <v>0</v>
      </c>
      <c r="N64" s="261" t="str">
        <f ca="1">IF(OR(M64='Tabla Impacto'!$C$11,M64='Tabla Impacto'!$D$11),"Leve",IF(OR(M64='Tabla Impacto'!$C$12,M64='Tabla Impacto'!$D$12),"Menor",IF(OR(M64='Tabla Impacto'!$C$13,M64='Tabla Impacto'!$D$13),"Moderado",IF(OR(M64='Tabla Impacto'!$C$14,M64='Tabla Impacto'!$D$14),"Mayor",IF(OR(M64='Tabla Impacto'!$C$15,M64='Tabla Impacto'!$D$15),"Catastrófico","")))))</f>
        <v/>
      </c>
      <c r="O64" s="243" t="str">
        <f t="shared" ref="O64" ca="1" si="79">IF(N64="","",IF(N64="Leve",0.2,IF(N64="Menor",0.4,IF(N64="Moderado",0.6,IF(N64="Mayor",0.8,IF(N64="Catastrófico",1,))))))</f>
        <v/>
      </c>
      <c r="P64" s="246" t="str">
        <f t="shared" ref="P64" ca="1" si="80">IF(OR(AND(J64="Muy Baja",N64="Leve"),AND(J64="Muy Baja",N64="Menor"),AND(J64="Baja",N64="Leve")),"Bajo",IF(OR(AND(J64="Muy baja",N64="Moderado"),AND(J64="Baja",N64="Menor"),AND(J64="Baja",N64="Moderado"),AND(J64="Media",N64="Leve"),AND(J64="Media",N64="Menor"),AND(J64="Media",N64="Moderado"),AND(J64="Alta",N64="Leve"),AND(J64="Alta",N64="Menor")),"Moderado",IF(OR(AND(J64="Muy Baja",N64="Mayor"),AND(J64="Baja",N64="Mayor"),AND(J64="Media",N64="Mayor"),AND(J64="Alta",N64="Moderado"),AND(J64="Alta",N64="Mayor"),AND(J64="Muy Alta",N64="Leve"),AND(J64="Muy Alta",N64="Menor"),AND(J64="Muy Alta",N64="Moderado"),AND(J64="Muy Alta",N64="Mayor")),"Alto",IF(OR(AND(J64="Muy Baja",N64="Catastrófico"),AND(J64="Baja",N64="Catastrófico"),AND(J64="Media",N64="Catastrófico"),AND(J64="Alta",N64="Catastrófico"),AND(J64="Muy Alta",N64="Catastrófico")),"Extremo",""))))</f>
        <v/>
      </c>
      <c r="Q64" s="105">
        <v>1</v>
      </c>
      <c r="R64" s="106"/>
      <c r="S64" s="107" t="str">
        <f>IF(OR(T64="Preventivo",T64="Detectivo"),"Probabilidad",IF(T64="Correctivo","Impacto",""))</f>
        <v/>
      </c>
      <c r="T64" s="108"/>
      <c r="U64" s="108"/>
      <c r="V64" s="109" t="str">
        <f>IF(AND(T64="Preventivo",U64="Automático"),"50%",IF(AND(T64="Preventivo",U64="Manual"),"40%",IF(AND(T64="Detectivo",U64="Automático"),"40%",IF(AND(T64="Detectivo",U64="Manual"),"30%",IF(AND(T64="Correctivo",U64="Automático"),"35%",IF(AND(T64="Correctivo",U64="Manual"),"25%",""))))))</f>
        <v/>
      </c>
      <c r="W64" s="108"/>
      <c r="X64" s="108"/>
      <c r="Y64" s="108"/>
      <c r="Z64" s="110" t="str">
        <f>IFERROR(IF(S64="Probabilidad",(K64-(+K64*V64)),IF(S64="Impacto",K64,"")),"")</f>
        <v/>
      </c>
      <c r="AA64" s="111" t="str">
        <f>IFERROR(IF(Z64="","",IF(Z64&lt;=0.2,"Muy Baja",IF(Z64&lt;=0.4,"Baja",IF(Z64&lt;=0.6,"Media",IF(Z64&lt;=0.8,"Alta","Muy Alta"))))),"")</f>
        <v/>
      </c>
      <c r="AB64" s="112" t="str">
        <f>+Z64</f>
        <v/>
      </c>
      <c r="AC64" s="111" t="str">
        <f>IFERROR(IF(AD64="","",IF(AD64&lt;=0.2,"Leve",IF(AD64&lt;=0.4,"Menor",IF(AD64&lt;=0.6,"Moderado",IF(AD64&lt;=0.8,"Mayor","Catastrófico"))))),"")</f>
        <v/>
      </c>
      <c r="AD64" s="112" t="str">
        <f>IFERROR(IF(S64="Impacto",(O64-(+O64*V64)),IF(S64="Probabilidad",O64,"")),"")</f>
        <v/>
      </c>
      <c r="AE64" s="113" t="str">
        <f>IFERROR(IF(OR(AND(AA64="Muy Baja",AC64="Leve"),AND(AA64="Muy Baja",AC64="Menor"),AND(AA64="Baja",AC64="Leve")),"Bajo",IF(OR(AND(AA64="Muy baja",AC64="Moderado"),AND(AA64="Baja",AC64="Menor"),AND(AA64="Baja",AC64="Moderado"),AND(AA64="Media",AC64="Leve"),AND(AA64="Media",AC64="Menor"),AND(AA64="Media",AC64="Moderado"),AND(AA64="Alta",AC64="Leve"),AND(AA64="Alta",AC64="Menor")),"Moderado",IF(OR(AND(AA64="Muy Baja",AC64="Mayor"),AND(AA64="Baja",AC64="Mayor"),AND(AA64="Media",AC64="Mayor"),AND(AA64="Alta",AC64="Moderado"),AND(AA64="Alta",AC64="Mayor"),AND(AA64="Muy Alta",AC64="Leve"),AND(AA64="Muy Alta",AC64="Menor"),AND(AA64="Muy Alta",AC64="Moderado"),AND(AA64="Muy Alta",AC64="Mayor")),"Alto",IF(OR(AND(AA64="Muy Baja",AC64="Catastrófico"),AND(AA64="Baja",AC64="Catastrófico"),AND(AA64="Media",AC64="Catastrófico"),AND(AA64="Alta",AC64="Catastrófico"),AND(AA64="Muy Alta",AC64="Catastrófico")),"Extremo","")))),"")</f>
        <v/>
      </c>
      <c r="AF64" s="114"/>
      <c r="AG64" s="115"/>
      <c r="AH64" s="116"/>
      <c r="AI64" s="117"/>
      <c r="AJ64" s="117"/>
      <c r="AK64" s="115"/>
      <c r="AL64" s="116"/>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row>
    <row r="65" spans="1:38" x14ac:dyDescent="0.3">
      <c r="A65" s="250"/>
      <c r="B65" s="253"/>
      <c r="C65" s="253"/>
      <c r="D65" s="253"/>
      <c r="E65" s="128"/>
      <c r="F65" s="256"/>
      <c r="G65" s="131"/>
      <c r="H65" s="253"/>
      <c r="I65" s="259"/>
      <c r="J65" s="262"/>
      <c r="K65" s="244"/>
      <c r="L65" s="265"/>
      <c r="M65" s="244">
        <f ca="1">IF(NOT(ISERROR(MATCH(L65,_xlfn.ANCHORARRAY(F76),0))),K78&amp;"Por favor no seleccionar los criterios de impacto",L65)</f>
        <v>0</v>
      </c>
      <c r="N65" s="262"/>
      <c r="O65" s="244"/>
      <c r="P65" s="247"/>
      <c r="Q65" s="105">
        <v>2</v>
      </c>
      <c r="R65" s="106"/>
      <c r="S65" s="107" t="str">
        <f>IF(OR(T65="Preventivo",T65="Detectivo"),"Probabilidad",IF(T65="Correctivo","Impacto",""))</f>
        <v/>
      </c>
      <c r="T65" s="108"/>
      <c r="U65" s="108"/>
      <c r="V65" s="109" t="str">
        <f t="shared" ref="V65:V69" si="81">IF(AND(T65="Preventivo",U65="Automático"),"50%",IF(AND(T65="Preventivo",U65="Manual"),"40%",IF(AND(T65="Detectivo",U65="Automático"),"40%",IF(AND(T65="Detectivo",U65="Manual"),"30%",IF(AND(T65="Correctivo",U65="Automático"),"35%",IF(AND(T65="Correctivo",U65="Manual"),"25%",""))))))</f>
        <v/>
      </c>
      <c r="W65" s="108"/>
      <c r="X65" s="108"/>
      <c r="Y65" s="108"/>
      <c r="Z65" s="110" t="str">
        <f>IFERROR(IF(AND(S64="Probabilidad",S65="Probabilidad"),(AB64-(+AB64*V65)),IF(S65="Probabilidad",(K64-(+K64*V65)),IF(S65="Impacto",AB64,""))),"")</f>
        <v/>
      </c>
      <c r="AA65" s="111" t="str">
        <f t="shared" si="58"/>
        <v/>
      </c>
      <c r="AB65" s="112" t="str">
        <f t="shared" ref="AB65:AB69" si="82">+Z65</f>
        <v/>
      </c>
      <c r="AC65" s="111" t="str">
        <f t="shared" si="60"/>
        <v/>
      </c>
      <c r="AD65" s="112" t="str">
        <f>IFERROR(IF(AND(S64="Impacto",S65="Impacto"),(AD64-(+AD64*V65)),IF(S65="Impacto",(O64-(+O64*V65)),IF(S65="Probabilidad",AD64,""))),"")</f>
        <v/>
      </c>
      <c r="AE65" s="113" t="str">
        <f t="shared" ref="AE65:AE66" si="83">IFERROR(IF(OR(AND(AA65="Muy Baja",AC65="Leve"),AND(AA65="Muy Baja",AC65="Menor"),AND(AA65="Baja",AC65="Leve")),"Bajo",IF(OR(AND(AA65="Muy baja",AC65="Moderado"),AND(AA65="Baja",AC65="Menor"),AND(AA65="Baja",AC65="Moderado"),AND(AA65="Media",AC65="Leve"),AND(AA65="Media",AC65="Menor"),AND(AA65="Media",AC65="Moderado"),AND(AA65="Alta",AC65="Leve"),AND(AA65="Alta",AC65="Menor")),"Moderado",IF(OR(AND(AA65="Muy Baja",AC65="Mayor"),AND(AA65="Baja",AC65="Mayor"),AND(AA65="Media",AC65="Mayor"),AND(AA65="Alta",AC65="Moderado"),AND(AA65="Alta",AC65="Mayor"),AND(AA65="Muy Alta",AC65="Leve"),AND(AA65="Muy Alta",AC65="Menor"),AND(AA65="Muy Alta",AC65="Moderado"),AND(AA65="Muy Alta",AC65="Mayor")),"Alto",IF(OR(AND(AA65="Muy Baja",AC65="Catastrófico"),AND(AA65="Baja",AC65="Catastrófico"),AND(AA65="Media",AC65="Catastrófico"),AND(AA65="Alta",AC65="Catastrófico"),AND(AA65="Muy Alta",AC65="Catastrófico")),"Extremo","")))),"")</f>
        <v/>
      </c>
      <c r="AF65" s="114"/>
      <c r="AG65" s="115"/>
      <c r="AH65" s="116"/>
      <c r="AI65" s="117"/>
      <c r="AJ65" s="117"/>
      <c r="AK65" s="115"/>
      <c r="AL65" s="116"/>
    </row>
    <row r="66" spans="1:38" x14ac:dyDescent="0.3">
      <c r="A66" s="250"/>
      <c r="B66" s="253"/>
      <c r="C66" s="253"/>
      <c r="D66" s="253"/>
      <c r="E66" s="128"/>
      <c r="F66" s="256"/>
      <c r="G66" s="131"/>
      <c r="H66" s="253"/>
      <c r="I66" s="259"/>
      <c r="J66" s="262"/>
      <c r="K66" s="244"/>
      <c r="L66" s="265"/>
      <c r="M66" s="244">
        <f ca="1">IF(NOT(ISERROR(MATCH(L66,_xlfn.ANCHORARRAY(F77),0))),K79&amp;"Por favor no seleccionar los criterios de impacto",L66)</f>
        <v>0</v>
      </c>
      <c r="N66" s="262"/>
      <c r="O66" s="244"/>
      <c r="P66" s="247"/>
      <c r="Q66" s="105">
        <v>3</v>
      </c>
      <c r="R66" s="118"/>
      <c r="S66" s="107" t="str">
        <f>IF(OR(T66="Preventivo",T66="Detectivo"),"Probabilidad",IF(T66="Correctivo","Impacto",""))</f>
        <v/>
      </c>
      <c r="T66" s="108"/>
      <c r="U66" s="108"/>
      <c r="V66" s="109" t="str">
        <f t="shared" si="81"/>
        <v/>
      </c>
      <c r="W66" s="108"/>
      <c r="X66" s="108"/>
      <c r="Y66" s="108"/>
      <c r="Z66" s="110" t="str">
        <f>IFERROR(IF(AND(S65="Probabilidad",S66="Probabilidad"),(AB65-(+AB65*V66)),IF(AND(S65="Impacto",S66="Probabilidad"),(AB64-(+AB64*V66)),IF(S66="Impacto",AB65,""))),"")</f>
        <v/>
      </c>
      <c r="AA66" s="111" t="str">
        <f t="shared" si="58"/>
        <v/>
      </c>
      <c r="AB66" s="112" t="str">
        <f t="shared" si="82"/>
        <v/>
      </c>
      <c r="AC66" s="111" t="str">
        <f t="shared" si="60"/>
        <v/>
      </c>
      <c r="AD66" s="112" t="str">
        <f>IFERROR(IF(AND(S65="Impacto",S66="Impacto"),(AD65-(+AD65*V66)),IF(AND(S65="Probabilidad",S66="Impacto"),(AD64-(+AD64*V66)),IF(S66="Probabilidad",AD65,""))),"")</f>
        <v/>
      </c>
      <c r="AE66" s="113" t="str">
        <f t="shared" si="83"/>
        <v/>
      </c>
      <c r="AF66" s="114"/>
      <c r="AG66" s="115"/>
      <c r="AH66" s="116"/>
      <c r="AI66" s="117"/>
      <c r="AJ66" s="117"/>
      <c r="AK66" s="115"/>
      <c r="AL66" s="116"/>
    </row>
    <row r="67" spans="1:38" x14ac:dyDescent="0.3">
      <c r="A67" s="250"/>
      <c r="B67" s="253"/>
      <c r="C67" s="253"/>
      <c r="D67" s="253"/>
      <c r="E67" s="128"/>
      <c r="F67" s="256"/>
      <c r="G67" s="131"/>
      <c r="H67" s="253"/>
      <c r="I67" s="259"/>
      <c r="J67" s="262"/>
      <c r="K67" s="244"/>
      <c r="L67" s="265"/>
      <c r="M67" s="244">
        <f ca="1">IF(NOT(ISERROR(MATCH(L67,_xlfn.ANCHORARRAY(F78),0))),K80&amp;"Por favor no seleccionar los criterios de impacto",L67)</f>
        <v>0</v>
      </c>
      <c r="N67" s="262"/>
      <c r="O67" s="244"/>
      <c r="P67" s="247"/>
      <c r="Q67" s="105">
        <v>4</v>
      </c>
      <c r="R67" s="106"/>
      <c r="S67" s="107" t="str">
        <f t="shared" ref="S67:S69" si="84">IF(OR(T67="Preventivo",T67="Detectivo"),"Probabilidad",IF(T67="Correctivo","Impacto",""))</f>
        <v/>
      </c>
      <c r="T67" s="108"/>
      <c r="U67" s="108"/>
      <c r="V67" s="109" t="str">
        <f t="shared" si="81"/>
        <v/>
      </c>
      <c r="W67" s="108"/>
      <c r="X67" s="108"/>
      <c r="Y67" s="108"/>
      <c r="Z67" s="110" t="str">
        <f t="shared" ref="Z67:Z69" si="85">IFERROR(IF(AND(S66="Probabilidad",S67="Probabilidad"),(AB66-(+AB66*V67)),IF(AND(S66="Impacto",S67="Probabilidad"),(AB65-(+AB65*V67)),IF(S67="Impacto",AB66,""))),"")</f>
        <v/>
      </c>
      <c r="AA67" s="111" t="str">
        <f t="shared" si="58"/>
        <v/>
      </c>
      <c r="AB67" s="112" t="str">
        <f t="shared" si="82"/>
        <v/>
      </c>
      <c r="AC67" s="111" t="str">
        <f t="shared" si="60"/>
        <v/>
      </c>
      <c r="AD67" s="112" t="str">
        <f t="shared" ref="AD67:AD69" si="86">IFERROR(IF(AND(S66="Impacto",S67="Impacto"),(AD66-(+AD66*V67)),IF(AND(S66="Probabilidad",S67="Impacto"),(AD65-(+AD65*V67)),IF(S67="Probabilidad",AD66,""))),"")</f>
        <v/>
      </c>
      <c r="AE67" s="113" t="str">
        <f>IFERROR(IF(OR(AND(AA67="Muy Baja",AC67="Leve"),AND(AA67="Muy Baja",AC67="Menor"),AND(AA67="Baja",AC67="Leve")),"Bajo",IF(OR(AND(AA67="Muy baja",AC67="Moderado"),AND(AA67="Baja",AC67="Menor"),AND(AA67="Baja",AC67="Moderado"),AND(AA67="Media",AC67="Leve"),AND(AA67="Media",AC67="Menor"),AND(AA67="Media",AC67="Moderado"),AND(AA67="Alta",AC67="Leve"),AND(AA67="Alta",AC67="Menor")),"Moderado",IF(OR(AND(AA67="Muy Baja",AC67="Mayor"),AND(AA67="Baja",AC67="Mayor"),AND(AA67="Media",AC67="Mayor"),AND(AA67="Alta",AC67="Moderado"),AND(AA67="Alta",AC67="Mayor"),AND(AA67="Muy Alta",AC67="Leve"),AND(AA67="Muy Alta",AC67="Menor"),AND(AA67="Muy Alta",AC67="Moderado"),AND(AA67="Muy Alta",AC67="Mayor")),"Alto",IF(OR(AND(AA67="Muy Baja",AC67="Catastrófico"),AND(AA67="Baja",AC67="Catastrófico"),AND(AA67="Media",AC67="Catastrófico"),AND(AA67="Alta",AC67="Catastrófico"),AND(AA67="Muy Alta",AC67="Catastrófico")),"Extremo","")))),"")</f>
        <v/>
      </c>
      <c r="AF67" s="114"/>
      <c r="AG67" s="115"/>
      <c r="AH67" s="116"/>
      <c r="AI67" s="117"/>
      <c r="AJ67" s="117"/>
      <c r="AK67" s="115"/>
      <c r="AL67" s="116"/>
    </row>
    <row r="68" spans="1:38" x14ac:dyDescent="0.3">
      <c r="A68" s="250"/>
      <c r="B68" s="253"/>
      <c r="C68" s="253"/>
      <c r="D68" s="253"/>
      <c r="E68" s="128"/>
      <c r="F68" s="256"/>
      <c r="G68" s="131"/>
      <c r="H68" s="253"/>
      <c r="I68" s="259"/>
      <c r="J68" s="262"/>
      <c r="K68" s="244"/>
      <c r="L68" s="265"/>
      <c r="M68" s="244">
        <f ca="1">IF(NOT(ISERROR(MATCH(L68,_xlfn.ANCHORARRAY(F79),0))),K81&amp;"Por favor no seleccionar los criterios de impacto",L68)</f>
        <v>0</v>
      </c>
      <c r="N68" s="262"/>
      <c r="O68" s="244"/>
      <c r="P68" s="247"/>
      <c r="Q68" s="105">
        <v>5</v>
      </c>
      <c r="R68" s="106"/>
      <c r="S68" s="107" t="str">
        <f t="shared" si="84"/>
        <v/>
      </c>
      <c r="T68" s="108"/>
      <c r="U68" s="108"/>
      <c r="V68" s="109" t="str">
        <f t="shared" si="81"/>
        <v/>
      </c>
      <c r="W68" s="108"/>
      <c r="X68" s="108"/>
      <c r="Y68" s="108"/>
      <c r="Z68" s="110" t="str">
        <f t="shared" si="85"/>
        <v/>
      </c>
      <c r="AA68" s="111" t="str">
        <f t="shared" si="58"/>
        <v/>
      </c>
      <c r="AB68" s="112" t="str">
        <f t="shared" si="82"/>
        <v/>
      </c>
      <c r="AC68" s="111" t="str">
        <f t="shared" si="60"/>
        <v/>
      </c>
      <c r="AD68" s="112" t="str">
        <f t="shared" si="86"/>
        <v/>
      </c>
      <c r="AE68" s="113" t="str">
        <f t="shared" ref="AE68:AE69" si="87">IFERROR(IF(OR(AND(AA68="Muy Baja",AC68="Leve"),AND(AA68="Muy Baja",AC68="Menor"),AND(AA68="Baja",AC68="Leve")),"Bajo",IF(OR(AND(AA68="Muy baja",AC68="Moderado"),AND(AA68="Baja",AC68="Menor"),AND(AA68="Baja",AC68="Moderado"),AND(AA68="Media",AC68="Leve"),AND(AA68="Media",AC68="Menor"),AND(AA68="Media",AC68="Moderado"),AND(AA68="Alta",AC68="Leve"),AND(AA68="Alta",AC68="Menor")),"Moderado",IF(OR(AND(AA68="Muy Baja",AC68="Mayor"),AND(AA68="Baja",AC68="Mayor"),AND(AA68="Media",AC68="Mayor"),AND(AA68="Alta",AC68="Moderado"),AND(AA68="Alta",AC68="Mayor"),AND(AA68="Muy Alta",AC68="Leve"),AND(AA68="Muy Alta",AC68="Menor"),AND(AA68="Muy Alta",AC68="Moderado"),AND(AA68="Muy Alta",AC68="Mayor")),"Alto",IF(OR(AND(AA68="Muy Baja",AC68="Catastrófico"),AND(AA68="Baja",AC68="Catastrófico"),AND(AA68="Media",AC68="Catastrófico"),AND(AA68="Alta",AC68="Catastrófico"),AND(AA68="Muy Alta",AC68="Catastrófico")),"Extremo","")))),"")</f>
        <v/>
      </c>
      <c r="AF68" s="114"/>
      <c r="AG68" s="115"/>
      <c r="AH68" s="116"/>
      <c r="AI68" s="117"/>
      <c r="AJ68" s="117"/>
      <c r="AK68" s="115"/>
      <c r="AL68" s="116"/>
    </row>
    <row r="69" spans="1:38" x14ac:dyDescent="0.3">
      <c r="A69" s="251"/>
      <c r="B69" s="254"/>
      <c r="C69" s="254"/>
      <c r="D69" s="254"/>
      <c r="E69" s="129"/>
      <c r="F69" s="257"/>
      <c r="G69" s="132"/>
      <c r="H69" s="254"/>
      <c r="I69" s="260"/>
      <c r="J69" s="263"/>
      <c r="K69" s="245"/>
      <c r="L69" s="266"/>
      <c r="M69" s="245">
        <f ca="1">IF(NOT(ISERROR(MATCH(L69,_xlfn.ANCHORARRAY(F80),0))),K82&amp;"Por favor no seleccionar los criterios de impacto",L69)</f>
        <v>0</v>
      </c>
      <c r="N69" s="263"/>
      <c r="O69" s="245"/>
      <c r="P69" s="248"/>
      <c r="Q69" s="105">
        <v>6</v>
      </c>
      <c r="R69" s="106"/>
      <c r="S69" s="107" t="str">
        <f t="shared" si="84"/>
        <v/>
      </c>
      <c r="T69" s="108"/>
      <c r="U69" s="108"/>
      <c r="V69" s="109" t="str">
        <f t="shared" si="81"/>
        <v/>
      </c>
      <c r="W69" s="108"/>
      <c r="X69" s="108"/>
      <c r="Y69" s="108"/>
      <c r="Z69" s="110" t="str">
        <f t="shared" si="85"/>
        <v/>
      </c>
      <c r="AA69" s="111" t="str">
        <f t="shared" si="58"/>
        <v/>
      </c>
      <c r="AB69" s="112" t="str">
        <f t="shared" si="82"/>
        <v/>
      </c>
      <c r="AC69" s="111" t="str">
        <f t="shared" si="60"/>
        <v/>
      </c>
      <c r="AD69" s="112" t="str">
        <f t="shared" si="86"/>
        <v/>
      </c>
      <c r="AE69" s="113" t="str">
        <f t="shared" si="87"/>
        <v/>
      </c>
      <c r="AF69" s="114"/>
      <c r="AG69" s="115"/>
      <c r="AH69" s="116"/>
      <c r="AI69" s="117"/>
      <c r="AJ69" s="117"/>
      <c r="AK69" s="115"/>
      <c r="AL69" s="116"/>
    </row>
    <row r="70" spans="1:38" x14ac:dyDescent="0.3">
      <c r="A70" s="6"/>
      <c r="B70" s="240" t="s">
        <v>125</v>
      </c>
      <c r="C70" s="241"/>
      <c r="D70" s="241"/>
      <c r="E70" s="241"/>
      <c r="F70" s="241"/>
      <c r="G70" s="241"/>
      <c r="H70" s="241"/>
      <c r="I70" s="241"/>
      <c r="J70" s="241"/>
      <c r="K70" s="241"/>
      <c r="L70" s="241"/>
      <c r="M70" s="241"/>
      <c r="N70" s="241"/>
      <c r="O70" s="241"/>
      <c r="P70" s="241"/>
      <c r="Q70" s="241"/>
      <c r="R70" s="241"/>
      <c r="S70" s="241"/>
      <c r="T70" s="241"/>
      <c r="U70" s="241"/>
      <c r="V70" s="241"/>
      <c r="W70" s="241"/>
      <c r="X70" s="241"/>
      <c r="Y70" s="241"/>
      <c r="Z70" s="241"/>
      <c r="AA70" s="241"/>
      <c r="AB70" s="241"/>
      <c r="AC70" s="241"/>
      <c r="AD70" s="241"/>
      <c r="AE70" s="241"/>
      <c r="AF70" s="241"/>
      <c r="AG70" s="241"/>
      <c r="AH70" s="241"/>
      <c r="AI70" s="241"/>
      <c r="AJ70" s="241"/>
      <c r="AK70" s="241"/>
      <c r="AL70" s="242"/>
    </row>
    <row r="72" spans="1:38" x14ac:dyDescent="0.3">
      <c r="A72" s="1"/>
      <c r="B72" s="24" t="s">
        <v>137</v>
      </c>
      <c r="C72" s="1"/>
      <c r="D72" s="1"/>
      <c r="E72" s="1"/>
      <c r="H72" s="1"/>
    </row>
  </sheetData>
  <dataConsolidate/>
  <mergeCells count="190">
    <mergeCell ref="C5:P5"/>
    <mergeCell ref="J22:J27"/>
    <mergeCell ref="A16:A21"/>
    <mergeCell ref="A10:A15"/>
    <mergeCell ref="B10:B15"/>
    <mergeCell ref="C10:C15"/>
    <mergeCell ref="D10:D15"/>
    <mergeCell ref="F10:F15"/>
    <mergeCell ref="A22:A27"/>
    <mergeCell ref="B22:B27"/>
    <mergeCell ref="D22:D27"/>
    <mergeCell ref="F22:F27"/>
    <mergeCell ref="H16:H21"/>
    <mergeCell ref="I16:I21"/>
    <mergeCell ref="J16:J21"/>
    <mergeCell ref="J10:J15"/>
    <mergeCell ref="E8:E9"/>
    <mergeCell ref="D16:D21"/>
    <mergeCell ref="F16:F21"/>
    <mergeCell ref="M16:M21"/>
    <mergeCell ref="N16:N21"/>
    <mergeCell ref="O16:O21"/>
    <mergeCell ref="P16:P21"/>
    <mergeCell ref="B16:B21"/>
    <mergeCell ref="C16:C21"/>
    <mergeCell ref="P10:P15"/>
    <mergeCell ref="K10:K15"/>
    <mergeCell ref="L10:L15"/>
    <mergeCell ref="M10:M15"/>
    <mergeCell ref="N10:N15"/>
    <mergeCell ref="O10:O15"/>
    <mergeCell ref="I8:I9"/>
    <mergeCell ref="J8:J9"/>
    <mergeCell ref="K8:K9"/>
    <mergeCell ref="N8:N9"/>
    <mergeCell ref="O8:O9"/>
    <mergeCell ref="G16:G21"/>
    <mergeCell ref="K16:K21"/>
    <mergeCell ref="L16:L21"/>
    <mergeCell ref="E11:E15"/>
    <mergeCell ref="E16:E17"/>
    <mergeCell ref="G10:G11"/>
    <mergeCell ref="I10:I11"/>
    <mergeCell ref="A4:B4"/>
    <mergeCell ref="A5:B5"/>
    <mergeCell ref="A6:B6"/>
    <mergeCell ref="A8:A9"/>
    <mergeCell ref="H8:H9"/>
    <mergeCell ref="F8:F9"/>
    <mergeCell ref="D8:D9"/>
    <mergeCell ref="C8:C9"/>
    <mergeCell ref="AF8:AF9"/>
    <mergeCell ref="Q8:Q9"/>
    <mergeCell ref="AE8:AE9"/>
    <mergeCell ref="AD8:AD9"/>
    <mergeCell ref="Z8:Z9"/>
    <mergeCell ref="R8:R9"/>
    <mergeCell ref="AC8:AC9"/>
    <mergeCell ref="AA8:AA9"/>
    <mergeCell ref="C4:AL4"/>
    <mergeCell ref="B8:B9"/>
    <mergeCell ref="P8:P9"/>
    <mergeCell ref="L8:L9"/>
    <mergeCell ref="M8:M9"/>
    <mergeCell ref="S8:S9"/>
    <mergeCell ref="T8:Y8"/>
    <mergeCell ref="AG8:AG9"/>
    <mergeCell ref="AL8:AL9"/>
    <mergeCell ref="AK8:AK9"/>
    <mergeCell ref="AJ8:AJ9"/>
    <mergeCell ref="AI8:AI9"/>
    <mergeCell ref="AH8:AH9"/>
    <mergeCell ref="AB8:AB9"/>
    <mergeCell ref="AG10:AG12"/>
    <mergeCell ref="O22:O27"/>
    <mergeCell ref="P22:P27"/>
    <mergeCell ref="A28:A33"/>
    <mergeCell ref="B28:B33"/>
    <mergeCell ref="C28:C33"/>
    <mergeCell ref="D28:D33"/>
    <mergeCell ref="F28:F33"/>
    <mergeCell ref="H28:H33"/>
    <mergeCell ref="I28:I33"/>
    <mergeCell ref="J28:J33"/>
    <mergeCell ref="K28:K33"/>
    <mergeCell ref="L28:L33"/>
    <mergeCell ref="M28:M33"/>
    <mergeCell ref="N28:N33"/>
    <mergeCell ref="O28:O33"/>
    <mergeCell ref="P28:P33"/>
    <mergeCell ref="C22:C27"/>
    <mergeCell ref="K22:K27"/>
    <mergeCell ref="L22:L27"/>
    <mergeCell ref="M22:M27"/>
    <mergeCell ref="N22:N27"/>
    <mergeCell ref="G22:G27"/>
    <mergeCell ref="H22:H27"/>
    <mergeCell ref="I22:I27"/>
    <mergeCell ref="O34:O39"/>
    <mergeCell ref="P34:P39"/>
    <mergeCell ref="O40:O45"/>
    <mergeCell ref="P40:P45"/>
    <mergeCell ref="L46:L51"/>
    <mergeCell ref="M46:M51"/>
    <mergeCell ref="N46:N51"/>
    <mergeCell ref="A34:A39"/>
    <mergeCell ref="B34:B39"/>
    <mergeCell ref="C34:C39"/>
    <mergeCell ref="A40:A45"/>
    <mergeCell ref="B40:B45"/>
    <mergeCell ref="C40:C45"/>
    <mergeCell ref="D40:D45"/>
    <mergeCell ref="F40:F45"/>
    <mergeCell ref="H40:H45"/>
    <mergeCell ref="D34:D39"/>
    <mergeCell ref="F34:F39"/>
    <mergeCell ref="L40:L45"/>
    <mergeCell ref="M40:M45"/>
    <mergeCell ref="N40:N45"/>
    <mergeCell ref="H34:H39"/>
    <mergeCell ref="I34:I39"/>
    <mergeCell ref="J34:J39"/>
    <mergeCell ref="K34:K39"/>
    <mergeCell ref="L34:L39"/>
    <mergeCell ref="I40:I45"/>
    <mergeCell ref="J40:J45"/>
    <mergeCell ref="K40:K45"/>
    <mergeCell ref="M34:M39"/>
    <mergeCell ref="N34:N39"/>
    <mergeCell ref="A52:A57"/>
    <mergeCell ref="B52:B57"/>
    <mergeCell ref="C52:C57"/>
    <mergeCell ref="D52:D57"/>
    <mergeCell ref="F52:F57"/>
    <mergeCell ref="A46:A51"/>
    <mergeCell ref="B46:B51"/>
    <mergeCell ref="C46:C51"/>
    <mergeCell ref="D46:D51"/>
    <mergeCell ref="F46:F51"/>
    <mergeCell ref="O46:O51"/>
    <mergeCell ref="P46:P51"/>
    <mergeCell ref="H52:H57"/>
    <mergeCell ref="I52:I57"/>
    <mergeCell ref="J52:J57"/>
    <mergeCell ref="K52:K57"/>
    <mergeCell ref="L52:L57"/>
    <mergeCell ref="H46:H51"/>
    <mergeCell ref="I46:I51"/>
    <mergeCell ref="J46:J51"/>
    <mergeCell ref="K46:K51"/>
    <mergeCell ref="M52:M57"/>
    <mergeCell ref="N52:N57"/>
    <mergeCell ref="O52:O57"/>
    <mergeCell ref="P52:P57"/>
    <mergeCell ref="L58:L63"/>
    <mergeCell ref="M58:M63"/>
    <mergeCell ref="N58:N63"/>
    <mergeCell ref="A58:A63"/>
    <mergeCell ref="B58:B63"/>
    <mergeCell ref="C58:C63"/>
    <mergeCell ref="D58:D63"/>
    <mergeCell ref="F58:F63"/>
    <mergeCell ref="H58:H63"/>
    <mergeCell ref="I58:I63"/>
    <mergeCell ref="J58:J63"/>
    <mergeCell ref="K58:K63"/>
    <mergeCell ref="C6:AL6"/>
    <mergeCell ref="A1:AL2"/>
    <mergeCell ref="A7:I7"/>
    <mergeCell ref="J7:P7"/>
    <mergeCell ref="Q7:Y7"/>
    <mergeCell ref="Z7:AF7"/>
    <mergeCell ref="AG7:AL7"/>
    <mergeCell ref="B70:AL70"/>
    <mergeCell ref="O58:O63"/>
    <mergeCell ref="P58:P63"/>
    <mergeCell ref="A64:A69"/>
    <mergeCell ref="B64:B69"/>
    <mergeCell ref="C64:C69"/>
    <mergeCell ref="D64:D69"/>
    <mergeCell ref="F64:F69"/>
    <mergeCell ref="H64:H69"/>
    <mergeCell ref="I64:I69"/>
    <mergeCell ref="J64:J69"/>
    <mergeCell ref="K64:K69"/>
    <mergeCell ref="L64:L69"/>
    <mergeCell ref="M64:M69"/>
    <mergeCell ref="N64:N69"/>
    <mergeCell ref="O64:O69"/>
    <mergeCell ref="P64:P69"/>
  </mergeCells>
  <conditionalFormatting sqref="J10 J16 J22 J28 J34 J40 J46 J52 J58 J64">
    <cfRule type="cellIs" dxfId="202" priority="361" operator="equal">
      <formula>"Muy Alta"</formula>
    </cfRule>
    <cfRule type="cellIs" dxfId="201" priority="362" operator="equal">
      <formula>"Alta"</formula>
    </cfRule>
    <cfRule type="cellIs" dxfId="200" priority="363" operator="equal">
      <formula>"Media"</formula>
    </cfRule>
    <cfRule type="cellIs" dxfId="199" priority="364" operator="equal">
      <formula>"Baja"</formula>
    </cfRule>
    <cfRule type="cellIs" dxfId="198" priority="365" operator="equal">
      <formula>"Muy Baja"</formula>
    </cfRule>
  </conditionalFormatting>
  <conditionalFormatting sqref="N10 N16 N22 N28 N34 N40 N46 N52 N58 N64">
    <cfRule type="cellIs" dxfId="197" priority="356" operator="equal">
      <formula>"Catastrófico"</formula>
    </cfRule>
    <cfRule type="cellIs" dxfId="196" priority="357" operator="equal">
      <formula>"Mayor"</formula>
    </cfRule>
    <cfRule type="cellIs" dxfId="195" priority="358" operator="equal">
      <formula>"Moderado"</formula>
    </cfRule>
    <cfRule type="cellIs" dxfId="194" priority="359" operator="equal">
      <formula>"Menor"</formula>
    </cfRule>
    <cfRule type="cellIs" dxfId="193" priority="360" operator="equal">
      <formula>"Leve"</formula>
    </cfRule>
  </conditionalFormatting>
  <conditionalFormatting sqref="P10">
    <cfRule type="cellIs" dxfId="192" priority="352" operator="equal">
      <formula>"Extremo"</formula>
    </cfRule>
    <cfRule type="cellIs" dxfId="191" priority="353" operator="equal">
      <formula>"Alto"</formula>
    </cfRule>
    <cfRule type="cellIs" dxfId="190" priority="354" operator="equal">
      <formula>"Moderado"</formula>
    </cfRule>
    <cfRule type="cellIs" dxfId="189" priority="355" operator="equal">
      <formula>"Bajo"</formula>
    </cfRule>
  </conditionalFormatting>
  <conditionalFormatting sqref="AA10">
    <cfRule type="cellIs" dxfId="188" priority="347" operator="equal">
      <formula>"Muy Alta"</formula>
    </cfRule>
    <cfRule type="cellIs" dxfId="187" priority="348" operator="equal">
      <formula>"Alta"</formula>
    </cfRule>
    <cfRule type="cellIs" dxfId="186" priority="349" operator="equal">
      <formula>"Media"</formula>
    </cfRule>
    <cfRule type="cellIs" dxfId="185" priority="350" operator="equal">
      <formula>"Baja"</formula>
    </cfRule>
    <cfRule type="cellIs" dxfId="184" priority="351" operator="equal">
      <formula>"Muy Baja"</formula>
    </cfRule>
  </conditionalFormatting>
  <conditionalFormatting sqref="AC10">
    <cfRule type="cellIs" dxfId="183" priority="342" operator="equal">
      <formula>"Catastrófico"</formula>
    </cfRule>
    <cfRule type="cellIs" dxfId="182" priority="343" operator="equal">
      <formula>"Mayor"</formula>
    </cfRule>
    <cfRule type="cellIs" dxfId="181" priority="344" operator="equal">
      <formula>"Moderado"</formula>
    </cfRule>
    <cfRule type="cellIs" dxfId="180" priority="345" operator="equal">
      <formula>"Menor"</formula>
    </cfRule>
    <cfRule type="cellIs" dxfId="179" priority="346" operator="equal">
      <formula>"Leve"</formula>
    </cfRule>
  </conditionalFormatting>
  <conditionalFormatting sqref="AE10">
    <cfRule type="cellIs" dxfId="178" priority="338" operator="equal">
      <formula>"Extremo"</formula>
    </cfRule>
    <cfRule type="cellIs" dxfId="177" priority="339" operator="equal">
      <formula>"Alto"</formula>
    </cfRule>
    <cfRule type="cellIs" dxfId="176" priority="340" operator="equal">
      <formula>"Moderado"</formula>
    </cfRule>
    <cfRule type="cellIs" dxfId="175" priority="341" operator="equal">
      <formula>"Bajo"</formula>
    </cfRule>
  </conditionalFormatting>
  <conditionalFormatting sqref="P16 P22 P28 P34 P40 P46 P52 P58 P64">
    <cfRule type="cellIs" dxfId="174" priority="282" operator="equal">
      <formula>"Extremo"</formula>
    </cfRule>
    <cfRule type="cellIs" dxfId="173" priority="283" operator="equal">
      <formula>"Alto"</formula>
    </cfRule>
    <cfRule type="cellIs" dxfId="172" priority="284" operator="equal">
      <formula>"Moderado"</formula>
    </cfRule>
    <cfRule type="cellIs" dxfId="171" priority="285" operator="equal">
      <formula>"Bajo"</formula>
    </cfRule>
  </conditionalFormatting>
  <conditionalFormatting sqref="AA22:AA27">
    <cfRule type="cellIs" dxfId="170" priority="249" operator="equal">
      <formula>"Muy Alta"</formula>
    </cfRule>
    <cfRule type="cellIs" dxfId="169" priority="250" operator="equal">
      <formula>"Alta"</formula>
    </cfRule>
    <cfRule type="cellIs" dxfId="168" priority="251" operator="equal">
      <formula>"Media"</formula>
    </cfRule>
    <cfRule type="cellIs" dxfId="167" priority="252" operator="equal">
      <formula>"Baja"</formula>
    </cfRule>
    <cfRule type="cellIs" dxfId="166" priority="253" operator="equal">
      <formula>"Muy Baja"</formula>
    </cfRule>
  </conditionalFormatting>
  <conditionalFormatting sqref="AC22:AC27">
    <cfRule type="cellIs" dxfId="165" priority="244" operator="equal">
      <formula>"Catastrófico"</formula>
    </cfRule>
    <cfRule type="cellIs" dxfId="164" priority="245" operator="equal">
      <formula>"Mayor"</formula>
    </cfRule>
    <cfRule type="cellIs" dxfId="163" priority="246" operator="equal">
      <formula>"Moderado"</formula>
    </cfRule>
    <cfRule type="cellIs" dxfId="162" priority="247" operator="equal">
      <formula>"Menor"</formula>
    </cfRule>
    <cfRule type="cellIs" dxfId="161" priority="248" operator="equal">
      <formula>"Leve"</formula>
    </cfRule>
  </conditionalFormatting>
  <conditionalFormatting sqref="AE22:AE27">
    <cfRule type="cellIs" dxfId="160" priority="240" operator="equal">
      <formula>"Extremo"</formula>
    </cfRule>
    <cfRule type="cellIs" dxfId="159" priority="241" operator="equal">
      <formula>"Alto"</formula>
    </cfRule>
    <cfRule type="cellIs" dxfId="158" priority="242" operator="equal">
      <formula>"Moderado"</formula>
    </cfRule>
    <cfRule type="cellIs" dxfId="157" priority="243" operator="equal">
      <formula>"Bajo"</formula>
    </cfRule>
  </conditionalFormatting>
  <conditionalFormatting sqref="AA28:AA33">
    <cfRule type="cellIs" dxfId="156" priority="221" operator="equal">
      <formula>"Muy Alta"</formula>
    </cfRule>
    <cfRule type="cellIs" dxfId="155" priority="222" operator="equal">
      <formula>"Alta"</formula>
    </cfRule>
    <cfRule type="cellIs" dxfId="154" priority="223" operator="equal">
      <formula>"Media"</formula>
    </cfRule>
    <cfRule type="cellIs" dxfId="153" priority="224" operator="equal">
      <formula>"Baja"</formula>
    </cfRule>
    <cfRule type="cellIs" dxfId="152" priority="225" operator="equal">
      <formula>"Muy Baja"</formula>
    </cfRule>
  </conditionalFormatting>
  <conditionalFormatting sqref="AC28:AC33">
    <cfRule type="cellIs" dxfId="151" priority="216" operator="equal">
      <formula>"Catastrófico"</formula>
    </cfRule>
    <cfRule type="cellIs" dxfId="150" priority="217" operator="equal">
      <formula>"Mayor"</formula>
    </cfRule>
    <cfRule type="cellIs" dxfId="149" priority="218" operator="equal">
      <formula>"Moderado"</formula>
    </cfRule>
    <cfRule type="cellIs" dxfId="148" priority="219" operator="equal">
      <formula>"Menor"</formula>
    </cfRule>
    <cfRule type="cellIs" dxfId="147" priority="220" operator="equal">
      <formula>"Leve"</formula>
    </cfRule>
  </conditionalFormatting>
  <conditionalFormatting sqref="AE28:AE33">
    <cfRule type="cellIs" dxfId="146" priority="212" operator="equal">
      <formula>"Extremo"</formula>
    </cfRule>
    <cfRule type="cellIs" dxfId="145" priority="213" operator="equal">
      <formula>"Alto"</formula>
    </cfRule>
    <cfRule type="cellIs" dxfId="144" priority="214" operator="equal">
      <formula>"Moderado"</formula>
    </cfRule>
    <cfRule type="cellIs" dxfId="143" priority="215" operator="equal">
      <formula>"Bajo"</formula>
    </cfRule>
  </conditionalFormatting>
  <conditionalFormatting sqref="AA34:AA39">
    <cfRule type="cellIs" dxfId="142" priority="193" operator="equal">
      <formula>"Muy Alta"</formula>
    </cfRule>
    <cfRule type="cellIs" dxfId="141" priority="194" operator="equal">
      <formula>"Alta"</formula>
    </cfRule>
    <cfRule type="cellIs" dxfId="140" priority="195" operator="equal">
      <formula>"Media"</formula>
    </cfRule>
    <cfRule type="cellIs" dxfId="139" priority="196" operator="equal">
      <formula>"Baja"</formula>
    </cfRule>
    <cfRule type="cellIs" dxfId="138" priority="197" operator="equal">
      <formula>"Muy Baja"</formula>
    </cfRule>
  </conditionalFormatting>
  <conditionalFormatting sqref="AC34:AC39">
    <cfRule type="cellIs" dxfId="137" priority="188" operator="equal">
      <formula>"Catastrófico"</formula>
    </cfRule>
    <cfRule type="cellIs" dxfId="136" priority="189" operator="equal">
      <formula>"Mayor"</formula>
    </cfRule>
    <cfRule type="cellIs" dxfId="135" priority="190" operator="equal">
      <formula>"Moderado"</formula>
    </cfRule>
    <cfRule type="cellIs" dxfId="134" priority="191" operator="equal">
      <formula>"Menor"</formula>
    </cfRule>
    <cfRule type="cellIs" dxfId="133" priority="192" operator="equal">
      <formula>"Leve"</formula>
    </cfRule>
  </conditionalFormatting>
  <conditionalFormatting sqref="AE34:AE39">
    <cfRule type="cellIs" dxfId="132" priority="184" operator="equal">
      <formula>"Extremo"</formula>
    </cfRule>
    <cfRule type="cellIs" dxfId="131" priority="185" operator="equal">
      <formula>"Alto"</formula>
    </cfRule>
    <cfRule type="cellIs" dxfId="130" priority="186" operator="equal">
      <formula>"Moderado"</formula>
    </cfRule>
    <cfRule type="cellIs" dxfId="129" priority="187" operator="equal">
      <formula>"Bajo"</formula>
    </cfRule>
  </conditionalFormatting>
  <conditionalFormatting sqref="AA40:AA45">
    <cfRule type="cellIs" dxfId="128" priority="165" operator="equal">
      <formula>"Muy Alta"</formula>
    </cfRule>
    <cfRule type="cellIs" dxfId="127" priority="166" operator="equal">
      <formula>"Alta"</formula>
    </cfRule>
    <cfRule type="cellIs" dxfId="126" priority="167" operator="equal">
      <formula>"Media"</formula>
    </cfRule>
    <cfRule type="cellIs" dxfId="125" priority="168" operator="equal">
      <formula>"Baja"</formula>
    </cfRule>
    <cfRule type="cellIs" dxfId="124" priority="169" operator="equal">
      <formula>"Muy Baja"</formula>
    </cfRule>
  </conditionalFormatting>
  <conditionalFormatting sqref="AC40:AC45">
    <cfRule type="cellIs" dxfId="123" priority="160" operator="equal">
      <formula>"Catastrófico"</formula>
    </cfRule>
    <cfRule type="cellIs" dxfId="122" priority="161" operator="equal">
      <formula>"Mayor"</formula>
    </cfRule>
    <cfRule type="cellIs" dxfId="121" priority="162" operator="equal">
      <formula>"Moderado"</formula>
    </cfRule>
    <cfRule type="cellIs" dxfId="120" priority="163" operator="equal">
      <formula>"Menor"</formula>
    </cfRule>
    <cfRule type="cellIs" dxfId="119" priority="164" operator="equal">
      <formula>"Leve"</formula>
    </cfRule>
  </conditionalFormatting>
  <conditionalFormatting sqref="AE40:AE45">
    <cfRule type="cellIs" dxfId="118" priority="156" operator="equal">
      <formula>"Extremo"</formula>
    </cfRule>
    <cfRule type="cellIs" dxfId="117" priority="157" operator="equal">
      <formula>"Alto"</formula>
    </cfRule>
    <cfRule type="cellIs" dxfId="116" priority="158" operator="equal">
      <formula>"Moderado"</formula>
    </cfRule>
    <cfRule type="cellIs" dxfId="115" priority="159" operator="equal">
      <formula>"Bajo"</formula>
    </cfRule>
  </conditionalFormatting>
  <conditionalFormatting sqref="AA46:AA51">
    <cfRule type="cellIs" dxfId="114" priority="137" operator="equal">
      <formula>"Muy Alta"</formula>
    </cfRule>
    <cfRule type="cellIs" dxfId="113" priority="138" operator="equal">
      <formula>"Alta"</formula>
    </cfRule>
    <cfRule type="cellIs" dxfId="112" priority="139" operator="equal">
      <formula>"Media"</formula>
    </cfRule>
    <cfRule type="cellIs" dxfId="111" priority="140" operator="equal">
      <formula>"Baja"</formula>
    </cfRule>
    <cfRule type="cellIs" dxfId="110" priority="141" operator="equal">
      <formula>"Muy Baja"</formula>
    </cfRule>
  </conditionalFormatting>
  <conditionalFormatting sqref="AC46:AC51">
    <cfRule type="cellIs" dxfId="109" priority="132" operator="equal">
      <formula>"Catastrófico"</formula>
    </cfRule>
    <cfRule type="cellIs" dxfId="108" priority="133" operator="equal">
      <formula>"Mayor"</formula>
    </cfRule>
    <cfRule type="cellIs" dxfId="107" priority="134" operator="equal">
      <formula>"Moderado"</formula>
    </cfRule>
    <cfRule type="cellIs" dxfId="106" priority="135" operator="equal">
      <formula>"Menor"</formula>
    </cfRule>
    <cfRule type="cellIs" dxfId="105" priority="136" operator="equal">
      <formula>"Leve"</formula>
    </cfRule>
  </conditionalFormatting>
  <conditionalFormatting sqref="AE46:AE51">
    <cfRule type="cellIs" dxfId="104" priority="128" operator="equal">
      <formula>"Extremo"</formula>
    </cfRule>
    <cfRule type="cellIs" dxfId="103" priority="129" operator="equal">
      <formula>"Alto"</formula>
    </cfRule>
    <cfRule type="cellIs" dxfId="102" priority="130" operator="equal">
      <formula>"Moderado"</formula>
    </cfRule>
    <cfRule type="cellIs" dxfId="101" priority="131" operator="equal">
      <formula>"Bajo"</formula>
    </cfRule>
  </conditionalFormatting>
  <conditionalFormatting sqref="AA52:AA57">
    <cfRule type="cellIs" dxfId="100" priority="109" operator="equal">
      <formula>"Muy Alta"</formula>
    </cfRule>
    <cfRule type="cellIs" dxfId="99" priority="110" operator="equal">
      <formula>"Alta"</formula>
    </cfRule>
    <cfRule type="cellIs" dxfId="98" priority="111" operator="equal">
      <formula>"Media"</formula>
    </cfRule>
    <cfRule type="cellIs" dxfId="97" priority="112" operator="equal">
      <formula>"Baja"</formula>
    </cfRule>
    <cfRule type="cellIs" dxfId="96" priority="113" operator="equal">
      <formula>"Muy Baja"</formula>
    </cfRule>
  </conditionalFormatting>
  <conditionalFormatting sqref="AC52:AC57">
    <cfRule type="cellIs" dxfId="95" priority="104" operator="equal">
      <formula>"Catastrófico"</formula>
    </cfRule>
    <cfRule type="cellIs" dxfId="94" priority="105" operator="equal">
      <formula>"Mayor"</formula>
    </cfRule>
    <cfRule type="cellIs" dxfId="93" priority="106" operator="equal">
      <formula>"Moderado"</formula>
    </cfRule>
    <cfRule type="cellIs" dxfId="92" priority="107" operator="equal">
      <formula>"Menor"</formula>
    </cfRule>
    <cfRule type="cellIs" dxfId="91" priority="108" operator="equal">
      <formula>"Leve"</formula>
    </cfRule>
  </conditionalFormatting>
  <conditionalFormatting sqref="AE52:AE57">
    <cfRule type="cellIs" dxfId="90" priority="100" operator="equal">
      <formula>"Extremo"</formula>
    </cfRule>
    <cfRule type="cellIs" dxfId="89" priority="101" operator="equal">
      <formula>"Alto"</formula>
    </cfRule>
    <cfRule type="cellIs" dxfId="88" priority="102" operator="equal">
      <formula>"Moderado"</formula>
    </cfRule>
    <cfRule type="cellIs" dxfId="87" priority="103" operator="equal">
      <formula>"Bajo"</formula>
    </cfRule>
  </conditionalFormatting>
  <conditionalFormatting sqref="AA58:AA63">
    <cfRule type="cellIs" dxfId="86" priority="81" operator="equal">
      <formula>"Muy Alta"</formula>
    </cfRule>
    <cfRule type="cellIs" dxfId="85" priority="82" operator="equal">
      <formula>"Alta"</formula>
    </cfRule>
    <cfRule type="cellIs" dxfId="84" priority="83" operator="equal">
      <formula>"Media"</formula>
    </cfRule>
    <cfRule type="cellIs" dxfId="83" priority="84" operator="equal">
      <formula>"Baja"</formula>
    </cfRule>
    <cfRule type="cellIs" dxfId="82" priority="85" operator="equal">
      <formula>"Muy Baja"</formula>
    </cfRule>
  </conditionalFormatting>
  <conditionalFormatting sqref="AC58:AC63">
    <cfRule type="cellIs" dxfId="81" priority="76" operator="equal">
      <formula>"Catastrófico"</formula>
    </cfRule>
    <cfRule type="cellIs" dxfId="80" priority="77" operator="equal">
      <formula>"Mayor"</formula>
    </cfRule>
    <cfRule type="cellIs" dxfId="79" priority="78" operator="equal">
      <formula>"Moderado"</formula>
    </cfRule>
    <cfRule type="cellIs" dxfId="78" priority="79" operator="equal">
      <formula>"Menor"</formula>
    </cfRule>
    <cfRule type="cellIs" dxfId="77" priority="80" operator="equal">
      <formula>"Leve"</formula>
    </cfRule>
  </conditionalFormatting>
  <conditionalFormatting sqref="AE58:AE63">
    <cfRule type="cellIs" dxfId="76" priority="72" operator="equal">
      <formula>"Extremo"</formula>
    </cfRule>
    <cfRule type="cellIs" dxfId="75" priority="73" operator="equal">
      <formula>"Alto"</formula>
    </cfRule>
    <cfRule type="cellIs" dxfId="74" priority="74" operator="equal">
      <formula>"Moderado"</formula>
    </cfRule>
    <cfRule type="cellIs" dxfId="73" priority="75" operator="equal">
      <formula>"Bajo"</formula>
    </cfRule>
  </conditionalFormatting>
  <conditionalFormatting sqref="AA64:AA69">
    <cfRule type="cellIs" dxfId="72" priority="53" operator="equal">
      <formula>"Muy Alta"</formula>
    </cfRule>
    <cfRule type="cellIs" dxfId="71" priority="54" operator="equal">
      <formula>"Alta"</formula>
    </cfRule>
    <cfRule type="cellIs" dxfId="70" priority="55" operator="equal">
      <formula>"Media"</formula>
    </cfRule>
    <cfRule type="cellIs" dxfId="69" priority="56" operator="equal">
      <formula>"Baja"</formula>
    </cfRule>
    <cfRule type="cellIs" dxfId="68" priority="57" operator="equal">
      <formula>"Muy Baja"</formula>
    </cfRule>
  </conditionalFormatting>
  <conditionalFormatting sqref="AC64:AC69">
    <cfRule type="cellIs" dxfId="67" priority="48" operator="equal">
      <formula>"Catastrófico"</formula>
    </cfRule>
    <cfRule type="cellIs" dxfId="66" priority="49" operator="equal">
      <formula>"Mayor"</formula>
    </cfRule>
    <cfRule type="cellIs" dxfId="65" priority="50" operator="equal">
      <formula>"Moderado"</formula>
    </cfRule>
    <cfRule type="cellIs" dxfId="64" priority="51" operator="equal">
      <formula>"Menor"</formula>
    </cfRule>
    <cfRule type="cellIs" dxfId="63" priority="52" operator="equal">
      <formula>"Leve"</formula>
    </cfRule>
  </conditionalFormatting>
  <conditionalFormatting sqref="AE64:AE69">
    <cfRule type="cellIs" dxfId="62" priority="44" operator="equal">
      <formula>"Extremo"</formula>
    </cfRule>
    <cfRule type="cellIs" dxfId="61" priority="45" operator="equal">
      <formula>"Alto"</formula>
    </cfRule>
    <cfRule type="cellIs" dxfId="60" priority="46" operator="equal">
      <formula>"Moderado"</formula>
    </cfRule>
    <cfRule type="cellIs" dxfId="59" priority="47" operator="equal">
      <formula>"Bajo"</formula>
    </cfRule>
  </conditionalFormatting>
  <conditionalFormatting sqref="M10:M69">
    <cfRule type="containsText" dxfId="58" priority="43" operator="containsText" text="❌">
      <formula>NOT(ISERROR(SEARCH("❌",M10)))</formula>
    </cfRule>
  </conditionalFormatting>
  <conditionalFormatting sqref="AA11:AA15">
    <cfRule type="cellIs" dxfId="57" priority="38" operator="equal">
      <formula>"Muy Alta"</formula>
    </cfRule>
    <cfRule type="cellIs" dxfId="56" priority="39" operator="equal">
      <formula>"Alta"</formula>
    </cfRule>
    <cfRule type="cellIs" dxfId="55" priority="40" operator="equal">
      <formula>"Media"</formula>
    </cfRule>
    <cfRule type="cellIs" dxfId="54" priority="41" operator="equal">
      <formula>"Baja"</formula>
    </cfRule>
    <cfRule type="cellIs" dxfId="53" priority="42" operator="equal">
      <formula>"Muy Baja"</formula>
    </cfRule>
  </conditionalFormatting>
  <conditionalFormatting sqref="AC11:AC15">
    <cfRule type="cellIs" dxfId="52" priority="33" operator="equal">
      <formula>"Catastrófico"</formula>
    </cfRule>
    <cfRule type="cellIs" dxfId="51" priority="34" operator="equal">
      <formula>"Mayor"</formula>
    </cfRule>
    <cfRule type="cellIs" dxfId="50" priority="35" operator="equal">
      <formula>"Moderado"</formula>
    </cfRule>
    <cfRule type="cellIs" dxfId="49" priority="36" operator="equal">
      <formula>"Menor"</formula>
    </cfRule>
    <cfRule type="cellIs" dxfId="48" priority="37" operator="equal">
      <formula>"Leve"</formula>
    </cfRule>
  </conditionalFormatting>
  <conditionalFormatting sqref="AE11:AE15">
    <cfRule type="cellIs" dxfId="47" priority="29" operator="equal">
      <formula>"Extremo"</formula>
    </cfRule>
    <cfRule type="cellIs" dxfId="46" priority="30" operator="equal">
      <formula>"Alto"</formula>
    </cfRule>
    <cfRule type="cellIs" dxfId="45" priority="31" operator="equal">
      <formula>"Moderado"</formula>
    </cfRule>
    <cfRule type="cellIs" dxfId="44" priority="32" operator="equal">
      <formula>"Bajo"</formula>
    </cfRule>
  </conditionalFormatting>
  <conditionalFormatting sqref="AA16">
    <cfRule type="cellIs" dxfId="43" priority="24" operator="equal">
      <formula>"Muy Alta"</formula>
    </cfRule>
    <cfRule type="cellIs" dxfId="42" priority="25" operator="equal">
      <formula>"Alta"</formula>
    </cfRule>
    <cfRule type="cellIs" dxfId="41" priority="26" operator="equal">
      <formula>"Media"</formula>
    </cfRule>
    <cfRule type="cellIs" dxfId="40" priority="27" operator="equal">
      <formula>"Baja"</formula>
    </cfRule>
    <cfRule type="cellIs" dxfId="39" priority="28" operator="equal">
      <formula>"Muy Baja"</formula>
    </cfRule>
  </conditionalFormatting>
  <conditionalFormatting sqref="AC16">
    <cfRule type="cellIs" dxfId="38" priority="19" operator="equal">
      <formula>"Catastrófico"</formula>
    </cfRule>
    <cfRule type="cellIs" dxfId="37" priority="20" operator="equal">
      <formula>"Mayor"</formula>
    </cfRule>
    <cfRule type="cellIs" dxfId="36" priority="21" operator="equal">
      <formula>"Moderado"</formula>
    </cfRule>
    <cfRule type="cellIs" dxfId="35" priority="22" operator="equal">
      <formula>"Menor"</formula>
    </cfRule>
    <cfRule type="cellIs" dxfId="34" priority="23" operator="equal">
      <formula>"Leve"</formula>
    </cfRule>
  </conditionalFormatting>
  <conditionalFormatting sqref="AE16">
    <cfRule type="cellIs" dxfId="33" priority="15" operator="equal">
      <formula>"Extremo"</formula>
    </cfRule>
    <cfRule type="cellIs" dxfId="32" priority="16" operator="equal">
      <formula>"Alto"</formula>
    </cfRule>
    <cfRule type="cellIs" dxfId="31" priority="17" operator="equal">
      <formula>"Moderado"</formula>
    </cfRule>
    <cfRule type="cellIs" dxfId="30" priority="18" operator="equal">
      <formula>"Bajo"</formula>
    </cfRule>
  </conditionalFormatting>
  <conditionalFormatting sqref="AA17:AA21">
    <cfRule type="cellIs" dxfId="29" priority="10" operator="equal">
      <formula>"Muy Alta"</formula>
    </cfRule>
    <cfRule type="cellIs" dxfId="28" priority="11" operator="equal">
      <formula>"Alta"</formula>
    </cfRule>
    <cfRule type="cellIs" dxfId="27" priority="12" operator="equal">
      <formula>"Media"</formula>
    </cfRule>
    <cfRule type="cellIs" dxfId="26" priority="13" operator="equal">
      <formula>"Baja"</formula>
    </cfRule>
    <cfRule type="cellIs" dxfId="25" priority="14" operator="equal">
      <formula>"Muy Baja"</formula>
    </cfRule>
  </conditionalFormatting>
  <conditionalFormatting sqref="AC17:AC21">
    <cfRule type="cellIs" dxfId="24" priority="5" operator="equal">
      <formula>"Catastrófico"</formula>
    </cfRule>
    <cfRule type="cellIs" dxfId="23" priority="6" operator="equal">
      <formula>"Mayor"</formula>
    </cfRule>
    <cfRule type="cellIs" dxfId="22" priority="7" operator="equal">
      <formula>"Moderado"</formula>
    </cfRule>
    <cfRule type="cellIs" dxfId="21" priority="8" operator="equal">
      <formula>"Menor"</formula>
    </cfRule>
    <cfRule type="cellIs" dxfId="20" priority="9" operator="equal">
      <formula>"Leve"</formula>
    </cfRule>
  </conditionalFormatting>
  <conditionalFormatting sqref="AE17:AE21">
    <cfRule type="cellIs" dxfId="19" priority="1" operator="equal">
      <formula>"Extremo"</formula>
    </cfRule>
    <cfRule type="cellIs" dxfId="18" priority="2" operator="equal">
      <formula>"Alto"</formula>
    </cfRule>
    <cfRule type="cellIs" dxfId="17" priority="3" operator="equal">
      <formula>"Moderado"</formula>
    </cfRule>
    <cfRule type="cellIs" dxfId="16" priority="4" operator="equal">
      <formula>"Bajo"</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6">
        <x14:dataValidation type="list" allowBlank="1" showInputMessage="1" showErrorMessage="1">
          <x14:formula1>
            <xm:f>'Tabla Valoración controles'!$D$4:$D$6</xm:f>
          </x14:formula1>
          <xm:sqref>T10:T13 T22:T69 T16:T19</xm:sqref>
        </x14:dataValidation>
        <x14:dataValidation type="list" allowBlank="1" showInputMessage="1" showErrorMessage="1">
          <x14:formula1>
            <xm:f>'Tabla Valoración controles'!$D$7:$D$8</xm:f>
          </x14:formula1>
          <xm:sqref>U10:U13 U22:U69 U16:U19</xm:sqref>
        </x14:dataValidation>
        <x14:dataValidation type="list" allowBlank="1" showInputMessage="1" showErrorMessage="1">
          <x14:formula1>
            <xm:f>'Tabla Valoración controles'!$D$9:$D$10</xm:f>
          </x14:formula1>
          <xm:sqref>W10:W12 W22:W69 W16:W19</xm:sqref>
        </x14:dataValidation>
        <x14:dataValidation type="list" allowBlank="1" showInputMessage="1" showErrorMessage="1">
          <x14:formula1>
            <xm:f>'Tabla Valoración controles'!$D$11:$D$12</xm:f>
          </x14:formula1>
          <xm:sqref>X10:X12 X22:X69 X16:X19</xm:sqref>
        </x14:dataValidation>
        <x14:dataValidation type="list" allowBlank="1" showInputMessage="1" showErrorMessage="1">
          <x14:formula1>
            <xm:f>'Opciones Tratamiento'!$B$9:$B$10</xm:f>
          </x14:formula1>
          <xm:sqref>AL10:AL14 AL16:AL20 AL22:AL23 AL25:AL26 AL28:AL29 AL31:AL32 AL34:AL35 AL37:AL38 AL40:AL41 AL43:AL44 AL46:AL47 AL49:AL50 AL52:AL53 AL55:AL56 AL58:AL59 AL61:AL62 AL64:AL65 AL67:AL68</xm:sqref>
        </x14:dataValidation>
        <x14:dataValidation type="list" allowBlank="1" showInputMessage="1" showErrorMessage="1">
          <x14:formula1>
            <xm:f>'Tabla Valoración controles'!$D$13:$D$14</xm:f>
          </x14:formula1>
          <xm:sqref>Y10:Y12 Y22:Y69 Y16:Y19</xm:sqref>
        </x14:dataValidation>
        <x14:dataValidation type="list" allowBlank="1" showInputMessage="1" showErrorMessage="1">
          <x14:formula1>
            <xm:f>'Opciones Tratamiento'!$B$13:$B$19</xm:f>
          </x14:formula1>
          <xm:sqref>H10:H69</xm:sqref>
        </x14:dataValidation>
        <x14:dataValidation type="list" allowBlank="1" showInputMessage="1" showErrorMessage="1">
          <x14:formula1>
            <xm:f>'Opciones Tratamiento'!$E$2:$E$4</xm:f>
          </x14:formula1>
          <xm:sqref>B10:B69</xm:sqref>
        </x14:dataValidation>
        <x14:dataValidation type="list" allowBlank="1" showInputMessage="1" showErrorMessage="1">
          <x14:formula1>
            <xm:f>'Opciones Tratamiento'!$B$2:$B$5</xm:f>
          </x14:formula1>
          <xm:sqref>AF10:AF69</xm:sqref>
        </x14:dataValidation>
        <x14:dataValidation type="list" allowBlank="1" showInputMessage="1" showErrorMessage="1">
          <x14:formula1>
            <xm:f>'Tabla Impacto'!$F$210:$F$221</xm:f>
          </x14:formula1>
          <xm:sqref>L10:L69</xm:sqref>
        </x14:dataValidation>
        <x14:dataValidation type="custom" allowBlank="1" showInputMessage="1" showErrorMessage="1" error="Recuerde que las acciones se generan bajo la medida de mitigar el riesgo">
          <x14:formula1>
            <xm:f>IF(OR(AF13='Opciones Tratamiento'!$B$2,AF13='Opciones Tratamiento'!$B$3,AF13='Opciones Tratamiento'!$B$4),ISBLANK(AF13),ISTEXT(AF13))</xm:f>
          </x14:formula1>
          <xm:sqref>AG13:AG69</xm:sqref>
        </x14:dataValidation>
        <x14:dataValidation type="custom" allowBlank="1" showInputMessage="1" showErrorMessage="1" error="Recuerde que las acciones se generan bajo la medida de mitigar el riesgo">
          <x14:formula1>
            <xm:f>IF(OR(AF12='Opciones Tratamiento'!$B$2,AF12='Opciones Tratamiento'!$B$3,AF12='Opciones Tratamiento'!$B$4),ISBLANK(AF12),ISTEXT(AF12))</xm:f>
          </x14:formula1>
          <xm:sqref>AH12:AH69</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AJ22:AK23 AI12:AI69 AK10 AJ16:AK17</xm:sqref>
        </x14:dataValidation>
        <x14:dataValidation type="custom" allowBlank="1" showInputMessage="1" showErrorMessage="1" error="Recuerde que las acciones se generan bajo la medida de mitigar el riesgo">
          <x14:formula1>
            <xm:f>IF(OR(AF12='Opciones Tratamiento'!$B$2,AF12='Opciones Tratamiento'!$B$3,AF12='Opciones Tratamiento'!$B$4),ISBLANK(AF12),ISTEXT(AF12))</xm:f>
          </x14:formula1>
          <xm:sqref>AJ12:AJ15 AJ18:AJ21 AJ24:AJ69</xm:sqref>
        </x14:dataValidation>
        <x14:dataValidation type="custom" allowBlank="1" showInputMessage="1" showErrorMessage="1" error="Recuerde que las acciones se generan bajo la medida de mitigar el riesgo">
          <x14:formula1>
            <xm:f>IF(OR(AF11='Opciones Tratamiento'!$B$2,AF11='Opciones Tratamiento'!$B$3,AF11='Opciones Tratamiento'!$B$4),ISBLANK(AF11),ISTEXT(AF11))</xm:f>
          </x14:formula1>
          <xm:sqref>AK11:AK15 AK18:AK21 AK24:AK69</xm:sqref>
        </x14:dataValidation>
        <x14:dataValidation type="list" allowBlank="1" showInputMessage="1" showErrorMessage="1">
          <x14:formula1>
            <xm:f>'C:\Users\HOME\Downloads\[Formato Matriz de Riesgos 2021 (1).xlsx]Tabla Valoración controles'!#REF!</xm:f>
          </x14:formula1>
          <xm:sqref>T20:U21 W13:Y15 W20:Y21 T14:U15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9"/>
  <sheetViews>
    <sheetView topLeftCell="A24" workbookViewId="0">
      <selection activeCell="G24" sqref="G24:J24"/>
    </sheetView>
  </sheetViews>
  <sheetFormatPr baseColWidth="10" defaultRowHeight="15" x14ac:dyDescent="0.25"/>
  <cols>
    <col min="4" max="4" width="18.7109375" customWidth="1"/>
    <col min="6" max="6" width="24.28515625" customWidth="1"/>
    <col min="10" max="10" width="28.5703125" customWidth="1"/>
  </cols>
  <sheetData>
    <row r="1" spans="1:14" s="170" customFormat="1" ht="15" customHeight="1" x14ac:dyDescent="0.2">
      <c r="A1" s="433" t="str">
        <f>[2]CONTEXTO!B1</f>
        <v xml:space="preserve">PROCESO: </v>
      </c>
      <c r="B1" s="434"/>
      <c r="C1" s="434"/>
      <c r="D1" s="434"/>
      <c r="E1" s="434"/>
      <c r="F1" s="434"/>
      <c r="G1" s="435"/>
      <c r="H1" s="439" t="s">
        <v>221</v>
      </c>
      <c r="I1" s="439"/>
      <c r="J1" s="440"/>
      <c r="K1" s="169"/>
      <c r="N1" s="443"/>
    </row>
    <row r="2" spans="1:14" s="170" customFormat="1" ht="15" customHeight="1" x14ac:dyDescent="0.2">
      <c r="A2" s="436"/>
      <c r="B2" s="437"/>
      <c r="C2" s="437"/>
      <c r="D2" s="437"/>
      <c r="E2" s="437"/>
      <c r="F2" s="437"/>
      <c r="G2" s="438"/>
      <c r="H2" s="444" t="s">
        <v>222</v>
      </c>
      <c r="I2" s="444"/>
      <c r="J2" s="441"/>
      <c r="K2" s="169"/>
      <c r="N2" s="443"/>
    </row>
    <row r="3" spans="1:14" s="170" customFormat="1" ht="15" customHeight="1" x14ac:dyDescent="0.2">
      <c r="A3" s="436" t="s">
        <v>223</v>
      </c>
      <c r="B3" s="437"/>
      <c r="C3" s="437"/>
      <c r="D3" s="437"/>
      <c r="E3" s="437"/>
      <c r="F3" s="437"/>
      <c r="G3" s="438"/>
      <c r="H3" s="444" t="s">
        <v>224</v>
      </c>
      <c r="I3" s="444"/>
      <c r="J3" s="441"/>
      <c r="K3" s="169"/>
      <c r="N3" s="443"/>
    </row>
    <row r="4" spans="1:14" s="170" customFormat="1" ht="15.75" customHeight="1" x14ac:dyDescent="0.2">
      <c r="A4" s="445"/>
      <c r="B4" s="446"/>
      <c r="C4" s="446"/>
      <c r="D4" s="446"/>
      <c r="E4" s="446"/>
      <c r="F4" s="446"/>
      <c r="G4" s="447"/>
      <c r="H4" s="444" t="s">
        <v>225</v>
      </c>
      <c r="I4" s="444"/>
      <c r="J4" s="442"/>
      <c r="K4" s="169"/>
      <c r="N4" s="443"/>
    </row>
    <row r="5" spans="1:14" s="170" customFormat="1" ht="15.75" customHeight="1" x14ac:dyDescent="0.2">
      <c r="A5" s="451" t="s">
        <v>226</v>
      </c>
      <c r="B5" s="452"/>
      <c r="C5" s="452"/>
      <c r="D5" s="452"/>
      <c r="E5" s="452"/>
      <c r="F5" s="452"/>
      <c r="G5" s="452"/>
      <c r="H5" s="452"/>
      <c r="I5" s="452"/>
      <c r="J5" s="453"/>
      <c r="K5" s="169"/>
      <c r="N5" s="171"/>
    </row>
    <row r="6" spans="1:14" s="170" customFormat="1" ht="15" customHeight="1" x14ac:dyDescent="0.2">
      <c r="A6" s="454" t="s">
        <v>227</v>
      </c>
      <c r="B6" s="455"/>
      <c r="C6" s="455"/>
      <c r="D6" s="455"/>
      <c r="E6" s="455"/>
      <c r="F6" s="455"/>
      <c r="G6" s="455"/>
      <c r="H6" s="455"/>
      <c r="I6" s="455"/>
      <c r="J6" s="456"/>
    </row>
    <row r="7" spans="1:14" s="170" customFormat="1" ht="32.25" customHeight="1" thickBot="1" x14ac:dyDescent="0.25">
      <c r="A7" s="457"/>
      <c r="B7" s="458"/>
      <c r="C7" s="458"/>
      <c r="D7" s="458"/>
      <c r="E7" s="458"/>
      <c r="F7" s="458"/>
      <c r="G7" s="458"/>
      <c r="H7" s="458"/>
      <c r="I7" s="458"/>
      <c r="J7" s="459"/>
    </row>
    <row r="8" spans="1:14" s="170" customFormat="1" ht="23.25" customHeight="1" x14ac:dyDescent="0.2">
      <c r="A8" s="460" t="s">
        <v>228</v>
      </c>
      <c r="B8" s="460"/>
      <c r="C8" s="460"/>
      <c r="D8" s="460"/>
      <c r="E8" s="415" t="s">
        <v>229</v>
      </c>
      <c r="F8" s="461"/>
      <c r="G8" s="461"/>
      <c r="H8" s="461"/>
      <c r="I8" s="461"/>
      <c r="J8" s="462"/>
    </row>
    <row r="9" spans="1:14" s="170" customFormat="1" ht="23.25" customHeight="1" x14ac:dyDescent="0.2">
      <c r="A9" s="460"/>
      <c r="B9" s="460"/>
      <c r="C9" s="460"/>
      <c r="D9" s="460"/>
      <c r="E9" s="414" t="s">
        <v>230</v>
      </c>
      <c r="F9" s="414"/>
      <c r="G9" s="414" t="s">
        <v>231</v>
      </c>
      <c r="H9" s="414"/>
      <c r="I9" s="414"/>
      <c r="J9" s="414"/>
    </row>
    <row r="10" spans="1:14" s="170" customFormat="1" ht="30.6" customHeight="1" x14ac:dyDescent="0.25">
      <c r="A10" s="460"/>
      <c r="B10" s="460"/>
      <c r="C10" s="460"/>
      <c r="D10" s="460"/>
      <c r="E10" s="368" t="s">
        <v>232</v>
      </c>
      <c r="F10" s="368"/>
      <c r="G10" s="463" t="s">
        <v>233</v>
      </c>
      <c r="H10" s="464"/>
      <c r="I10" s="464"/>
      <c r="J10" s="465"/>
    </row>
    <row r="11" spans="1:14" s="170" customFormat="1" ht="53.1" customHeight="1" x14ac:dyDescent="0.2">
      <c r="A11" s="460"/>
      <c r="B11" s="460"/>
      <c r="C11" s="460"/>
      <c r="D11" s="460"/>
      <c r="E11" s="359" t="s">
        <v>234</v>
      </c>
      <c r="F11" s="360"/>
      <c r="G11" s="420" t="s">
        <v>235</v>
      </c>
      <c r="H11" s="420"/>
      <c r="I11" s="420"/>
      <c r="J11" s="420"/>
    </row>
    <row r="12" spans="1:14" s="170" customFormat="1" ht="62.1" customHeight="1" x14ac:dyDescent="0.2">
      <c r="A12" s="460"/>
      <c r="B12" s="460"/>
      <c r="C12" s="460"/>
      <c r="D12" s="460"/>
      <c r="E12" s="359" t="s">
        <v>236</v>
      </c>
      <c r="F12" s="360"/>
      <c r="G12" s="420" t="s">
        <v>237</v>
      </c>
      <c r="H12" s="420"/>
      <c r="I12" s="420"/>
      <c r="J12" s="420"/>
    </row>
    <row r="13" spans="1:14" s="170" customFormat="1" ht="43.5" customHeight="1" x14ac:dyDescent="0.2">
      <c r="A13" s="460"/>
      <c r="B13" s="460"/>
      <c r="C13" s="460"/>
      <c r="D13" s="460"/>
      <c r="E13" s="359" t="s">
        <v>238</v>
      </c>
      <c r="F13" s="360" t="s">
        <v>239</v>
      </c>
      <c r="G13" s="432" t="s">
        <v>240</v>
      </c>
      <c r="H13" s="432"/>
      <c r="I13" s="432"/>
      <c r="J13" s="432"/>
    </row>
    <row r="14" spans="1:14" s="170" customFormat="1" ht="43.5" customHeight="1" x14ac:dyDescent="0.2">
      <c r="A14" s="460"/>
      <c r="B14" s="460"/>
      <c r="C14" s="460"/>
      <c r="D14" s="460"/>
      <c r="E14" s="374" t="s">
        <v>241</v>
      </c>
      <c r="F14" s="375"/>
      <c r="G14" s="420" t="s">
        <v>242</v>
      </c>
      <c r="H14" s="420"/>
      <c r="I14" s="420"/>
      <c r="J14" s="420"/>
    </row>
    <row r="15" spans="1:14" s="170" customFormat="1" ht="49.5" customHeight="1" x14ac:dyDescent="0.2">
      <c r="A15" s="460"/>
      <c r="B15" s="460"/>
      <c r="C15" s="460"/>
      <c r="D15" s="460"/>
      <c r="E15" s="359" t="s">
        <v>243</v>
      </c>
      <c r="F15" s="360"/>
      <c r="G15" s="466" t="s">
        <v>325</v>
      </c>
      <c r="H15" s="466"/>
      <c r="I15" s="466"/>
      <c r="J15" s="466"/>
    </row>
    <row r="16" spans="1:14" s="170" customFormat="1" ht="70.5" customHeight="1" x14ac:dyDescent="0.2">
      <c r="A16" s="460"/>
      <c r="B16" s="460"/>
      <c r="C16" s="460"/>
      <c r="D16" s="460"/>
      <c r="E16" s="359" t="s">
        <v>244</v>
      </c>
      <c r="F16" s="360"/>
      <c r="G16" s="432" t="s">
        <v>313</v>
      </c>
      <c r="H16" s="432"/>
      <c r="I16" s="432"/>
      <c r="J16" s="432"/>
    </row>
    <row r="17" spans="1:10" s="170" customFormat="1" ht="54.75" customHeight="1" x14ac:dyDescent="0.2">
      <c r="A17" s="460"/>
      <c r="B17" s="460"/>
      <c r="C17" s="460"/>
      <c r="D17" s="460"/>
      <c r="E17" s="381" t="s">
        <v>245</v>
      </c>
      <c r="F17" s="382"/>
      <c r="G17" s="359" t="s">
        <v>246</v>
      </c>
      <c r="H17" s="431"/>
      <c r="I17" s="431"/>
      <c r="J17" s="360"/>
    </row>
    <row r="18" spans="1:10" s="170" customFormat="1" ht="77.25" customHeight="1" x14ac:dyDescent="0.2">
      <c r="A18" s="460"/>
      <c r="B18" s="460"/>
      <c r="C18" s="460"/>
      <c r="D18" s="460"/>
      <c r="E18" s="359" t="s">
        <v>247</v>
      </c>
      <c r="F18" s="360"/>
      <c r="G18" s="395" t="s">
        <v>248</v>
      </c>
      <c r="H18" s="400"/>
      <c r="I18" s="400"/>
      <c r="J18" s="396"/>
    </row>
    <row r="19" spans="1:10" s="170" customFormat="1" ht="71.25" customHeight="1" x14ac:dyDescent="0.2">
      <c r="A19" s="460"/>
      <c r="B19" s="460"/>
      <c r="C19" s="460"/>
      <c r="D19" s="460"/>
      <c r="E19" s="429" t="s">
        <v>249</v>
      </c>
      <c r="F19" s="430"/>
      <c r="G19" s="395" t="s">
        <v>250</v>
      </c>
      <c r="H19" s="400"/>
      <c r="I19" s="400"/>
      <c r="J19" s="396"/>
    </row>
    <row r="20" spans="1:10" s="170" customFormat="1" ht="74.099999999999994" customHeight="1" x14ac:dyDescent="0.2">
      <c r="A20" s="460"/>
      <c r="B20" s="460"/>
      <c r="C20" s="460"/>
      <c r="D20" s="460"/>
      <c r="E20" s="359" t="s">
        <v>321</v>
      </c>
      <c r="F20" s="360"/>
      <c r="G20" s="389" t="s">
        <v>251</v>
      </c>
      <c r="H20" s="408"/>
      <c r="I20" s="408"/>
      <c r="J20" s="390"/>
    </row>
    <row r="21" spans="1:10" s="170" customFormat="1" ht="70.5" customHeight="1" x14ac:dyDescent="0.2">
      <c r="A21" s="460"/>
      <c r="B21" s="460"/>
      <c r="C21" s="460"/>
      <c r="D21" s="460"/>
      <c r="E21" s="427" t="s">
        <v>322</v>
      </c>
      <c r="F21" s="428"/>
      <c r="G21" s="424" t="s">
        <v>252</v>
      </c>
      <c r="H21" s="425"/>
      <c r="I21" s="425"/>
      <c r="J21" s="426"/>
    </row>
    <row r="22" spans="1:10" s="170" customFormat="1" ht="69" customHeight="1" x14ac:dyDescent="0.2">
      <c r="A22" s="460"/>
      <c r="B22" s="460"/>
      <c r="C22" s="460"/>
      <c r="D22" s="460"/>
      <c r="E22" s="422" t="s">
        <v>323</v>
      </c>
      <c r="F22" s="423"/>
      <c r="G22" s="424" t="s">
        <v>253</v>
      </c>
      <c r="H22" s="425"/>
      <c r="I22" s="425"/>
      <c r="J22" s="426"/>
    </row>
    <row r="23" spans="1:10" s="170" customFormat="1" ht="69" customHeight="1" x14ac:dyDescent="0.2">
      <c r="A23" s="460"/>
      <c r="B23" s="460"/>
      <c r="C23" s="460"/>
      <c r="D23" s="460"/>
      <c r="E23" s="427" t="s">
        <v>330</v>
      </c>
      <c r="F23" s="428"/>
      <c r="G23" s="411"/>
      <c r="H23" s="412"/>
      <c r="I23" s="412"/>
      <c r="J23" s="413"/>
    </row>
    <row r="24" spans="1:10" s="170" customFormat="1" ht="69" customHeight="1" x14ac:dyDescent="0.2">
      <c r="A24" s="460"/>
      <c r="B24" s="460"/>
      <c r="C24" s="460"/>
      <c r="D24" s="460"/>
      <c r="E24" s="427" t="s">
        <v>333</v>
      </c>
      <c r="F24" s="428"/>
      <c r="G24" s="448"/>
      <c r="H24" s="449"/>
      <c r="I24" s="449"/>
      <c r="J24" s="450"/>
    </row>
    <row r="25" spans="1:10" s="170" customFormat="1" ht="82.5" customHeight="1" x14ac:dyDescent="0.2">
      <c r="A25" s="460"/>
      <c r="B25" s="460"/>
      <c r="C25" s="460"/>
      <c r="D25" s="460"/>
      <c r="E25" s="409" t="s">
        <v>324</v>
      </c>
      <c r="F25" s="410"/>
      <c r="G25" s="411" t="s">
        <v>254</v>
      </c>
      <c r="H25" s="412"/>
      <c r="I25" s="412"/>
      <c r="J25" s="413"/>
    </row>
    <row r="26" spans="1:10" s="170" customFormat="1" ht="18" x14ac:dyDescent="0.2">
      <c r="A26" s="367" t="s">
        <v>255</v>
      </c>
      <c r="B26" s="367" t="s">
        <v>231</v>
      </c>
      <c r="C26" s="368" t="s">
        <v>256</v>
      </c>
      <c r="D26" s="368"/>
      <c r="E26" s="414" t="s">
        <v>314</v>
      </c>
      <c r="F26" s="368"/>
      <c r="G26" s="415" t="s">
        <v>315</v>
      </c>
      <c r="H26" s="416"/>
      <c r="I26" s="416"/>
      <c r="J26" s="417"/>
    </row>
    <row r="27" spans="1:10" s="170" customFormat="1" ht="66.599999999999994" customHeight="1" x14ac:dyDescent="0.2">
      <c r="A27" s="367"/>
      <c r="B27" s="367"/>
      <c r="C27" s="374" t="s">
        <v>257</v>
      </c>
      <c r="D27" s="375"/>
      <c r="E27" s="391" t="s">
        <v>258</v>
      </c>
      <c r="F27" s="407"/>
      <c r="G27" s="389" t="s">
        <v>259</v>
      </c>
      <c r="H27" s="408"/>
      <c r="I27" s="408"/>
      <c r="J27" s="390"/>
    </row>
    <row r="28" spans="1:10" s="170" customFormat="1" ht="80.25" customHeight="1" x14ac:dyDescent="0.2">
      <c r="A28" s="367"/>
      <c r="B28" s="367"/>
      <c r="C28" s="374" t="s">
        <v>260</v>
      </c>
      <c r="D28" s="375"/>
      <c r="E28" s="395" t="s">
        <v>261</v>
      </c>
      <c r="F28" s="396"/>
      <c r="G28" s="391" t="s">
        <v>316</v>
      </c>
      <c r="H28" s="406"/>
      <c r="I28" s="406"/>
      <c r="J28" s="407"/>
    </row>
    <row r="29" spans="1:10" s="170" customFormat="1" ht="54.75" customHeight="1" x14ac:dyDescent="0.2">
      <c r="A29" s="367"/>
      <c r="B29" s="367"/>
      <c r="C29" s="381" t="s">
        <v>262</v>
      </c>
      <c r="D29" s="382"/>
      <c r="E29" s="395" t="s">
        <v>263</v>
      </c>
      <c r="F29" s="396"/>
      <c r="G29" s="389" t="s">
        <v>264</v>
      </c>
      <c r="H29" s="408"/>
      <c r="I29" s="408"/>
      <c r="J29" s="390"/>
    </row>
    <row r="30" spans="1:10" s="170" customFormat="1" ht="95.1" customHeight="1" x14ac:dyDescent="0.2">
      <c r="A30" s="367"/>
      <c r="B30" s="367"/>
      <c r="C30" s="420" t="s">
        <v>265</v>
      </c>
      <c r="D30" s="421"/>
      <c r="E30" s="359" t="s">
        <v>266</v>
      </c>
      <c r="F30" s="396"/>
      <c r="G30" s="378" t="s">
        <v>267</v>
      </c>
      <c r="H30" s="379"/>
      <c r="I30" s="379"/>
      <c r="J30" s="380"/>
    </row>
    <row r="31" spans="1:10" s="170" customFormat="1" ht="79.5" customHeight="1" x14ac:dyDescent="0.2">
      <c r="A31" s="367"/>
      <c r="B31" s="367"/>
      <c r="C31" s="398" t="s">
        <v>268</v>
      </c>
      <c r="D31" s="399"/>
      <c r="E31" s="389" t="s">
        <v>269</v>
      </c>
      <c r="F31" s="390"/>
      <c r="G31" s="395" t="s">
        <v>270</v>
      </c>
      <c r="H31" s="400"/>
      <c r="I31" s="400"/>
      <c r="J31" s="396"/>
    </row>
    <row r="32" spans="1:10" s="170" customFormat="1" ht="52.5" customHeight="1" x14ac:dyDescent="0.2">
      <c r="A32" s="367"/>
      <c r="B32" s="367"/>
      <c r="C32" s="359" t="s">
        <v>317</v>
      </c>
      <c r="D32" s="360"/>
      <c r="E32" s="395" t="s">
        <v>271</v>
      </c>
      <c r="F32" s="396"/>
      <c r="G32" s="391" t="s">
        <v>272</v>
      </c>
      <c r="H32" s="406"/>
      <c r="I32" s="406"/>
      <c r="J32" s="407"/>
    </row>
    <row r="33" spans="1:10" s="170" customFormat="1" ht="47.25" customHeight="1" x14ac:dyDescent="0.2">
      <c r="A33" s="367"/>
      <c r="B33" s="367"/>
      <c r="C33" s="374" t="s">
        <v>273</v>
      </c>
      <c r="D33" s="375"/>
      <c r="E33" s="389" t="s">
        <v>274</v>
      </c>
      <c r="F33" s="418"/>
      <c r="G33" s="376" t="s">
        <v>275</v>
      </c>
      <c r="H33" s="419"/>
      <c r="I33" s="419"/>
      <c r="J33" s="377"/>
    </row>
    <row r="34" spans="1:10" s="170" customFormat="1" ht="51" customHeight="1" x14ac:dyDescent="0.2">
      <c r="A34" s="367"/>
      <c r="B34" s="367"/>
      <c r="C34" s="359" t="s">
        <v>276</v>
      </c>
      <c r="D34" s="360"/>
      <c r="E34" s="398" t="s">
        <v>277</v>
      </c>
      <c r="F34" s="401"/>
      <c r="G34" s="402" t="s">
        <v>278</v>
      </c>
      <c r="H34" s="403"/>
      <c r="I34" s="403"/>
      <c r="J34" s="404"/>
    </row>
    <row r="35" spans="1:10" s="170" customFormat="1" ht="90.75" customHeight="1" x14ac:dyDescent="0.2">
      <c r="A35" s="367"/>
      <c r="B35" s="367"/>
      <c r="C35" s="395" t="s">
        <v>279</v>
      </c>
      <c r="D35" s="396"/>
      <c r="E35" s="405" t="s">
        <v>280</v>
      </c>
      <c r="F35" s="405"/>
      <c r="G35" s="361"/>
      <c r="H35" s="361"/>
      <c r="I35" s="361"/>
      <c r="J35" s="361"/>
    </row>
    <row r="36" spans="1:10" s="170" customFormat="1" ht="51" customHeight="1" x14ac:dyDescent="0.2">
      <c r="A36" s="367"/>
      <c r="B36" s="367"/>
      <c r="C36" s="395" t="s">
        <v>281</v>
      </c>
      <c r="D36" s="396"/>
      <c r="E36" s="389" t="s">
        <v>282</v>
      </c>
      <c r="F36" s="390"/>
      <c r="G36" s="362"/>
      <c r="H36" s="366"/>
      <c r="I36" s="366"/>
      <c r="J36" s="363"/>
    </row>
    <row r="37" spans="1:10" s="170" customFormat="1" ht="45.75" customHeight="1" x14ac:dyDescent="0.2">
      <c r="A37" s="367"/>
      <c r="B37" s="367"/>
      <c r="C37" s="395" t="s">
        <v>283</v>
      </c>
      <c r="D37" s="396"/>
      <c r="E37" s="395" t="s">
        <v>284</v>
      </c>
      <c r="F37" s="396"/>
      <c r="G37" s="362"/>
      <c r="H37" s="366"/>
      <c r="I37" s="366"/>
      <c r="J37" s="363"/>
    </row>
    <row r="38" spans="1:10" s="170" customFormat="1" ht="45.75" customHeight="1" x14ac:dyDescent="0.2">
      <c r="A38" s="367"/>
      <c r="B38" s="367"/>
      <c r="C38" s="395" t="s">
        <v>285</v>
      </c>
      <c r="D38" s="396"/>
      <c r="E38" s="395" t="s">
        <v>286</v>
      </c>
      <c r="F38" s="397"/>
      <c r="G38" s="362"/>
      <c r="H38" s="366"/>
      <c r="I38" s="366"/>
      <c r="J38" s="363"/>
    </row>
    <row r="39" spans="1:10" s="170" customFormat="1" ht="41.25" customHeight="1" x14ac:dyDescent="0.2">
      <c r="A39" s="367"/>
      <c r="B39" s="367"/>
      <c r="C39" s="389" t="s">
        <v>287</v>
      </c>
      <c r="D39" s="390"/>
      <c r="E39" s="395" t="s">
        <v>288</v>
      </c>
      <c r="F39" s="396"/>
      <c r="G39" s="362"/>
      <c r="H39" s="366"/>
      <c r="I39" s="366"/>
      <c r="J39" s="363"/>
    </row>
    <row r="40" spans="1:10" s="170" customFormat="1" ht="41.25" customHeight="1" x14ac:dyDescent="0.2">
      <c r="A40" s="367"/>
      <c r="B40" s="367"/>
      <c r="C40" s="389" t="s">
        <v>329</v>
      </c>
      <c r="D40" s="390"/>
      <c r="E40" s="391" t="s">
        <v>327</v>
      </c>
      <c r="F40" s="392"/>
      <c r="G40" s="362"/>
      <c r="H40" s="393"/>
      <c r="I40" s="393"/>
      <c r="J40" s="388"/>
    </row>
    <row r="41" spans="1:10" s="170" customFormat="1" ht="41.25" customHeight="1" x14ac:dyDescent="0.2">
      <c r="A41" s="367"/>
      <c r="B41" s="367"/>
      <c r="C41" s="376" t="s">
        <v>326</v>
      </c>
      <c r="D41" s="377"/>
      <c r="E41" s="378" t="s">
        <v>328</v>
      </c>
      <c r="F41" s="380"/>
      <c r="G41" s="177"/>
      <c r="H41" s="178"/>
      <c r="I41" s="178"/>
      <c r="J41" s="179"/>
    </row>
    <row r="42" spans="1:10" s="170" customFormat="1" ht="72" customHeight="1" x14ac:dyDescent="0.2">
      <c r="A42" s="367"/>
      <c r="B42" s="367"/>
      <c r="C42" s="394" t="s">
        <v>289</v>
      </c>
      <c r="D42" s="365"/>
      <c r="E42" s="395" t="s">
        <v>332</v>
      </c>
      <c r="F42" s="396"/>
      <c r="G42" s="362"/>
      <c r="H42" s="366"/>
      <c r="I42" s="366"/>
      <c r="J42" s="363"/>
    </row>
    <row r="43" spans="1:10" s="170" customFormat="1" ht="72" customHeight="1" x14ac:dyDescent="0.2">
      <c r="A43" s="367"/>
      <c r="B43" s="367"/>
      <c r="C43" s="333" t="s">
        <v>331</v>
      </c>
      <c r="D43" s="334"/>
      <c r="E43" s="176"/>
      <c r="F43" s="180"/>
      <c r="G43" s="177"/>
      <c r="H43" s="181"/>
      <c r="I43" s="181"/>
      <c r="J43" s="182"/>
    </row>
    <row r="44" spans="1:10" s="170" customFormat="1" ht="72" customHeight="1" x14ac:dyDescent="0.2">
      <c r="A44" s="367"/>
      <c r="B44" s="367"/>
      <c r="C44" s="333" t="s">
        <v>334</v>
      </c>
      <c r="D44" s="334"/>
      <c r="E44" s="176"/>
      <c r="F44" s="180"/>
      <c r="G44" s="177"/>
      <c r="H44" s="181"/>
      <c r="I44" s="181"/>
      <c r="J44" s="182"/>
    </row>
    <row r="45" spans="1:10" s="170" customFormat="1" ht="154.5" customHeight="1" x14ac:dyDescent="0.2">
      <c r="A45" s="367"/>
      <c r="B45" s="367"/>
      <c r="C45" s="364" t="s">
        <v>290</v>
      </c>
      <c r="D45" s="365"/>
      <c r="E45" s="362"/>
      <c r="F45" s="363"/>
      <c r="G45" s="362"/>
      <c r="H45" s="366"/>
      <c r="I45" s="366"/>
      <c r="J45" s="363"/>
    </row>
    <row r="46" spans="1:10" s="170" customFormat="1" ht="66" customHeight="1" x14ac:dyDescent="0.25">
      <c r="A46" s="367"/>
      <c r="B46" s="367" t="s">
        <v>230</v>
      </c>
      <c r="C46" s="368" t="s">
        <v>291</v>
      </c>
      <c r="D46" s="368"/>
      <c r="E46" s="369" t="s">
        <v>318</v>
      </c>
      <c r="F46" s="370"/>
      <c r="G46" s="371" t="s">
        <v>319</v>
      </c>
      <c r="H46" s="372"/>
      <c r="I46" s="372"/>
      <c r="J46" s="373"/>
    </row>
    <row r="47" spans="1:10" s="170" customFormat="1" ht="51.75" customHeight="1" x14ac:dyDescent="0.2">
      <c r="A47" s="367"/>
      <c r="B47" s="367"/>
      <c r="C47" s="374" t="s">
        <v>292</v>
      </c>
      <c r="D47" s="375"/>
      <c r="E47" s="376" t="s">
        <v>293</v>
      </c>
      <c r="F47" s="377"/>
      <c r="G47" s="378" t="s">
        <v>320</v>
      </c>
      <c r="H47" s="379"/>
      <c r="I47" s="379"/>
      <c r="J47" s="380"/>
    </row>
    <row r="48" spans="1:10" s="170" customFormat="1" ht="63.75" customHeight="1" x14ac:dyDescent="0.2">
      <c r="A48" s="367"/>
      <c r="B48" s="367"/>
      <c r="C48" s="359" t="s">
        <v>294</v>
      </c>
      <c r="D48" s="360"/>
      <c r="E48" s="384" t="s">
        <v>295</v>
      </c>
      <c r="F48" s="385"/>
      <c r="G48" s="386" t="s">
        <v>296</v>
      </c>
      <c r="H48" s="386"/>
      <c r="I48" s="386"/>
      <c r="J48" s="386"/>
    </row>
    <row r="49" spans="1:10" s="170" customFormat="1" ht="109.5" customHeight="1" x14ac:dyDescent="0.2">
      <c r="A49" s="367"/>
      <c r="B49" s="367"/>
      <c r="C49" s="374" t="s">
        <v>297</v>
      </c>
      <c r="D49" s="375"/>
      <c r="E49" s="359" t="s">
        <v>298</v>
      </c>
      <c r="F49" s="360"/>
      <c r="G49" s="386"/>
      <c r="H49" s="386"/>
      <c r="I49" s="386"/>
      <c r="J49" s="386"/>
    </row>
    <row r="50" spans="1:10" s="170" customFormat="1" ht="48" customHeight="1" x14ac:dyDescent="0.2">
      <c r="A50" s="367"/>
      <c r="B50" s="367"/>
      <c r="C50" s="381" t="s">
        <v>299</v>
      </c>
      <c r="D50" s="382"/>
      <c r="E50" s="383" t="s">
        <v>300</v>
      </c>
      <c r="F50" s="383"/>
      <c r="G50" s="361"/>
      <c r="H50" s="361"/>
      <c r="I50" s="361"/>
      <c r="J50" s="361"/>
    </row>
    <row r="51" spans="1:10" s="170" customFormat="1" ht="83.25" customHeight="1" x14ac:dyDescent="0.2">
      <c r="A51" s="367"/>
      <c r="B51" s="367"/>
      <c r="C51" s="359" t="s">
        <v>301</v>
      </c>
      <c r="D51" s="360"/>
      <c r="E51" s="359" t="s">
        <v>302</v>
      </c>
      <c r="F51" s="360"/>
      <c r="G51" s="361"/>
      <c r="H51" s="361"/>
      <c r="I51" s="361"/>
      <c r="J51" s="361"/>
    </row>
    <row r="52" spans="1:10" s="170" customFormat="1" ht="69" customHeight="1" x14ac:dyDescent="0.2">
      <c r="A52" s="367"/>
      <c r="B52" s="367"/>
      <c r="C52" s="357" t="s">
        <v>303</v>
      </c>
      <c r="D52" s="358"/>
      <c r="E52" s="359"/>
      <c r="F52" s="360"/>
      <c r="G52" s="361"/>
      <c r="H52" s="361"/>
      <c r="I52" s="361"/>
      <c r="J52" s="361"/>
    </row>
    <row r="53" spans="1:10" s="170" customFormat="1" ht="14.25" x14ac:dyDescent="0.2">
      <c r="A53" s="367"/>
      <c r="B53" s="367"/>
      <c r="C53" s="359" t="s">
        <v>304</v>
      </c>
      <c r="D53" s="360"/>
      <c r="E53" s="362"/>
      <c r="F53" s="363"/>
      <c r="G53" s="361"/>
      <c r="H53" s="361"/>
      <c r="I53" s="361"/>
      <c r="J53" s="361"/>
    </row>
    <row r="54" spans="1:10" s="170" customFormat="1" ht="50.25" customHeight="1" x14ac:dyDescent="0.2">
      <c r="A54" s="367"/>
      <c r="B54" s="367"/>
      <c r="C54" s="381" t="s">
        <v>305</v>
      </c>
      <c r="D54" s="382"/>
      <c r="E54" s="387"/>
      <c r="F54" s="388"/>
      <c r="G54" s="351"/>
      <c r="H54" s="351"/>
      <c r="I54" s="351"/>
      <c r="J54" s="351"/>
    </row>
    <row r="55" spans="1:10" s="170" customFormat="1" ht="52.5" customHeight="1" x14ac:dyDescent="0.25">
      <c r="A55" s="367"/>
      <c r="B55" s="367"/>
      <c r="C55" s="352" t="s">
        <v>306</v>
      </c>
      <c r="D55" s="353"/>
      <c r="E55" s="354"/>
      <c r="F55" s="355"/>
      <c r="G55" s="356"/>
      <c r="H55" s="356"/>
      <c r="I55" s="356"/>
      <c r="J55" s="356"/>
    </row>
    <row r="56" spans="1:10" s="170" customFormat="1" ht="46.5" customHeight="1" x14ac:dyDescent="0.2">
      <c r="A56" s="367"/>
      <c r="B56" s="367"/>
      <c r="C56" s="344" t="s">
        <v>307</v>
      </c>
      <c r="D56" s="345"/>
      <c r="E56" s="341"/>
      <c r="F56" s="342"/>
      <c r="G56" s="341"/>
      <c r="H56" s="343"/>
      <c r="I56" s="343"/>
      <c r="J56" s="342"/>
    </row>
    <row r="57" spans="1:10" s="170" customFormat="1" ht="48" customHeight="1" x14ac:dyDescent="0.2">
      <c r="A57" s="367"/>
      <c r="B57" s="367"/>
      <c r="C57" s="344" t="s">
        <v>308</v>
      </c>
      <c r="D57" s="345"/>
      <c r="E57" s="346"/>
      <c r="F57" s="347"/>
      <c r="G57" s="346"/>
      <c r="H57" s="348"/>
      <c r="I57" s="348"/>
      <c r="J57" s="347"/>
    </row>
    <row r="58" spans="1:10" s="170" customFormat="1" ht="53.25" customHeight="1" x14ac:dyDescent="0.2">
      <c r="A58" s="367"/>
      <c r="B58" s="367"/>
      <c r="C58" s="344" t="s">
        <v>309</v>
      </c>
      <c r="D58" s="345"/>
      <c r="E58" s="346"/>
      <c r="F58" s="347"/>
      <c r="G58" s="346"/>
      <c r="H58" s="348"/>
      <c r="I58" s="348"/>
      <c r="J58" s="347"/>
    </row>
    <row r="59" spans="1:10" s="170" customFormat="1" ht="43.5" customHeight="1" x14ac:dyDescent="0.2">
      <c r="A59" s="367"/>
      <c r="B59" s="367"/>
      <c r="C59" s="349" t="s">
        <v>310</v>
      </c>
      <c r="D59" s="349"/>
      <c r="E59" s="350"/>
      <c r="F59" s="350"/>
      <c r="G59" s="350"/>
      <c r="H59" s="350"/>
      <c r="I59" s="350"/>
      <c r="J59" s="350"/>
    </row>
    <row r="60" spans="1:10" s="170" customFormat="1" ht="43.5" customHeight="1" x14ac:dyDescent="0.2">
      <c r="A60" s="367"/>
      <c r="B60" s="367"/>
      <c r="C60" s="337" t="s">
        <v>311</v>
      </c>
      <c r="D60" s="338"/>
      <c r="E60" s="172"/>
      <c r="F60" s="173"/>
      <c r="G60" s="172"/>
      <c r="H60" s="174"/>
      <c r="I60" s="174"/>
      <c r="J60" s="173"/>
    </row>
    <row r="61" spans="1:10" s="170" customFormat="1" ht="91.5" customHeight="1" x14ac:dyDescent="0.2">
      <c r="A61" s="367"/>
      <c r="B61" s="367"/>
      <c r="C61" s="339" t="s">
        <v>312</v>
      </c>
      <c r="D61" s="340"/>
      <c r="E61" s="341"/>
      <c r="F61" s="342"/>
      <c r="G61" s="341"/>
      <c r="H61" s="343"/>
      <c r="I61" s="343"/>
      <c r="J61" s="342"/>
    </row>
    <row r="62" spans="1:10" s="170" customFormat="1" ht="14.25" x14ac:dyDescent="0.2">
      <c r="C62" s="175"/>
      <c r="D62" s="175"/>
      <c r="E62" s="336"/>
      <c r="F62" s="336"/>
      <c r="G62" s="336"/>
      <c r="H62" s="336"/>
      <c r="I62" s="336"/>
      <c r="J62" s="336"/>
    </row>
    <row r="63" spans="1:10" s="170" customFormat="1" ht="14.25" x14ac:dyDescent="0.2">
      <c r="C63" s="175"/>
      <c r="D63" s="175"/>
      <c r="E63" s="336"/>
      <c r="F63" s="336"/>
      <c r="G63" s="336"/>
      <c r="H63" s="336"/>
      <c r="I63" s="336"/>
      <c r="J63" s="336"/>
    </row>
    <row r="64" spans="1:10" s="170" customFormat="1" ht="14.25" x14ac:dyDescent="0.2">
      <c r="E64" s="335"/>
      <c r="F64" s="335"/>
      <c r="G64" s="335"/>
      <c r="H64" s="335"/>
      <c r="I64" s="335"/>
      <c r="J64" s="335"/>
    </row>
    <row r="65" spans="5:10" s="170" customFormat="1" ht="14.25" x14ac:dyDescent="0.2">
      <c r="E65" s="335"/>
      <c r="F65" s="335"/>
      <c r="G65" s="335"/>
      <c r="H65" s="335"/>
      <c r="I65" s="335"/>
      <c r="J65" s="335"/>
    </row>
    <row r="66" spans="5:10" s="170" customFormat="1" ht="14.25" x14ac:dyDescent="0.2">
      <c r="E66" s="335"/>
      <c r="F66" s="335"/>
      <c r="G66" s="335"/>
      <c r="H66" s="335"/>
      <c r="I66" s="335"/>
      <c r="J66" s="335"/>
    </row>
    <row r="67" spans="5:10" s="170" customFormat="1" ht="14.25" x14ac:dyDescent="0.2">
      <c r="E67" s="335"/>
      <c r="F67" s="335"/>
      <c r="G67" s="335"/>
      <c r="H67" s="335"/>
      <c r="I67" s="335"/>
      <c r="J67" s="335"/>
    </row>
    <row r="68" spans="5:10" s="170" customFormat="1" ht="14.25" x14ac:dyDescent="0.2">
      <c r="E68" s="335"/>
      <c r="F68" s="335"/>
      <c r="G68" s="335"/>
      <c r="H68" s="335"/>
      <c r="I68" s="335"/>
      <c r="J68" s="335"/>
    </row>
    <row r="69" spans="5:10" s="170" customFormat="1" ht="14.25" x14ac:dyDescent="0.2">
      <c r="E69" s="335"/>
      <c r="F69" s="335"/>
      <c r="G69" s="335"/>
      <c r="H69" s="335"/>
      <c r="I69" s="335"/>
      <c r="J69" s="335"/>
    </row>
    <row r="70" spans="5:10" s="170" customFormat="1" ht="14.25" x14ac:dyDescent="0.2">
      <c r="E70" s="335"/>
      <c r="F70" s="335"/>
      <c r="G70" s="335"/>
      <c r="H70" s="335"/>
      <c r="I70" s="335"/>
      <c r="J70" s="335"/>
    </row>
    <row r="71" spans="5:10" s="170" customFormat="1" ht="14.25" x14ac:dyDescent="0.2">
      <c r="E71" s="335"/>
      <c r="F71" s="335"/>
      <c r="G71" s="335"/>
      <c r="H71" s="335"/>
      <c r="I71" s="335"/>
      <c r="J71" s="335"/>
    </row>
    <row r="72" spans="5:10" s="170" customFormat="1" ht="14.25" x14ac:dyDescent="0.2">
      <c r="E72" s="335"/>
      <c r="F72" s="335"/>
      <c r="G72" s="335"/>
      <c r="H72" s="335"/>
      <c r="I72" s="335"/>
      <c r="J72" s="335"/>
    </row>
    <row r="73" spans="5:10" s="170" customFormat="1" ht="14.25" x14ac:dyDescent="0.2">
      <c r="E73" s="335"/>
      <c r="F73" s="335"/>
      <c r="G73" s="335"/>
      <c r="H73" s="335"/>
      <c r="I73" s="335"/>
      <c r="J73" s="335"/>
    </row>
    <row r="74" spans="5:10" s="170" customFormat="1" ht="14.25" x14ac:dyDescent="0.2">
      <c r="E74" s="335"/>
      <c r="F74" s="335"/>
      <c r="G74" s="335"/>
      <c r="H74" s="335"/>
      <c r="I74" s="335"/>
      <c r="J74" s="335"/>
    </row>
    <row r="75" spans="5:10" s="170" customFormat="1" ht="14.25" x14ac:dyDescent="0.2">
      <c r="E75" s="335"/>
      <c r="F75" s="335"/>
      <c r="G75" s="335"/>
      <c r="H75" s="335"/>
      <c r="I75" s="335"/>
      <c r="J75" s="335"/>
    </row>
    <row r="76" spans="5:10" s="170" customFormat="1" ht="14.25" x14ac:dyDescent="0.2">
      <c r="E76" s="335"/>
      <c r="F76" s="335"/>
      <c r="G76" s="335"/>
      <c r="H76" s="335"/>
      <c r="I76" s="335"/>
      <c r="J76" s="335"/>
    </row>
    <row r="77" spans="5:10" s="170" customFormat="1" ht="14.25" x14ac:dyDescent="0.2">
      <c r="E77" s="335"/>
      <c r="F77" s="335"/>
      <c r="G77" s="335"/>
      <c r="H77" s="335"/>
      <c r="I77" s="335"/>
      <c r="J77" s="335"/>
    </row>
    <row r="78" spans="5:10" s="170" customFormat="1" ht="14.25" x14ac:dyDescent="0.2">
      <c r="E78" s="335"/>
      <c r="F78" s="335"/>
      <c r="G78" s="335"/>
      <c r="H78" s="335"/>
      <c r="I78" s="335"/>
      <c r="J78" s="335"/>
    </row>
    <row r="79" spans="5:10" s="170" customFormat="1" ht="14.25" x14ac:dyDescent="0.2">
      <c r="E79" s="335"/>
      <c r="F79" s="335"/>
      <c r="G79" s="335"/>
      <c r="H79" s="335"/>
      <c r="I79" s="335"/>
      <c r="J79" s="335"/>
    </row>
    <row r="80" spans="5:10" s="170" customFormat="1" ht="14.25" x14ac:dyDescent="0.2">
      <c r="E80" s="335"/>
      <c r="F80" s="335"/>
      <c r="G80" s="335"/>
      <c r="H80" s="335"/>
      <c r="I80" s="335"/>
      <c r="J80" s="335"/>
    </row>
    <row r="81" spans="5:10" s="170" customFormat="1" ht="14.25" x14ac:dyDescent="0.2">
      <c r="E81" s="335"/>
      <c r="F81" s="335"/>
      <c r="G81" s="335"/>
      <c r="H81" s="335"/>
      <c r="I81" s="335"/>
      <c r="J81" s="335"/>
    </row>
    <row r="82" spans="5:10" s="170" customFormat="1" ht="14.25" x14ac:dyDescent="0.2">
      <c r="E82" s="335"/>
      <c r="F82" s="335"/>
      <c r="G82" s="335"/>
      <c r="H82" s="335"/>
      <c r="I82" s="335"/>
      <c r="J82" s="335"/>
    </row>
    <row r="83" spans="5:10" s="170" customFormat="1" ht="14.25" x14ac:dyDescent="0.2">
      <c r="E83" s="335"/>
      <c r="F83" s="335"/>
      <c r="G83" s="335"/>
      <c r="H83" s="335"/>
      <c r="I83" s="335"/>
      <c r="J83" s="335"/>
    </row>
    <row r="84" spans="5:10" s="170" customFormat="1" ht="14.25" x14ac:dyDescent="0.2">
      <c r="E84" s="335"/>
      <c r="F84" s="335"/>
      <c r="G84" s="335"/>
      <c r="H84" s="335"/>
      <c r="I84" s="335"/>
      <c r="J84" s="335"/>
    </row>
    <row r="85" spans="5:10" s="170" customFormat="1" ht="14.25" x14ac:dyDescent="0.2">
      <c r="E85" s="335"/>
      <c r="F85" s="335"/>
      <c r="G85" s="335"/>
      <c r="H85" s="335"/>
      <c r="I85" s="335"/>
      <c r="J85" s="335"/>
    </row>
    <row r="86" spans="5:10" s="170" customFormat="1" ht="14.25" x14ac:dyDescent="0.2">
      <c r="E86" s="335"/>
      <c r="F86" s="335"/>
      <c r="G86" s="335"/>
      <c r="H86" s="335"/>
      <c r="I86" s="335"/>
      <c r="J86" s="335"/>
    </row>
    <row r="87" spans="5:10" s="170" customFormat="1" ht="14.25" x14ac:dyDescent="0.2">
      <c r="E87" s="335"/>
      <c r="F87" s="335"/>
      <c r="G87" s="335"/>
      <c r="H87" s="335"/>
      <c r="I87" s="335"/>
      <c r="J87" s="335"/>
    </row>
    <row r="88" spans="5:10" s="170" customFormat="1" ht="14.25" x14ac:dyDescent="0.2">
      <c r="E88" s="335"/>
      <c r="F88" s="335"/>
      <c r="G88" s="335"/>
      <c r="H88" s="335"/>
      <c r="I88" s="335"/>
      <c r="J88" s="335"/>
    </row>
    <row r="89" spans="5:10" s="170" customFormat="1" ht="14.25" x14ac:dyDescent="0.2">
      <c r="E89" s="335"/>
      <c r="F89" s="335"/>
      <c r="G89" s="335"/>
      <c r="H89" s="335"/>
      <c r="I89" s="335"/>
      <c r="J89" s="335"/>
    </row>
  </sheetData>
  <mergeCells count="206">
    <mergeCell ref="A1:G2"/>
    <mergeCell ref="H1:I1"/>
    <mergeCell ref="J1:J4"/>
    <mergeCell ref="N1:N4"/>
    <mergeCell ref="H2:I2"/>
    <mergeCell ref="A3:G4"/>
    <mergeCell ref="H3:I3"/>
    <mergeCell ref="H4:I4"/>
    <mergeCell ref="E24:F24"/>
    <mergeCell ref="G24:J24"/>
    <mergeCell ref="A5:J5"/>
    <mergeCell ref="A6:J7"/>
    <mergeCell ref="A8:D25"/>
    <mergeCell ref="E8:J8"/>
    <mergeCell ref="E9:F9"/>
    <mergeCell ref="G9:J9"/>
    <mergeCell ref="E10:F10"/>
    <mergeCell ref="G10:J10"/>
    <mergeCell ref="E11:F11"/>
    <mergeCell ref="G11:J11"/>
    <mergeCell ref="E15:F15"/>
    <mergeCell ref="G15:J15"/>
    <mergeCell ref="E16:F16"/>
    <mergeCell ref="G16:J16"/>
    <mergeCell ref="E17:F17"/>
    <mergeCell ref="G17:J17"/>
    <mergeCell ref="E12:F12"/>
    <mergeCell ref="G12:J12"/>
    <mergeCell ref="E13:F13"/>
    <mergeCell ref="G13:J13"/>
    <mergeCell ref="E14:F14"/>
    <mergeCell ref="G14:J14"/>
    <mergeCell ref="E21:F21"/>
    <mergeCell ref="G21:J21"/>
    <mergeCell ref="E22:F22"/>
    <mergeCell ref="G22:J22"/>
    <mergeCell ref="E23:F23"/>
    <mergeCell ref="G23:J23"/>
    <mergeCell ref="E18:F18"/>
    <mergeCell ref="G18:J18"/>
    <mergeCell ref="E19:F19"/>
    <mergeCell ref="G19:J19"/>
    <mergeCell ref="E20:F20"/>
    <mergeCell ref="G20:J20"/>
    <mergeCell ref="C28:D28"/>
    <mergeCell ref="E28:F28"/>
    <mergeCell ref="G28:J28"/>
    <mergeCell ref="C29:D29"/>
    <mergeCell ref="E29:F29"/>
    <mergeCell ref="G29:J29"/>
    <mergeCell ref="E25:F25"/>
    <mergeCell ref="G25:J25"/>
    <mergeCell ref="A26:A61"/>
    <mergeCell ref="B26:B45"/>
    <mergeCell ref="C26:D26"/>
    <mergeCell ref="E26:F26"/>
    <mergeCell ref="G26:J26"/>
    <mergeCell ref="C27:D27"/>
    <mergeCell ref="E27:F27"/>
    <mergeCell ref="G27:J27"/>
    <mergeCell ref="C32:D32"/>
    <mergeCell ref="E32:F32"/>
    <mergeCell ref="G32:J32"/>
    <mergeCell ref="C33:D33"/>
    <mergeCell ref="E33:F33"/>
    <mergeCell ref="G33:J33"/>
    <mergeCell ref="C30:D30"/>
    <mergeCell ref="E30:F30"/>
    <mergeCell ref="G30:J30"/>
    <mergeCell ref="C31:D31"/>
    <mergeCell ref="E31:F31"/>
    <mergeCell ref="G31:J31"/>
    <mergeCell ref="C36:D36"/>
    <mergeCell ref="E36:F36"/>
    <mergeCell ref="G36:J36"/>
    <mergeCell ref="C37:D37"/>
    <mergeCell ref="E37:F37"/>
    <mergeCell ref="G37:J37"/>
    <mergeCell ref="C34:D34"/>
    <mergeCell ref="E34:F34"/>
    <mergeCell ref="G34:J34"/>
    <mergeCell ref="C35:D35"/>
    <mergeCell ref="E35:F35"/>
    <mergeCell ref="G35:J35"/>
    <mergeCell ref="C40:D40"/>
    <mergeCell ref="E40:F40"/>
    <mergeCell ref="G40:J40"/>
    <mergeCell ref="C42:D42"/>
    <mergeCell ref="E42:F42"/>
    <mergeCell ref="G42:J42"/>
    <mergeCell ref="C41:D41"/>
    <mergeCell ref="E41:F41"/>
    <mergeCell ref="C38:D38"/>
    <mergeCell ref="E38:F38"/>
    <mergeCell ref="G38:J38"/>
    <mergeCell ref="C39:D39"/>
    <mergeCell ref="E39:F39"/>
    <mergeCell ref="G39:J39"/>
    <mergeCell ref="C45:D45"/>
    <mergeCell ref="E45:F45"/>
    <mergeCell ref="G45:J45"/>
    <mergeCell ref="B46:B61"/>
    <mergeCell ref="C46:D46"/>
    <mergeCell ref="E46:F46"/>
    <mergeCell ref="G46:J46"/>
    <mergeCell ref="C47:D47"/>
    <mergeCell ref="E47:F47"/>
    <mergeCell ref="G47:J47"/>
    <mergeCell ref="C50:D50"/>
    <mergeCell ref="E50:F50"/>
    <mergeCell ref="G50:J50"/>
    <mergeCell ref="C51:D51"/>
    <mergeCell ref="E51:F51"/>
    <mergeCell ref="G51:J51"/>
    <mergeCell ref="C48:D48"/>
    <mergeCell ref="E48:F48"/>
    <mergeCell ref="G48:J48"/>
    <mergeCell ref="C49:D49"/>
    <mergeCell ref="E49:F49"/>
    <mergeCell ref="G49:J49"/>
    <mergeCell ref="C54:D54"/>
    <mergeCell ref="E54:F54"/>
    <mergeCell ref="G54:J54"/>
    <mergeCell ref="C55:D55"/>
    <mergeCell ref="E55:F55"/>
    <mergeCell ref="G55:J55"/>
    <mergeCell ref="C52:D52"/>
    <mergeCell ref="E52:F52"/>
    <mergeCell ref="G52:J52"/>
    <mergeCell ref="C53:D53"/>
    <mergeCell ref="E53:F53"/>
    <mergeCell ref="G53:J53"/>
    <mergeCell ref="C58:D58"/>
    <mergeCell ref="E58:F58"/>
    <mergeCell ref="G58:J58"/>
    <mergeCell ref="C59:D59"/>
    <mergeCell ref="E59:F59"/>
    <mergeCell ref="G59:J59"/>
    <mergeCell ref="C56:D56"/>
    <mergeCell ref="E56:F56"/>
    <mergeCell ref="G56:J56"/>
    <mergeCell ref="C57:D57"/>
    <mergeCell ref="E57:F57"/>
    <mergeCell ref="G57:J57"/>
    <mergeCell ref="E63:F63"/>
    <mergeCell ref="G63:J63"/>
    <mergeCell ref="E64:F64"/>
    <mergeCell ref="G64:J64"/>
    <mergeCell ref="E65:F65"/>
    <mergeCell ref="G65:J65"/>
    <mergeCell ref="C60:D60"/>
    <mergeCell ref="C61:D61"/>
    <mergeCell ref="E61:F61"/>
    <mergeCell ref="G61:J61"/>
    <mergeCell ref="E62:F62"/>
    <mergeCell ref="G62:J62"/>
    <mergeCell ref="E69:F69"/>
    <mergeCell ref="G69:J69"/>
    <mergeCell ref="E70:F70"/>
    <mergeCell ref="G70:J70"/>
    <mergeCell ref="E71:F71"/>
    <mergeCell ref="G71:J71"/>
    <mergeCell ref="E66:F66"/>
    <mergeCell ref="G66:J66"/>
    <mergeCell ref="E67:F67"/>
    <mergeCell ref="G67:J67"/>
    <mergeCell ref="E68:F68"/>
    <mergeCell ref="G68:J68"/>
    <mergeCell ref="E80:F80"/>
    <mergeCell ref="G80:J80"/>
    <mergeCell ref="E75:F75"/>
    <mergeCell ref="G75:J75"/>
    <mergeCell ref="E76:F76"/>
    <mergeCell ref="G76:J76"/>
    <mergeCell ref="E77:F77"/>
    <mergeCell ref="G77:J77"/>
    <mergeCell ref="E72:F72"/>
    <mergeCell ref="G72:J72"/>
    <mergeCell ref="E73:F73"/>
    <mergeCell ref="G73:J73"/>
    <mergeCell ref="E74:F74"/>
    <mergeCell ref="G74:J74"/>
    <mergeCell ref="C43:D43"/>
    <mergeCell ref="C44:D44"/>
    <mergeCell ref="E87:F87"/>
    <mergeCell ref="G87:J87"/>
    <mergeCell ref="E88:F88"/>
    <mergeCell ref="G88:J88"/>
    <mergeCell ref="E89:F89"/>
    <mergeCell ref="G89:J89"/>
    <mergeCell ref="E84:F84"/>
    <mergeCell ref="G84:J84"/>
    <mergeCell ref="E85:F85"/>
    <mergeCell ref="G85:J85"/>
    <mergeCell ref="E86:F86"/>
    <mergeCell ref="G86:J86"/>
    <mergeCell ref="E81:F81"/>
    <mergeCell ref="G81:J81"/>
    <mergeCell ref="E82:F82"/>
    <mergeCell ref="G82:J82"/>
    <mergeCell ref="E83:F83"/>
    <mergeCell ref="G83:J83"/>
    <mergeCell ref="E78:F78"/>
    <mergeCell ref="G78:J78"/>
    <mergeCell ref="E79:F79"/>
    <mergeCell ref="G79:J7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topLeftCell="A7" zoomScale="40" zoomScaleNormal="40" workbookViewId="0">
      <selection activeCell="A6" sqref="A6"/>
    </sheetView>
  </sheetViews>
  <sheetFormatPr baseColWidth="10" defaultRowHeight="15" x14ac:dyDescent="0.25"/>
  <cols>
    <col min="2" max="39" width="5.7109375" customWidth="1"/>
    <col min="41" max="46" width="5.7109375" customWidth="1"/>
  </cols>
  <sheetData>
    <row r="1" spans="1:99" x14ac:dyDescent="0.25">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row>
    <row r="2" spans="1:99" ht="18" customHeight="1" x14ac:dyDescent="0.25">
      <c r="A2" s="67"/>
      <c r="B2" s="552" t="s">
        <v>149</v>
      </c>
      <c r="C2" s="552"/>
      <c r="D2" s="552"/>
      <c r="E2" s="552"/>
      <c r="F2" s="552"/>
      <c r="G2" s="552"/>
      <c r="H2" s="552"/>
      <c r="I2" s="552"/>
      <c r="J2" s="520" t="s">
        <v>2</v>
      </c>
      <c r="K2" s="520"/>
      <c r="L2" s="520"/>
      <c r="M2" s="520"/>
      <c r="N2" s="520"/>
      <c r="O2" s="520"/>
      <c r="P2" s="520"/>
      <c r="Q2" s="520"/>
      <c r="R2" s="520"/>
      <c r="S2" s="520"/>
      <c r="T2" s="520"/>
      <c r="U2" s="520"/>
      <c r="V2" s="520"/>
      <c r="W2" s="520"/>
      <c r="X2" s="520"/>
      <c r="Y2" s="520"/>
      <c r="Z2" s="520"/>
      <c r="AA2" s="520"/>
      <c r="AB2" s="520"/>
      <c r="AC2" s="520"/>
      <c r="AD2" s="520"/>
      <c r="AE2" s="520"/>
      <c r="AF2" s="520"/>
      <c r="AG2" s="520"/>
      <c r="AH2" s="520"/>
      <c r="AI2" s="520"/>
      <c r="AJ2" s="520"/>
      <c r="AK2" s="520"/>
      <c r="AL2" s="520"/>
      <c r="AM2" s="520"/>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row>
    <row r="3" spans="1:99" ht="18.75" customHeight="1" x14ac:dyDescent="0.25">
      <c r="A3" s="67"/>
      <c r="B3" s="552"/>
      <c r="C3" s="552"/>
      <c r="D3" s="552"/>
      <c r="E3" s="552"/>
      <c r="F3" s="552"/>
      <c r="G3" s="552"/>
      <c r="H3" s="552"/>
      <c r="I3" s="552"/>
      <c r="J3" s="520"/>
      <c r="K3" s="520"/>
      <c r="L3" s="520"/>
      <c r="M3" s="520"/>
      <c r="N3" s="520"/>
      <c r="O3" s="520"/>
      <c r="P3" s="520"/>
      <c r="Q3" s="520"/>
      <c r="R3" s="520"/>
      <c r="S3" s="520"/>
      <c r="T3" s="520"/>
      <c r="U3" s="520"/>
      <c r="V3" s="520"/>
      <c r="W3" s="520"/>
      <c r="X3" s="520"/>
      <c r="Y3" s="520"/>
      <c r="Z3" s="520"/>
      <c r="AA3" s="520"/>
      <c r="AB3" s="520"/>
      <c r="AC3" s="520"/>
      <c r="AD3" s="520"/>
      <c r="AE3" s="520"/>
      <c r="AF3" s="520"/>
      <c r="AG3" s="520"/>
      <c r="AH3" s="520"/>
      <c r="AI3" s="520"/>
      <c r="AJ3" s="520"/>
      <c r="AK3" s="520"/>
      <c r="AL3" s="520"/>
      <c r="AM3" s="520"/>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row>
    <row r="4" spans="1:99" ht="15" customHeight="1" x14ac:dyDescent="0.25">
      <c r="A4" s="67"/>
      <c r="B4" s="552"/>
      <c r="C4" s="552"/>
      <c r="D4" s="552"/>
      <c r="E4" s="552"/>
      <c r="F4" s="552"/>
      <c r="G4" s="552"/>
      <c r="H4" s="552"/>
      <c r="I4" s="552"/>
      <c r="J4" s="520"/>
      <c r="K4" s="520"/>
      <c r="L4" s="520"/>
      <c r="M4" s="520"/>
      <c r="N4" s="520"/>
      <c r="O4" s="520"/>
      <c r="P4" s="520"/>
      <c r="Q4" s="520"/>
      <c r="R4" s="520"/>
      <c r="S4" s="520"/>
      <c r="T4" s="520"/>
      <c r="U4" s="520"/>
      <c r="V4" s="520"/>
      <c r="W4" s="520"/>
      <c r="X4" s="520"/>
      <c r="Y4" s="520"/>
      <c r="Z4" s="520"/>
      <c r="AA4" s="520"/>
      <c r="AB4" s="520"/>
      <c r="AC4" s="520"/>
      <c r="AD4" s="520"/>
      <c r="AE4" s="520"/>
      <c r="AF4" s="520"/>
      <c r="AG4" s="520"/>
      <c r="AH4" s="520"/>
      <c r="AI4" s="520"/>
      <c r="AJ4" s="520"/>
      <c r="AK4" s="520"/>
      <c r="AL4" s="520"/>
      <c r="AM4" s="520"/>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row>
    <row r="5" spans="1:99" ht="15.75" thickBot="1" x14ac:dyDescent="0.3">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row>
    <row r="6" spans="1:99" ht="15" customHeight="1" x14ac:dyDescent="0.25">
      <c r="A6" s="67"/>
      <c r="B6" s="467" t="s">
        <v>4</v>
      </c>
      <c r="C6" s="467"/>
      <c r="D6" s="468"/>
      <c r="E6" s="505" t="s">
        <v>110</v>
      </c>
      <c r="F6" s="506"/>
      <c r="G6" s="506"/>
      <c r="H6" s="506"/>
      <c r="I6" s="507"/>
      <c r="J6" s="516" t="str">
        <f ca="1">IF(AND('Mapa final'!$J$10="Muy Alta",'Mapa final'!$N$10="Leve"),CONCATENATE("R",'Mapa final'!$A$10),"")</f>
        <v/>
      </c>
      <c r="K6" s="517"/>
      <c r="L6" s="517" t="str">
        <f ca="1">IF(AND('Mapa final'!$J$16="Muy Alta",'Mapa final'!$N$16="Leve"),CONCATENATE("R",'Mapa final'!$A$16),"")</f>
        <v/>
      </c>
      <c r="M6" s="517"/>
      <c r="N6" s="517" t="str">
        <f ca="1">IF(AND('Mapa final'!$J$22="Muy Alta",'Mapa final'!$N$22="Leve"),CONCATENATE("R",'Mapa final'!$A$22),"")</f>
        <v/>
      </c>
      <c r="O6" s="519"/>
      <c r="P6" s="516" t="str">
        <f ca="1">IF(AND('Mapa final'!$J$10="Muy Alta",'Mapa final'!$N$10="Menor"),CONCATENATE("R",'Mapa final'!$A$10),"")</f>
        <v/>
      </c>
      <c r="Q6" s="517"/>
      <c r="R6" s="517" t="str">
        <f ca="1">IF(AND('Mapa final'!$J$16="Muy Alta",'Mapa final'!$N$16="Menor"),CONCATENATE("R",'Mapa final'!$A$16),"")</f>
        <v/>
      </c>
      <c r="S6" s="517"/>
      <c r="T6" s="517" t="str">
        <f ca="1">IF(AND('Mapa final'!$J$22="Muy Alta",'Mapa final'!$N$22="Menor"),CONCATENATE("R",'Mapa final'!$A$22),"")</f>
        <v/>
      </c>
      <c r="U6" s="519"/>
      <c r="V6" s="516" t="str">
        <f ca="1">IF(AND('Mapa final'!$J$10="Muy Alta",'Mapa final'!$N$10="Moderado"),CONCATENATE("R",'Mapa final'!$A$10),"")</f>
        <v/>
      </c>
      <c r="W6" s="517"/>
      <c r="X6" s="517" t="str">
        <f ca="1">IF(AND('Mapa final'!$J$16="Muy Alta",'Mapa final'!$N$16="Moderado"),CONCATENATE("R",'Mapa final'!$A$16),"")</f>
        <v/>
      </c>
      <c r="Y6" s="517"/>
      <c r="Z6" s="517" t="str">
        <f ca="1">IF(AND('Mapa final'!$J$22="Muy Alta",'Mapa final'!$N$22="Moderado"),CONCATENATE("R",'Mapa final'!$A$22),"")</f>
        <v/>
      </c>
      <c r="AA6" s="519"/>
      <c r="AB6" s="516" t="str">
        <f ca="1">IF(AND('Mapa final'!$J$10="Muy Alta",'Mapa final'!$N$10="Mayor"),CONCATENATE("R",'Mapa final'!$A$10),"")</f>
        <v/>
      </c>
      <c r="AC6" s="517"/>
      <c r="AD6" s="517" t="str">
        <f ca="1">IF(AND('Mapa final'!$J$16="Muy Alta",'Mapa final'!$N$16="Mayor"),CONCATENATE("R",'Mapa final'!$A$16),"")</f>
        <v/>
      </c>
      <c r="AE6" s="517"/>
      <c r="AF6" s="517" t="str">
        <f ca="1">IF(AND('Mapa final'!$J$22="Muy Alta",'Mapa final'!$N$22="Mayor"),CONCATENATE("R",'Mapa final'!$A$22),"")</f>
        <v/>
      </c>
      <c r="AG6" s="519"/>
      <c r="AH6" s="531" t="str">
        <f ca="1">IF(AND('Mapa final'!$J$10="Muy Alta",'Mapa final'!$N$10="Catastrófico"),CONCATENATE("R",'Mapa final'!$A$10),"")</f>
        <v/>
      </c>
      <c r="AI6" s="532"/>
      <c r="AJ6" s="532" t="str">
        <f ca="1">IF(AND('Mapa final'!$J$16="Muy Alta",'Mapa final'!$N$16="Catastrófico"),CONCATENATE("R",'Mapa final'!$A$16),"")</f>
        <v/>
      </c>
      <c r="AK6" s="532"/>
      <c r="AL6" s="532" t="str">
        <f ca="1">IF(AND('Mapa final'!$J$22="Muy Alta",'Mapa final'!$N$22="Catastrófico"),CONCATENATE("R",'Mapa final'!$A$22),"")</f>
        <v/>
      </c>
      <c r="AM6" s="533"/>
      <c r="AO6" s="469" t="s">
        <v>77</v>
      </c>
      <c r="AP6" s="470"/>
      <c r="AQ6" s="470"/>
      <c r="AR6" s="470"/>
      <c r="AS6" s="470"/>
      <c r="AT6" s="471"/>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row>
    <row r="7" spans="1:99" ht="15" customHeight="1" x14ac:dyDescent="0.25">
      <c r="A7" s="67"/>
      <c r="B7" s="467"/>
      <c r="C7" s="467"/>
      <c r="D7" s="468"/>
      <c r="E7" s="508"/>
      <c r="F7" s="509"/>
      <c r="G7" s="509"/>
      <c r="H7" s="509"/>
      <c r="I7" s="510"/>
      <c r="J7" s="518"/>
      <c r="K7" s="514"/>
      <c r="L7" s="514"/>
      <c r="M7" s="514"/>
      <c r="N7" s="514"/>
      <c r="O7" s="515"/>
      <c r="P7" s="518"/>
      <c r="Q7" s="514"/>
      <c r="R7" s="514"/>
      <c r="S7" s="514"/>
      <c r="T7" s="514"/>
      <c r="U7" s="515"/>
      <c r="V7" s="518"/>
      <c r="W7" s="514"/>
      <c r="X7" s="514"/>
      <c r="Y7" s="514"/>
      <c r="Z7" s="514"/>
      <c r="AA7" s="515"/>
      <c r="AB7" s="518"/>
      <c r="AC7" s="514"/>
      <c r="AD7" s="514"/>
      <c r="AE7" s="514"/>
      <c r="AF7" s="514"/>
      <c r="AG7" s="515"/>
      <c r="AH7" s="525"/>
      <c r="AI7" s="526"/>
      <c r="AJ7" s="526"/>
      <c r="AK7" s="526"/>
      <c r="AL7" s="526"/>
      <c r="AM7" s="527"/>
      <c r="AN7" s="67"/>
      <c r="AO7" s="472"/>
      <c r="AP7" s="473"/>
      <c r="AQ7" s="473"/>
      <c r="AR7" s="473"/>
      <c r="AS7" s="473"/>
      <c r="AT7" s="474"/>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row>
    <row r="8" spans="1:99" ht="15" customHeight="1" x14ac:dyDescent="0.25">
      <c r="A8" s="67"/>
      <c r="B8" s="467"/>
      <c r="C8" s="467"/>
      <c r="D8" s="468"/>
      <c r="E8" s="508"/>
      <c r="F8" s="509"/>
      <c r="G8" s="509"/>
      <c r="H8" s="509"/>
      <c r="I8" s="510"/>
      <c r="J8" s="518" t="str">
        <f ca="1">IF(AND('Mapa final'!$J$28="Muy Alta",'Mapa final'!$N$28="Leve"),CONCATENATE("R",'Mapa final'!$A$28),"")</f>
        <v/>
      </c>
      <c r="K8" s="514"/>
      <c r="L8" s="514" t="str">
        <f ca="1">IF(AND('Mapa final'!$J$34="Muy Alta",'Mapa final'!$N$34="Leve"),CONCATENATE("R",'Mapa final'!$A$34),"")</f>
        <v/>
      </c>
      <c r="M8" s="514"/>
      <c r="N8" s="514" t="str">
        <f ca="1">IF(AND('Mapa final'!$J$40="Muy Alta",'Mapa final'!$N$40="Leve"),CONCATENATE("R",'Mapa final'!$A$40),"")</f>
        <v/>
      </c>
      <c r="O8" s="515"/>
      <c r="P8" s="518" t="str">
        <f ca="1">IF(AND('Mapa final'!$J$28="Muy Alta",'Mapa final'!$N$28="Menor"),CONCATENATE("R",'Mapa final'!$A$28),"")</f>
        <v/>
      </c>
      <c r="Q8" s="514"/>
      <c r="R8" s="514" t="str">
        <f ca="1">IF(AND('Mapa final'!$J$34="Muy Alta",'Mapa final'!$N$34="Menor"),CONCATENATE("R",'Mapa final'!$A$34),"")</f>
        <v/>
      </c>
      <c r="S8" s="514"/>
      <c r="T8" s="514" t="str">
        <f ca="1">IF(AND('Mapa final'!$J$40="Muy Alta",'Mapa final'!$N$40="Menor"),CONCATENATE("R",'Mapa final'!$A$40),"")</f>
        <v/>
      </c>
      <c r="U8" s="515"/>
      <c r="V8" s="518" t="str">
        <f ca="1">IF(AND('Mapa final'!$J$28="Muy Alta",'Mapa final'!$N$28="Moderado"),CONCATENATE("R",'Mapa final'!$A$28),"")</f>
        <v/>
      </c>
      <c r="W8" s="514"/>
      <c r="X8" s="514" t="str">
        <f ca="1">IF(AND('Mapa final'!$J$34="Muy Alta",'Mapa final'!$N$34="Moderado"),CONCATENATE("R",'Mapa final'!$A$34),"")</f>
        <v/>
      </c>
      <c r="Y8" s="514"/>
      <c r="Z8" s="514" t="str">
        <f ca="1">IF(AND('Mapa final'!$J$40="Muy Alta",'Mapa final'!$N$40="Moderado"),CONCATENATE("R",'Mapa final'!$A$40),"")</f>
        <v/>
      </c>
      <c r="AA8" s="515"/>
      <c r="AB8" s="518" t="str">
        <f ca="1">IF(AND('Mapa final'!$J$28="Muy Alta",'Mapa final'!$N$28="Mayor"),CONCATENATE("R",'Mapa final'!$A$28),"")</f>
        <v/>
      </c>
      <c r="AC8" s="514"/>
      <c r="AD8" s="514" t="str">
        <f ca="1">IF(AND('Mapa final'!$J$34="Muy Alta",'Mapa final'!$N$34="Mayor"),CONCATENATE("R",'Mapa final'!$A$34),"")</f>
        <v/>
      </c>
      <c r="AE8" s="514"/>
      <c r="AF8" s="514" t="str">
        <f ca="1">IF(AND('Mapa final'!$J$40="Muy Alta",'Mapa final'!$N$40="Mayor"),CONCATENATE("R",'Mapa final'!$A$40),"")</f>
        <v/>
      </c>
      <c r="AG8" s="515"/>
      <c r="AH8" s="525" t="str">
        <f ca="1">IF(AND('Mapa final'!$J$28="Muy Alta",'Mapa final'!$N$28="Catastrófico"),CONCATENATE("R",'Mapa final'!$A$28),"")</f>
        <v/>
      </c>
      <c r="AI8" s="526"/>
      <c r="AJ8" s="526" t="str">
        <f ca="1">IF(AND('Mapa final'!$J$34="Muy Alta",'Mapa final'!$N$34="Catastrófico"),CONCATENATE("R",'Mapa final'!$A$34),"")</f>
        <v/>
      </c>
      <c r="AK8" s="526"/>
      <c r="AL8" s="526" t="str">
        <f ca="1">IF(AND('Mapa final'!$J$40="Muy Alta",'Mapa final'!$N$40="Catastrófico"),CONCATENATE("R",'Mapa final'!$A$40),"")</f>
        <v/>
      </c>
      <c r="AM8" s="527"/>
      <c r="AN8" s="67"/>
      <c r="AO8" s="472"/>
      <c r="AP8" s="473"/>
      <c r="AQ8" s="473"/>
      <c r="AR8" s="473"/>
      <c r="AS8" s="473"/>
      <c r="AT8" s="474"/>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row>
    <row r="9" spans="1:99" ht="15" customHeight="1" x14ac:dyDescent="0.25">
      <c r="A9" s="67"/>
      <c r="B9" s="467"/>
      <c r="C9" s="467"/>
      <c r="D9" s="468"/>
      <c r="E9" s="508"/>
      <c r="F9" s="509"/>
      <c r="G9" s="509"/>
      <c r="H9" s="509"/>
      <c r="I9" s="510"/>
      <c r="J9" s="518"/>
      <c r="K9" s="514"/>
      <c r="L9" s="514"/>
      <c r="M9" s="514"/>
      <c r="N9" s="514"/>
      <c r="O9" s="515"/>
      <c r="P9" s="518"/>
      <c r="Q9" s="514"/>
      <c r="R9" s="514"/>
      <c r="S9" s="514"/>
      <c r="T9" s="514"/>
      <c r="U9" s="515"/>
      <c r="V9" s="518"/>
      <c r="W9" s="514"/>
      <c r="X9" s="514"/>
      <c r="Y9" s="514"/>
      <c r="Z9" s="514"/>
      <c r="AA9" s="515"/>
      <c r="AB9" s="518"/>
      <c r="AC9" s="514"/>
      <c r="AD9" s="514"/>
      <c r="AE9" s="514"/>
      <c r="AF9" s="514"/>
      <c r="AG9" s="515"/>
      <c r="AH9" s="525"/>
      <c r="AI9" s="526"/>
      <c r="AJ9" s="526"/>
      <c r="AK9" s="526"/>
      <c r="AL9" s="526"/>
      <c r="AM9" s="527"/>
      <c r="AN9" s="67"/>
      <c r="AO9" s="472"/>
      <c r="AP9" s="473"/>
      <c r="AQ9" s="473"/>
      <c r="AR9" s="473"/>
      <c r="AS9" s="473"/>
      <c r="AT9" s="474"/>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row>
    <row r="10" spans="1:99" ht="15" customHeight="1" x14ac:dyDescent="0.25">
      <c r="A10" s="67"/>
      <c r="B10" s="467"/>
      <c r="C10" s="467"/>
      <c r="D10" s="468"/>
      <c r="E10" s="508"/>
      <c r="F10" s="509"/>
      <c r="G10" s="509"/>
      <c r="H10" s="509"/>
      <c r="I10" s="510"/>
      <c r="J10" s="518" t="str">
        <f ca="1">IF(AND('Mapa final'!$J$46="Muy Alta",'Mapa final'!$N$46="Leve"),CONCATENATE("R",'Mapa final'!$A$46),"")</f>
        <v/>
      </c>
      <c r="K10" s="514"/>
      <c r="L10" s="514" t="str">
        <f ca="1">IF(AND('Mapa final'!$J$52="Muy Alta",'Mapa final'!$N$52="Leve"),CONCATENATE("R",'Mapa final'!$A$52),"")</f>
        <v/>
      </c>
      <c r="M10" s="514"/>
      <c r="N10" s="514" t="str">
        <f ca="1">IF(AND('Mapa final'!$J$58="Muy Alta",'Mapa final'!$N$58="Leve"),CONCATENATE("R",'Mapa final'!$A$58),"")</f>
        <v/>
      </c>
      <c r="O10" s="515"/>
      <c r="P10" s="518" t="str">
        <f ca="1">IF(AND('Mapa final'!$J$46="Muy Alta",'Mapa final'!$N$46="Menor"),CONCATENATE("R",'Mapa final'!$A$46),"")</f>
        <v/>
      </c>
      <c r="Q10" s="514"/>
      <c r="R10" s="514" t="str">
        <f ca="1">IF(AND('Mapa final'!$J$52="Muy Alta",'Mapa final'!$N$52="Menor"),CONCATENATE("R",'Mapa final'!$A$52),"")</f>
        <v/>
      </c>
      <c r="S10" s="514"/>
      <c r="T10" s="514" t="str">
        <f ca="1">IF(AND('Mapa final'!$J$58="Muy Alta",'Mapa final'!$N$58="Menor"),CONCATENATE("R",'Mapa final'!$A$58),"")</f>
        <v/>
      </c>
      <c r="U10" s="515"/>
      <c r="V10" s="518" t="str">
        <f ca="1">IF(AND('Mapa final'!$J$46="Muy Alta",'Mapa final'!$N$46="Moderado"),CONCATENATE("R",'Mapa final'!$A$46),"")</f>
        <v/>
      </c>
      <c r="W10" s="514"/>
      <c r="X10" s="514" t="str">
        <f ca="1">IF(AND('Mapa final'!$J$52="Muy Alta",'Mapa final'!$N$52="Moderado"),CONCATENATE("R",'Mapa final'!$A$52),"")</f>
        <v/>
      </c>
      <c r="Y10" s="514"/>
      <c r="Z10" s="514" t="str">
        <f ca="1">IF(AND('Mapa final'!$J$58="Muy Alta",'Mapa final'!$N$58="Moderado"),CONCATENATE("R",'Mapa final'!$A$58),"")</f>
        <v/>
      </c>
      <c r="AA10" s="515"/>
      <c r="AB10" s="518" t="str">
        <f ca="1">IF(AND('Mapa final'!$J$46="Muy Alta",'Mapa final'!$N$46="Mayor"),CONCATENATE("R",'Mapa final'!$A$46),"")</f>
        <v/>
      </c>
      <c r="AC10" s="514"/>
      <c r="AD10" s="514" t="str">
        <f ca="1">IF(AND('Mapa final'!$J$52="Muy Alta",'Mapa final'!$N$52="Mayor"),CONCATENATE("R",'Mapa final'!$A$52),"")</f>
        <v/>
      </c>
      <c r="AE10" s="514"/>
      <c r="AF10" s="514" t="str">
        <f ca="1">IF(AND('Mapa final'!$J$58="Muy Alta",'Mapa final'!$N$58="Mayor"),CONCATENATE("R",'Mapa final'!$A$58),"")</f>
        <v/>
      </c>
      <c r="AG10" s="515"/>
      <c r="AH10" s="525" t="str">
        <f ca="1">IF(AND('Mapa final'!$J$46="Muy Alta",'Mapa final'!$N$46="Catastrófico"),CONCATENATE("R",'Mapa final'!$A$46),"")</f>
        <v/>
      </c>
      <c r="AI10" s="526"/>
      <c r="AJ10" s="526" t="str">
        <f ca="1">IF(AND('Mapa final'!$J$52="Muy Alta",'Mapa final'!$N$52="Catastrófico"),CONCATENATE("R",'Mapa final'!$A$52),"")</f>
        <v/>
      </c>
      <c r="AK10" s="526"/>
      <c r="AL10" s="526" t="str">
        <f ca="1">IF(AND('Mapa final'!$J$58="Muy Alta",'Mapa final'!$N$58="Catastrófico"),CONCATENATE("R",'Mapa final'!$A$58),"")</f>
        <v/>
      </c>
      <c r="AM10" s="527"/>
      <c r="AN10" s="67"/>
      <c r="AO10" s="472"/>
      <c r="AP10" s="473"/>
      <c r="AQ10" s="473"/>
      <c r="AR10" s="473"/>
      <c r="AS10" s="473"/>
      <c r="AT10" s="474"/>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row>
    <row r="11" spans="1:99" ht="15" customHeight="1" x14ac:dyDescent="0.25">
      <c r="A11" s="67"/>
      <c r="B11" s="467"/>
      <c r="C11" s="467"/>
      <c r="D11" s="468"/>
      <c r="E11" s="508"/>
      <c r="F11" s="509"/>
      <c r="G11" s="509"/>
      <c r="H11" s="509"/>
      <c r="I11" s="510"/>
      <c r="J11" s="518"/>
      <c r="K11" s="514"/>
      <c r="L11" s="514"/>
      <c r="M11" s="514"/>
      <c r="N11" s="514"/>
      <c r="O11" s="515"/>
      <c r="P11" s="518"/>
      <c r="Q11" s="514"/>
      <c r="R11" s="514"/>
      <c r="S11" s="514"/>
      <c r="T11" s="514"/>
      <c r="U11" s="515"/>
      <c r="V11" s="518"/>
      <c r="W11" s="514"/>
      <c r="X11" s="514"/>
      <c r="Y11" s="514"/>
      <c r="Z11" s="514"/>
      <c r="AA11" s="515"/>
      <c r="AB11" s="518"/>
      <c r="AC11" s="514"/>
      <c r="AD11" s="514"/>
      <c r="AE11" s="514"/>
      <c r="AF11" s="514"/>
      <c r="AG11" s="515"/>
      <c r="AH11" s="525"/>
      <c r="AI11" s="526"/>
      <c r="AJ11" s="526"/>
      <c r="AK11" s="526"/>
      <c r="AL11" s="526"/>
      <c r="AM11" s="527"/>
      <c r="AN11" s="67"/>
      <c r="AO11" s="472"/>
      <c r="AP11" s="473"/>
      <c r="AQ11" s="473"/>
      <c r="AR11" s="473"/>
      <c r="AS11" s="473"/>
      <c r="AT11" s="474"/>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row>
    <row r="12" spans="1:99" ht="15" customHeight="1" x14ac:dyDescent="0.25">
      <c r="A12" s="67"/>
      <c r="B12" s="467"/>
      <c r="C12" s="467"/>
      <c r="D12" s="468"/>
      <c r="E12" s="508"/>
      <c r="F12" s="509"/>
      <c r="G12" s="509"/>
      <c r="H12" s="509"/>
      <c r="I12" s="510"/>
      <c r="J12" s="518" t="str">
        <f ca="1">IF(AND('Mapa final'!$J$64="Muy Alta",'Mapa final'!$N$64="Leve"),CONCATENATE("R",'Mapa final'!$A$64),"")</f>
        <v/>
      </c>
      <c r="K12" s="514"/>
      <c r="L12" s="514" t="str">
        <f>IF(AND('Mapa final'!$J$70="Muy Alta",'Mapa final'!$N$70="Leve"),CONCATENATE("R",'Mapa final'!$A$70),"")</f>
        <v/>
      </c>
      <c r="M12" s="514"/>
      <c r="N12" s="514" t="str">
        <f>IF(AND('Mapa final'!$J$76="Muy Alta",'Mapa final'!$N$76="Leve"),CONCATENATE("R",'Mapa final'!$A$76),"")</f>
        <v/>
      </c>
      <c r="O12" s="515"/>
      <c r="P12" s="518" t="str">
        <f ca="1">IF(AND('Mapa final'!$J$64="Muy Alta",'Mapa final'!$N$64="Menor"),CONCATENATE("R",'Mapa final'!$A$64),"")</f>
        <v/>
      </c>
      <c r="Q12" s="514"/>
      <c r="R12" s="514" t="str">
        <f>IF(AND('Mapa final'!$J$70="Muy Alta",'Mapa final'!$N$70="Menor"),CONCATENATE("R",'Mapa final'!$A$70),"")</f>
        <v/>
      </c>
      <c r="S12" s="514"/>
      <c r="T12" s="514" t="str">
        <f>IF(AND('Mapa final'!$J$76="Muy Alta",'Mapa final'!$N$76="Menor"),CONCATENATE("R",'Mapa final'!$A$76),"")</f>
        <v/>
      </c>
      <c r="U12" s="515"/>
      <c r="V12" s="518" t="str">
        <f ca="1">IF(AND('Mapa final'!$J$64="Muy Alta",'Mapa final'!$N$64="Moderado"),CONCATENATE("R",'Mapa final'!$A$64),"")</f>
        <v/>
      </c>
      <c r="W12" s="514"/>
      <c r="X12" s="514" t="str">
        <f>IF(AND('Mapa final'!$J$70="Muy Alta",'Mapa final'!$N$70="Moderado"),CONCATENATE("R",'Mapa final'!$A$70),"")</f>
        <v/>
      </c>
      <c r="Y12" s="514"/>
      <c r="Z12" s="514" t="str">
        <f>IF(AND('Mapa final'!$J$76="Muy Alta",'Mapa final'!$N$76="Moderado"),CONCATENATE("R",'Mapa final'!$A$76),"")</f>
        <v/>
      </c>
      <c r="AA12" s="515"/>
      <c r="AB12" s="518" t="str">
        <f ca="1">IF(AND('Mapa final'!$J$64="Muy Alta",'Mapa final'!$N$64="Mayor"),CONCATENATE("R",'Mapa final'!$A$64),"")</f>
        <v/>
      </c>
      <c r="AC12" s="514"/>
      <c r="AD12" s="514" t="str">
        <f>IF(AND('Mapa final'!$J$70="Muy Alta",'Mapa final'!$N$70="Mayor"),CONCATENATE("R",'Mapa final'!$A$70),"")</f>
        <v/>
      </c>
      <c r="AE12" s="514"/>
      <c r="AF12" s="514" t="str">
        <f>IF(AND('Mapa final'!$J$76="Muy Alta",'Mapa final'!$N$76="Mayor"),CONCATENATE("R",'Mapa final'!$A$76),"")</f>
        <v/>
      </c>
      <c r="AG12" s="515"/>
      <c r="AH12" s="525" t="str">
        <f ca="1">IF(AND('Mapa final'!$J$64="Muy Alta",'Mapa final'!$N$64="Catastrófico"),CONCATENATE("R",'Mapa final'!$A$64),"")</f>
        <v/>
      </c>
      <c r="AI12" s="526"/>
      <c r="AJ12" s="526" t="str">
        <f>IF(AND('Mapa final'!$J$70="Muy Alta",'Mapa final'!$N$70="Catastrófico"),CONCATENATE("R",'Mapa final'!$A$70),"")</f>
        <v/>
      </c>
      <c r="AK12" s="526"/>
      <c r="AL12" s="526" t="str">
        <f>IF(AND('Mapa final'!$J$76="Muy Alta",'Mapa final'!$N$76="Catastrófico"),CONCATENATE("R",'Mapa final'!$A$76),"")</f>
        <v/>
      </c>
      <c r="AM12" s="527"/>
      <c r="AN12" s="67"/>
      <c r="AO12" s="472"/>
      <c r="AP12" s="473"/>
      <c r="AQ12" s="473"/>
      <c r="AR12" s="473"/>
      <c r="AS12" s="473"/>
      <c r="AT12" s="474"/>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row>
    <row r="13" spans="1:99" ht="15.75" customHeight="1" thickBot="1" x14ac:dyDescent="0.3">
      <c r="A13" s="67"/>
      <c r="B13" s="467"/>
      <c r="C13" s="467"/>
      <c r="D13" s="468"/>
      <c r="E13" s="511"/>
      <c r="F13" s="512"/>
      <c r="G13" s="512"/>
      <c r="H13" s="512"/>
      <c r="I13" s="513"/>
      <c r="J13" s="518"/>
      <c r="K13" s="514"/>
      <c r="L13" s="514"/>
      <c r="M13" s="514"/>
      <c r="N13" s="514"/>
      <c r="O13" s="515"/>
      <c r="P13" s="518"/>
      <c r="Q13" s="514"/>
      <c r="R13" s="514"/>
      <c r="S13" s="514"/>
      <c r="T13" s="514"/>
      <c r="U13" s="515"/>
      <c r="V13" s="518"/>
      <c r="W13" s="514"/>
      <c r="X13" s="514"/>
      <c r="Y13" s="514"/>
      <c r="Z13" s="514"/>
      <c r="AA13" s="515"/>
      <c r="AB13" s="518"/>
      <c r="AC13" s="514"/>
      <c r="AD13" s="514"/>
      <c r="AE13" s="514"/>
      <c r="AF13" s="514"/>
      <c r="AG13" s="515"/>
      <c r="AH13" s="528"/>
      <c r="AI13" s="529"/>
      <c r="AJ13" s="529"/>
      <c r="AK13" s="529"/>
      <c r="AL13" s="529"/>
      <c r="AM13" s="530"/>
      <c r="AN13" s="67"/>
      <c r="AO13" s="475"/>
      <c r="AP13" s="476"/>
      <c r="AQ13" s="476"/>
      <c r="AR13" s="476"/>
      <c r="AS13" s="476"/>
      <c r="AT13" s="47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row>
    <row r="14" spans="1:99" ht="15" customHeight="1" x14ac:dyDescent="0.25">
      <c r="A14" s="67"/>
      <c r="B14" s="467"/>
      <c r="C14" s="467"/>
      <c r="D14" s="468"/>
      <c r="E14" s="505" t="s">
        <v>109</v>
      </c>
      <c r="F14" s="506"/>
      <c r="G14" s="506"/>
      <c r="H14" s="506"/>
      <c r="I14" s="506"/>
      <c r="J14" s="540" t="str">
        <f ca="1">IF(AND('Mapa final'!$J$10="Alta",'Mapa final'!$N$10="Leve"),CONCATENATE("R",'Mapa final'!$A$10),"")</f>
        <v/>
      </c>
      <c r="K14" s="541"/>
      <c r="L14" s="541" t="str">
        <f ca="1">IF(AND('Mapa final'!$J$16="Alta",'Mapa final'!$N$16="Leve"),CONCATENATE("R",'Mapa final'!$A$16),"")</f>
        <v/>
      </c>
      <c r="M14" s="541"/>
      <c r="N14" s="541" t="str">
        <f ca="1">IF(AND('Mapa final'!$J$22="Alta",'Mapa final'!$N$22="Leve"),CONCATENATE("R",'Mapa final'!$A$22),"")</f>
        <v/>
      </c>
      <c r="O14" s="542"/>
      <c r="P14" s="540" t="str">
        <f ca="1">IF(AND('Mapa final'!$J$10="Alta",'Mapa final'!$N$10="Menor"),CONCATENATE("R",'Mapa final'!$A$10),"")</f>
        <v/>
      </c>
      <c r="Q14" s="541"/>
      <c r="R14" s="541" t="str">
        <f ca="1">IF(AND('Mapa final'!$J$16="Alta",'Mapa final'!$N$16="Menor"),CONCATENATE("R",'Mapa final'!$A$16),"")</f>
        <v/>
      </c>
      <c r="S14" s="541"/>
      <c r="T14" s="541" t="str">
        <f ca="1">IF(AND('Mapa final'!$J$22="Alta",'Mapa final'!$N$22="Menor"),CONCATENATE("R",'Mapa final'!$A$22),"")</f>
        <v/>
      </c>
      <c r="U14" s="542"/>
      <c r="V14" s="516" t="str">
        <f ca="1">IF(AND('Mapa final'!$J$10="Alta",'Mapa final'!$N$10="Moderado"),CONCATENATE("R",'Mapa final'!$A$10),"")</f>
        <v/>
      </c>
      <c r="W14" s="517"/>
      <c r="X14" s="517" t="str">
        <f ca="1">IF(AND('Mapa final'!$J$16="Alta",'Mapa final'!$N$16="Moderado"),CONCATENATE("R",'Mapa final'!$A$16),"")</f>
        <v/>
      </c>
      <c r="Y14" s="517"/>
      <c r="Z14" s="517" t="str">
        <f ca="1">IF(AND('Mapa final'!$J$22="Alta",'Mapa final'!$N$22="Moderado"),CONCATENATE("R",'Mapa final'!$A$22),"")</f>
        <v/>
      </c>
      <c r="AA14" s="519"/>
      <c r="AB14" s="516" t="str">
        <f ca="1">IF(AND('Mapa final'!$J$10="Alta",'Mapa final'!$N$10="Mayor"),CONCATENATE("R",'Mapa final'!$A$10),"")</f>
        <v/>
      </c>
      <c r="AC14" s="517"/>
      <c r="AD14" s="517" t="str">
        <f ca="1">IF(AND('Mapa final'!$J$16="Alta",'Mapa final'!$N$16="Mayor"),CONCATENATE("R",'Mapa final'!$A$16),"")</f>
        <v/>
      </c>
      <c r="AE14" s="517"/>
      <c r="AF14" s="517" t="str">
        <f ca="1">IF(AND('Mapa final'!$J$22="Alta",'Mapa final'!$N$22="Mayor"),CONCATENATE("R",'Mapa final'!$A$22),"")</f>
        <v/>
      </c>
      <c r="AG14" s="519"/>
      <c r="AH14" s="531" t="str">
        <f ca="1">IF(AND('Mapa final'!$J$10="Alta",'Mapa final'!$N$10="Catastrófico"),CONCATENATE("R",'Mapa final'!$A$10),"")</f>
        <v/>
      </c>
      <c r="AI14" s="532"/>
      <c r="AJ14" s="532" t="str">
        <f ca="1">IF(AND('Mapa final'!$J$16="Alta",'Mapa final'!$N$16="Catastrófico"),CONCATENATE("R",'Mapa final'!$A$16),"")</f>
        <v/>
      </c>
      <c r="AK14" s="532"/>
      <c r="AL14" s="532" t="str">
        <f ca="1">IF(AND('Mapa final'!$J$22="Alta",'Mapa final'!$N$22="Catastrófico"),CONCATENATE("R",'Mapa final'!$A$22),"")</f>
        <v/>
      </c>
      <c r="AM14" s="533"/>
      <c r="AN14" s="67"/>
      <c r="AO14" s="478" t="s">
        <v>78</v>
      </c>
      <c r="AP14" s="479"/>
      <c r="AQ14" s="479"/>
      <c r="AR14" s="479"/>
      <c r="AS14" s="479"/>
      <c r="AT14" s="480"/>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row>
    <row r="15" spans="1:99" ht="15" customHeight="1" x14ac:dyDescent="0.25">
      <c r="A15" s="67"/>
      <c r="B15" s="467"/>
      <c r="C15" s="467"/>
      <c r="D15" s="468"/>
      <c r="E15" s="508"/>
      <c r="F15" s="509"/>
      <c r="G15" s="509"/>
      <c r="H15" s="509"/>
      <c r="I15" s="509"/>
      <c r="J15" s="534"/>
      <c r="K15" s="535"/>
      <c r="L15" s="535"/>
      <c r="M15" s="535"/>
      <c r="N15" s="535"/>
      <c r="O15" s="536"/>
      <c r="P15" s="534"/>
      <c r="Q15" s="535"/>
      <c r="R15" s="535"/>
      <c r="S15" s="535"/>
      <c r="T15" s="535"/>
      <c r="U15" s="536"/>
      <c r="V15" s="518"/>
      <c r="W15" s="514"/>
      <c r="X15" s="514"/>
      <c r="Y15" s="514"/>
      <c r="Z15" s="514"/>
      <c r="AA15" s="515"/>
      <c r="AB15" s="518"/>
      <c r="AC15" s="514"/>
      <c r="AD15" s="514"/>
      <c r="AE15" s="514"/>
      <c r="AF15" s="514"/>
      <c r="AG15" s="515"/>
      <c r="AH15" s="525"/>
      <c r="AI15" s="526"/>
      <c r="AJ15" s="526"/>
      <c r="AK15" s="526"/>
      <c r="AL15" s="526"/>
      <c r="AM15" s="527"/>
      <c r="AN15" s="67"/>
      <c r="AO15" s="481"/>
      <c r="AP15" s="482"/>
      <c r="AQ15" s="482"/>
      <c r="AR15" s="482"/>
      <c r="AS15" s="482"/>
      <c r="AT15" s="483"/>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row>
    <row r="16" spans="1:99" ht="15" customHeight="1" x14ac:dyDescent="0.25">
      <c r="A16" s="67"/>
      <c r="B16" s="467"/>
      <c r="C16" s="467"/>
      <c r="D16" s="468"/>
      <c r="E16" s="508"/>
      <c r="F16" s="509"/>
      <c r="G16" s="509"/>
      <c r="H16" s="509"/>
      <c r="I16" s="509"/>
      <c r="J16" s="534" t="str">
        <f ca="1">IF(AND('Mapa final'!$J$28="Alta",'Mapa final'!$N$28="Leve"),CONCATENATE("R",'Mapa final'!$A$28),"")</f>
        <v/>
      </c>
      <c r="K16" s="535"/>
      <c r="L16" s="535" t="str">
        <f ca="1">IF(AND('Mapa final'!$J$34="Alta",'Mapa final'!$N$34="Leve"),CONCATENATE("R",'Mapa final'!$A$34),"")</f>
        <v/>
      </c>
      <c r="M16" s="535"/>
      <c r="N16" s="535" t="str">
        <f ca="1">IF(AND('Mapa final'!$J$40="Alta",'Mapa final'!$N$40="Leve"),CONCATENATE("R",'Mapa final'!$A$40),"")</f>
        <v/>
      </c>
      <c r="O16" s="536"/>
      <c r="P16" s="534" t="str">
        <f ca="1">IF(AND('Mapa final'!$J$28="Alta",'Mapa final'!$N$28="Menor"),CONCATENATE("R",'Mapa final'!$A$28),"")</f>
        <v/>
      </c>
      <c r="Q16" s="535"/>
      <c r="R16" s="535" t="str">
        <f ca="1">IF(AND('Mapa final'!$J$34="Alta",'Mapa final'!$N$34="Menor"),CONCATENATE("R",'Mapa final'!$A$34),"")</f>
        <v/>
      </c>
      <c r="S16" s="535"/>
      <c r="T16" s="535" t="str">
        <f ca="1">IF(AND('Mapa final'!$J$40="Alta",'Mapa final'!$N$40="Menor"),CONCATENATE("R",'Mapa final'!$A$40),"")</f>
        <v/>
      </c>
      <c r="U16" s="536"/>
      <c r="V16" s="518" t="str">
        <f ca="1">IF(AND('Mapa final'!$J$28="Alta",'Mapa final'!$N$28="Moderado"),CONCATENATE("R",'Mapa final'!$A$28),"")</f>
        <v/>
      </c>
      <c r="W16" s="514"/>
      <c r="X16" s="514" t="str">
        <f ca="1">IF(AND('Mapa final'!$J$34="Alta",'Mapa final'!$N$34="Moderado"),CONCATENATE("R",'Mapa final'!$A$34),"")</f>
        <v/>
      </c>
      <c r="Y16" s="514"/>
      <c r="Z16" s="514" t="str">
        <f ca="1">IF(AND('Mapa final'!$J$40="Alta",'Mapa final'!$N$40="Moderado"),CONCATENATE("R",'Mapa final'!$A$40),"")</f>
        <v/>
      </c>
      <c r="AA16" s="515"/>
      <c r="AB16" s="518" t="str">
        <f ca="1">IF(AND('Mapa final'!$J$28="Alta",'Mapa final'!$N$28="Mayor"),CONCATENATE("R",'Mapa final'!$A$28),"")</f>
        <v/>
      </c>
      <c r="AC16" s="514"/>
      <c r="AD16" s="514" t="str">
        <f ca="1">IF(AND('Mapa final'!$J$34="Alta",'Mapa final'!$N$34="Mayor"),CONCATENATE("R",'Mapa final'!$A$34),"")</f>
        <v/>
      </c>
      <c r="AE16" s="514"/>
      <c r="AF16" s="514" t="str">
        <f ca="1">IF(AND('Mapa final'!$J$40="Alta",'Mapa final'!$N$40="Mayor"),CONCATENATE("R",'Mapa final'!$A$40),"")</f>
        <v/>
      </c>
      <c r="AG16" s="515"/>
      <c r="AH16" s="525" t="str">
        <f ca="1">IF(AND('Mapa final'!$J$28="Alta",'Mapa final'!$N$28="Catastrófico"),CONCATENATE("R",'Mapa final'!$A$28),"")</f>
        <v/>
      </c>
      <c r="AI16" s="526"/>
      <c r="AJ16" s="526" t="str">
        <f ca="1">IF(AND('Mapa final'!$J$34="Alta",'Mapa final'!$N$34="Catastrófico"),CONCATENATE("R",'Mapa final'!$A$34),"")</f>
        <v/>
      </c>
      <c r="AK16" s="526"/>
      <c r="AL16" s="526" t="str">
        <f ca="1">IF(AND('Mapa final'!$J$40="Alta",'Mapa final'!$N$40="Catastrófico"),CONCATENATE("R",'Mapa final'!$A$40),"")</f>
        <v/>
      </c>
      <c r="AM16" s="527"/>
      <c r="AN16" s="67"/>
      <c r="AO16" s="481"/>
      <c r="AP16" s="482"/>
      <c r="AQ16" s="482"/>
      <c r="AR16" s="482"/>
      <c r="AS16" s="482"/>
      <c r="AT16" s="483"/>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row>
    <row r="17" spans="1:80" ht="15" customHeight="1" x14ac:dyDescent="0.25">
      <c r="A17" s="67"/>
      <c r="B17" s="467"/>
      <c r="C17" s="467"/>
      <c r="D17" s="468"/>
      <c r="E17" s="508"/>
      <c r="F17" s="509"/>
      <c r="G17" s="509"/>
      <c r="H17" s="509"/>
      <c r="I17" s="509"/>
      <c r="J17" s="534"/>
      <c r="K17" s="535"/>
      <c r="L17" s="535"/>
      <c r="M17" s="535"/>
      <c r="N17" s="535"/>
      <c r="O17" s="536"/>
      <c r="P17" s="534"/>
      <c r="Q17" s="535"/>
      <c r="R17" s="535"/>
      <c r="S17" s="535"/>
      <c r="T17" s="535"/>
      <c r="U17" s="536"/>
      <c r="V17" s="518"/>
      <c r="W17" s="514"/>
      <c r="X17" s="514"/>
      <c r="Y17" s="514"/>
      <c r="Z17" s="514"/>
      <c r="AA17" s="515"/>
      <c r="AB17" s="518"/>
      <c r="AC17" s="514"/>
      <c r="AD17" s="514"/>
      <c r="AE17" s="514"/>
      <c r="AF17" s="514"/>
      <c r="AG17" s="515"/>
      <c r="AH17" s="525"/>
      <c r="AI17" s="526"/>
      <c r="AJ17" s="526"/>
      <c r="AK17" s="526"/>
      <c r="AL17" s="526"/>
      <c r="AM17" s="527"/>
      <c r="AN17" s="67"/>
      <c r="AO17" s="481"/>
      <c r="AP17" s="482"/>
      <c r="AQ17" s="482"/>
      <c r="AR17" s="482"/>
      <c r="AS17" s="482"/>
      <c r="AT17" s="483"/>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row>
    <row r="18" spans="1:80" ht="15" customHeight="1" x14ac:dyDescent="0.25">
      <c r="A18" s="67"/>
      <c r="B18" s="467"/>
      <c r="C18" s="467"/>
      <c r="D18" s="468"/>
      <c r="E18" s="508"/>
      <c r="F18" s="509"/>
      <c r="G18" s="509"/>
      <c r="H18" s="509"/>
      <c r="I18" s="509"/>
      <c r="J18" s="534" t="str">
        <f ca="1">IF(AND('Mapa final'!$J$46="Alta",'Mapa final'!$N$46="Leve"),CONCATENATE("R",'Mapa final'!$A$46),"")</f>
        <v/>
      </c>
      <c r="K18" s="535"/>
      <c r="L18" s="535" t="str">
        <f ca="1">IF(AND('Mapa final'!$J$52="Alta",'Mapa final'!$N$52="Leve"),CONCATENATE("R",'Mapa final'!$A$52),"")</f>
        <v/>
      </c>
      <c r="M18" s="535"/>
      <c r="N18" s="535" t="str">
        <f ca="1">IF(AND('Mapa final'!$J$58="Alta",'Mapa final'!$N$58="Leve"),CONCATENATE("R",'Mapa final'!$A$58),"")</f>
        <v/>
      </c>
      <c r="O18" s="536"/>
      <c r="P18" s="534" t="str">
        <f ca="1">IF(AND('Mapa final'!$J$46="Alta",'Mapa final'!$N$46="Menor"),CONCATENATE("R",'Mapa final'!$A$46),"")</f>
        <v/>
      </c>
      <c r="Q18" s="535"/>
      <c r="R18" s="535" t="str">
        <f ca="1">IF(AND('Mapa final'!$J$52="Alta",'Mapa final'!$N$52="Menor"),CONCATENATE("R",'Mapa final'!$A$52),"")</f>
        <v/>
      </c>
      <c r="S18" s="535"/>
      <c r="T18" s="535" t="str">
        <f ca="1">IF(AND('Mapa final'!$J$58="Alta",'Mapa final'!$N$58="Menor"),CONCATENATE("R",'Mapa final'!$A$58),"")</f>
        <v/>
      </c>
      <c r="U18" s="536"/>
      <c r="V18" s="518" t="str">
        <f ca="1">IF(AND('Mapa final'!$J$46="Alta",'Mapa final'!$N$46="Moderado"),CONCATENATE("R",'Mapa final'!$A$46),"")</f>
        <v/>
      </c>
      <c r="W18" s="514"/>
      <c r="X18" s="514" t="str">
        <f ca="1">IF(AND('Mapa final'!$J$52="Alta",'Mapa final'!$N$52="Moderado"),CONCATENATE("R",'Mapa final'!$A$52),"")</f>
        <v/>
      </c>
      <c r="Y18" s="514"/>
      <c r="Z18" s="514" t="str">
        <f ca="1">IF(AND('Mapa final'!$J$58="Alta",'Mapa final'!$N$58="Moderado"),CONCATENATE("R",'Mapa final'!$A$58),"")</f>
        <v/>
      </c>
      <c r="AA18" s="515"/>
      <c r="AB18" s="518" t="str">
        <f ca="1">IF(AND('Mapa final'!$J$46="Alta",'Mapa final'!$N$46="Mayor"),CONCATENATE("R",'Mapa final'!$A$46),"")</f>
        <v/>
      </c>
      <c r="AC18" s="514"/>
      <c r="AD18" s="514" t="str">
        <f ca="1">IF(AND('Mapa final'!$J$52="Alta",'Mapa final'!$N$52="Mayor"),CONCATENATE("R",'Mapa final'!$A$52),"")</f>
        <v/>
      </c>
      <c r="AE18" s="514"/>
      <c r="AF18" s="514" t="str">
        <f ca="1">IF(AND('Mapa final'!$J$58="Alta",'Mapa final'!$N$58="Mayor"),CONCATENATE("R",'Mapa final'!$A$58),"")</f>
        <v/>
      </c>
      <c r="AG18" s="515"/>
      <c r="AH18" s="525" t="str">
        <f ca="1">IF(AND('Mapa final'!$J$46="Alta",'Mapa final'!$N$46="Catastrófico"),CONCATENATE("R",'Mapa final'!$A$46),"")</f>
        <v/>
      </c>
      <c r="AI18" s="526"/>
      <c r="AJ18" s="526" t="str">
        <f ca="1">IF(AND('Mapa final'!$J$52="Alta",'Mapa final'!$N$52="Catastrófico"),CONCATENATE("R",'Mapa final'!$A$52),"")</f>
        <v/>
      </c>
      <c r="AK18" s="526"/>
      <c r="AL18" s="526" t="str">
        <f ca="1">IF(AND('Mapa final'!$J$58="Alta",'Mapa final'!$N$58="Catastrófico"),CONCATENATE("R",'Mapa final'!$A$58),"")</f>
        <v/>
      </c>
      <c r="AM18" s="527"/>
      <c r="AN18" s="67"/>
      <c r="AO18" s="481"/>
      <c r="AP18" s="482"/>
      <c r="AQ18" s="482"/>
      <c r="AR18" s="482"/>
      <c r="AS18" s="482"/>
      <c r="AT18" s="483"/>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row>
    <row r="19" spans="1:80" ht="15" customHeight="1" x14ac:dyDescent="0.25">
      <c r="A19" s="67"/>
      <c r="B19" s="467"/>
      <c r="C19" s="467"/>
      <c r="D19" s="468"/>
      <c r="E19" s="508"/>
      <c r="F19" s="509"/>
      <c r="G19" s="509"/>
      <c r="H19" s="509"/>
      <c r="I19" s="509"/>
      <c r="J19" s="534"/>
      <c r="K19" s="535"/>
      <c r="L19" s="535"/>
      <c r="M19" s="535"/>
      <c r="N19" s="535"/>
      <c r="O19" s="536"/>
      <c r="P19" s="534"/>
      <c r="Q19" s="535"/>
      <c r="R19" s="535"/>
      <c r="S19" s="535"/>
      <c r="T19" s="535"/>
      <c r="U19" s="536"/>
      <c r="V19" s="518"/>
      <c r="W19" s="514"/>
      <c r="X19" s="514"/>
      <c r="Y19" s="514"/>
      <c r="Z19" s="514"/>
      <c r="AA19" s="515"/>
      <c r="AB19" s="518"/>
      <c r="AC19" s="514"/>
      <c r="AD19" s="514"/>
      <c r="AE19" s="514"/>
      <c r="AF19" s="514"/>
      <c r="AG19" s="515"/>
      <c r="AH19" s="525"/>
      <c r="AI19" s="526"/>
      <c r="AJ19" s="526"/>
      <c r="AK19" s="526"/>
      <c r="AL19" s="526"/>
      <c r="AM19" s="527"/>
      <c r="AN19" s="67"/>
      <c r="AO19" s="481"/>
      <c r="AP19" s="482"/>
      <c r="AQ19" s="482"/>
      <c r="AR19" s="482"/>
      <c r="AS19" s="482"/>
      <c r="AT19" s="483"/>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row>
    <row r="20" spans="1:80" ht="15" customHeight="1" x14ac:dyDescent="0.25">
      <c r="A20" s="67"/>
      <c r="B20" s="467"/>
      <c r="C20" s="467"/>
      <c r="D20" s="468"/>
      <c r="E20" s="508"/>
      <c r="F20" s="509"/>
      <c r="G20" s="509"/>
      <c r="H20" s="509"/>
      <c r="I20" s="509"/>
      <c r="J20" s="534" t="str">
        <f ca="1">IF(AND('Mapa final'!$J$64="Alta",'Mapa final'!$N$64="Leve"),CONCATENATE("R",'Mapa final'!$A$64),"")</f>
        <v/>
      </c>
      <c r="K20" s="535"/>
      <c r="L20" s="535" t="str">
        <f>IF(AND('Mapa final'!$J$70="Alta",'Mapa final'!$N$70="Leve"),CONCATENATE("R",'Mapa final'!$A$70),"")</f>
        <v/>
      </c>
      <c r="M20" s="535"/>
      <c r="N20" s="535" t="str">
        <f>IF(AND('Mapa final'!$J$76="Alta",'Mapa final'!$N$76="Leve"),CONCATENATE("R",'Mapa final'!$A$76),"")</f>
        <v/>
      </c>
      <c r="O20" s="536"/>
      <c r="P20" s="534" t="str">
        <f ca="1">IF(AND('Mapa final'!$J$64="Alta",'Mapa final'!$N$64="Menor"),CONCATENATE("R",'Mapa final'!$A$64),"")</f>
        <v/>
      </c>
      <c r="Q20" s="535"/>
      <c r="R20" s="535" t="str">
        <f>IF(AND('Mapa final'!$J$70="Alta",'Mapa final'!$N$70="Menor"),CONCATENATE("R",'Mapa final'!$A$70),"")</f>
        <v/>
      </c>
      <c r="S20" s="535"/>
      <c r="T20" s="535" t="str">
        <f>IF(AND('Mapa final'!$J$76="Alta",'Mapa final'!$N$76="Menor"),CONCATENATE("R",'Mapa final'!$A$76),"")</f>
        <v/>
      </c>
      <c r="U20" s="536"/>
      <c r="V20" s="518" t="str">
        <f ca="1">IF(AND('Mapa final'!$J$64="Alta",'Mapa final'!$N$64="Moderado"),CONCATENATE("R",'Mapa final'!$A$64),"")</f>
        <v/>
      </c>
      <c r="W20" s="514"/>
      <c r="X20" s="514" t="str">
        <f>IF(AND('Mapa final'!$J$70="Alta",'Mapa final'!$N$70="Moderado"),CONCATENATE("R",'Mapa final'!$A$70),"")</f>
        <v/>
      </c>
      <c r="Y20" s="514"/>
      <c r="Z20" s="514" t="str">
        <f>IF(AND('Mapa final'!$J$76="Alta",'Mapa final'!$N$76="Moderado"),CONCATENATE("R",'Mapa final'!$A$76),"")</f>
        <v/>
      </c>
      <c r="AA20" s="515"/>
      <c r="AB20" s="518" t="str">
        <f ca="1">IF(AND('Mapa final'!$J$64="Alta",'Mapa final'!$N$64="Mayor"),CONCATENATE("R",'Mapa final'!$A$64),"")</f>
        <v/>
      </c>
      <c r="AC20" s="514"/>
      <c r="AD20" s="514" t="str">
        <f>IF(AND('Mapa final'!$J$70="Alta",'Mapa final'!$N$70="Mayor"),CONCATENATE("R",'Mapa final'!$A$70),"")</f>
        <v/>
      </c>
      <c r="AE20" s="514"/>
      <c r="AF20" s="514" t="str">
        <f>IF(AND('Mapa final'!$J$76="Alta",'Mapa final'!$N$76="Mayor"),CONCATENATE("R",'Mapa final'!$A$76),"")</f>
        <v/>
      </c>
      <c r="AG20" s="515"/>
      <c r="AH20" s="525" t="str">
        <f ca="1">IF(AND('Mapa final'!$J$64="Alta",'Mapa final'!$N$64="Catastrófico"),CONCATENATE("R",'Mapa final'!$A$64),"")</f>
        <v/>
      </c>
      <c r="AI20" s="526"/>
      <c r="AJ20" s="526" t="str">
        <f>IF(AND('Mapa final'!$J$70="Alta",'Mapa final'!$N$70="Catastrófico"),CONCATENATE("R",'Mapa final'!$A$70),"")</f>
        <v/>
      </c>
      <c r="AK20" s="526"/>
      <c r="AL20" s="526" t="str">
        <f>IF(AND('Mapa final'!$J$76="Alta",'Mapa final'!$N$76="Catastrófico"),CONCATENATE("R",'Mapa final'!$A$76),"")</f>
        <v/>
      </c>
      <c r="AM20" s="527"/>
      <c r="AN20" s="67"/>
      <c r="AO20" s="481"/>
      <c r="AP20" s="482"/>
      <c r="AQ20" s="482"/>
      <c r="AR20" s="482"/>
      <c r="AS20" s="482"/>
      <c r="AT20" s="483"/>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row>
    <row r="21" spans="1:80" ht="15.75" customHeight="1" thickBot="1" x14ac:dyDescent="0.3">
      <c r="A21" s="67"/>
      <c r="B21" s="467"/>
      <c r="C21" s="467"/>
      <c r="D21" s="468"/>
      <c r="E21" s="511"/>
      <c r="F21" s="512"/>
      <c r="G21" s="512"/>
      <c r="H21" s="512"/>
      <c r="I21" s="512"/>
      <c r="J21" s="537"/>
      <c r="K21" s="538"/>
      <c r="L21" s="538"/>
      <c r="M21" s="538"/>
      <c r="N21" s="538"/>
      <c r="O21" s="539"/>
      <c r="P21" s="537"/>
      <c r="Q21" s="538"/>
      <c r="R21" s="538"/>
      <c r="S21" s="538"/>
      <c r="T21" s="538"/>
      <c r="U21" s="539"/>
      <c r="V21" s="522"/>
      <c r="W21" s="523"/>
      <c r="X21" s="523"/>
      <c r="Y21" s="523"/>
      <c r="Z21" s="523"/>
      <c r="AA21" s="524"/>
      <c r="AB21" s="522"/>
      <c r="AC21" s="523"/>
      <c r="AD21" s="523"/>
      <c r="AE21" s="523"/>
      <c r="AF21" s="523"/>
      <c r="AG21" s="524"/>
      <c r="AH21" s="528"/>
      <c r="AI21" s="529"/>
      <c r="AJ21" s="529"/>
      <c r="AK21" s="529"/>
      <c r="AL21" s="529"/>
      <c r="AM21" s="530"/>
      <c r="AN21" s="67"/>
      <c r="AO21" s="484"/>
      <c r="AP21" s="485"/>
      <c r="AQ21" s="485"/>
      <c r="AR21" s="485"/>
      <c r="AS21" s="485"/>
      <c r="AT21" s="486"/>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row>
    <row r="22" spans="1:80" x14ac:dyDescent="0.25">
      <c r="A22" s="67"/>
      <c r="B22" s="467"/>
      <c r="C22" s="467"/>
      <c r="D22" s="468"/>
      <c r="E22" s="505" t="s">
        <v>111</v>
      </c>
      <c r="F22" s="506"/>
      <c r="G22" s="506"/>
      <c r="H22" s="506"/>
      <c r="I22" s="507"/>
      <c r="J22" s="540" t="str">
        <f ca="1">IF(AND('Mapa final'!$J$10="Media",'Mapa final'!$N$10="Leve"),CONCATENATE("R",'Mapa final'!$A$10),"")</f>
        <v/>
      </c>
      <c r="K22" s="541"/>
      <c r="L22" s="541" t="str">
        <f ca="1">IF(AND('Mapa final'!$J$16="Media",'Mapa final'!$N$16="Leve"),CONCATENATE("R",'Mapa final'!$A$16),"")</f>
        <v/>
      </c>
      <c r="M22" s="541"/>
      <c r="N22" s="541" t="str">
        <f ca="1">IF(AND('Mapa final'!$J$22="Media",'Mapa final'!$N$22="Leve"),CONCATENATE("R",'Mapa final'!$A$22),"")</f>
        <v/>
      </c>
      <c r="O22" s="542"/>
      <c r="P22" s="540" t="str">
        <f ca="1">IF(AND('Mapa final'!$J$10="Media",'Mapa final'!$N$10="Menor"),CONCATENATE("R",'Mapa final'!$A$10),"")</f>
        <v/>
      </c>
      <c r="Q22" s="541"/>
      <c r="R22" s="541" t="str">
        <f ca="1">IF(AND('Mapa final'!$J$16="Media",'Mapa final'!$N$16="Menor"),CONCATENATE("R",'Mapa final'!$A$16),"")</f>
        <v/>
      </c>
      <c r="S22" s="541"/>
      <c r="T22" s="541" t="str">
        <f ca="1">IF(AND('Mapa final'!$J$22="Media",'Mapa final'!$N$22="Menor"),CONCATENATE("R",'Mapa final'!$A$22),"")</f>
        <v/>
      </c>
      <c r="U22" s="542"/>
      <c r="V22" s="540" t="str">
        <f ca="1">IF(AND('Mapa final'!$J$10="Media",'Mapa final'!$N$10="Moderado"),CONCATENATE("R",'Mapa final'!$A$10),"")</f>
        <v/>
      </c>
      <c r="W22" s="541"/>
      <c r="X22" s="541" t="str">
        <f ca="1">IF(AND('Mapa final'!$J$16="Media",'Mapa final'!$N$16="Moderado"),CONCATENATE("R",'Mapa final'!$A$16),"")</f>
        <v/>
      </c>
      <c r="Y22" s="541"/>
      <c r="Z22" s="541" t="str">
        <f ca="1">IF(AND('Mapa final'!$J$22="Media",'Mapa final'!$N$22="Moderado"),CONCATENATE("R",'Mapa final'!$A$22),"")</f>
        <v/>
      </c>
      <c r="AA22" s="542"/>
      <c r="AB22" s="516" t="str">
        <f ca="1">IF(AND('Mapa final'!$J$10="Media",'Mapa final'!$N$10="Mayor"),CONCATENATE("R",'Mapa final'!$A$10),"")</f>
        <v/>
      </c>
      <c r="AC22" s="517"/>
      <c r="AD22" s="517" t="str">
        <f ca="1">IF(AND('Mapa final'!$J$16="Media",'Mapa final'!$N$16="Mayor"),CONCATENATE("R",'Mapa final'!$A$16),"")</f>
        <v/>
      </c>
      <c r="AE22" s="517"/>
      <c r="AF22" s="517" t="str">
        <f ca="1">IF(AND('Mapa final'!$J$22="Media",'Mapa final'!$N$22="Mayor"),CONCATENATE("R",'Mapa final'!$A$22),"")</f>
        <v/>
      </c>
      <c r="AG22" s="519"/>
      <c r="AH22" s="531" t="str">
        <f ca="1">IF(AND('Mapa final'!$J$10="Media",'Mapa final'!$N$10="Catastrófico"),CONCATENATE("R",'Mapa final'!$A$10),"")</f>
        <v/>
      </c>
      <c r="AI22" s="532"/>
      <c r="AJ22" s="532" t="str">
        <f ca="1">IF(AND('Mapa final'!$J$16="Media",'Mapa final'!$N$16="Catastrófico"),CONCATENATE("R",'Mapa final'!$A$16),"")</f>
        <v/>
      </c>
      <c r="AK22" s="532"/>
      <c r="AL22" s="532" t="str">
        <f ca="1">IF(AND('Mapa final'!$J$22="Media",'Mapa final'!$N$22="Catastrófico"),CONCATENATE("R",'Mapa final'!$A$22),"")</f>
        <v/>
      </c>
      <c r="AM22" s="533"/>
      <c r="AN22" s="67"/>
      <c r="AO22" s="487" t="s">
        <v>79</v>
      </c>
      <c r="AP22" s="488"/>
      <c r="AQ22" s="488"/>
      <c r="AR22" s="488"/>
      <c r="AS22" s="488"/>
      <c r="AT22" s="489"/>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row>
    <row r="23" spans="1:80" x14ac:dyDescent="0.25">
      <c r="A23" s="67"/>
      <c r="B23" s="467"/>
      <c r="C23" s="467"/>
      <c r="D23" s="468"/>
      <c r="E23" s="508"/>
      <c r="F23" s="509"/>
      <c r="G23" s="509"/>
      <c r="H23" s="509"/>
      <c r="I23" s="510"/>
      <c r="J23" s="534"/>
      <c r="K23" s="535"/>
      <c r="L23" s="535"/>
      <c r="M23" s="535"/>
      <c r="N23" s="535"/>
      <c r="O23" s="536"/>
      <c r="P23" s="534"/>
      <c r="Q23" s="535"/>
      <c r="R23" s="535"/>
      <c r="S23" s="535"/>
      <c r="T23" s="535"/>
      <c r="U23" s="536"/>
      <c r="V23" s="534"/>
      <c r="W23" s="535"/>
      <c r="X23" s="535"/>
      <c r="Y23" s="535"/>
      <c r="Z23" s="535"/>
      <c r="AA23" s="536"/>
      <c r="AB23" s="518"/>
      <c r="AC23" s="514"/>
      <c r="AD23" s="514"/>
      <c r="AE23" s="514"/>
      <c r="AF23" s="514"/>
      <c r="AG23" s="515"/>
      <c r="AH23" s="525"/>
      <c r="AI23" s="526"/>
      <c r="AJ23" s="526"/>
      <c r="AK23" s="526"/>
      <c r="AL23" s="526"/>
      <c r="AM23" s="527"/>
      <c r="AN23" s="67"/>
      <c r="AO23" s="490"/>
      <c r="AP23" s="491"/>
      <c r="AQ23" s="491"/>
      <c r="AR23" s="491"/>
      <c r="AS23" s="491"/>
      <c r="AT23" s="492"/>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row>
    <row r="24" spans="1:80" x14ac:dyDescent="0.25">
      <c r="A24" s="67"/>
      <c r="B24" s="467"/>
      <c r="C24" s="467"/>
      <c r="D24" s="468"/>
      <c r="E24" s="508"/>
      <c r="F24" s="509"/>
      <c r="G24" s="509"/>
      <c r="H24" s="509"/>
      <c r="I24" s="510"/>
      <c r="J24" s="534" t="str">
        <f ca="1">IF(AND('Mapa final'!$J$28="Media",'Mapa final'!$N$28="Leve"),CONCATENATE("R",'Mapa final'!$A$28),"")</f>
        <v/>
      </c>
      <c r="K24" s="535"/>
      <c r="L24" s="535" t="str">
        <f ca="1">IF(AND('Mapa final'!$J$34="Media",'Mapa final'!$N$34="Leve"),CONCATENATE("R",'Mapa final'!$A$34),"")</f>
        <v/>
      </c>
      <c r="M24" s="535"/>
      <c r="N24" s="535" t="str">
        <f ca="1">IF(AND('Mapa final'!$J$40="Media",'Mapa final'!$N$40="Leve"),CONCATENATE("R",'Mapa final'!$A$40),"")</f>
        <v/>
      </c>
      <c r="O24" s="536"/>
      <c r="P24" s="534" t="str">
        <f ca="1">IF(AND('Mapa final'!$J$28="Media",'Mapa final'!$N$28="Menor"),CONCATENATE("R",'Mapa final'!$A$28),"")</f>
        <v/>
      </c>
      <c r="Q24" s="535"/>
      <c r="R24" s="535" t="str">
        <f ca="1">IF(AND('Mapa final'!$J$34="Media",'Mapa final'!$N$34="Menor"),CONCATENATE("R",'Mapa final'!$A$34),"")</f>
        <v/>
      </c>
      <c r="S24" s="535"/>
      <c r="T24" s="535" t="str">
        <f ca="1">IF(AND('Mapa final'!$J$40="Media",'Mapa final'!$N$40="Menor"),CONCATENATE("R",'Mapa final'!$A$40),"")</f>
        <v/>
      </c>
      <c r="U24" s="536"/>
      <c r="V24" s="534" t="str">
        <f ca="1">IF(AND('Mapa final'!$J$28="Media",'Mapa final'!$N$28="Moderado"),CONCATENATE("R",'Mapa final'!$A$28),"")</f>
        <v/>
      </c>
      <c r="W24" s="535"/>
      <c r="X24" s="535" t="str">
        <f ca="1">IF(AND('Mapa final'!$J$34="Media",'Mapa final'!$N$34="Moderado"),CONCATENATE("R",'Mapa final'!$A$34),"")</f>
        <v/>
      </c>
      <c r="Y24" s="535"/>
      <c r="Z24" s="535" t="str">
        <f ca="1">IF(AND('Mapa final'!$J$40="Media",'Mapa final'!$N$40="Moderado"),CONCATENATE("R",'Mapa final'!$A$40),"")</f>
        <v/>
      </c>
      <c r="AA24" s="536"/>
      <c r="AB24" s="518" t="str">
        <f ca="1">IF(AND('Mapa final'!$J$28="Media",'Mapa final'!$N$28="Mayor"),CONCATENATE("R",'Mapa final'!$A$28),"")</f>
        <v/>
      </c>
      <c r="AC24" s="514"/>
      <c r="AD24" s="514" t="str">
        <f ca="1">IF(AND('Mapa final'!$J$34="Media",'Mapa final'!$N$34="Mayor"),CONCATENATE("R",'Mapa final'!$A$34),"")</f>
        <v/>
      </c>
      <c r="AE24" s="514"/>
      <c r="AF24" s="514" t="str">
        <f ca="1">IF(AND('Mapa final'!$J$40="Media",'Mapa final'!$N$40="Mayor"),CONCATENATE("R",'Mapa final'!$A$40),"")</f>
        <v/>
      </c>
      <c r="AG24" s="515"/>
      <c r="AH24" s="525" t="str">
        <f ca="1">IF(AND('Mapa final'!$J$28="Media",'Mapa final'!$N$28="Catastrófico"),CONCATENATE("R",'Mapa final'!$A$28),"")</f>
        <v/>
      </c>
      <c r="AI24" s="526"/>
      <c r="AJ24" s="526" t="str">
        <f ca="1">IF(AND('Mapa final'!$J$34="Media",'Mapa final'!$N$34="Catastrófico"),CONCATENATE("R",'Mapa final'!$A$34),"")</f>
        <v/>
      </c>
      <c r="AK24" s="526"/>
      <c r="AL24" s="526" t="str">
        <f ca="1">IF(AND('Mapa final'!$J$40="Media",'Mapa final'!$N$40="Catastrófico"),CONCATENATE("R",'Mapa final'!$A$40),"")</f>
        <v/>
      </c>
      <c r="AM24" s="527"/>
      <c r="AN24" s="67"/>
      <c r="AO24" s="490"/>
      <c r="AP24" s="491"/>
      <c r="AQ24" s="491"/>
      <c r="AR24" s="491"/>
      <c r="AS24" s="491"/>
      <c r="AT24" s="492"/>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row>
    <row r="25" spans="1:80" x14ac:dyDescent="0.25">
      <c r="A25" s="67"/>
      <c r="B25" s="467"/>
      <c r="C25" s="467"/>
      <c r="D25" s="468"/>
      <c r="E25" s="508"/>
      <c r="F25" s="509"/>
      <c r="G25" s="509"/>
      <c r="H25" s="509"/>
      <c r="I25" s="510"/>
      <c r="J25" s="534"/>
      <c r="K25" s="535"/>
      <c r="L25" s="535"/>
      <c r="M25" s="535"/>
      <c r="N25" s="535"/>
      <c r="O25" s="536"/>
      <c r="P25" s="534"/>
      <c r="Q25" s="535"/>
      <c r="R25" s="535"/>
      <c r="S25" s="535"/>
      <c r="T25" s="535"/>
      <c r="U25" s="536"/>
      <c r="V25" s="534"/>
      <c r="W25" s="535"/>
      <c r="X25" s="535"/>
      <c r="Y25" s="535"/>
      <c r="Z25" s="535"/>
      <c r="AA25" s="536"/>
      <c r="AB25" s="518"/>
      <c r="AC25" s="514"/>
      <c r="AD25" s="514"/>
      <c r="AE25" s="514"/>
      <c r="AF25" s="514"/>
      <c r="AG25" s="515"/>
      <c r="AH25" s="525"/>
      <c r="AI25" s="526"/>
      <c r="AJ25" s="526"/>
      <c r="AK25" s="526"/>
      <c r="AL25" s="526"/>
      <c r="AM25" s="527"/>
      <c r="AN25" s="67"/>
      <c r="AO25" s="490"/>
      <c r="AP25" s="491"/>
      <c r="AQ25" s="491"/>
      <c r="AR25" s="491"/>
      <c r="AS25" s="491"/>
      <c r="AT25" s="492"/>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row>
    <row r="26" spans="1:80" x14ac:dyDescent="0.25">
      <c r="A26" s="67"/>
      <c r="B26" s="467"/>
      <c r="C26" s="467"/>
      <c r="D26" s="468"/>
      <c r="E26" s="508"/>
      <c r="F26" s="509"/>
      <c r="G26" s="509"/>
      <c r="H26" s="509"/>
      <c r="I26" s="510"/>
      <c r="J26" s="534" t="str">
        <f ca="1">IF(AND('Mapa final'!$J$46="Media",'Mapa final'!$N$46="Leve"),CONCATENATE("R",'Mapa final'!$A$46),"")</f>
        <v/>
      </c>
      <c r="K26" s="535"/>
      <c r="L26" s="535" t="str">
        <f ca="1">IF(AND('Mapa final'!$J$52="Media",'Mapa final'!$N$52="Leve"),CONCATENATE("R",'Mapa final'!$A$52),"")</f>
        <v/>
      </c>
      <c r="M26" s="535"/>
      <c r="N26" s="535" t="str">
        <f ca="1">IF(AND('Mapa final'!$J$58="Media",'Mapa final'!$N$58="Leve"),CONCATENATE("R",'Mapa final'!$A$58),"")</f>
        <v/>
      </c>
      <c r="O26" s="536"/>
      <c r="P26" s="534" t="str">
        <f ca="1">IF(AND('Mapa final'!$J$46="Media",'Mapa final'!$N$46="Menor"),CONCATENATE("R",'Mapa final'!$A$46),"")</f>
        <v/>
      </c>
      <c r="Q26" s="535"/>
      <c r="R26" s="535" t="str">
        <f ca="1">IF(AND('Mapa final'!$J$52="Media",'Mapa final'!$N$52="Menor"),CONCATENATE("R",'Mapa final'!$A$52),"")</f>
        <v/>
      </c>
      <c r="S26" s="535"/>
      <c r="T26" s="535" t="str">
        <f ca="1">IF(AND('Mapa final'!$J$58="Media",'Mapa final'!$N$58="Menor"),CONCATENATE("R",'Mapa final'!$A$58),"")</f>
        <v/>
      </c>
      <c r="U26" s="536"/>
      <c r="V26" s="534" t="str">
        <f ca="1">IF(AND('Mapa final'!$J$46="Media",'Mapa final'!$N$46="Moderado"),CONCATENATE("R",'Mapa final'!$A$46),"")</f>
        <v/>
      </c>
      <c r="W26" s="535"/>
      <c r="X26" s="535" t="str">
        <f ca="1">IF(AND('Mapa final'!$J$52="Media",'Mapa final'!$N$52="Moderado"),CONCATENATE("R",'Mapa final'!$A$52),"")</f>
        <v/>
      </c>
      <c r="Y26" s="535"/>
      <c r="Z26" s="535" t="str">
        <f ca="1">IF(AND('Mapa final'!$J$58="Media",'Mapa final'!$N$58="Moderado"),CONCATENATE("R",'Mapa final'!$A$58),"")</f>
        <v/>
      </c>
      <c r="AA26" s="536"/>
      <c r="AB26" s="518" t="str">
        <f ca="1">IF(AND('Mapa final'!$J$46="Media",'Mapa final'!$N$46="Mayor"),CONCATENATE("R",'Mapa final'!$A$46),"")</f>
        <v/>
      </c>
      <c r="AC26" s="514"/>
      <c r="AD26" s="514" t="str">
        <f ca="1">IF(AND('Mapa final'!$J$52="Media",'Mapa final'!$N$52="Mayor"),CONCATENATE("R",'Mapa final'!$A$52),"")</f>
        <v/>
      </c>
      <c r="AE26" s="514"/>
      <c r="AF26" s="514" t="str">
        <f ca="1">IF(AND('Mapa final'!$J$58="Media",'Mapa final'!$N$58="Mayor"),CONCATENATE("R",'Mapa final'!$A$58),"")</f>
        <v/>
      </c>
      <c r="AG26" s="515"/>
      <c r="AH26" s="525" t="str">
        <f ca="1">IF(AND('Mapa final'!$J$46="Media",'Mapa final'!$N$46="Catastrófico"),CONCATENATE("R",'Mapa final'!$A$46),"")</f>
        <v/>
      </c>
      <c r="AI26" s="526"/>
      <c r="AJ26" s="526" t="str">
        <f ca="1">IF(AND('Mapa final'!$J$52="Media",'Mapa final'!$N$52="Catastrófico"),CONCATENATE("R",'Mapa final'!$A$52),"")</f>
        <v/>
      </c>
      <c r="AK26" s="526"/>
      <c r="AL26" s="526" t="str">
        <f ca="1">IF(AND('Mapa final'!$J$58="Media",'Mapa final'!$N$58="Catastrófico"),CONCATENATE("R",'Mapa final'!$A$58),"")</f>
        <v/>
      </c>
      <c r="AM26" s="527"/>
      <c r="AN26" s="67"/>
      <c r="AO26" s="490"/>
      <c r="AP26" s="491"/>
      <c r="AQ26" s="491"/>
      <c r="AR26" s="491"/>
      <c r="AS26" s="491"/>
      <c r="AT26" s="492"/>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row>
    <row r="27" spans="1:80" x14ac:dyDescent="0.25">
      <c r="A27" s="67"/>
      <c r="B27" s="467"/>
      <c r="C27" s="467"/>
      <c r="D27" s="468"/>
      <c r="E27" s="508"/>
      <c r="F27" s="509"/>
      <c r="G27" s="509"/>
      <c r="H27" s="509"/>
      <c r="I27" s="510"/>
      <c r="J27" s="534"/>
      <c r="K27" s="535"/>
      <c r="L27" s="535"/>
      <c r="M27" s="535"/>
      <c r="N27" s="535"/>
      <c r="O27" s="536"/>
      <c r="P27" s="534"/>
      <c r="Q27" s="535"/>
      <c r="R27" s="535"/>
      <c r="S27" s="535"/>
      <c r="T27" s="535"/>
      <c r="U27" s="536"/>
      <c r="V27" s="534"/>
      <c r="W27" s="535"/>
      <c r="X27" s="535"/>
      <c r="Y27" s="535"/>
      <c r="Z27" s="535"/>
      <c r="AA27" s="536"/>
      <c r="AB27" s="518"/>
      <c r="AC27" s="514"/>
      <c r="AD27" s="514"/>
      <c r="AE27" s="514"/>
      <c r="AF27" s="514"/>
      <c r="AG27" s="515"/>
      <c r="AH27" s="525"/>
      <c r="AI27" s="526"/>
      <c r="AJ27" s="526"/>
      <c r="AK27" s="526"/>
      <c r="AL27" s="526"/>
      <c r="AM27" s="527"/>
      <c r="AN27" s="67"/>
      <c r="AO27" s="490"/>
      <c r="AP27" s="491"/>
      <c r="AQ27" s="491"/>
      <c r="AR27" s="491"/>
      <c r="AS27" s="491"/>
      <c r="AT27" s="492"/>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row>
    <row r="28" spans="1:80" x14ac:dyDescent="0.25">
      <c r="A28" s="67"/>
      <c r="B28" s="467"/>
      <c r="C28" s="467"/>
      <c r="D28" s="468"/>
      <c r="E28" s="508"/>
      <c r="F28" s="509"/>
      <c r="G28" s="509"/>
      <c r="H28" s="509"/>
      <c r="I28" s="510"/>
      <c r="J28" s="534" t="str">
        <f ca="1">IF(AND('Mapa final'!$J$64="Media",'Mapa final'!$N$64="Leve"),CONCATENATE("R",'Mapa final'!$A$64),"")</f>
        <v/>
      </c>
      <c r="K28" s="535"/>
      <c r="L28" s="535" t="str">
        <f>IF(AND('Mapa final'!$J$70="Media",'Mapa final'!$N$70="Leve"),CONCATENATE("R",'Mapa final'!$A$70),"")</f>
        <v/>
      </c>
      <c r="M28" s="535"/>
      <c r="N28" s="535" t="str">
        <f>IF(AND('Mapa final'!$J$76="Media",'Mapa final'!$N$76="Leve"),CONCATENATE("R",'Mapa final'!$A$76),"")</f>
        <v/>
      </c>
      <c r="O28" s="536"/>
      <c r="P28" s="534" t="str">
        <f ca="1">IF(AND('Mapa final'!$J$64="Media",'Mapa final'!$N$64="Menor"),CONCATENATE("R",'Mapa final'!$A$64),"")</f>
        <v/>
      </c>
      <c r="Q28" s="535"/>
      <c r="R28" s="535" t="str">
        <f>IF(AND('Mapa final'!$J$70="Media",'Mapa final'!$N$70="Menor"),CONCATENATE("R",'Mapa final'!$A$70),"")</f>
        <v/>
      </c>
      <c r="S28" s="535"/>
      <c r="T28" s="535" t="str">
        <f>IF(AND('Mapa final'!$J$76="Media",'Mapa final'!$N$76="Menor"),CONCATENATE("R",'Mapa final'!$A$76),"")</f>
        <v/>
      </c>
      <c r="U28" s="536"/>
      <c r="V28" s="534" t="str">
        <f ca="1">IF(AND('Mapa final'!$J$64="Media",'Mapa final'!$N$64="Moderado"),CONCATENATE("R",'Mapa final'!$A$64),"")</f>
        <v/>
      </c>
      <c r="W28" s="535"/>
      <c r="X28" s="535" t="str">
        <f>IF(AND('Mapa final'!$J$70="Media",'Mapa final'!$N$70="Moderado"),CONCATENATE("R",'Mapa final'!$A$70),"")</f>
        <v/>
      </c>
      <c r="Y28" s="535"/>
      <c r="Z28" s="535" t="str">
        <f>IF(AND('Mapa final'!$J$76="Media",'Mapa final'!$N$76="Moderado"),CONCATENATE("R",'Mapa final'!$A$76),"")</f>
        <v/>
      </c>
      <c r="AA28" s="536"/>
      <c r="AB28" s="518" t="str">
        <f ca="1">IF(AND('Mapa final'!$J$64="Media",'Mapa final'!$N$64="Mayor"),CONCATENATE("R",'Mapa final'!$A$64),"")</f>
        <v/>
      </c>
      <c r="AC28" s="514"/>
      <c r="AD28" s="514" t="str">
        <f>IF(AND('Mapa final'!$J$70="Media",'Mapa final'!$N$70="Mayor"),CONCATENATE("R",'Mapa final'!$A$70),"")</f>
        <v/>
      </c>
      <c r="AE28" s="514"/>
      <c r="AF28" s="514" t="str">
        <f>IF(AND('Mapa final'!$J$76="Media",'Mapa final'!$N$76="Mayor"),CONCATENATE("R",'Mapa final'!$A$76),"")</f>
        <v/>
      </c>
      <c r="AG28" s="515"/>
      <c r="AH28" s="525" t="str">
        <f ca="1">IF(AND('Mapa final'!$J$64="Media",'Mapa final'!$N$64="Catastrófico"),CONCATENATE("R",'Mapa final'!$A$64),"")</f>
        <v/>
      </c>
      <c r="AI28" s="526"/>
      <c r="AJ28" s="526" t="str">
        <f>IF(AND('Mapa final'!$J$70="Media",'Mapa final'!$N$70="Catastrófico"),CONCATENATE("R",'Mapa final'!$A$70),"")</f>
        <v/>
      </c>
      <c r="AK28" s="526"/>
      <c r="AL28" s="526" t="str">
        <f>IF(AND('Mapa final'!$J$76="Media",'Mapa final'!$N$76="Catastrófico"),CONCATENATE("R",'Mapa final'!$A$76),"")</f>
        <v/>
      </c>
      <c r="AM28" s="527"/>
      <c r="AN28" s="67"/>
      <c r="AO28" s="490"/>
      <c r="AP28" s="491"/>
      <c r="AQ28" s="491"/>
      <c r="AR28" s="491"/>
      <c r="AS28" s="491"/>
      <c r="AT28" s="492"/>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row>
    <row r="29" spans="1:80" ht="15.75" thickBot="1" x14ac:dyDescent="0.3">
      <c r="A29" s="67"/>
      <c r="B29" s="467"/>
      <c r="C29" s="467"/>
      <c r="D29" s="468"/>
      <c r="E29" s="511"/>
      <c r="F29" s="512"/>
      <c r="G29" s="512"/>
      <c r="H29" s="512"/>
      <c r="I29" s="513"/>
      <c r="J29" s="534"/>
      <c r="K29" s="535"/>
      <c r="L29" s="535"/>
      <c r="M29" s="535"/>
      <c r="N29" s="535"/>
      <c r="O29" s="536"/>
      <c r="P29" s="537"/>
      <c r="Q29" s="538"/>
      <c r="R29" s="538"/>
      <c r="S29" s="538"/>
      <c r="T29" s="538"/>
      <c r="U29" s="539"/>
      <c r="V29" s="537"/>
      <c r="W29" s="538"/>
      <c r="X29" s="538"/>
      <c r="Y29" s="538"/>
      <c r="Z29" s="538"/>
      <c r="AA29" s="539"/>
      <c r="AB29" s="522"/>
      <c r="AC29" s="523"/>
      <c r="AD29" s="523"/>
      <c r="AE29" s="523"/>
      <c r="AF29" s="523"/>
      <c r="AG29" s="524"/>
      <c r="AH29" s="528"/>
      <c r="AI29" s="529"/>
      <c r="AJ29" s="529"/>
      <c r="AK29" s="529"/>
      <c r="AL29" s="529"/>
      <c r="AM29" s="530"/>
      <c r="AN29" s="67"/>
      <c r="AO29" s="493"/>
      <c r="AP29" s="494"/>
      <c r="AQ29" s="494"/>
      <c r="AR29" s="494"/>
      <c r="AS29" s="494"/>
      <c r="AT29" s="495"/>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row>
    <row r="30" spans="1:80" x14ac:dyDescent="0.25">
      <c r="A30" s="67"/>
      <c r="B30" s="467"/>
      <c r="C30" s="467"/>
      <c r="D30" s="468"/>
      <c r="E30" s="505" t="s">
        <v>108</v>
      </c>
      <c r="F30" s="506"/>
      <c r="G30" s="506"/>
      <c r="H30" s="506"/>
      <c r="I30" s="506"/>
      <c r="J30" s="549" t="str">
        <f ca="1">IF(AND('Mapa final'!$J$10="Baja",'Mapa final'!$N$10="Leve"),CONCATENATE("R",'Mapa final'!$A$10),"")</f>
        <v/>
      </c>
      <c r="K30" s="550"/>
      <c r="L30" s="550" t="str">
        <f ca="1">IF(AND('Mapa final'!$J$16="Baja",'Mapa final'!$N$16="Leve"),CONCATENATE("R",'Mapa final'!$A$16),"")</f>
        <v/>
      </c>
      <c r="M30" s="550"/>
      <c r="N30" s="550" t="str">
        <f ca="1">IF(AND('Mapa final'!$J$22="Baja",'Mapa final'!$N$22="Leve"),CONCATENATE("R",'Mapa final'!$A$22),"")</f>
        <v/>
      </c>
      <c r="O30" s="551"/>
      <c r="P30" s="541" t="str">
        <f ca="1">IF(AND('Mapa final'!$J$10="Baja",'Mapa final'!$N$10="Menor"),CONCATENATE("R",'Mapa final'!$A$10),"")</f>
        <v/>
      </c>
      <c r="Q30" s="541"/>
      <c r="R30" s="541" t="str">
        <f ca="1">IF(AND('Mapa final'!$J$16="Baja",'Mapa final'!$N$16="Menor"),CONCATENATE("R",'Mapa final'!$A$16),"")</f>
        <v/>
      </c>
      <c r="S30" s="541"/>
      <c r="T30" s="541" t="str">
        <f ca="1">IF(AND('Mapa final'!$J$22="Baja",'Mapa final'!$N$22="Menor"),CONCATENATE("R",'Mapa final'!$A$22),"")</f>
        <v/>
      </c>
      <c r="U30" s="542"/>
      <c r="V30" s="540" t="str">
        <f ca="1">IF(AND('Mapa final'!$J$10="Baja",'Mapa final'!$N$10="Moderado"),CONCATENATE("R",'Mapa final'!$A$10),"")</f>
        <v/>
      </c>
      <c r="W30" s="541"/>
      <c r="X30" s="541" t="str">
        <f ca="1">IF(AND('Mapa final'!$J$16="Baja",'Mapa final'!$N$16="Moderado"),CONCATENATE("R",'Mapa final'!$A$16),"")</f>
        <v/>
      </c>
      <c r="Y30" s="541"/>
      <c r="Z30" s="541" t="str">
        <f ca="1">IF(AND('Mapa final'!$J$22="Baja",'Mapa final'!$N$22="Moderado"),CONCATENATE("R",'Mapa final'!$A$22),"")</f>
        <v/>
      </c>
      <c r="AA30" s="542"/>
      <c r="AB30" s="516" t="str">
        <f ca="1">IF(AND('Mapa final'!$J$10="Baja",'Mapa final'!$N$10="Mayor"),CONCATENATE("R",'Mapa final'!$A$10),"")</f>
        <v>R1</v>
      </c>
      <c r="AC30" s="517"/>
      <c r="AD30" s="517" t="str">
        <f ca="1">IF(AND('Mapa final'!$J$16="Baja",'Mapa final'!$N$16="Mayor"),CONCATENATE("R",'Mapa final'!$A$16),"")</f>
        <v/>
      </c>
      <c r="AE30" s="517"/>
      <c r="AF30" s="517" t="str">
        <f ca="1">IF(AND('Mapa final'!$J$22="Baja",'Mapa final'!$N$22="Mayor"),CONCATENATE("R",'Mapa final'!$A$22),"")</f>
        <v/>
      </c>
      <c r="AG30" s="519"/>
      <c r="AH30" s="531" t="str">
        <f ca="1">IF(AND('Mapa final'!$J$10="Baja",'Mapa final'!$N$10="Catastrófico"),CONCATENATE("R",'Mapa final'!$A$10),"")</f>
        <v/>
      </c>
      <c r="AI30" s="532"/>
      <c r="AJ30" s="532" t="str">
        <f ca="1">IF(AND('Mapa final'!$J$16="Baja",'Mapa final'!$N$16="Catastrófico"),CONCATENATE("R",'Mapa final'!$A$16),"")</f>
        <v/>
      </c>
      <c r="AK30" s="532"/>
      <c r="AL30" s="532" t="str">
        <f ca="1">IF(AND('Mapa final'!$J$22="Baja",'Mapa final'!$N$22="Catastrófico"),CONCATENATE("R",'Mapa final'!$A$22),"")</f>
        <v/>
      </c>
      <c r="AM30" s="533"/>
      <c r="AN30" s="67"/>
      <c r="AO30" s="496" t="s">
        <v>80</v>
      </c>
      <c r="AP30" s="497"/>
      <c r="AQ30" s="497"/>
      <c r="AR30" s="497"/>
      <c r="AS30" s="497"/>
      <c r="AT30" s="498"/>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row>
    <row r="31" spans="1:80" x14ac:dyDescent="0.25">
      <c r="A31" s="67"/>
      <c r="B31" s="467"/>
      <c r="C31" s="467"/>
      <c r="D31" s="468"/>
      <c r="E31" s="508"/>
      <c r="F31" s="509"/>
      <c r="G31" s="509"/>
      <c r="H31" s="509"/>
      <c r="I31" s="509"/>
      <c r="J31" s="545"/>
      <c r="K31" s="543"/>
      <c r="L31" s="543"/>
      <c r="M31" s="543"/>
      <c r="N31" s="543"/>
      <c r="O31" s="544"/>
      <c r="P31" s="535"/>
      <c r="Q31" s="535"/>
      <c r="R31" s="535"/>
      <c r="S31" s="535"/>
      <c r="T31" s="535"/>
      <c r="U31" s="536"/>
      <c r="V31" s="534"/>
      <c r="W31" s="535"/>
      <c r="X31" s="535"/>
      <c r="Y31" s="535"/>
      <c r="Z31" s="535"/>
      <c r="AA31" s="536"/>
      <c r="AB31" s="518"/>
      <c r="AC31" s="514"/>
      <c r="AD31" s="514"/>
      <c r="AE31" s="514"/>
      <c r="AF31" s="514"/>
      <c r="AG31" s="515"/>
      <c r="AH31" s="525"/>
      <c r="AI31" s="526"/>
      <c r="AJ31" s="526"/>
      <c r="AK31" s="526"/>
      <c r="AL31" s="526"/>
      <c r="AM31" s="527"/>
      <c r="AN31" s="67"/>
      <c r="AO31" s="499"/>
      <c r="AP31" s="500"/>
      <c r="AQ31" s="500"/>
      <c r="AR31" s="500"/>
      <c r="AS31" s="500"/>
      <c r="AT31" s="501"/>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row>
    <row r="32" spans="1:80" x14ac:dyDescent="0.25">
      <c r="A32" s="67"/>
      <c r="B32" s="467"/>
      <c r="C32" s="467"/>
      <c r="D32" s="468"/>
      <c r="E32" s="508"/>
      <c r="F32" s="509"/>
      <c r="G32" s="509"/>
      <c r="H32" s="509"/>
      <c r="I32" s="509"/>
      <c r="J32" s="545" t="str">
        <f ca="1">IF(AND('Mapa final'!$J$28="Baja",'Mapa final'!$N$28="Leve"),CONCATENATE("R",'Mapa final'!$A$28),"")</f>
        <v/>
      </c>
      <c r="K32" s="543"/>
      <c r="L32" s="543" t="str">
        <f ca="1">IF(AND('Mapa final'!$J$34="Baja",'Mapa final'!$N$34="Leve"),CONCATENATE("R",'Mapa final'!$A$34),"")</f>
        <v/>
      </c>
      <c r="M32" s="543"/>
      <c r="N32" s="543" t="str">
        <f ca="1">IF(AND('Mapa final'!$J$40="Baja",'Mapa final'!$N$40="Leve"),CONCATENATE("R",'Mapa final'!$A$40),"")</f>
        <v/>
      </c>
      <c r="O32" s="544"/>
      <c r="P32" s="535" t="str">
        <f ca="1">IF(AND('Mapa final'!$J$28="Baja",'Mapa final'!$N$28="Menor"),CONCATENATE("R",'Mapa final'!$A$28),"")</f>
        <v/>
      </c>
      <c r="Q32" s="535"/>
      <c r="R32" s="535" t="str">
        <f ca="1">IF(AND('Mapa final'!$J$34="Baja",'Mapa final'!$N$34="Menor"),CONCATENATE("R",'Mapa final'!$A$34),"")</f>
        <v/>
      </c>
      <c r="S32" s="535"/>
      <c r="T32" s="535" t="str">
        <f ca="1">IF(AND('Mapa final'!$J$40="Baja",'Mapa final'!$N$40="Menor"),CONCATENATE("R",'Mapa final'!$A$40),"")</f>
        <v/>
      </c>
      <c r="U32" s="536"/>
      <c r="V32" s="534" t="str">
        <f ca="1">IF(AND('Mapa final'!$J$28="Baja",'Mapa final'!$N$28="Moderado"),CONCATENATE("R",'Mapa final'!$A$28),"")</f>
        <v/>
      </c>
      <c r="W32" s="535"/>
      <c r="X32" s="535" t="str">
        <f ca="1">IF(AND('Mapa final'!$J$34="Baja",'Mapa final'!$N$34="Moderado"),CONCATENATE("R",'Mapa final'!$A$34),"")</f>
        <v/>
      </c>
      <c r="Y32" s="535"/>
      <c r="Z32" s="535" t="str">
        <f ca="1">IF(AND('Mapa final'!$J$40="Baja",'Mapa final'!$N$40="Moderado"),CONCATENATE("R",'Mapa final'!$A$40),"")</f>
        <v/>
      </c>
      <c r="AA32" s="536"/>
      <c r="AB32" s="518" t="str">
        <f ca="1">IF(AND('Mapa final'!$J$28="Baja",'Mapa final'!$N$28="Mayor"),CONCATENATE("R",'Mapa final'!$A$28),"")</f>
        <v/>
      </c>
      <c r="AC32" s="514"/>
      <c r="AD32" s="514" t="str">
        <f ca="1">IF(AND('Mapa final'!$J$34="Baja",'Mapa final'!$N$34="Mayor"),CONCATENATE("R",'Mapa final'!$A$34),"")</f>
        <v/>
      </c>
      <c r="AE32" s="514"/>
      <c r="AF32" s="514" t="str">
        <f ca="1">IF(AND('Mapa final'!$J$40="Baja",'Mapa final'!$N$40="Mayor"),CONCATENATE("R",'Mapa final'!$A$40),"")</f>
        <v/>
      </c>
      <c r="AG32" s="515"/>
      <c r="AH32" s="525" t="str">
        <f ca="1">IF(AND('Mapa final'!$J$28="Baja",'Mapa final'!$N$28="Catastrófico"),CONCATENATE("R",'Mapa final'!$A$28),"")</f>
        <v/>
      </c>
      <c r="AI32" s="526"/>
      <c r="AJ32" s="526" t="str">
        <f ca="1">IF(AND('Mapa final'!$J$34="Baja",'Mapa final'!$N$34="Catastrófico"),CONCATENATE("R",'Mapa final'!$A$34),"")</f>
        <v/>
      </c>
      <c r="AK32" s="526"/>
      <c r="AL32" s="526" t="str">
        <f ca="1">IF(AND('Mapa final'!$J$40="Baja",'Mapa final'!$N$40="Catastrófico"),CONCATENATE("R",'Mapa final'!$A$40),"")</f>
        <v/>
      </c>
      <c r="AM32" s="527"/>
      <c r="AN32" s="67"/>
      <c r="AO32" s="499"/>
      <c r="AP32" s="500"/>
      <c r="AQ32" s="500"/>
      <c r="AR32" s="500"/>
      <c r="AS32" s="500"/>
      <c r="AT32" s="501"/>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row>
    <row r="33" spans="1:80" x14ac:dyDescent="0.25">
      <c r="A33" s="67"/>
      <c r="B33" s="467"/>
      <c r="C33" s="467"/>
      <c r="D33" s="468"/>
      <c r="E33" s="508"/>
      <c r="F33" s="509"/>
      <c r="G33" s="509"/>
      <c r="H33" s="509"/>
      <c r="I33" s="509"/>
      <c r="J33" s="545"/>
      <c r="K33" s="543"/>
      <c r="L33" s="543"/>
      <c r="M33" s="543"/>
      <c r="N33" s="543"/>
      <c r="O33" s="544"/>
      <c r="P33" s="535"/>
      <c r="Q33" s="535"/>
      <c r="R33" s="535"/>
      <c r="S33" s="535"/>
      <c r="T33" s="535"/>
      <c r="U33" s="536"/>
      <c r="V33" s="534"/>
      <c r="W33" s="535"/>
      <c r="X33" s="535"/>
      <c r="Y33" s="535"/>
      <c r="Z33" s="535"/>
      <c r="AA33" s="536"/>
      <c r="AB33" s="518"/>
      <c r="AC33" s="514"/>
      <c r="AD33" s="514"/>
      <c r="AE33" s="514"/>
      <c r="AF33" s="514"/>
      <c r="AG33" s="515"/>
      <c r="AH33" s="525"/>
      <c r="AI33" s="526"/>
      <c r="AJ33" s="526"/>
      <c r="AK33" s="526"/>
      <c r="AL33" s="526"/>
      <c r="AM33" s="527"/>
      <c r="AN33" s="67"/>
      <c r="AO33" s="499"/>
      <c r="AP33" s="500"/>
      <c r="AQ33" s="500"/>
      <c r="AR33" s="500"/>
      <c r="AS33" s="500"/>
      <c r="AT33" s="501"/>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row>
    <row r="34" spans="1:80" x14ac:dyDescent="0.25">
      <c r="A34" s="67"/>
      <c r="B34" s="467"/>
      <c r="C34" s="467"/>
      <c r="D34" s="468"/>
      <c r="E34" s="508"/>
      <c r="F34" s="509"/>
      <c r="G34" s="509"/>
      <c r="H34" s="509"/>
      <c r="I34" s="509"/>
      <c r="J34" s="545" t="str">
        <f ca="1">IF(AND('Mapa final'!$J$46="Baja",'Mapa final'!$N$46="Leve"),CONCATENATE("R",'Mapa final'!$A$46),"")</f>
        <v/>
      </c>
      <c r="K34" s="543"/>
      <c r="L34" s="543" t="str">
        <f ca="1">IF(AND('Mapa final'!$J$52="Baja",'Mapa final'!$N$52="Leve"),CONCATENATE("R",'Mapa final'!$A$52),"")</f>
        <v/>
      </c>
      <c r="M34" s="543"/>
      <c r="N34" s="543" t="str">
        <f ca="1">IF(AND('Mapa final'!$J$58="Baja",'Mapa final'!$N$58="Leve"),CONCATENATE("R",'Mapa final'!$A$58),"")</f>
        <v/>
      </c>
      <c r="O34" s="544"/>
      <c r="P34" s="535" t="str">
        <f ca="1">IF(AND('Mapa final'!$J$46="Baja",'Mapa final'!$N$46="Menor"),CONCATENATE("R",'Mapa final'!$A$46),"")</f>
        <v/>
      </c>
      <c r="Q34" s="535"/>
      <c r="R34" s="535" t="str">
        <f ca="1">IF(AND('Mapa final'!$J$52="Baja",'Mapa final'!$N$52="Menor"),CONCATENATE("R",'Mapa final'!$A$52),"")</f>
        <v/>
      </c>
      <c r="S34" s="535"/>
      <c r="T34" s="535" t="str">
        <f ca="1">IF(AND('Mapa final'!$J$58="Baja",'Mapa final'!$N$58="Menor"),CONCATENATE("R",'Mapa final'!$A$58),"")</f>
        <v/>
      </c>
      <c r="U34" s="536"/>
      <c r="V34" s="534" t="str">
        <f ca="1">IF(AND('Mapa final'!$J$46="Baja",'Mapa final'!$N$46="Moderado"),CONCATENATE("R",'Mapa final'!$A$46),"")</f>
        <v/>
      </c>
      <c r="W34" s="535"/>
      <c r="X34" s="535" t="str">
        <f ca="1">IF(AND('Mapa final'!$J$52="Baja",'Mapa final'!$N$52="Moderado"),CONCATENATE("R",'Mapa final'!$A$52),"")</f>
        <v/>
      </c>
      <c r="Y34" s="535"/>
      <c r="Z34" s="535" t="str">
        <f ca="1">IF(AND('Mapa final'!$J$58="Baja",'Mapa final'!$N$58="Moderado"),CONCATENATE("R",'Mapa final'!$A$58),"")</f>
        <v/>
      </c>
      <c r="AA34" s="536"/>
      <c r="AB34" s="518" t="str">
        <f ca="1">IF(AND('Mapa final'!$J$46="Baja",'Mapa final'!$N$46="Mayor"),CONCATENATE("R",'Mapa final'!$A$46),"")</f>
        <v/>
      </c>
      <c r="AC34" s="514"/>
      <c r="AD34" s="514" t="str">
        <f ca="1">IF(AND('Mapa final'!$J$52="Baja",'Mapa final'!$N$52="Mayor"),CONCATENATE("R",'Mapa final'!$A$52),"")</f>
        <v/>
      </c>
      <c r="AE34" s="514"/>
      <c r="AF34" s="514" t="str">
        <f ca="1">IF(AND('Mapa final'!$J$58="Baja",'Mapa final'!$N$58="Mayor"),CONCATENATE("R",'Mapa final'!$A$58),"")</f>
        <v/>
      </c>
      <c r="AG34" s="515"/>
      <c r="AH34" s="525" t="str">
        <f ca="1">IF(AND('Mapa final'!$J$46="Baja",'Mapa final'!$N$46="Catastrófico"),CONCATENATE("R",'Mapa final'!$A$46),"")</f>
        <v/>
      </c>
      <c r="AI34" s="526"/>
      <c r="AJ34" s="526" t="str">
        <f ca="1">IF(AND('Mapa final'!$J$52="Baja",'Mapa final'!$N$52="Catastrófico"),CONCATENATE("R",'Mapa final'!$A$52),"")</f>
        <v/>
      </c>
      <c r="AK34" s="526"/>
      <c r="AL34" s="526" t="str">
        <f ca="1">IF(AND('Mapa final'!$J$58="Baja",'Mapa final'!$N$58="Catastrófico"),CONCATENATE("R",'Mapa final'!$A$58),"")</f>
        <v/>
      </c>
      <c r="AM34" s="527"/>
      <c r="AN34" s="67"/>
      <c r="AO34" s="499"/>
      <c r="AP34" s="500"/>
      <c r="AQ34" s="500"/>
      <c r="AR34" s="500"/>
      <c r="AS34" s="500"/>
      <c r="AT34" s="501"/>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row>
    <row r="35" spans="1:80" x14ac:dyDescent="0.25">
      <c r="A35" s="67"/>
      <c r="B35" s="467"/>
      <c r="C35" s="467"/>
      <c r="D35" s="468"/>
      <c r="E35" s="508"/>
      <c r="F35" s="509"/>
      <c r="G35" s="509"/>
      <c r="H35" s="509"/>
      <c r="I35" s="509"/>
      <c r="J35" s="545"/>
      <c r="K35" s="543"/>
      <c r="L35" s="543"/>
      <c r="M35" s="543"/>
      <c r="N35" s="543"/>
      <c r="O35" s="544"/>
      <c r="P35" s="535"/>
      <c r="Q35" s="535"/>
      <c r="R35" s="535"/>
      <c r="S35" s="535"/>
      <c r="T35" s="535"/>
      <c r="U35" s="536"/>
      <c r="V35" s="534"/>
      <c r="W35" s="535"/>
      <c r="X35" s="535"/>
      <c r="Y35" s="535"/>
      <c r="Z35" s="535"/>
      <c r="AA35" s="536"/>
      <c r="AB35" s="518"/>
      <c r="AC35" s="514"/>
      <c r="AD35" s="514"/>
      <c r="AE35" s="514"/>
      <c r="AF35" s="514"/>
      <c r="AG35" s="515"/>
      <c r="AH35" s="525"/>
      <c r="AI35" s="526"/>
      <c r="AJ35" s="526"/>
      <c r="AK35" s="526"/>
      <c r="AL35" s="526"/>
      <c r="AM35" s="527"/>
      <c r="AN35" s="67"/>
      <c r="AO35" s="499"/>
      <c r="AP35" s="500"/>
      <c r="AQ35" s="500"/>
      <c r="AR35" s="500"/>
      <c r="AS35" s="500"/>
      <c r="AT35" s="501"/>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row>
    <row r="36" spans="1:80" x14ac:dyDescent="0.25">
      <c r="A36" s="67"/>
      <c r="B36" s="467"/>
      <c r="C36" s="467"/>
      <c r="D36" s="468"/>
      <c r="E36" s="508"/>
      <c r="F36" s="509"/>
      <c r="G36" s="509"/>
      <c r="H36" s="509"/>
      <c r="I36" s="509"/>
      <c r="J36" s="545" t="str">
        <f ca="1">IF(AND('Mapa final'!$J$64="Baja",'Mapa final'!$N$64="Leve"),CONCATENATE("R",'Mapa final'!$A$64),"")</f>
        <v/>
      </c>
      <c r="K36" s="543"/>
      <c r="L36" s="543" t="str">
        <f>IF(AND('Mapa final'!$J$70="Baja",'Mapa final'!$N$70="Leve"),CONCATENATE("R",'Mapa final'!$A$70),"")</f>
        <v/>
      </c>
      <c r="M36" s="543"/>
      <c r="N36" s="543" t="str">
        <f>IF(AND('Mapa final'!$J$76="Baja",'Mapa final'!$N$76="Leve"),CONCATENATE("R",'Mapa final'!$A$76),"")</f>
        <v/>
      </c>
      <c r="O36" s="544"/>
      <c r="P36" s="535" t="str">
        <f ca="1">IF(AND('Mapa final'!$J$64="Baja",'Mapa final'!$N$64="Menor"),CONCATENATE("R",'Mapa final'!$A$64),"")</f>
        <v/>
      </c>
      <c r="Q36" s="535"/>
      <c r="R36" s="535" t="str">
        <f>IF(AND('Mapa final'!$J$70="Baja",'Mapa final'!$N$70="Menor"),CONCATENATE("R",'Mapa final'!$A$70),"")</f>
        <v/>
      </c>
      <c r="S36" s="535"/>
      <c r="T36" s="535" t="str">
        <f>IF(AND('Mapa final'!$J$76="Baja",'Mapa final'!$N$76="Menor"),CONCATENATE("R",'Mapa final'!$A$76),"")</f>
        <v/>
      </c>
      <c r="U36" s="536"/>
      <c r="V36" s="534" t="str">
        <f ca="1">IF(AND('Mapa final'!$J$64="Baja",'Mapa final'!$N$64="Moderado"),CONCATENATE("R",'Mapa final'!$A$64),"")</f>
        <v/>
      </c>
      <c r="W36" s="535"/>
      <c r="X36" s="535" t="str">
        <f>IF(AND('Mapa final'!$J$70="Baja",'Mapa final'!$N$70="Moderado"),CONCATENATE("R",'Mapa final'!$A$70),"")</f>
        <v/>
      </c>
      <c r="Y36" s="535"/>
      <c r="Z36" s="535" t="str">
        <f>IF(AND('Mapa final'!$J$76="Baja",'Mapa final'!$N$76="Moderado"),CONCATENATE("R",'Mapa final'!$A$76),"")</f>
        <v/>
      </c>
      <c r="AA36" s="536"/>
      <c r="AB36" s="518" t="str">
        <f ca="1">IF(AND('Mapa final'!$J$64="Baja",'Mapa final'!$N$64="Mayor"),CONCATENATE("R",'Mapa final'!$A$64),"")</f>
        <v/>
      </c>
      <c r="AC36" s="514"/>
      <c r="AD36" s="514" t="str">
        <f>IF(AND('Mapa final'!$J$70="Baja",'Mapa final'!$N$70="Mayor"),CONCATENATE("R",'Mapa final'!$A$70),"")</f>
        <v/>
      </c>
      <c r="AE36" s="514"/>
      <c r="AF36" s="514" t="str">
        <f>IF(AND('Mapa final'!$J$76="Baja",'Mapa final'!$N$76="Mayor"),CONCATENATE("R",'Mapa final'!$A$76),"")</f>
        <v/>
      </c>
      <c r="AG36" s="515"/>
      <c r="AH36" s="525" t="str">
        <f ca="1">IF(AND('Mapa final'!$J$64="Baja",'Mapa final'!$N$64="Catastrófico"),CONCATENATE("R",'Mapa final'!$A$64),"")</f>
        <v/>
      </c>
      <c r="AI36" s="526"/>
      <c r="AJ36" s="526" t="str">
        <f>IF(AND('Mapa final'!$J$70="Baja",'Mapa final'!$N$70="Catastrófico"),CONCATENATE("R",'Mapa final'!$A$70),"")</f>
        <v/>
      </c>
      <c r="AK36" s="526"/>
      <c r="AL36" s="526" t="str">
        <f>IF(AND('Mapa final'!$J$76="Baja",'Mapa final'!$N$76="Catastrófico"),CONCATENATE("R",'Mapa final'!$A$76),"")</f>
        <v/>
      </c>
      <c r="AM36" s="527"/>
      <c r="AN36" s="67"/>
      <c r="AO36" s="499"/>
      <c r="AP36" s="500"/>
      <c r="AQ36" s="500"/>
      <c r="AR36" s="500"/>
      <c r="AS36" s="500"/>
      <c r="AT36" s="501"/>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row>
    <row r="37" spans="1:80" ht="15.75" thickBot="1" x14ac:dyDescent="0.3">
      <c r="A37" s="67"/>
      <c r="B37" s="467"/>
      <c r="C37" s="467"/>
      <c r="D37" s="468"/>
      <c r="E37" s="511"/>
      <c r="F37" s="512"/>
      <c r="G37" s="512"/>
      <c r="H37" s="512"/>
      <c r="I37" s="512"/>
      <c r="J37" s="546"/>
      <c r="K37" s="547"/>
      <c r="L37" s="547"/>
      <c r="M37" s="547"/>
      <c r="N37" s="547"/>
      <c r="O37" s="548"/>
      <c r="P37" s="538"/>
      <c r="Q37" s="538"/>
      <c r="R37" s="538"/>
      <c r="S37" s="538"/>
      <c r="T37" s="538"/>
      <c r="U37" s="539"/>
      <c r="V37" s="537"/>
      <c r="W37" s="538"/>
      <c r="X37" s="538"/>
      <c r="Y37" s="538"/>
      <c r="Z37" s="538"/>
      <c r="AA37" s="539"/>
      <c r="AB37" s="522"/>
      <c r="AC37" s="523"/>
      <c r="AD37" s="523"/>
      <c r="AE37" s="523"/>
      <c r="AF37" s="523"/>
      <c r="AG37" s="524"/>
      <c r="AH37" s="528"/>
      <c r="AI37" s="529"/>
      <c r="AJ37" s="529"/>
      <c r="AK37" s="529"/>
      <c r="AL37" s="529"/>
      <c r="AM37" s="530"/>
      <c r="AN37" s="67"/>
      <c r="AO37" s="502"/>
      <c r="AP37" s="503"/>
      <c r="AQ37" s="503"/>
      <c r="AR37" s="503"/>
      <c r="AS37" s="503"/>
      <c r="AT37" s="504"/>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c r="BY37" s="67"/>
      <c r="BZ37" s="67"/>
      <c r="CA37" s="67"/>
      <c r="CB37" s="67"/>
    </row>
    <row r="38" spans="1:80" x14ac:dyDescent="0.25">
      <c r="A38" s="67"/>
      <c r="B38" s="467"/>
      <c r="C38" s="467"/>
      <c r="D38" s="468"/>
      <c r="E38" s="505" t="s">
        <v>107</v>
      </c>
      <c r="F38" s="506"/>
      <c r="G38" s="506"/>
      <c r="H38" s="506"/>
      <c r="I38" s="507"/>
      <c r="J38" s="549" t="str">
        <f ca="1">IF(AND('Mapa final'!$J$10="Muy Baja",'Mapa final'!$N$10="Leve"),CONCATENATE("R",'Mapa final'!$A$10),"")</f>
        <v/>
      </c>
      <c r="K38" s="550"/>
      <c r="L38" s="550" t="str">
        <f ca="1">IF(AND('Mapa final'!$J$16="Muy Baja",'Mapa final'!$N$16="Leve"),CONCATENATE("R",'Mapa final'!$A$16),"")</f>
        <v/>
      </c>
      <c r="M38" s="550"/>
      <c r="N38" s="550" t="str">
        <f ca="1">IF(AND('Mapa final'!$J$22="Muy Baja",'Mapa final'!$N$22="Leve"),CONCATENATE("R",'Mapa final'!$A$22),"")</f>
        <v/>
      </c>
      <c r="O38" s="551"/>
      <c r="P38" s="549" t="str">
        <f ca="1">IF(AND('Mapa final'!$J$10="Muy Baja",'Mapa final'!$N$10="Menor"),CONCATENATE("R",'Mapa final'!$A$10),"")</f>
        <v/>
      </c>
      <c r="Q38" s="550"/>
      <c r="R38" s="550" t="str">
        <f ca="1">IF(AND('Mapa final'!$J$16="Muy Baja",'Mapa final'!$N$16="Menor"),CONCATENATE("R",'Mapa final'!$A$16),"")</f>
        <v/>
      </c>
      <c r="S38" s="550"/>
      <c r="T38" s="550" t="str">
        <f ca="1">IF(AND('Mapa final'!$J$22="Muy Baja",'Mapa final'!$N$22="Menor"),CONCATENATE("R",'Mapa final'!$A$22),"")</f>
        <v/>
      </c>
      <c r="U38" s="551"/>
      <c r="V38" s="540" t="str">
        <f ca="1">IF(AND('Mapa final'!$J$10="Muy Baja",'Mapa final'!$N$10="Moderado"),CONCATENATE("R",'Mapa final'!$A$10),"")</f>
        <v/>
      </c>
      <c r="W38" s="541"/>
      <c r="X38" s="541" t="str">
        <f ca="1">IF(AND('Mapa final'!$J$16="Muy Baja",'Mapa final'!$N$16="Moderado"),CONCATENATE("R",'Mapa final'!$A$16),"")</f>
        <v/>
      </c>
      <c r="Y38" s="541"/>
      <c r="Z38" s="541" t="str">
        <f ca="1">IF(AND('Mapa final'!$J$22="Muy Baja",'Mapa final'!$N$22="Moderado"),CONCATENATE("R",'Mapa final'!$A$22),"")</f>
        <v/>
      </c>
      <c r="AA38" s="542"/>
      <c r="AB38" s="516" t="str">
        <f ca="1">IF(AND('Mapa final'!$J$10="Muy Baja",'Mapa final'!$N$10="Mayor"),CONCATENATE("R",'Mapa final'!$A$10),"")</f>
        <v/>
      </c>
      <c r="AC38" s="517"/>
      <c r="AD38" s="517" t="str">
        <f ca="1">IF(AND('Mapa final'!$J$16="Muy Baja",'Mapa final'!$N$16="Mayor"),CONCATENATE("R",'Mapa final'!$A$16),"")</f>
        <v/>
      </c>
      <c r="AE38" s="517"/>
      <c r="AF38" s="517" t="str">
        <f ca="1">IF(AND('Mapa final'!$J$22="Muy Baja",'Mapa final'!$N$22="Mayor"),CONCATENATE("R",'Mapa final'!$A$22),"")</f>
        <v/>
      </c>
      <c r="AG38" s="519"/>
      <c r="AH38" s="531" t="str">
        <f ca="1">IF(AND('Mapa final'!$J$10="Muy Baja",'Mapa final'!$N$10="Catastrófico"),CONCATENATE("R",'Mapa final'!$A$10),"")</f>
        <v/>
      </c>
      <c r="AI38" s="532"/>
      <c r="AJ38" s="532" t="str">
        <f ca="1">IF(AND('Mapa final'!$J$16="Muy Baja",'Mapa final'!$N$16="Catastrófico"),CONCATENATE("R",'Mapa final'!$A$16),"")</f>
        <v/>
      </c>
      <c r="AK38" s="532"/>
      <c r="AL38" s="532" t="str">
        <f ca="1">IF(AND('Mapa final'!$J$22="Muy Baja",'Mapa final'!$N$22="Catastrófico"),CONCATENATE("R",'Mapa final'!$A$22),"")</f>
        <v/>
      </c>
      <c r="AM38" s="533"/>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row>
    <row r="39" spans="1:80" x14ac:dyDescent="0.25">
      <c r="A39" s="67"/>
      <c r="B39" s="467"/>
      <c r="C39" s="467"/>
      <c r="D39" s="468"/>
      <c r="E39" s="508"/>
      <c r="F39" s="509"/>
      <c r="G39" s="509"/>
      <c r="H39" s="509"/>
      <c r="I39" s="510"/>
      <c r="J39" s="545"/>
      <c r="K39" s="543"/>
      <c r="L39" s="543"/>
      <c r="M39" s="543"/>
      <c r="N39" s="543"/>
      <c r="O39" s="544"/>
      <c r="P39" s="545"/>
      <c r="Q39" s="543"/>
      <c r="R39" s="543"/>
      <c r="S39" s="543"/>
      <c r="T39" s="543"/>
      <c r="U39" s="544"/>
      <c r="V39" s="534"/>
      <c r="W39" s="535"/>
      <c r="X39" s="535"/>
      <c r="Y39" s="535"/>
      <c r="Z39" s="535"/>
      <c r="AA39" s="536"/>
      <c r="AB39" s="518"/>
      <c r="AC39" s="514"/>
      <c r="AD39" s="514"/>
      <c r="AE39" s="514"/>
      <c r="AF39" s="514"/>
      <c r="AG39" s="515"/>
      <c r="AH39" s="525"/>
      <c r="AI39" s="526"/>
      <c r="AJ39" s="526"/>
      <c r="AK39" s="526"/>
      <c r="AL39" s="526"/>
      <c r="AM39" s="527"/>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row>
    <row r="40" spans="1:80" x14ac:dyDescent="0.25">
      <c r="A40" s="67"/>
      <c r="B40" s="467"/>
      <c r="C40" s="467"/>
      <c r="D40" s="468"/>
      <c r="E40" s="508"/>
      <c r="F40" s="509"/>
      <c r="G40" s="509"/>
      <c r="H40" s="509"/>
      <c r="I40" s="510"/>
      <c r="J40" s="545" t="str">
        <f ca="1">IF(AND('Mapa final'!$J$28="Muy Baja",'Mapa final'!$N$28="Leve"),CONCATENATE("R",'Mapa final'!$A$28),"")</f>
        <v/>
      </c>
      <c r="K40" s="543"/>
      <c r="L40" s="543" t="str">
        <f ca="1">IF(AND('Mapa final'!$J$34="Muy Baja",'Mapa final'!$N$34="Leve"),CONCATENATE("R",'Mapa final'!$A$34),"")</f>
        <v/>
      </c>
      <c r="M40" s="543"/>
      <c r="N40" s="543" t="str">
        <f ca="1">IF(AND('Mapa final'!$J$40="Muy Baja",'Mapa final'!$N$40="Leve"),CONCATENATE("R",'Mapa final'!$A$40),"")</f>
        <v/>
      </c>
      <c r="O40" s="544"/>
      <c r="P40" s="545" t="str">
        <f ca="1">IF(AND('Mapa final'!$J$28="Muy Baja",'Mapa final'!$N$28="Menor"),CONCATENATE("R",'Mapa final'!$A$28),"")</f>
        <v/>
      </c>
      <c r="Q40" s="543"/>
      <c r="R40" s="543" t="str">
        <f ca="1">IF(AND('Mapa final'!$J$34="Muy Baja",'Mapa final'!$N$34="Menor"),CONCATENATE("R",'Mapa final'!$A$34),"")</f>
        <v/>
      </c>
      <c r="S40" s="543"/>
      <c r="T40" s="543" t="str">
        <f ca="1">IF(AND('Mapa final'!$J$40="Muy Baja",'Mapa final'!$N$40="Menor"),CONCATENATE("R",'Mapa final'!$A$40),"")</f>
        <v/>
      </c>
      <c r="U40" s="544"/>
      <c r="V40" s="534" t="str">
        <f ca="1">IF(AND('Mapa final'!$J$28="Muy Baja",'Mapa final'!$N$28="Moderado"),CONCATENATE("R",'Mapa final'!$A$28),"")</f>
        <v/>
      </c>
      <c r="W40" s="535"/>
      <c r="X40" s="535" t="str">
        <f ca="1">IF(AND('Mapa final'!$J$34="Muy Baja",'Mapa final'!$N$34="Moderado"),CONCATENATE("R",'Mapa final'!$A$34),"")</f>
        <v/>
      </c>
      <c r="Y40" s="535"/>
      <c r="Z40" s="535" t="str">
        <f ca="1">IF(AND('Mapa final'!$J$40="Muy Baja",'Mapa final'!$N$40="Moderado"),CONCATENATE("R",'Mapa final'!$A$40),"")</f>
        <v/>
      </c>
      <c r="AA40" s="536"/>
      <c r="AB40" s="518" t="str">
        <f ca="1">IF(AND('Mapa final'!$J$28="Muy Baja",'Mapa final'!$N$28="Mayor"),CONCATENATE("R",'Mapa final'!$A$28),"")</f>
        <v/>
      </c>
      <c r="AC40" s="514"/>
      <c r="AD40" s="514" t="str">
        <f ca="1">IF(AND('Mapa final'!$J$34="Muy Baja",'Mapa final'!$N$34="Mayor"),CONCATENATE("R",'Mapa final'!$A$34),"")</f>
        <v/>
      </c>
      <c r="AE40" s="514"/>
      <c r="AF40" s="514" t="str">
        <f ca="1">IF(AND('Mapa final'!$J$40="Muy Baja",'Mapa final'!$N$40="Mayor"),CONCATENATE("R",'Mapa final'!$A$40),"")</f>
        <v/>
      </c>
      <c r="AG40" s="515"/>
      <c r="AH40" s="525" t="str">
        <f ca="1">IF(AND('Mapa final'!$J$28="Muy Baja",'Mapa final'!$N$28="Catastrófico"),CONCATENATE("R",'Mapa final'!$A$28),"")</f>
        <v/>
      </c>
      <c r="AI40" s="526"/>
      <c r="AJ40" s="526" t="str">
        <f ca="1">IF(AND('Mapa final'!$J$34="Muy Baja",'Mapa final'!$N$34="Catastrófico"),CONCATENATE("R",'Mapa final'!$A$34),"")</f>
        <v/>
      </c>
      <c r="AK40" s="526"/>
      <c r="AL40" s="526" t="str">
        <f ca="1">IF(AND('Mapa final'!$J$40="Muy Baja",'Mapa final'!$N$40="Catastrófico"),CONCATENATE("R",'Mapa final'!$A$40),"")</f>
        <v/>
      </c>
      <c r="AM40" s="527"/>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c r="BZ40" s="67"/>
      <c r="CA40" s="67"/>
      <c r="CB40" s="67"/>
    </row>
    <row r="41" spans="1:80" x14ac:dyDescent="0.25">
      <c r="A41" s="67"/>
      <c r="B41" s="467"/>
      <c r="C41" s="467"/>
      <c r="D41" s="468"/>
      <c r="E41" s="508"/>
      <c r="F41" s="509"/>
      <c r="G41" s="509"/>
      <c r="H41" s="509"/>
      <c r="I41" s="510"/>
      <c r="J41" s="545"/>
      <c r="K41" s="543"/>
      <c r="L41" s="543"/>
      <c r="M41" s="543"/>
      <c r="N41" s="543"/>
      <c r="O41" s="544"/>
      <c r="P41" s="545"/>
      <c r="Q41" s="543"/>
      <c r="R41" s="543"/>
      <c r="S41" s="543"/>
      <c r="T41" s="543"/>
      <c r="U41" s="544"/>
      <c r="V41" s="534"/>
      <c r="W41" s="535"/>
      <c r="X41" s="535"/>
      <c r="Y41" s="535"/>
      <c r="Z41" s="535"/>
      <c r="AA41" s="536"/>
      <c r="AB41" s="518"/>
      <c r="AC41" s="514"/>
      <c r="AD41" s="514"/>
      <c r="AE41" s="514"/>
      <c r="AF41" s="514"/>
      <c r="AG41" s="515"/>
      <c r="AH41" s="525"/>
      <c r="AI41" s="526"/>
      <c r="AJ41" s="526"/>
      <c r="AK41" s="526"/>
      <c r="AL41" s="526"/>
      <c r="AM41" s="527"/>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c r="BY41" s="67"/>
      <c r="BZ41" s="67"/>
      <c r="CA41" s="67"/>
      <c r="CB41" s="67"/>
    </row>
    <row r="42" spans="1:80" x14ac:dyDescent="0.25">
      <c r="A42" s="67"/>
      <c r="B42" s="467"/>
      <c r="C42" s="467"/>
      <c r="D42" s="468"/>
      <c r="E42" s="508"/>
      <c r="F42" s="509"/>
      <c r="G42" s="509"/>
      <c r="H42" s="509"/>
      <c r="I42" s="510"/>
      <c r="J42" s="545" t="str">
        <f ca="1">IF(AND('Mapa final'!$J$46="Muy Baja",'Mapa final'!$N$46="Leve"),CONCATENATE("R",'Mapa final'!$A$46),"")</f>
        <v/>
      </c>
      <c r="K42" s="543"/>
      <c r="L42" s="543" t="str">
        <f ca="1">IF(AND('Mapa final'!$J$52="Muy Baja",'Mapa final'!$N$52="Leve"),CONCATENATE("R",'Mapa final'!$A$52),"")</f>
        <v/>
      </c>
      <c r="M42" s="543"/>
      <c r="N42" s="543" t="str">
        <f ca="1">IF(AND('Mapa final'!$J$58="Muy Baja",'Mapa final'!$N$58="Leve"),CONCATENATE("R",'Mapa final'!$A$58),"")</f>
        <v/>
      </c>
      <c r="O42" s="544"/>
      <c r="P42" s="545" t="str">
        <f ca="1">IF(AND('Mapa final'!$J$46="Muy Baja",'Mapa final'!$N$46="Menor"),CONCATENATE("R",'Mapa final'!$A$46),"")</f>
        <v/>
      </c>
      <c r="Q42" s="543"/>
      <c r="R42" s="543" t="str">
        <f ca="1">IF(AND('Mapa final'!$J$52="Muy Baja",'Mapa final'!$N$52="Menor"),CONCATENATE("R",'Mapa final'!$A$52),"")</f>
        <v/>
      </c>
      <c r="S42" s="543"/>
      <c r="T42" s="543" t="str">
        <f ca="1">IF(AND('Mapa final'!$J$58="Muy Baja",'Mapa final'!$N$58="Menor"),CONCATENATE("R",'Mapa final'!$A$58),"")</f>
        <v/>
      </c>
      <c r="U42" s="544"/>
      <c r="V42" s="534" t="str">
        <f ca="1">IF(AND('Mapa final'!$J$46="Muy Baja",'Mapa final'!$N$46="Moderado"),CONCATENATE("R",'Mapa final'!$A$46),"")</f>
        <v/>
      </c>
      <c r="W42" s="535"/>
      <c r="X42" s="535" t="str">
        <f ca="1">IF(AND('Mapa final'!$J$52="Muy Baja",'Mapa final'!$N$52="Moderado"),CONCATENATE("R",'Mapa final'!$A$52),"")</f>
        <v/>
      </c>
      <c r="Y42" s="535"/>
      <c r="Z42" s="535" t="str">
        <f ca="1">IF(AND('Mapa final'!$J$58="Muy Baja",'Mapa final'!$N$58="Moderado"),CONCATENATE("R",'Mapa final'!$A$58),"")</f>
        <v/>
      </c>
      <c r="AA42" s="536"/>
      <c r="AB42" s="518" t="str">
        <f ca="1">IF(AND('Mapa final'!$J$46="Muy Baja",'Mapa final'!$N$46="Mayor"),CONCATENATE("R",'Mapa final'!$A$46),"")</f>
        <v/>
      </c>
      <c r="AC42" s="514"/>
      <c r="AD42" s="514" t="str">
        <f ca="1">IF(AND('Mapa final'!$J$52="Muy Baja",'Mapa final'!$N$52="Mayor"),CONCATENATE("R",'Mapa final'!$A$52),"")</f>
        <v/>
      </c>
      <c r="AE42" s="514"/>
      <c r="AF42" s="514" t="str">
        <f ca="1">IF(AND('Mapa final'!$J$58="Muy Baja",'Mapa final'!$N$58="Mayor"),CONCATENATE("R",'Mapa final'!$A$58),"")</f>
        <v/>
      </c>
      <c r="AG42" s="515"/>
      <c r="AH42" s="525" t="str">
        <f ca="1">IF(AND('Mapa final'!$J$46="Muy Baja",'Mapa final'!$N$46="Catastrófico"),CONCATENATE("R",'Mapa final'!$A$46),"")</f>
        <v/>
      </c>
      <c r="AI42" s="526"/>
      <c r="AJ42" s="526" t="str">
        <f ca="1">IF(AND('Mapa final'!$J$52="Muy Baja",'Mapa final'!$N$52="Catastrófico"),CONCATENATE("R",'Mapa final'!$A$52),"")</f>
        <v/>
      </c>
      <c r="AK42" s="526"/>
      <c r="AL42" s="526" t="str">
        <f ca="1">IF(AND('Mapa final'!$J$58="Muy Baja",'Mapa final'!$N$58="Catastrófico"),CONCATENATE("R",'Mapa final'!$A$58),"")</f>
        <v/>
      </c>
      <c r="AM42" s="527"/>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c r="BY42" s="67"/>
      <c r="BZ42" s="67"/>
      <c r="CA42" s="67"/>
      <c r="CB42" s="67"/>
    </row>
    <row r="43" spans="1:80" x14ac:dyDescent="0.25">
      <c r="A43" s="67"/>
      <c r="B43" s="467"/>
      <c r="C43" s="467"/>
      <c r="D43" s="468"/>
      <c r="E43" s="508"/>
      <c r="F43" s="509"/>
      <c r="G43" s="509"/>
      <c r="H43" s="509"/>
      <c r="I43" s="510"/>
      <c r="J43" s="545"/>
      <c r="K43" s="543"/>
      <c r="L43" s="543"/>
      <c r="M43" s="543"/>
      <c r="N43" s="543"/>
      <c r="O43" s="544"/>
      <c r="P43" s="545"/>
      <c r="Q43" s="543"/>
      <c r="R43" s="543"/>
      <c r="S43" s="543"/>
      <c r="T43" s="543"/>
      <c r="U43" s="544"/>
      <c r="V43" s="534"/>
      <c r="W43" s="535"/>
      <c r="X43" s="535"/>
      <c r="Y43" s="535"/>
      <c r="Z43" s="535"/>
      <c r="AA43" s="536"/>
      <c r="AB43" s="518"/>
      <c r="AC43" s="514"/>
      <c r="AD43" s="514"/>
      <c r="AE43" s="514"/>
      <c r="AF43" s="514"/>
      <c r="AG43" s="515"/>
      <c r="AH43" s="525"/>
      <c r="AI43" s="526"/>
      <c r="AJ43" s="526"/>
      <c r="AK43" s="526"/>
      <c r="AL43" s="526"/>
      <c r="AM43" s="527"/>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c r="BY43" s="67"/>
      <c r="BZ43" s="67"/>
      <c r="CA43" s="67"/>
      <c r="CB43" s="67"/>
    </row>
    <row r="44" spans="1:80" x14ac:dyDescent="0.25">
      <c r="A44" s="67"/>
      <c r="B44" s="467"/>
      <c r="C44" s="467"/>
      <c r="D44" s="468"/>
      <c r="E44" s="508"/>
      <c r="F44" s="509"/>
      <c r="G44" s="509"/>
      <c r="H44" s="509"/>
      <c r="I44" s="510"/>
      <c r="J44" s="545" t="str">
        <f ca="1">IF(AND('Mapa final'!$J$64="Muy Baja",'Mapa final'!$N$64="Leve"),CONCATENATE("R",'Mapa final'!$A$64),"")</f>
        <v/>
      </c>
      <c r="K44" s="543"/>
      <c r="L44" s="543" t="str">
        <f>IF(AND('Mapa final'!$J$70="Muy Baja",'Mapa final'!$N$70="Leve"),CONCATENATE("R",'Mapa final'!$A$70),"")</f>
        <v/>
      </c>
      <c r="M44" s="543"/>
      <c r="N44" s="543" t="str">
        <f>IF(AND('Mapa final'!$J$76="Muy Baja",'Mapa final'!$N$76="Leve"),CONCATENATE("R",'Mapa final'!$A$76),"")</f>
        <v/>
      </c>
      <c r="O44" s="544"/>
      <c r="P44" s="545" t="str">
        <f ca="1">IF(AND('Mapa final'!$J$64="Muy Baja",'Mapa final'!$N$64="Menor"),CONCATENATE("R",'Mapa final'!$A$64),"")</f>
        <v/>
      </c>
      <c r="Q44" s="543"/>
      <c r="R44" s="543" t="str">
        <f>IF(AND('Mapa final'!$J$70="Muy Baja",'Mapa final'!$N$70="Menor"),CONCATENATE("R",'Mapa final'!$A$70),"")</f>
        <v/>
      </c>
      <c r="S44" s="543"/>
      <c r="T44" s="543" t="str">
        <f>IF(AND('Mapa final'!$J$76="Muy Baja",'Mapa final'!$N$76="Menor"),CONCATENATE("R",'Mapa final'!$A$76),"")</f>
        <v/>
      </c>
      <c r="U44" s="544"/>
      <c r="V44" s="534" t="str">
        <f ca="1">IF(AND('Mapa final'!$J$64="Muy Baja",'Mapa final'!$N$64="Moderado"),CONCATENATE("R",'Mapa final'!$A$64),"")</f>
        <v/>
      </c>
      <c r="W44" s="535"/>
      <c r="X44" s="535" t="str">
        <f>IF(AND('Mapa final'!$J$70="Muy Baja",'Mapa final'!$N$70="Moderado"),CONCATENATE("R",'Mapa final'!$A$70),"")</f>
        <v/>
      </c>
      <c r="Y44" s="535"/>
      <c r="Z44" s="535" t="str">
        <f>IF(AND('Mapa final'!$J$76="Muy Baja",'Mapa final'!$N$76="Moderado"),CONCATENATE("R",'Mapa final'!$A$76),"")</f>
        <v/>
      </c>
      <c r="AA44" s="536"/>
      <c r="AB44" s="518" t="str">
        <f ca="1">IF(AND('Mapa final'!$J$64="Muy Baja",'Mapa final'!$N$64="Mayor"),CONCATENATE("R",'Mapa final'!$A$64),"")</f>
        <v/>
      </c>
      <c r="AC44" s="514"/>
      <c r="AD44" s="514" t="str">
        <f>IF(AND('Mapa final'!$J$70="Muy Baja",'Mapa final'!$N$70="Mayor"),CONCATENATE("R",'Mapa final'!$A$70),"")</f>
        <v/>
      </c>
      <c r="AE44" s="514"/>
      <c r="AF44" s="514" t="str">
        <f>IF(AND('Mapa final'!$J$76="Muy Baja",'Mapa final'!$N$76="Mayor"),CONCATENATE("R",'Mapa final'!$A$76),"")</f>
        <v/>
      </c>
      <c r="AG44" s="515"/>
      <c r="AH44" s="525" t="str">
        <f ca="1">IF(AND('Mapa final'!$J$64="Muy Baja",'Mapa final'!$N$64="Catastrófico"),CONCATENATE("R",'Mapa final'!$A$64),"")</f>
        <v/>
      </c>
      <c r="AI44" s="526"/>
      <c r="AJ44" s="526" t="str">
        <f>IF(AND('Mapa final'!$J$70="Muy Baja",'Mapa final'!$N$70="Catastrófico"),CONCATENATE("R",'Mapa final'!$A$70),"")</f>
        <v/>
      </c>
      <c r="AK44" s="526"/>
      <c r="AL44" s="526" t="str">
        <f>IF(AND('Mapa final'!$J$76="Muy Baja",'Mapa final'!$N$76="Catastrófico"),CONCATENATE("R",'Mapa final'!$A$76),"")</f>
        <v/>
      </c>
      <c r="AM44" s="527"/>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c r="BY44" s="67"/>
      <c r="BZ44" s="67"/>
      <c r="CA44" s="67"/>
      <c r="CB44" s="67"/>
    </row>
    <row r="45" spans="1:80" ht="15.75" thickBot="1" x14ac:dyDescent="0.3">
      <c r="A45" s="67"/>
      <c r="B45" s="467"/>
      <c r="C45" s="467"/>
      <c r="D45" s="468"/>
      <c r="E45" s="511"/>
      <c r="F45" s="512"/>
      <c r="G45" s="512"/>
      <c r="H45" s="512"/>
      <c r="I45" s="513"/>
      <c r="J45" s="546"/>
      <c r="K45" s="547"/>
      <c r="L45" s="547"/>
      <c r="M45" s="547"/>
      <c r="N45" s="547"/>
      <c r="O45" s="548"/>
      <c r="P45" s="546"/>
      <c r="Q45" s="547"/>
      <c r="R45" s="547"/>
      <c r="S45" s="547"/>
      <c r="T45" s="547"/>
      <c r="U45" s="548"/>
      <c r="V45" s="537"/>
      <c r="W45" s="538"/>
      <c r="X45" s="538"/>
      <c r="Y45" s="538"/>
      <c r="Z45" s="538"/>
      <c r="AA45" s="539"/>
      <c r="AB45" s="522"/>
      <c r="AC45" s="523"/>
      <c r="AD45" s="523"/>
      <c r="AE45" s="523"/>
      <c r="AF45" s="523"/>
      <c r="AG45" s="524"/>
      <c r="AH45" s="528"/>
      <c r="AI45" s="529"/>
      <c r="AJ45" s="529"/>
      <c r="AK45" s="529"/>
      <c r="AL45" s="529"/>
      <c r="AM45" s="530"/>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7"/>
      <c r="BR45" s="67"/>
      <c r="BS45" s="67"/>
      <c r="BT45" s="67"/>
      <c r="BU45" s="67"/>
      <c r="BV45" s="67"/>
      <c r="BW45" s="67"/>
      <c r="BX45" s="67"/>
      <c r="BY45" s="67"/>
      <c r="BZ45" s="67"/>
      <c r="CA45" s="67"/>
      <c r="CB45" s="67"/>
    </row>
    <row r="46" spans="1:80" x14ac:dyDescent="0.25">
      <c r="A46" s="67"/>
      <c r="B46" s="67"/>
      <c r="C46" s="67"/>
      <c r="D46" s="67"/>
      <c r="E46" s="67"/>
      <c r="F46" s="67"/>
      <c r="G46" s="67"/>
      <c r="H46" s="67"/>
      <c r="I46" s="67"/>
      <c r="J46" s="505" t="s">
        <v>106</v>
      </c>
      <c r="K46" s="506"/>
      <c r="L46" s="506"/>
      <c r="M46" s="506"/>
      <c r="N46" s="506"/>
      <c r="O46" s="507"/>
      <c r="P46" s="505" t="s">
        <v>105</v>
      </c>
      <c r="Q46" s="506"/>
      <c r="R46" s="506"/>
      <c r="S46" s="506"/>
      <c r="T46" s="506"/>
      <c r="U46" s="507"/>
      <c r="V46" s="505" t="s">
        <v>104</v>
      </c>
      <c r="W46" s="506"/>
      <c r="X46" s="506"/>
      <c r="Y46" s="506"/>
      <c r="Z46" s="506"/>
      <c r="AA46" s="507"/>
      <c r="AB46" s="505" t="s">
        <v>103</v>
      </c>
      <c r="AC46" s="521"/>
      <c r="AD46" s="506"/>
      <c r="AE46" s="506"/>
      <c r="AF46" s="506"/>
      <c r="AG46" s="507"/>
      <c r="AH46" s="505" t="s">
        <v>102</v>
      </c>
      <c r="AI46" s="506"/>
      <c r="AJ46" s="506"/>
      <c r="AK46" s="506"/>
      <c r="AL46" s="506"/>
      <c r="AM46" s="507"/>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x14ac:dyDescent="0.25">
      <c r="A47" s="67"/>
      <c r="B47" s="67"/>
      <c r="C47" s="67"/>
      <c r="D47" s="67"/>
      <c r="E47" s="67"/>
      <c r="F47" s="67"/>
      <c r="G47" s="67"/>
      <c r="H47" s="67"/>
      <c r="I47" s="67"/>
      <c r="J47" s="508"/>
      <c r="K47" s="509"/>
      <c r="L47" s="509"/>
      <c r="M47" s="509"/>
      <c r="N47" s="509"/>
      <c r="O47" s="510"/>
      <c r="P47" s="508"/>
      <c r="Q47" s="509"/>
      <c r="R47" s="509"/>
      <c r="S47" s="509"/>
      <c r="T47" s="509"/>
      <c r="U47" s="510"/>
      <c r="V47" s="508"/>
      <c r="W47" s="509"/>
      <c r="X47" s="509"/>
      <c r="Y47" s="509"/>
      <c r="Z47" s="509"/>
      <c r="AA47" s="510"/>
      <c r="AB47" s="508"/>
      <c r="AC47" s="509"/>
      <c r="AD47" s="509"/>
      <c r="AE47" s="509"/>
      <c r="AF47" s="509"/>
      <c r="AG47" s="510"/>
      <c r="AH47" s="508"/>
      <c r="AI47" s="509"/>
      <c r="AJ47" s="509"/>
      <c r="AK47" s="509"/>
      <c r="AL47" s="509"/>
      <c r="AM47" s="510"/>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x14ac:dyDescent="0.25">
      <c r="A48" s="67"/>
      <c r="B48" s="67"/>
      <c r="C48" s="67"/>
      <c r="D48" s="67"/>
      <c r="E48" s="67"/>
      <c r="F48" s="67"/>
      <c r="G48" s="67"/>
      <c r="H48" s="67"/>
      <c r="I48" s="67"/>
      <c r="J48" s="508"/>
      <c r="K48" s="509"/>
      <c r="L48" s="509"/>
      <c r="M48" s="509"/>
      <c r="N48" s="509"/>
      <c r="O48" s="510"/>
      <c r="P48" s="508"/>
      <c r="Q48" s="509"/>
      <c r="R48" s="509"/>
      <c r="S48" s="509"/>
      <c r="T48" s="509"/>
      <c r="U48" s="510"/>
      <c r="V48" s="508"/>
      <c r="W48" s="509"/>
      <c r="X48" s="509"/>
      <c r="Y48" s="509"/>
      <c r="Z48" s="509"/>
      <c r="AA48" s="510"/>
      <c r="AB48" s="508"/>
      <c r="AC48" s="509"/>
      <c r="AD48" s="509"/>
      <c r="AE48" s="509"/>
      <c r="AF48" s="509"/>
      <c r="AG48" s="510"/>
      <c r="AH48" s="508"/>
      <c r="AI48" s="509"/>
      <c r="AJ48" s="509"/>
      <c r="AK48" s="509"/>
      <c r="AL48" s="509"/>
      <c r="AM48" s="510"/>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x14ac:dyDescent="0.25">
      <c r="A49" s="67"/>
      <c r="B49" s="67"/>
      <c r="C49" s="67"/>
      <c r="D49" s="67"/>
      <c r="E49" s="67"/>
      <c r="F49" s="67"/>
      <c r="G49" s="67"/>
      <c r="H49" s="67"/>
      <c r="I49" s="67"/>
      <c r="J49" s="508"/>
      <c r="K49" s="509"/>
      <c r="L49" s="509"/>
      <c r="M49" s="509"/>
      <c r="N49" s="509"/>
      <c r="O49" s="510"/>
      <c r="P49" s="508"/>
      <c r="Q49" s="509"/>
      <c r="R49" s="509"/>
      <c r="S49" s="509"/>
      <c r="T49" s="509"/>
      <c r="U49" s="510"/>
      <c r="V49" s="508"/>
      <c r="W49" s="509"/>
      <c r="X49" s="509"/>
      <c r="Y49" s="509"/>
      <c r="Z49" s="509"/>
      <c r="AA49" s="510"/>
      <c r="AB49" s="508"/>
      <c r="AC49" s="509"/>
      <c r="AD49" s="509"/>
      <c r="AE49" s="509"/>
      <c r="AF49" s="509"/>
      <c r="AG49" s="510"/>
      <c r="AH49" s="508"/>
      <c r="AI49" s="509"/>
      <c r="AJ49" s="509"/>
      <c r="AK49" s="509"/>
      <c r="AL49" s="509"/>
      <c r="AM49" s="510"/>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x14ac:dyDescent="0.25">
      <c r="A50" s="67"/>
      <c r="B50" s="67"/>
      <c r="C50" s="67"/>
      <c r="D50" s="67"/>
      <c r="E50" s="67"/>
      <c r="F50" s="67"/>
      <c r="G50" s="67"/>
      <c r="H50" s="67"/>
      <c r="I50" s="67"/>
      <c r="J50" s="508"/>
      <c r="K50" s="509"/>
      <c r="L50" s="509"/>
      <c r="M50" s="509"/>
      <c r="N50" s="509"/>
      <c r="O50" s="510"/>
      <c r="P50" s="508"/>
      <c r="Q50" s="509"/>
      <c r="R50" s="509"/>
      <c r="S50" s="509"/>
      <c r="T50" s="509"/>
      <c r="U50" s="510"/>
      <c r="V50" s="508"/>
      <c r="W50" s="509"/>
      <c r="X50" s="509"/>
      <c r="Y50" s="509"/>
      <c r="Z50" s="509"/>
      <c r="AA50" s="510"/>
      <c r="AB50" s="508"/>
      <c r="AC50" s="509"/>
      <c r="AD50" s="509"/>
      <c r="AE50" s="509"/>
      <c r="AF50" s="509"/>
      <c r="AG50" s="510"/>
      <c r="AH50" s="508"/>
      <c r="AI50" s="509"/>
      <c r="AJ50" s="509"/>
      <c r="AK50" s="509"/>
      <c r="AL50" s="509"/>
      <c r="AM50" s="510"/>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75" thickBot="1" x14ac:dyDescent="0.3">
      <c r="A51" s="67"/>
      <c r="B51" s="67"/>
      <c r="C51" s="67"/>
      <c r="D51" s="67"/>
      <c r="E51" s="67"/>
      <c r="F51" s="67"/>
      <c r="G51" s="67"/>
      <c r="H51" s="67"/>
      <c r="I51" s="67"/>
      <c r="J51" s="511"/>
      <c r="K51" s="512"/>
      <c r="L51" s="512"/>
      <c r="M51" s="512"/>
      <c r="N51" s="512"/>
      <c r="O51" s="513"/>
      <c r="P51" s="511"/>
      <c r="Q51" s="512"/>
      <c r="R51" s="512"/>
      <c r="S51" s="512"/>
      <c r="T51" s="512"/>
      <c r="U51" s="513"/>
      <c r="V51" s="511"/>
      <c r="W51" s="512"/>
      <c r="X51" s="512"/>
      <c r="Y51" s="512"/>
      <c r="Z51" s="512"/>
      <c r="AA51" s="513"/>
      <c r="AB51" s="511"/>
      <c r="AC51" s="512"/>
      <c r="AD51" s="512"/>
      <c r="AE51" s="512"/>
      <c r="AF51" s="512"/>
      <c r="AG51" s="513"/>
      <c r="AH51" s="511"/>
      <c r="AI51" s="512"/>
      <c r="AJ51" s="512"/>
      <c r="AK51" s="512"/>
      <c r="AL51" s="512"/>
      <c r="AM51" s="513"/>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x14ac:dyDescent="0.25">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25">
      <c r="A53" s="67"/>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25">
      <c r="A54" s="67"/>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x14ac:dyDescent="0.25">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25">
      <c r="A56" s="67"/>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25">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25">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25">
      <c r="A59" s="67"/>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25">
      <c r="A60" s="67"/>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x14ac:dyDescent="0.25">
      <c r="A61" s="67"/>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25">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67"/>
      <c r="BT62" s="67"/>
      <c r="BU62" s="67"/>
      <c r="BV62" s="67"/>
      <c r="BW62" s="67"/>
      <c r="BX62" s="67"/>
      <c r="BY62" s="67"/>
      <c r="BZ62" s="67"/>
      <c r="CA62" s="67"/>
      <c r="CB62" s="67"/>
    </row>
    <row r="63" spans="1:80" x14ac:dyDescent="0.25">
      <c r="A63" s="67"/>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S63" s="67"/>
      <c r="BT63" s="67"/>
      <c r="BU63" s="67"/>
      <c r="BV63" s="67"/>
      <c r="BW63" s="67"/>
      <c r="BX63" s="67"/>
      <c r="BY63" s="67"/>
      <c r="BZ63" s="67"/>
      <c r="CA63" s="67"/>
      <c r="CB63" s="67"/>
    </row>
    <row r="64" spans="1:80" x14ac:dyDescent="0.25">
      <c r="A64" s="67"/>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c r="BM64" s="67"/>
      <c r="BN64" s="67"/>
      <c r="BO64" s="67"/>
      <c r="BP64" s="67"/>
      <c r="BQ64" s="67"/>
      <c r="BR64" s="67"/>
      <c r="BS64" s="67"/>
      <c r="BT64" s="67"/>
      <c r="BU64" s="67"/>
      <c r="BV64" s="67"/>
      <c r="BW64" s="67"/>
      <c r="BX64" s="67"/>
      <c r="BY64" s="67"/>
      <c r="BZ64" s="67"/>
      <c r="CA64" s="67"/>
      <c r="CB64" s="67"/>
    </row>
    <row r="65" spans="1:80" x14ac:dyDescent="0.25">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7"/>
      <c r="BS65" s="67"/>
      <c r="BT65" s="67"/>
      <c r="BU65" s="67"/>
      <c r="BV65" s="67"/>
      <c r="BW65" s="67"/>
      <c r="BX65" s="67"/>
      <c r="BY65" s="67"/>
      <c r="BZ65" s="67"/>
      <c r="CA65" s="67"/>
      <c r="CB65" s="67"/>
    </row>
    <row r="66" spans="1:80" x14ac:dyDescent="0.25">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7"/>
      <c r="BS66" s="67"/>
      <c r="BT66" s="67"/>
      <c r="BU66" s="67"/>
      <c r="BV66" s="67"/>
      <c r="BW66" s="67"/>
      <c r="BX66" s="67"/>
      <c r="BY66" s="67"/>
      <c r="BZ66" s="67"/>
      <c r="CA66" s="67"/>
      <c r="CB66" s="67"/>
    </row>
    <row r="67" spans="1:80" x14ac:dyDescent="0.25">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67"/>
      <c r="BT67" s="67"/>
      <c r="BU67" s="67"/>
      <c r="BV67" s="67"/>
      <c r="BW67" s="67"/>
      <c r="BX67" s="67"/>
      <c r="BY67" s="67"/>
      <c r="BZ67" s="67"/>
      <c r="CA67" s="67"/>
      <c r="CB67" s="67"/>
    </row>
    <row r="68" spans="1:80" x14ac:dyDescent="0.25">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67"/>
      <c r="BR68" s="67"/>
      <c r="BS68" s="67"/>
      <c r="BT68" s="67"/>
      <c r="BU68" s="67"/>
      <c r="BV68" s="67"/>
      <c r="BW68" s="67"/>
      <c r="BX68" s="67"/>
      <c r="BY68" s="67"/>
      <c r="BZ68" s="67"/>
      <c r="CA68" s="67"/>
      <c r="CB68" s="67"/>
    </row>
    <row r="69" spans="1:80" x14ac:dyDescent="0.25">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c r="BI69" s="67"/>
      <c r="BJ69" s="67"/>
      <c r="BK69" s="67"/>
      <c r="BL69" s="67"/>
      <c r="BM69" s="67"/>
      <c r="BN69" s="67"/>
      <c r="BO69" s="67"/>
      <c r="BP69" s="67"/>
      <c r="BQ69" s="67"/>
      <c r="BR69" s="67"/>
      <c r="BS69" s="67"/>
      <c r="BT69" s="67"/>
      <c r="BU69" s="67"/>
      <c r="BV69" s="67"/>
      <c r="BW69" s="67"/>
      <c r="BX69" s="67"/>
      <c r="BY69" s="67"/>
      <c r="BZ69" s="67"/>
      <c r="CA69" s="67"/>
      <c r="CB69" s="67"/>
    </row>
    <row r="70" spans="1:80" x14ac:dyDescent="0.25">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c r="BI70" s="67"/>
      <c r="BJ70" s="67"/>
      <c r="BK70" s="67"/>
      <c r="BL70" s="67"/>
      <c r="BM70" s="67"/>
      <c r="BN70" s="67"/>
      <c r="BO70" s="67"/>
      <c r="BP70" s="67"/>
      <c r="BQ70" s="67"/>
      <c r="BR70" s="67"/>
      <c r="BS70" s="67"/>
      <c r="BT70" s="67"/>
      <c r="BU70" s="67"/>
      <c r="BV70" s="67"/>
      <c r="BW70" s="67"/>
      <c r="BX70" s="67"/>
      <c r="BY70" s="67"/>
      <c r="BZ70" s="67"/>
      <c r="CA70" s="67"/>
      <c r="CB70" s="67"/>
    </row>
    <row r="71" spans="1:80" x14ac:dyDescent="0.25">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c r="BI71" s="67"/>
      <c r="BJ71" s="67"/>
      <c r="BK71" s="67"/>
      <c r="BL71" s="67"/>
      <c r="BM71" s="67"/>
      <c r="BN71" s="67"/>
      <c r="BO71" s="67"/>
      <c r="BP71" s="67"/>
      <c r="BQ71" s="67"/>
      <c r="BR71" s="67"/>
      <c r="BS71" s="67"/>
      <c r="BT71" s="67"/>
      <c r="BU71" s="67"/>
      <c r="BV71" s="67"/>
      <c r="BW71" s="67"/>
      <c r="BX71" s="67"/>
      <c r="BY71" s="67"/>
      <c r="BZ71" s="67"/>
      <c r="CA71" s="67"/>
      <c r="CB71" s="67"/>
    </row>
    <row r="72" spans="1:80" x14ac:dyDescent="0.25">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c r="BI72" s="67"/>
      <c r="BJ72" s="67"/>
      <c r="BK72" s="67"/>
      <c r="BL72" s="67"/>
      <c r="BM72" s="67"/>
      <c r="BN72" s="67"/>
      <c r="BO72" s="67"/>
      <c r="BP72" s="67"/>
      <c r="BQ72" s="67"/>
      <c r="BR72" s="67"/>
      <c r="BS72" s="67"/>
      <c r="BT72" s="67"/>
      <c r="BU72" s="67"/>
      <c r="BV72" s="67"/>
      <c r="BW72" s="67"/>
      <c r="BX72" s="67"/>
      <c r="BY72" s="67"/>
      <c r="BZ72" s="67"/>
      <c r="CA72" s="67"/>
      <c r="CB72" s="67"/>
    </row>
    <row r="73" spans="1:80" x14ac:dyDescent="0.25">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c r="BI73" s="67"/>
      <c r="BJ73" s="67"/>
      <c r="BK73" s="67"/>
      <c r="BL73" s="67"/>
      <c r="BM73" s="67"/>
      <c r="BN73" s="67"/>
      <c r="BO73" s="67"/>
      <c r="BP73" s="67"/>
      <c r="BQ73" s="67"/>
      <c r="BR73" s="67"/>
      <c r="BS73" s="67"/>
      <c r="BT73" s="67"/>
      <c r="BU73" s="67"/>
      <c r="BV73" s="67"/>
      <c r="BW73" s="67"/>
      <c r="BX73" s="67"/>
      <c r="BY73" s="67"/>
      <c r="BZ73" s="67"/>
      <c r="CA73" s="67"/>
      <c r="CB73" s="67"/>
    </row>
    <row r="74" spans="1:80" x14ac:dyDescent="0.25">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c r="BI74" s="67"/>
      <c r="BJ74" s="67"/>
      <c r="BK74" s="67"/>
      <c r="BL74" s="67"/>
      <c r="BM74" s="67"/>
      <c r="BN74" s="67"/>
      <c r="BO74" s="67"/>
      <c r="BP74" s="67"/>
      <c r="BQ74" s="67"/>
      <c r="BR74" s="67"/>
      <c r="BS74" s="67"/>
      <c r="BT74" s="67"/>
      <c r="BU74" s="67"/>
      <c r="BV74" s="67"/>
      <c r="BW74" s="67"/>
      <c r="BX74" s="67"/>
      <c r="BY74" s="67"/>
      <c r="BZ74" s="67"/>
      <c r="CA74" s="67"/>
      <c r="CB74" s="67"/>
    </row>
    <row r="75" spans="1:80" x14ac:dyDescent="0.25">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c r="BI75" s="67"/>
      <c r="BJ75" s="67"/>
      <c r="BK75" s="67"/>
      <c r="BL75" s="67"/>
      <c r="BM75" s="67"/>
      <c r="BN75" s="67"/>
      <c r="BO75" s="67"/>
      <c r="BP75" s="67"/>
      <c r="BQ75" s="67"/>
      <c r="BR75" s="67"/>
      <c r="BS75" s="67"/>
      <c r="BT75" s="67"/>
      <c r="BU75" s="67"/>
      <c r="BV75" s="67"/>
      <c r="BW75" s="67"/>
      <c r="BX75" s="67"/>
      <c r="BY75" s="67"/>
      <c r="BZ75" s="67"/>
      <c r="CA75" s="67"/>
      <c r="CB75" s="67"/>
    </row>
    <row r="76" spans="1:80" x14ac:dyDescent="0.25">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c r="BI76" s="67"/>
      <c r="BJ76" s="67"/>
      <c r="BK76" s="67"/>
      <c r="BL76" s="67"/>
      <c r="BM76" s="67"/>
      <c r="BN76" s="67"/>
      <c r="BO76" s="67"/>
      <c r="BP76" s="67"/>
      <c r="BQ76" s="67"/>
      <c r="BR76" s="67"/>
      <c r="BS76" s="67"/>
      <c r="BT76" s="67"/>
      <c r="BU76" s="67"/>
      <c r="BV76" s="67"/>
      <c r="BW76" s="67"/>
      <c r="BX76" s="67"/>
      <c r="BY76" s="67"/>
      <c r="BZ76" s="67"/>
      <c r="CA76" s="67"/>
      <c r="CB76" s="67"/>
    </row>
    <row r="77" spans="1:80" x14ac:dyDescent="0.25">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7"/>
      <c r="BR77" s="67"/>
      <c r="BS77" s="67"/>
      <c r="BT77" s="67"/>
      <c r="BU77" s="67"/>
      <c r="BV77" s="67"/>
      <c r="BW77" s="67"/>
      <c r="BX77" s="67"/>
      <c r="BY77" s="67"/>
      <c r="BZ77" s="67"/>
      <c r="CA77" s="67"/>
      <c r="CB77" s="67"/>
    </row>
    <row r="78" spans="1:80" x14ac:dyDescent="0.25">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c r="BI78" s="67"/>
      <c r="BJ78" s="67"/>
      <c r="BK78" s="67"/>
      <c r="BL78" s="67"/>
      <c r="BM78" s="67"/>
      <c r="BN78" s="67"/>
      <c r="BO78" s="67"/>
      <c r="BP78" s="67"/>
      <c r="BQ78" s="67"/>
      <c r="BR78" s="67"/>
      <c r="BS78" s="67"/>
      <c r="BT78" s="67"/>
      <c r="BU78" s="67"/>
      <c r="BV78" s="67"/>
      <c r="BW78" s="67"/>
      <c r="BX78" s="67"/>
      <c r="BY78" s="67"/>
      <c r="BZ78" s="67"/>
      <c r="CA78" s="67"/>
      <c r="CB78" s="67"/>
    </row>
    <row r="79" spans="1:80" x14ac:dyDescent="0.25">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c r="BI79" s="67"/>
      <c r="BJ79" s="67"/>
      <c r="BK79" s="67"/>
    </row>
    <row r="80" spans="1:80" x14ac:dyDescent="0.25">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c r="BI80" s="67"/>
      <c r="BJ80" s="67"/>
      <c r="BK80" s="67"/>
    </row>
    <row r="81" spans="1:63" x14ac:dyDescent="0.25">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c r="BI81" s="67"/>
      <c r="BJ81" s="67"/>
      <c r="BK81" s="67"/>
    </row>
    <row r="82" spans="1:63" x14ac:dyDescent="0.25">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row>
    <row r="83" spans="1:63" x14ac:dyDescent="0.25">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c r="BI83" s="67"/>
      <c r="BJ83" s="67"/>
      <c r="BK83" s="67"/>
    </row>
    <row r="84" spans="1:63" x14ac:dyDescent="0.25">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c r="BI84" s="67"/>
      <c r="BJ84" s="67"/>
      <c r="BK84" s="67"/>
    </row>
    <row r="85" spans="1:63" x14ac:dyDescent="0.25">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c r="BI85" s="67"/>
      <c r="BJ85" s="67"/>
      <c r="BK85" s="67"/>
    </row>
    <row r="86" spans="1:63" x14ac:dyDescent="0.25">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c r="BI86" s="67"/>
      <c r="BJ86" s="67"/>
      <c r="BK86" s="67"/>
    </row>
    <row r="87" spans="1:63" x14ac:dyDescent="0.25">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c r="BI87" s="67"/>
      <c r="BJ87" s="67"/>
      <c r="BK87" s="67"/>
    </row>
    <row r="88" spans="1:63" x14ac:dyDescent="0.25">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c r="BI88" s="67"/>
      <c r="BJ88" s="67"/>
      <c r="BK88" s="67"/>
    </row>
    <row r="89" spans="1:63" x14ac:dyDescent="0.25">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c r="BI89" s="67"/>
      <c r="BJ89" s="67"/>
      <c r="BK89" s="67"/>
    </row>
    <row r="90" spans="1:63" x14ac:dyDescent="0.25">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row>
    <row r="91" spans="1:63" x14ac:dyDescent="0.25">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c r="BI91" s="67"/>
      <c r="BJ91" s="67"/>
      <c r="BK91" s="67"/>
    </row>
    <row r="92" spans="1:63" x14ac:dyDescent="0.25">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c r="BI92" s="67"/>
      <c r="BJ92" s="67"/>
      <c r="BK92" s="67"/>
    </row>
    <row r="93" spans="1:63" x14ac:dyDescent="0.25">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c r="BI93" s="67"/>
      <c r="BJ93" s="67"/>
      <c r="BK93" s="67"/>
    </row>
    <row r="94" spans="1:63" x14ac:dyDescent="0.25">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c r="BI94" s="67"/>
      <c r="BJ94" s="67"/>
      <c r="BK94" s="67"/>
    </row>
    <row r="95" spans="1:63" x14ac:dyDescent="0.25">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c r="BI95" s="67"/>
      <c r="BJ95" s="67"/>
      <c r="BK95" s="67"/>
    </row>
    <row r="96" spans="1:63" x14ac:dyDescent="0.25">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c r="BI96" s="67"/>
      <c r="BJ96" s="67"/>
      <c r="BK96" s="67"/>
    </row>
    <row r="97" spans="1:63" x14ac:dyDescent="0.25">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c r="BI97" s="67"/>
      <c r="BJ97" s="67"/>
      <c r="BK97" s="67"/>
    </row>
    <row r="98" spans="1:63" x14ac:dyDescent="0.25">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c r="BI98" s="67"/>
      <c r="BJ98" s="67"/>
      <c r="BK98" s="67"/>
    </row>
    <row r="99" spans="1:63" x14ac:dyDescent="0.25">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c r="BI99" s="67"/>
      <c r="BJ99" s="67"/>
      <c r="BK99" s="67"/>
    </row>
    <row r="100" spans="1:63" x14ac:dyDescent="0.25">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c r="BI100" s="67"/>
      <c r="BJ100" s="67"/>
      <c r="BK100" s="67"/>
    </row>
    <row r="101" spans="1:63" x14ac:dyDescent="0.25">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c r="BI101" s="67"/>
      <c r="BJ101" s="67"/>
      <c r="BK101" s="67"/>
    </row>
    <row r="102" spans="1:63" x14ac:dyDescent="0.25">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c r="BI102" s="67"/>
      <c r="BJ102" s="67"/>
      <c r="BK102" s="67"/>
    </row>
    <row r="103" spans="1:63" x14ac:dyDescent="0.25">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c r="BI103" s="67"/>
      <c r="BJ103" s="67"/>
      <c r="BK103" s="67"/>
    </row>
    <row r="104" spans="1:63" x14ac:dyDescent="0.25">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c r="BI104" s="67"/>
      <c r="BJ104" s="67"/>
      <c r="BK104" s="67"/>
    </row>
    <row r="105" spans="1:63" x14ac:dyDescent="0.25">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c r="BI105" s="67"/>
      <c r="BJ105" s="67"/>
      <c r="BK105" s="67"/>
    </row>
    <row r="106" spans="1:63" x14ac:dyDescent="0.25">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c r="BI106" s="67"/>
      <c r="BJ106" s="67"/>
      <c r="BK106" s="67"/>
    </row>
    <row r="107" spans="1:63" x14ac:dyDescent="0.25">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c r="BI107" s="67"/>
      <c r="BJ107" s="67"/>
      <c r="BK107" s="67"/>
    </row>
    <row r="108" spans="1:63" x14ac:dyDescent="0.25">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c r="BI108" s="67"/>
      <c r="BJ108" s="67"/>
      <c r="BK108" s="67"/>
    </row>
    <row r="109" spans="1:63" x14ac:dyDescent="0.25">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c r="BI109" s="67"/>
      <c r="BJ109" s="67"/>
      <c r="BK109" s="67"/>
    </row>
    <row r="110" spans="1:63" x14ac:dyDescent="0.25">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c r="BI110" s="67"/>
      <c r="BJ110" s="67"/>
      <c r="BK110" s="67"/>
    </row>
    <row r="111" spans="1:63" x14ac:dyDescent="0.25">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c r="BI111" s="67"/>
      <c r="BJ111" s="67"/>
      <c r="BK111" s="67"/>
    </row>
    <row r="112" spans="1:63" x14ac:dyDescent="0.25">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c r="BI112" s="67"/>
      <c r="BJ112" s="67"/>
      <c r="BK112" s="67"/>
    </row>
    <row r="113" spans="1:63" x14ac:dyDescent="0.25">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c r="BI113" s="67"/>
      <c r="BJ113" s="67"/>
      <c r="BK113" s="67"/>
    </row>
    <row r="114" spans="1:63" x14ac:dyDescent="0.25">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c r="BI114" s="67"/>
      <c r="BJ114" s="67"/>
      <c r="BK114" s="67"/>
    </row>
    <row r="115" spans="1:63" x14ac:dyDescent="0.25">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c r="BI115" s="67"/>
      <c r="BJ115" s="67"/>
      <c r="BK115" s="67"/>
    </row>
    <row r="116" spans="1:63" x14ac:dyDescent="0.25">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c r="BI116" s="67"/>
      <c r="BJ116" s="67"/>
      <c r="BK116" s="67"/>
    </row>
    <row r="117" spans="1:63" x14ac:dyDescent="0.25">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c r="BI117" s="67"/>
      <c r="BJ117" s="67"/>
      <c r="BK117" s="67"/>
    </row>
    <row r="118" spans="1:63" x14ac:dyDescent="0.25">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c r="BI118" s="67"/>
      <c r="BJ118" s="67"/>
      <c r="BK118" s="67"/>
    </row>
    <row r="119" spans="1:63" x14ac:dyDescent="0.25">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c r="BI119" s="67"/>
      <c r="BJ119" s="67"/>
      <c r="BK119" s="67"/>
    </row>
    <row r="120" spans="1:63" x14ac:dyDescent="0.25">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c r="BI120" s="67"/>
      <c r="BJ120" s="67"/>
      <c r="BK120" s="67"/>
    </row>
    <row r="121" spans="1:63" x14ac:dyDescent="0.25">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c r="BI121" s="67"/>
      <c r="BJ121" s="67"/>
      <c r="BK121" s="67"/>
    </row>
    <row r="122" spans="1:63" x14ac:dyDescent="0.25">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c r="BI122" s="67"/>
      <c r="BJ122" s="67"/>
      <c r="BK122" s="67"/>
    </row>
    <row r="123" spans="1:63" x14ac:dyDescent="0.25">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c r="BI123" s="67"/>
      <c r="BJ123" s="67"/>
      <c r="BK123" s="67"/>
    </row>
    <row r="124" spans="1:63" x14ac:dyDescent="0.25">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c r="BI124" s="67"/>
      <c r="BJ124" s="67"/>
      <c r="BK124" s="67"/>
    </row>
    <row r="125" spans="1:63" x14ac:dyDescent="0.25">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c r="BI125" s="67"/>
      <c r="BJ125" s="67"/>
      <c r="BK125" s="67"/>
    </row>
    <row r="126" spans="1:63" x14ac:dyDescent="0.25">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c r="BI126" s="67"/>
      <c r="BJ126" s="67"/>
      <c r="BK126" s="67"/>
    </row>
    <row r="127" spans="1:63" x14ac:dyDescent="0.25">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c r="BI127" s="67"/>
      <c r="BJ127" s="67"/>
      <c r="BK127" s="67"/>
    </row>
    <row r="128" spans="1:63" x14ac:dyDescent="0.25">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c r="BI128" s="67"/>
      <c r="BJ128" s="67"/>
      <c r="BK128" s="67"/>
    </row>
    <row r="129" spans="2:63" x14ac:dyDescent="0.25">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c r="BI129" s="67"/>
      <c r="BJ129" s="67"/>
      <c r="BK129" s="67"/>
    </row>
    <row r="130" spans="2:63" x14ac:dyDescent="0.25">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c r="BI130" s="67"/>
      <c r="BJ130" s="67"/>
      <c r="BK130" s="67"/>
    </row>
    <row r="131" spans="2:63" x14ac:dyDescent="0.25">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c r="BI131" s="67"/>
      <c r="BJ131" s="67"/>
      <c r="BK131" s="67"/>
    </row>
    <row r="132" spans="2:63" x14ac:dyDescent="0.25">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c r="BI132" s="67"/>
      <c r="BJ132" s="67"/>
      <c r="BK132" s="67"/>
    </row>
    <row r="133" spans="2:63" x14ac:dyDescent="0.25">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c r="BI133" s="67"/>
      <c r="BJ133" s="67"/>
      <c r="BK133" s="67"/>
    </row>
    <row r="134" spans="2:63" x14ac:dyDescent="0.25">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c r="BI134" s="67"/>
      <c r="BJ134" s="67"/>
      <c r="BK134" s="67"/>
    </row>
    <row r="135" spans="2:63" x14ac:dyDescent="0.25">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c r="BI135" s="67"/>
      <c r="BJ135" s="67"/>
      <c r="BK135" s="67"/>
    </row>
    <row r="136" spans="2:63" x14ac:dyDescent="0.25">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c r="BI136" s="67"/>
      <c r="BJ136" s="67"/>
      <c r="BK136" s="67"/>
    </row>
    <row r="137" spans="2:63" x14ac:dyDescent="0.25">
      <c r="B137" s="67"/>
      <c r="C137" s="67"/>
      <c r="D137" s="67"/>
      <c r="E137" s="67"/>
      <c r="F137" s="67"/>
      <c r="G137" s="67"/>
      <c r="H137" s="67"/>
      <c r="I137" s="67"/>
    </row>
    <row r="138" spans="2:63" x14ac:dyDescent="0.25">
      <c r="B138" s="67"/>
      <c r="C138" s="67"/>
      <c r="D138" s="67"/>
      <c r="E138" s="67"/>
      <c r="F138" s="67"/>
      <c r="G138" s="67"/>
      <c r="H138" s="67"/>
      <c r="I138" s="67"/>
    </row>
    <row r="139" spans="2:63" x14ac:dyDescent="0.25">
      <c r="B139" s="67"/>
      <c r="C139" s="67"/>
      <c r="D139" s="67"/>
      <c r="E139" s="67"/>
      <c r="F139" s="67"/>
      <c r="G139" s="67"/>
      <c r="H139" s="67"/>
      <c r="I139" s="67"/>
    </row>
    <row r="140" spans="2:63" x14ac:dyDescent="0.25">
      <c r="B140" s="67"/>
      <c r="C140" s="67"/>
      <c r="D140" s="67"/>
      <c r="E140" s="67"/>
      <c r="F140" s="67"/>
      <c r="G140" s="67"/>
      <c r="H140" s="67"/>
      <c r="I140" s="67"/>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topLeftCell="A10" zoomScale="25" zoomScaleNormal="25" workbookViewId="0">
      <selection activeCell="AH18" sqref="AH18"/>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row>
    <row r="2" spans="1:91" ht="18" customHeight="1" x14ac:dyDescent="0.25">
      <c r="A2" s="67"/>
      <c r="B2" s="578" t="s">
        <v>148</v>
      </c>
      <c r="C2" s="579"/>
      <c r="D2" s="579"/>
      <c r="E2" s="579"/>
      <c r="F2" s="579"/>
      <c r="G2" s="579"/>
      <c r="H2" s="579"/>
      <c r="I2" s="579"/>
      <c r="J2" s="520" t="s">
        <v>2</v>
      </c>
      <c r="K2" s="520"/>
      <c r="L2" s="520"/>
      <c r="M2" s="520"/>
      <c r="N2" s="520"/>
      <c r="O2" s="520"/>
      <c r="P2" s="520"/>
      <c r="Q2" s="520"/>
      <c r="R2" s="520"/>
      <c r="S2" s="520"/>
      <c r="T2" s="520"/>
      <c r="U2" s="520"/>
      <c r="V2" s="520"/>
      <c r="W2" s="520"/>
      <c r="X2" s="520"/>
      <c r="Y2" s="520"/>
      <c r="Z2" s="520"/>
      <c r="AA2" s="520"/>
      <c r="AB2" s="520"/>
      <c r="AC2" s="520"/>
      <c r="AD2" s="520"/>
      <c r="AE2" s="520"/>
      <c r="AF2" s="520"/>
      <c r="AG2" s="520"/>
      <c r="AH2" s="520"/>
      <c r="AI2" s="520"/>
      <c r="AJ2" s="520"/>
      <c r="AK2" s="520"/>
      <c r="AL2" s="520"/>
      <c r="AM2" s="520"/>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row>
    <row r="3" spans="1:91" ht="18.75" customHeight="1" x14ac:dyDescent="0.25">
      <c r="A3" s="67"/>
      <c r="B3" s="579"/>
      <c r="C3" s="579"/>
      <c r="D3" s="579"/>
      <c r="E3" s="579"/>
      <c r="F3" s="579"/>
      <c r="G3" s="579"/>
      <c r="H3" s="579"/>
      <c r="I3" s="579"/>
      <c r="J3" s="520"/>
      <c r="K3" s="520"/>
      <c r="L3" s="520"/>
      <c r="M3" s="520"/>
      <c r="N3" s="520"/>
      <c r="O3" s="520"/>
      <c r="P3" s="520"/>
      <c r="Q3" s="520"/>
      <c r="R3" s="520"/>
      <c r="S3" s="520"/>
      <c r="T3" s="520"/>
      <c r="U3" s="520"/>
      <c r="V3" s="520"/>
      <c r="W3" s="520"/>
      <c r="X3" s="520"/>
      <c r="Y3" s="520"/>
      <c r="Z3" s="520"/>
      <c r="AA3" s="520"/>
      <c r="AB3" s="520"/>
      <c r="AC3" s="520"/>
      <c r="AD3" s="520"/>
      <c r="AE3" s="520"/>
      <c r="AF3" s="520"/>
      <c r="AG3" s="520"/>
      <c r="AH3" s="520"/>
      <c r="AI3" s="520"/>
      <c r="AJ3" s="520"/>
      <c r="AK3" s="520"/>
      <c r="AL3" s="520"/>
      <c r="AM3" s="520"/>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row>
    <row r="4" spans="1:91" ht="15" customHeight="1" x14ac:dyDescent="0.25">
      <c r="A4" s="67"/>
      <c r="B4" s="579"/>
      <c r="C4" s="579"/>
      <c r="D4" s="579"/>
      <c r="E4" s="579"/>
      <c r="F4" s="579"/>
      <c r="G4" s="579"/>
      <c r="H4" s="579"/>
      <c r="I4" s="579"/>
      <c r="J4" s="520"/>
      <c r="K4" s="520"/>
      <c r="L4" s="520"/>
      <c r="M4" s="520"/>
      <c r="N4" s="520"/>
      <c r="O4" s="520"/>
      <c r="P4" s="520"/>
      <c r="Q4" s="520"/>
      <c r="R4" s="520"/>
      <c r="S4" s="520"/>
      <c r="T4" s="520"/>
      <c r="U4" s="520"/>
      <c r="V4" s="520"/>
      <c r="W4" s="520"/>
      <c r="X4" s="520"/>
      <c r="Y4" s="520"/>
      <c r="Z4" s="520"/>
      <c r="AA4" s="520"/>
      <c r="AB4" s="520"/>
      <c r="AC4" s="520"/>
      <c r="AD4" s="520"/>
      <c r="AE4" s="520"/>
      <c r="AF4" s="520"/>
      <c r="AG4" s="520"/>
      <c r="AH4" s="520"/>
      <c r="AI4" s="520"/>
      <c r="AJ4" s="520"/>
      <c r="AK4" s="520"/>
      <c r="AL4" s="520"/>
      <c r="AM4" s="520"/>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row>
    <row r="5" spans="1:91" ht="15.75" thickBot="1" x14ac:dyDescent="0.3">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row>
    <row r="6" spans="1:91" ht="15" customHeight="1" x14ac:dyDescent="0.25">
      <c r="A6" s="67"/>
      <c r="B6" s="467" t="s">
        <v>4</v>
      </c>
      <c r="C6" s="467"/>
      <c r="D6" s="468"/>
      <c r="E6" s="562" t="s">
        <v>110</v>
      </c>
      <c r="F6" s="563"/>
      <c r="G6" s="563"/>
      <c r="H6" s="563"/>
      <c r="I6" s="580"/>
      <c r="J6" s="30" t="str">
        <f ca="1">IF(AND('Mapa final'!$AA$10="Muy Alta",'Mapa final'!$AC$10="Leve"),CONCATENATE("R1C",'Mapa final'!$Q$10),"")</f>
        <v/>
      </c>
      <c r="K6" s="31" t="str">
        <f>IF(AND('Mapa final'!$AA$11="Muy Alta",'Mapa final'!$AC$11="Leve"),CONCATENATE("R1C",'Mapa final'!$Q$11),"")</f>
        <v/>
      </c>
      <c r="L6" s="31" t="str">
        <f>IF(AND('Mapa final'!$AA$12="Muy Alta",'Mapa final'!$AC$12="Leve"),CONCATENATE("R1C",'Mapa final'!$Q$12),"")</f>
        <v/>
      </c>
      <c r="M6" s="31" t="str">
        <f>IF(AND('Mapa final'!$AA$13="Muy Alta",'Mapa final'!$AC$13="Leve"),CONCATENATE("R1C",'Mapa final'!$Q$13),"")</f>
        <v/>
      </c>
      <c r="N6" s="31" t="str">
        <f>IF(AND('Mapa final'!$AA$14="Muy Alta",'Mapa final'!$AC$14="Leve"),CONCATENATE("R1C",'Mapa final'!$Q$14),"")</f>
        <v/>
      </c>
      <c r="O6" s="32" t="str">
        <f>IF(AND('Mapa final'!$AA$15="Muy Alta",'Mapa final'!$AC$15="Leve"),CONCATENATE("R1C",'Mapa final'!$Q$15),"")</f>
        <v/>
      </c>
      <c r="P6" s="30" t="str">
        <f ca="1">IF(AND('Mapa final'!$AA$10="Muy Alta",'Mapa final'!$AC$10="Menor"),CONCATENATE("R1C",'Mapa final'!$Q$10),"")</f>
        <v/>
      </c>
      <c r="Q6" s="31" t="str">
        <f>IF(AND('Mapa final'!$AA$11="Muy Alta",'Mapa final'!$AC$11="Menor"),CONCATENATE("R1C",'Mapa final'!$Q$11),"")</f>
        <v/>
      </c>
      <c r="R6" s="31" t="str">
        <f>IF(AND('Mapa final'!$AA$12="Muy Alta",'Mapa final'!$AC$12="Menor"),CONCATENATE("R1C",'Mapa final'!$Q$12),"")</f>
        <v/>
      </c>
      <c r="S6" s="31" t="str">
        <f>IF(AND('Mapa final'!$AA$13="Muy Alta",'Mapa final'!$AC$13="Menor"),CONCATENATE("R1C",'Mapa final'!$Q$13),"")</f>
        <v/>
      </c>
      <c r="T6" s="31" t="str">
        <f>IF(AND('Mapa final'!$AA$14="Muy Alta",'Mapa final'!$AC$14="Menor"),CONCATENATE("R1C",'Mapa final'!$Q$14),"")</f>
        <v/>
      </c>
      <c r="U6" s="32" t="str">
        <f>IF(AND('Mapa final'!$AA$15="Muy Alta",'Mapa final'!$AC$15="Menor"),CONCATENATE("R1C",'Mapa final'!$Q$15),"")</f>
        <v/>
      </c>
      <c r="V6" s="30" t="str">
        <f ca="1">IF(AND('Mapa final'!$AA$10="Muy Alta",'Mapa final'!$AC$10="Moderado"),CONCATENATE("R1C",'Mapa final'!$Q$10),"")</f>
        <v/>
      </c>
      <c r="W6" s="31" t="str">
        <f>IF(AND('Mapa final'!$AA$11="Muy Alta",'Mapa final'!$AC$11="Moderado"),CONCATENATE("R1C",'Mapa final'!$Q$11),"")</f>
        <v/>
      </c>
      <c r="X6" s="31" t="str">
        <f>IF(AND('Mapa final'!$AA$12="Muy Alta",'Mapa final'!$AC$12="Moderado"),CONCATENATE("R1C",'Mapa final'!$Q$12),"")</f>
        <v/>
      </c>
      <c r="Y6" s="31" t="str">
        <f>IF(AND('Mapa final'!$AA$13="Muy Alta",'Mapa final'!$AC$13="Moderado"),CONCATENATE("R1C",'Mapa final'!$Q$13),"")</f>
        <v/>
      </c>
      <c r="Z6" s="31" t="str">
        <f>IF(AND('Mapa final'!$AA$14="Muy Alta",'Mapa final'!$AC$14="Moderado"),CONCATENATE("R1C",'Mapa final'!$Q$14),"")</f>
        <v/>
      </c>
      <c r="AA6" s="32" t="str">
        <f>IF(AND('Mapa final'!$AA$15="Muy Alta",'Mapa final'!$AC$15="Moderado"),CONCATENATE("R1C",'Mapa final'!$Q$15),"")</f>
        <v/>
      </c>
      <c r="AB6" s="30" t="str">
        <f ca="1">IF(AND('Mapa final'!$AA$10="Muy Alta",'Mapa final'!$AC$10="Mayor"),CONCATENATE("R1C",'Mapa final'!$Q$10),"")</f>
        <v/>
      </c>
      <c r="AC6" s="31" t="str">
        <f>IF(AND('Mapa final'!$AA$11="Muy Alta",'Mapa final'!$AC$11="Mayor"),CONCATENATE("R1C",'Mapa final'!$Q$11),"")</f>
        <v/>
      </c>
      <c r="AD6" s="31" t="str">
        <f>IF(AND('Mapa final'!$AA$12="Muy Alta",'Mapa final'!$AC$12="Mayor"),CONCATENATE("R1C",'Mapa final'!$Q$12),"")</f>
        <v/>
      </c>
      <c r="AE6" s="31" t="str">
        <f>IF(AND('Mapa final'!$AA$13="Muy Alta",'Mapa final'!$AC$13="Mayor"),CONCATENATE("R1C",'Mapa final'!$Q$13),"")</f>
        <v/>
      </c>
      <c r="AF6" s="31" t="str">
        <f>IF(AND('Mapa final'!$AA$14="Muy Alta",'Mapa final'!$AC$14="Mayor"),CONCATENATE("R1C",'Mapa final'!$Q$14),"")</f>
        <v/>
      </c>
      <c r="AG6" s="32" t="str">
        <f>IF(AND('Mapa final'!$AA$15="Muy Alta",'Mapa final'!$AC$15="Mayor"),CONCATENATE("R1C",'Mapa final'!$Q$15),"")</f>
        <v/>
      </c>
      <c r="AH6" s="33" t="str">
        <f ca="1">IF(AND('Mapa final'!$AA$10="Muy Alta",'Mapa final'!$AC$10="Catastrófico"),CONCATENATE("R1C",'Mapa final'!$Q$10),"")</f>
        <v/>
      </c>
      <c r="AI6" s="34" t="str">
        <f>IF(AND('Mapa final'!$AA$11="Muy Alta",'Mapa final'!$AC$11="Catastrófico"),CONCATENATE("R1C",'Mapa final'!$Q$11),"")</f>
        <v/>
      </c>
      <c r="AJ6" s="34" t="str">
        <f>IF(AND('Mapa final'!$AA$12="Muy Alta",'Mapa final'!$AC$12="Catastrófico"),CONCATENATE("R1C",'Mapa final'!$Q$12),"")</f>
        <v/>
      </c>
      <c r="AK6" s="34" t="str">
        <f>IF(AND('Mapa final'!$AA$13="Muy Alta",'Mapa final'!$AC$13="Catastrófico"),CONCATENATE("R1C",'Mapa final'!$Q$13),"")</f>
        <v/>
      </c>
      <c r="AL6" s="34" t="str">
        <f>IF(AND('Mapa final'!$AA$14="Muy Alta",'Mapa final'!$AC$14="Catastrófico"),CONCATENATE("R1C",'Mapa final'!$Q$14),"")</f>
        <v/>
      </c>
      <c r="AM6" s="35" t="str">
        <f>IF(AND('Mapa final'!$AA$15="Muy Alta",'Mapa final'!$AC$15="Catastrófico"),CONCATENATE("R1C",'Mapa final'!$Q$15),"")</f>
        <v/>
      </c>
      <c r="AN6" s="67"/>
      <c r="AO6" s="569" t="s">
        <v>77</v>
      </c>
      <c r="AP6" s="570"/>
      <c r="AQ6" s="570"/>
      <c r="AR6" s="570"/>
      <c r="AS6" s="570"/>
      <c r="AT6" s="571"/>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row>
    <row r="7" spans="1:91" ht="15" customHeight="1" x14ac:dyDescent="0.25">
      <c r="A7" s="67"/>
      <c r="B7" s="467"/>
      <c r="C7" s="467"/>
      <c r="D7" s="468"/>
      <c r="E7" s="566"/>
      <c r="F7" s="565"/>
      <c r="G7" s="565"/>
      <c r="H7" s="565"/>
      <c r="I7" s="581"/>
      <c r="J7" s="36" t="str">
        <f>IF(AND('Mapa final'!$AA$16="Muy Alta",'Mapa final'!$AC$16="Leve"),CONCATENATE("R2C",'Mapa final'!$Q$16),"")</f>
        <v/>
      </c>
      <c r="K7" s="37" t="str">
        <f>IF(AND('Mapa final'!$AA$17="Muy Alta",'Mapa final'!$AC$17="Leve"),CONCATENATE("R2C",'Mapa final'!$Q$17),"")</f>
        <v/>
      </c>
      <c r="L7" s="37" t="str">
        <f>IF(AND('Mapa final'!$AA$18="Muy Alta",'Mapa final'!$AC$18="Leve"),CONCATENATE("R2C",'Mapa final'!$Q$18),"")</f>
        <v/>
      </c>
      <c r="M7" s="37" t="str">
        <f>IF(AND('Mapa final'!$AA$19="Muy Alta",'Mapa final'!$AC$19="Leve"),CONCATENATE("R2C",'Mapa final'!$Q$19),"")</f>
        <v/>
      </c>
      <c r="N7" s="37" t="str">
        <f>IF(AND('Mapa final'!$AA$20="Muy Alta",'Mapa final'!$AC$20="Leve"),CONCATENATE("R2C",'Mapa final'!$Q$20),"")</f>
        <v/>
      </c>
      <c r="O7" s="38" t="str">
        <f>IF(AND('Mapa final'!$AA$21="Muy Alta",'Mapa final'!$AC$21="Leve"),CONCATENATE("R2C",'Mapa final'!$Q$21),"")</f>
        <v/>
      </c>
      <c r="P7" s="36" t="str">
        <f>IF(AND('Mapa final'!$AA$16="Muy Alta",'Mapa final'!$AC$16="Menor"),CONCATENATE("R2C",'Mapa final'!$Q$16),"")</f>
        <v/>
      </c>
      <c r="Q7" s="37" t="str">
        <f>IF(AND('Mapa final'!$AA$17="Muy Alta",'Mapa final'!$AC$17="Menor"),CONCATENATE("R2C",'Mapa final'!$Q$17),"")</f>
        <v/>
      </c>
      <c r="R7" s="37" t="str">
        <f>IF(AND('Mapa final'!$AA$18="Muy Alta",'Mapa final'!$AC$18="Menor"),CONCATENATE("R2C",'Mapa final'!$Q$18),"")</f>
        <v/>
      </c>
      <c r="S7" s="37" t="str">
        <f>IF(AND('Mapa final'!$AA$19="Muy Alta",'Mapa final'!$AC$19="Menor"),CONCATENATE("R2C",'Mapa final'!$Q$19),"")</f>
        <v/>
      </c>
      <c r="T7" s="37" t="str">
        <f>IF(AND('Mapa final'!$AA$20="Muy Alta",'Mapa final'!$AC$20="Menor"),CONCATENATE("R2C",'Mapa final'!$Q$20),"")</f>
        <v/>
      </c>
      <c r="U7" s="38" t="str">
        <f>IF(AND('Mapa final'!$AA$21="Muy Alta",'Mapa final'!$AC$21="Menor"),CONCATENATE("R2C",'Mapa final'!$Q$21),"")</f>
        <v/>
      </c>
      <c r="V7" s="36" t="str">
        <f>IF(AND('Mapa final'!$AA$16="Muy Alta",'Mapa final'!$AC$16="Moderado"),CONCATENATE("R2C",'Mapa final'!$Q$16),"")</f>
        <v/>
      </c>
      <c r="W7" s="37" t="str">
        <f>IF(AND('Mapa final'!$AA$17="Muy Alta",'Mapa final'!$AC$17="Moderado"),CONCATENATE("R2C",'Mapa final'!$Q$17),"")</f>
        <v/>
      </c>
      <c r="X7" s="37" t="str">
        <f>IF(AND('Mapa final'!$AA$18="Muy Alta",'Mapa final'!$AC$18="Moderado"),CONCATENATE("R2C",'Mapa final'!$Q$18),"")</f>
        <v/>
      </c>
      <c r="Y7" s="37" t="str">
        <f>IF(AND('Mapa final'!$AA$19="Muy Alta",'Mapa final'!$AC$19="Moderado"),CONCATENATE("R2C",'Mapa final'!$Q$19),"")</f>
        <v/>
      </c>
      <c r="Z7" s="37" t="str">
        <f>IF(AND('Mapa final'!$AA$20="Muy Alta",'Mapa final'!$AC$20="Moderado"),CONCATENATE("R2C",'Mapa final'!$Q$20),"")</f>
        <v/>
      </c>
      <c r="AA7" s="38" t="str">
        <f>IF(AND('Mapa final'!$AA$21="Muy Alta",'Mapa final'!$AC$21="Moderado"),CONCATENATE("R2C",'Mapa final'!$Q$21),"")</f>
        <v/>
      </c>
      <c r="AB7" s="36" t="str">
        <f>IF(AND('Mapa final'!$AA$16="Muy Alta",'Mapa final'!$AC$16="Mayor"),CONCATENATE("R2C",'Mapa final'!$Q$16),"")</f>
        <v/>
      </c>
      <c r="AC7" s="37" t="str">
        <f>IF(AND('Mapa final'!$AA$17="Muy Alta",'Mapa final'!$AC$17="Mayor"),CONCATENATE("R2C",'Mapa final'!$Q$17),"")</f>
        <v/>
      </c>
      <c r="AD7" s="37" t="str">
        <f>IF(AND('Mapa final'!$AA$18="Muy Alta",'Mapa final'!$AC$18="Mayor"),CONCATENATE("R2C",'Mapa final'!$Q$18),"")</f>
        <v/>
      </c>
      <c r="AE7" s="37" t="str">
        <f>IF(AND('Mapa final'!$AA$19="Muy Alta",'Mapa final'!$AC$19="Mayor"),CONCATENATE("R2C",'Mapa final'!$Q$19),"")</f>
        <v/>
      </c>
      <c r="AF7" s="37" t="str">
        <f>IF(AND('Mapa final'!$AA$20="Muy Alta",'Mapa final'!$AC$20="Mayor"),CONCATENATE("R2C",'Mapa final'!$Q$20),"")</f>
        <v/>
      </c>
      <c r="AG7" s="38" t="str">
        <f>IF(AND('Mapa final'!$AA$21="Muy Alta",'Mapa final'!$AC$21="Mayor"),CONCATENATE("R2C",'Mapa final'!$Q$21),"")</f>
        <v/>
      </c>
      <c r="AH7" s="39" t="str">
        <f>IF(AND('Mapa final'!$AA$16="Muy Alta",'Mapa final'!$AC$16="Catastrófico"),CONCATENATE("R2C",'Mapa final'!$Q$16),"")</f>
        <v/>
      </c>
      <c r="AI7" s="40" t="str">
        <f>IF(AND('Mapa final'!$AA$17="Muy Alta",'Mapa final'!$AC$17="Catastrófico"),CONCATENATE("R2C",'Mapa final'!$Q$17),"")</f>
        <v/>
      </c>
      <c r="AJ7" s="40" t="str">
        <f>IF(AND('Mapa final'!$AA$18="Muy Alta",'Mapa final'!$AC$18="Catastrófico"),CONCATENATE("R2C",'Mapa final'!$Q$18),"")</f>
        <v/>
      </c>
      <c r="AK7" s="40" t="str">
        <f>IF(AND('Mapa final'!$AA$19="Muy Alta",'Mapa final'!$AC$19="Catastrófico"),CONCATENATE("R2C",'Mapa final'!$Q$19),"")</f>
        <v/>
      </c>
      <c r="AL7" s="40" t="str">
        <f>IF(AND('Mapa final'!$AA$20="Muy Alta",'Mapa final'!$AC$20="Catastrófico"),CONCATENATE("R2C",'Mapa final'!$Q$20),"")</f>
        <v/>
      </c>
      <c r="AM7" s="41" t="str">
        <f>IF(AND('Mapa final'!$AA$21="Muy Alta",'Mapa final'!$AC$21="Catastrófico"),CONCATENATE("R2C",'Mapa final'!$Q$21),"")</f>
        <v/>
      </c>
      <c r="AN7" s="67"/>
      <c r="AO7" s="572"/>
      <c r="AP7" s="573"/>
      <c r="AQ7" s="573"/>
      <c r="AR7" s="573"/>
      <c r="AS7" s="573"/>
      <c r="AT7" s="574"/>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row>
    <row r="8" spans="1:91" ht="15" customHeight="1" x14ac:dyDescent="0.25">
      <c r="A8" s="67"/>
      <c r="B8" s="467"/>
      <c r="C8" s="467"/>
      <c r="D8" s="468"/>
      <c r="E8" s="566"/>
      <c r="F8" s="565"/>
      <c r="G8" s="565"/>
      <c r="H8" s="565"/>
      <c r="I8" s="581"/>
      <c r="J8" s="36" t="str">
        <f>IF(AND('Mapa final'!$AA$22="Muy Alta",'Mapa final'!$AC$22="Leve"),CONCATENATE("R3C",'Mapa final'!$Q$22),"")</f>
        <v/>
      </c>
      <c r="K8" s="37" t="str">
        <f>IF(AND('Mapa final'!$AA$23="Muy Alta",'Mapa final'!$AC$23="Leve"),CONCATENATE("R3C",'Mapa final'!$Q$23),"")</f>
        <v/>
      </c>
      <c r="L8" s="37" t="str">
        <f>IF(AND('Mapa final'!$AA$24="Muy Alta",'Mapa final'!$AC$24="Leve"),CONCATENATE("R3C",'Mapa final'!$Q$24),"")</f>
        <v/>
      </c>
      <c r="M8" s="37" t="str">
        <f>IF(AND('Mapa final'!$AA$25="Muy Alta",'Mapa final'!$AC$25="Leve"),CONCATENATE("R3C",'Mapa final'!$Q$25),"")</f>
        <v/>
      </c>
      <c r="N8" s="37" t="str">
        <f>IF(AND('Mapa final'!$AA$26="Muy Alta",'Mapa final'!$AC$26="Leve"),CONCATENATE("R3C",'Mapa final'!$Q$26),"")</f>
        <v/>
      </c>
      <c r="O8" s="38" t="str">
        <f>IF(AND('Mapa final'!$AA$27="Muy Alta",'Mapa final'!$AC$27="Leve"),CONCATENATE("R3C",'Mapa final'!$Q$27),"")</f>
        <v/>
      </c>
      <c r="P8" s="36" t="str">
        <f>IF(AND('Mapa final'!$AA$22="Muy Alta",'Mapa final'!$AC$22="Menor"),CONCATENATE("R3C",'Mapa final'!$Q$22),"")</f>
        <v/>
      </c>
      <c r="Q8" s="37" t="str">
        <f>IF(AND('Mapa final'!$AA$23="Muy Alta",'Mapa final'!$AC$23="Menor"),CONCATENATE("R3C",'Mapa final'!$Q$23),"")</f>
        <v/>
      </c>
      <c r="R8" s="37" t="str">
        <f>IF(AND('Mapa final'!$AA$24="Muy Alta",'Mapa final'!$AC$24="Menor"),CONCATENATE("R3C",'Mapa final'!$Q$24),"")</f>
        <v/>
      </c>
      <c r="S8" s="37" t="str">
        <f>IF(AND('Mapa final'!$AA$25="Muy Alta",'Mapa final'!$AC$25="Menor"),CONCATENATE("R3C",'Mapa final'!$Q$25),"")</f>
        <v/>
      </c>
      <c r="T8" s="37" t="str">
        <f>IF(AND('Mapa final'!$AA$26="Muy Alta",'Mapa final'!$AC$26="Menor"),CONCATENATE("R3C",'Mapa final'!$Q$26),"")</f>
        <v/>
      </c>
      <c r="U8" s="38" t="str">
        <f>IF(AND('Mapa final'!$AA$27="Muy Alta",'Mapa final'!$AC$27="Menor"),CONCATENATE("R3C",'Mapa final'!$Q$27),"")</f>
        <v/>
      </c>
      <c r="V8" s="36" t="str">
        <f>IF(AND('Mapa final'!$AA$22="Muy Alta",'Mapa final'!$AC$22="Moderado"),CONCATENATE("R3C",'Mapa final'!$Q$22),"")</f>
        <v/>
      </c>
      <c r="W8" s="37" t="str">
        <f>IF(AND('Mapa final'!$AA$23="Muy Alta",'Mapa final'!$AC$23="Moderado"),CONCATENATE("R3C",'Mapa final'!$Q$23),"")</f>
        <v/>
      </c>
      <c r="X8" s="37" t="str">
        <f>IF(AND('Mapa final'!$AA$24="Muy Alta",'Mapa final'!$AC$24="Moderado"),CONCATENATE("R3C",'Mapa final'!$Q$24),"")</f>
        <v/>
      </c>
      <c r="Y8" s="37" t="str">
        <f>IF(AND('Mapa final'!$AA$25="Muy Alta",'Mapa final'!$AC$25="Moderado"),CONCATENATE("R3C",'Mapa final'!$Q$25),"")</f>
        <v/>
      </c>
      <c r="Z8" s="37" t="str">
        <f>IF(AND('Mapa final'!$AA$26="Muy Alta",'Mapa final'!$AC$26="Moderado"),CONCATENATE("R3C",'Mapa final'!$Q$26),"")</f>
        <v/>
      </c>
      <c r="AA8" s="38" t="str">
        <f>IF(AND('Mapa final'!$AA$27="Muy Alta",'Mapa final'!$AC$27="Moderado"),CONCATENATE("R3C",'Mapa final'!$Q$27),"")</f>
        <v/>
      </c>
      <c r="AB8" s="36" t="str">
        <f>IF(AND('Mapa final'!$AA$22="Muy Alta",'Mapa final'!$AC$22="Mayor"),CONCATENATE("R3C",'Mapa final'!$Q$22),"")</f>
        <v/>
      </c>
      <c r="AC8" s="37" t="str">
        <f>IF(AND('Mapa final'!$AA$23="Muy Alta",'Mapa final'!$AC$23="Mayor"),CONCATENATE("R3C",'Mapa final'!$Q$23),"")</f>
        <v/>
      </c>
      <c r="AD8" s="37" t="str">
        <f>IF(AND('Mapa final'!$AA$24="Muy Alta",'Mapa final'!$AC$24="Mayor"),CONCATENATE("R3C",'Mapa final'!$Q$24),"")</f>
        <v/>
      </c>
      <c r="AE8" s="37" t="str">
        <f>IF(AND('Mapa final'!$AA$25="Muy Alta",'Mapa final'!$AC$25="Mayor"),CONCATENATE("R3C",'Mapa final'!$Q$25),"")</f>
        <v/>
      </c>
      <c r="AF8" s="37" t="str">
        <f>IF(AND('Mapa final'!$AA$26="Muy Alta",'Mapa final'!$AC$26="Mayor"),CONCATENATE("R3C",'Mapa final'!$Q$26),"")</f>
        <v/>
      </c>
      <c r="AG8" s="38" t="str">
        <f>IF(AND('Mapa final'!$AA$27="Muy Alta",'Mapa final'!$AC$27="Mayor"),CONCATENATE("R3C",'Mapa final'!$Q$27),"")</f>
        <v/>
      </c>
      <c r="AH8" s="39" t="str">
        <f>IF(AND('Mapa final'!$AA$22="Muy Alta",'Mapa final'!$AC$22="Catastrófico"),CONCATENATE("R3C",'Mapa final'!$Q$22),"")</f>
        <v/>
      </c>
      <c r="AI8" s="40" t="str">
        <f>IF(AND('Mapa final'!$AA$23="Muy Alta",'Mapa final'!$AC$23="Catastrófico"),CONCATENATE("R3C",'Mapa final'!$Q$23),"")</f>
        <v/>
      </c>
      <c r="AJ8" s="40" t="str">
        <f>IF(AND('Mapa final'!$AA$24="Muy Alta",'Mapa final'!$AC$24="Catastrófico"),CONCATENATE("R3C",'Mapa final'!$Q$24),"")</f>
        <v/>
      </c>
      <c r="AK8" s="40" t="str">
        <f>IF(AND('Mapa final'!$AA$25="Muy Alta",'Mapa final'!$AC$25="Catastrófico"),CONCATENATE("R3C",'Mapa final'!$Q$25),"")</f>
        <v/>
      </c>
      <c r="AL8" s="40" t="str">
        <f>IF(AND('Mapa final'!$AA$26="Muy Alta",'Mapa final'!$AC$26="Catastrófico"),CONCATENATE("R3C",'Mapa final'!$Q$26),"")</f>
        <v/>
      </c>
      <c r="AM8" s="41" t="str">
        <f>IF(AND('Mapa final'!$AA$27="Muy Alta",'Mapa final'!$AC$27="Catastrófico"),CONCATENATE("R3C",'Mapa final'!$Q$27),"")</f>
        <v/>
      </c>
      <c r="AN8" s="67"/>
      <c r="AO8" s="572"/>
      <c r="AP8" s="573"/>
      <c r="AQ8" s="573"/>
      <c r="AR8" s="573"/>
      <c r="AS8" s="573"/>
      <c r="AT8" s="574"/>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row>
    <row r="9" spans="1:91" ht="15" customHeight="1" x14ac:dyDescent="0.25">
      <c r="A9" s="67"/>
      <c r="B9" s="467"/>
      <c r="C9" s="467"/>
      <c r="D9" s="468"/>
      <c r="E9" s="566"/>
      <c r="F9" s="565"/>
      <c r="G9" s="565"/>
      <c r="H9" s="565"/>
      <c r="I9" s="581"/>
      <c r="J9" s="36" t="str">
        <f>IF(AND('Mapa final'!$AA$28="Muy Alta",'Mapa final'!$AC$28="Leve"),CONCATENATE("R4C",'Mapa final'!$Q$28),"")</f>
        <v/>
      </c>
      <c r="K9" s="37" t="str">
        <f>IF(AND('Mapa final'!$AA$29="Muy Alta",'Mapa final'!$AC$29="Leve"),CONCATENATE("R4C",'Mapa final'!$Q$29),"")</f>
        <v/>
      </c>
      <c r="L9" s="37" t="str">
        <f>IF(AND('Mapa final'!$AA$30="Muy Alta",'Mapa final'!$AC$30="Leve"),CONCATENATE("R4C",'Mapa final'!$Q$30),"")</f>
        <v/>
      </c>
      <c r="M9" s="37" t="str">
        <f>IF(AND('Mapa final'!$AA$31="Muy Alta",'Mapa final'!$AC$31="Leve"),CONCATENATE("R4C",'Mapa final'!$Q$31),"")</f>
        <v/>
      </c>
      <c r="N9" s="37" t="str">
        <f>IF(AND('Mapa final'!$AA$32="Muy Alta",'Mapa final'!$AC$32="Leve"),CONCATENATE("R4C",'Mapa final'!$Q$32),"")</f>
        <v/>
      </c>
      <c r="O9" s="38" t="str">
        <f>IF(AND('Mapa final'!$AA$33="Muy Alta",'Mapa final'!$AC$33="Leve"),CONCATENATE("R4C",'Mapa final'!$Q$33),"")</f>
        <v/>
      </c>
      <c r="P9" s="36" t="str">
        <f>IF(AND('Mapa final'!$AA$28="Muy Alta",'Mapa final'!$AC$28="Menor"),CONCATENATE("R4C",'Mapa final'!$Q$28),"")</f>
        <v/>
      </c>
      <c r="Q9" s="37" t="str">
        <f>IF(AND('Mapa final'!$AA$29="Muy Alta",'Mapa final'!$AC$29="Menor"),CONCATENATE("R4C",'Mapa final'!$Q$29),"")</f>
        <v/>
      </c>
      <c r="R9" s="37" t="str">
        <f>IF(AND('Mapa final'!$AA$30="Muy Alta",'Mapa final'!$AC$30="Menor"),CONCATENATE("R4C",'Mapa final'!$Q$30),"")</f>
        <v/>
      </c>
      <c r="S9" s="37" t="str">
        <f>IF(AND('Mapa final'!$AA$31="Muy Alta",'Mapa final'!$AC$31="Menor"),CONCATENATE("R4C",'Mapa final'!$Q$31),"")</f>
        <v/>
      </c>
      <c r="T9" s="37" t="str">
        <f>IF(AND('Mapa final'!$AA$32="Muy Alta",'Mapa final'!$AC$32="Menor"),CONCATENATE("R4C",'Mapa final'!$Q$32),"")</f>
        <v/>
      </c>
      <c r="U9" s="38" t="str">
        <f>IF(AND('Mapa final'!$AA$33="Muy Alta",'Mapa final'!$AC$33="Menor"),CONCATENATE("R4C",'Mapa final'!$Q$33),"")</f>
        <v/>
      </c>
      <c r="V9" s="36" t="str">
        <f>IF(AND('Mapa final'!$AA$28="Muy Alta",'Mapa final'!$AC$28="Moderado"),CONCATENATE("R4C",'Mapa final'!$Q$28),"")</f>
        <v/>
      </c>
      <c r="W9" s="37" t="str">
        <f>IF(AND('Mapa final'!$AA$29="Muy Alta",'Mapa final'!$AC$29="Moderado"),CONCATENATE("R4C",'Mapa final'!$Q$29),"")</f>
        <v/>
      </c>
      <c r="X9" s="37" t="str">
        <f>IF(AND('Mapa final'!$AA$30="Muy Alta",'Mapa final'!$AC$30="Moderado"),CONCATENATE("R4C",'Mapa final'!$Q$30),"")</f>
        <v/>
      </c>
      <c r="Y9" s="37" t="str">
        <f>IF(AND('Mapa final'!$AA$31="Muy Alta",'Mapa final'!$AC$31="Moderado"),CONCATENATE("R4C",'Mapa final'!$Q$31),"")</f>
        <v/>
      </c>
      <c r="Z9" s="37" t="str">
        <f>IF(AND('Mapa final'!$AA$32="Muy Alta",'Mapa final'!$AC$32="Moderado"),CONCATENATE("R4C",'Mapa final'!$Q$32),"")</f>
        <v/>
      </c>
      <c r="AA9" s="38" t="str">
        <f>IF(AND('Mapa final'!$AA$33="Muy Alta",'Mapa final'!$AC$33="Moderado"),CONCATENATE("R4C",'Mapa final'!$Q$33),"")</f>
        <v/>
      </c>
      <c r="AB9" s="36" t="str">
        <f>IF(AND('Mapa final'!$AA$28="Muy Alta",'Mapa final'!$AC$28="Mayor"),CONCATENATE("R4C",'Mapa final'!$Q$28),"")</f>
        <v/>
      </c>
      <c r="AC9" s="37" t="str">
        <f>IF(AND('Mapa final'!$AA$29="Muy Alta",'Mapa final'!$AC$29="Mayor"),CONCATENATE("R4C",'Mapa final'!$Q$29),"")</f>
        <v/>
      </c>
      <c r="AD9" s="37" t="str">
        <f>IF(AND('Mapa final'!$AA$30="Muy Alta",'Mapa final'!$AC$30="Mayor"),CONCATENATE("R4C",'Mapa final'!$Q$30),"")</f>
        <v/>
      </c>
      <c r="AE9" s="37" t="str">
        <f>IF(AND('Mapa final'!$AA$31="Muy Alta",'Mapa final'!$AC$31="Mayor"),CONCATENATE("R4C",'Mapa final'!$Q$31),"")</f>
        <v/>
      </c>
      <c r="AF9" s="37" t="str">
        <f>IF(AND('Mapa final'!$AA$32="Muy Alta",'Mapa final'!$AC$32="Mayor"),CONCATENATE("R4C",'Mapa final'!$Q$32),"")</f>
        <v/>
      </c>
      <c r="AG9" s="38" t="str">
        <f>IF(AND('Mapa final'!$AA$33="Muy Alta",'Mapa final'!$AC$33="Mayor"),CONCATENATE("R4C",'Mapa final'!$Q$33),"")</f>
        <v/>
      </c>
      <c r="AH9" s="39" t="str">
        <f>IF(AND('Mapa final'!$AA$28="Muy Alta",'Mapa final'!$AC$28="Catastrófico"),CONCATENATE("R4C",'Mapa final'!$Q$28),"")</f>
        <v/>
      </c>
      <c r="AI9" s="40" t="str">
        <f>IF(AND('Mapa final'!$AA$29="Muy Alta",'Mapa final'!$AC$29="Catastrófico"),CONCATENATE("R4C",'Mapa final'!$Q$29),"")</f>
        <v/>
      </c>
      <c r="AJ9" s="40" t="str">
        <f>IF(AND('Mapa final'!$AA$30="Muy Alta",'Mapa final'!$AC$30="Catastrófico"),CONCATENATE("R4C",'Mapa final'!$Q$30),"")</f>
        <v/>
      </c>
      <c r="AK9" s="40" t="str">
        <f>IF(AND('Mapa final'!$AA$31="Muy Alta",'Mapa final'!$AC$31="Catastrófico"),CONCATENATE("R4C",'Mapa final'!$Q$31),"")</f>
        <v/>
      </c>
      <c r="AL9" s="40" t="str">
        <f>IF(AND('Mapa final'!$AA$32="Muy Alta",'Mapa final'!$AC$32="Catastrófico"),CONCATENATE("R4C",'Mapa final'!$Q$32),"")</f>
        <v/>
      </c>
      <c r="AM9" s="41" t="str">
        <f>IF(AND('Mapa final'!$AA$33="Muy Alta",'Mapa final'!$AC$33="Catastrófico"),CONCATENATE("R4C",'Mapa final'!$Q$33),"")</f>
        <v/>
      </c>
      <c r="AN9" s="67"/>
      <c r="AO9" s="572"/>
      <c r="AP9" s="573"/>
      <c r="AQ9" s="573"/>
      <c r="AR9" s="573"/>
      <c r="AS9" s="573"/>
      <c r="AT9" s="574"/>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row>
    <row r="10" spans="1:91" ht="15" customHeight="1" x14ac:dyDescent="0.25">
      <c r="A10" s="67"/>
      <c r="B10" s="467"/>
      <c r="C10" s="467"/>
      <c r="D10" s="468"/>
      <c r="E10" s="566"/>
      <c r="F10" s="565"/>
      <c r="G10" s="565"/>
      <c r="H10" s="565"/>
      <c r="I10" s="581"/>
      <c r="J10" s="36" t="str">
        <f>IF(AND('Mapa final'!$AA$34="Muy Alta",'Mapa final'!$AC$34="Leve"),CONCATENATE("R5C",'Mapa final'!$Q$34),"")</f>
        <v/>
      </c>
      <c r="K10" s="37" t="str">
        <f>IF(AND('Mapa final'!$AA$35="Muy Alta",'Mapa final'!$AC$35="Leve"),CONCATENATE("R5C",'Mapa final'!$Q$35),"")</f>
        <v/>
      </c>
      <c r="L10" s="37" t="str">
        <f>IF(AND('Mapa final'!$AA$36="Muy Alta",'Mapa final'!$AC$36="Leve"),CONCATENATE("R5C",'Mapa final'!$Q$36),"")</f>
        <v/>
      </c>
      <c r="M10" s="37" t="str">
        <f>IF(AND('Mapa final'!$AA$37="Muy Alta",'Mapa final'!$AC$37="Leve"),CONCATENATE("R5C",'Mapa final'!$Q$37),"")</f>
        <v/>
      </c>
      <c r="N10" s="37" t="str">
        <f>IF(AND('Mapa final'!$AA$38="Muy Alta",'Mapa final'!$AC$38="Leve"),CONCATENATE("R5C",'Mapa final'!$Q$38),"")</f>
        <v/>
      </c>
      <c r="O10" s="38" t="str">
        <f>IF(AND('Mapa final'!$AA$39="Muy Alta",'Mapa final'!$AC$39="Leve"),CONCATENATE("R5C",'Mapa final'!$Q$39),"")</f>
        <v/>
      </c>
      <c r="P10" s="36" t="str">
        <f>IF(AND('Mapa final'!$AA$34="Muy Alta",'Mapa final'!$AC$34="Menor"),CONCATENATE("R5C",'Mapa final'!$Q$34),"")</f>
        <v/>
      </c>
      <c r="Q10" s="37" t="str">
        <f>IF(AND('Mapa final'!$AA$35="Muy Alta",'Mapa final'!$AC$35="Menor"),CONCATENATE("R5C",'Mapa final'!$Q$35),"")</f>
        <v/>
      </c>
      <c r="R10" s="37" t="str">
        <f>IF(AND('Mapa final'!$AA$36="Muy Alta",'Mapa final'!$AC$36="Menor"),CONCATENATE("R5C",'Mapa final'!$Q$36),"")</f>
        <v/>
      </c>
      <c r="S10" s="37" t="str">
        <f>IF(AND('Mapa final'!$AA$37="Muy Alta",'Mapa final'!$AC$37="Menor"),CONCATENATE("R5C",'Mapa final'!$Q$37),"")</f>
        <v/>
      </c>
      <c r="T10" s="37" t="str">
        <f>IF(AND('Mapa final'!$AA$38="Muy Alta",'Mapa final'!$AC$38="Menor"),CONCATENATE("R5C",'Mapa final'!$Q$38),"")</f>
        <v/>
      </c>
      <c r="U10" s="38" t="str">
        <f>IF(AND('Mapa final'!$AA$39="Muy Alta",'Mapa final'!$AC$39="Menor"),CONCATENATE("R5C",'Mapa final'!$Q$39),"")</f>
        <v/>
      </c>
      <c r="V10" s="36" t="str">
        <f>IF(AND('Mapa final'!$AA$34="Muy Alta",'Mapa final'!$AC$34="Moderado"),CONCATENATE("R5C",'Mapa final'!$Q$34),"")</f>
        <v/>
      </c>
      <c r="W10" s="37" t="str">
        <f>IF(AND('Mapa final'!$AA$35="Muy Alta",'Mapa final'!$AC$35="Moderado"),CONCATENATE("R5C",'Mapa final'!$Q$35),"")</f>
        <v/>
      </c>
      <c r="X10" s="37" t="str">
        <f>IF(AND('Mapa final'!$AA$36="Muy Alta",'Mapa final'!$AC$36="Moderado"),CONCATENATE("R5C",'Mapa final'!$Q$36),"")</f>
        <v/>
      </c>
      <c r="Y10" s="37" t="str">
        <f>IF(AND('Mapa final'!$AA$37="Muy Alta",'Mapa final'!$AC$37="Moderado"),CONCATENATE("R5C",'Mapa final'!$Q$37),"")</f>
        <v/>
      </c>
      <c r="Z10" s="37" t="str">
        <f>IF(AND('Mapa final'!$AA$38="Muy Alta",'Mapa final'!$AC$38="Moderado"),CONCATENATE("R5C",'Mapa final'!$Q$38),"")</f>
        <v/>
      </c>
      <c r="AA10" s="38" t="str">
        <f>IF(AND('Mapa final'!$AA$39="Muy Alta",'Mapa final'!$AC$39="Moderado"),CONCATENATE("R5C",'Mapa final'!$Q$39),"")</f>
        <v/>
      </c>
      <c r="AB10" s="36" t="str">
        <f>IF(AND('Mapa final'!$AA$34="Muy Alta",'Mapa final'!$AC$34="Mayor"),CONCATENATE("R5C",'Mapa final'!$Q$34),"")</f>
        <v/>
      </c>
      <c r="AC10" s="37" t="str">
        <f>IF(AND('Mapa final'!$AA$35="Muy Alta",'Mapa final'!$AC$35="Mayor"),CONCATENATE("R5C",'Mapa final'!$Q$35),"")</f>
        <v/>
      </c>
      <c r="AD10" s="37" t="str">
        <f>IF(AND('Mapa final'!$AA$36="Muy Alta",'Mapa final'!$AC$36="Mayor"),CONCATENATE("R5C",'Mapa final'!$Q$36),"")</f>
        <v/>
      </c>
      <c r="AE10" s="37" t="str">
        <f>IF(AND('Mapa final'!$AA$37="Muy Alta",'Mapa final'!$AC$37="Mayor"),CONCATENATE("R5C",'Mapa final'!$Q$37),"")</f>
        <v/>
      </c>
      <c r="AF10" s="37" t="str">
        <f>IF(AND('Mapa final'!$AA$38="Muy Alta",'Mapa final'!$AC$38="Mayor"),CONCATENATE("R5C",'Mapa final'!$Q$38),"")</f>
        <v/>
      </c>
      <c r="AG10" s="38" t="str">
        <f>IF(AND('Mapa final'!$AA$39="Muy Alta",'Mapa final'!$AC$39="Mayor"),CONCATENATE("R5C",'Mapa final'!$Q$39),"")</f>
        <v/>
      </c>
      <c r="AH10" s="39" t="str">
        <f>IF(AND('Mapa final'!$AA$34="Muy Alta",'Mapa final'!$AC$34="Catastrófico"),CONCATENATE("R5C",'Mapa final'!$Q$34),"")</f>
        <v/>
      </c>
      <c r="AI10" s="40" t="str">
        <f>IF(AND('Mapa final'!$AA$35="Muy Alta",'Mapa final'!$AC$35="Catastrófico"),CONCATENATE("R5C",'Mapa final'!$Q$35),"")</f>
        <v/>
      </c>
      <c r="AJ10" s="40" t="str">
        <f>IF(AND('Mapa final'!$AA$36="Muy Alta",'Mapa final'!$AC$36="Catastrófico"),CONCATENATE("R5C",'Mapa final'!$Q$36),"")</f>
        <v/>
      </c>
      <c r="AK10" s="40" t="str">
        <f>IF(AND('Mapa final'!$AA$37="Muy Alta",'Mapa final'!$AC$37="Catastrófico"),CONCATENATE("R5C",'Mapa final'!$Q$37),"")</f>
        <v/>
      </c>
      <c r="AL10" s="40" t="str">
        <f>IF(AND('Mapa final'!$AA$38="Muy Alta",'Mapa final'!$AC$38="Catastrófico"),CONCATENATE("R5C",'Mapa final'!$Q$38),"")</f>
        <v/>
      </c>
      <c r="AM10" s="41" t="str">
        <f>IF(AND('Mapa final'!$AA$39="Muy Alta",'Mapa final'!$AC$39="Catastrófico"),CONCATENATE("R5C",'Mapa final'!$Q$39),"")</f>
        <v/>
      </c>
      <c r="AN10" s="67"/>
      <c r="AO10" s="572"/>
      <c r="AP10" s="573"/>
      <c r="AQ10" s="573"/>
      <c r="AR10" s="573"/>
      <c r="AS10" s="573"/>
      <c r="AT10" s="574"/>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row>
    <row r="11" spans="1:91" ht="15" customHeight="1" x14ac:dyDescent="0.25">
      <c r="A11" s="67"/>
      <c r="B11" s="467"/>
      <c r="C11" s="467"/>
      <c r="D11" s="468"/>
      <c r="E11" s="566"/>
      <c r="F11" s="565"/>
      <c r="G11" s="565"/>
      <c r="H11" s="565"/>
      <c r="I11" s="581"/>
      <c r="J11" s="36" t="str">
        <f>IF(AND('Mapa final'!$AA$40="Muy Alta",'Mapa final'!$AC$40="Leve"),CONCATENATE("R6C",'Mapa final'!$Q$40),"")</f>
        <v/>
      </c>
      <c r="K11" s="37" t="str">
        <f>IF(AND('Mapa final'!$AA$41="Muy Alta",'Mapa final'!$AC$41="Leve"),CONCATENATE("R6C",'Mapa final'!$Q$41),"")</f>
        <v/>
      </c>
      <c r="L11" s="37" t="str">
        <f>IF(AND('Mapa final'!$AA$42="Muy Alta",'Mapa final'!$AC$42="Leve"),CONCATENATE("R6C",'Mapa final'!$Q$42),"")</f>
        <v/>
      </c>
      <c r="M11" s="37" t="str">
        <f>IF(AND('Mapa final'!$AA$43="Muy Alta",'Mapa final'!$AC$43="Leve"),CONCATENATE("R6C",'Mapa final'!$Q$43),"")</f>
        <v/>
      </c>
      <c r="N11" s="37" t="str">
        <f>IF(AND('Mapa final'!$AA$44="Muy Alta",'Mapa final'!$AC$44="Leve"),CONCATENATE("R6C",'Mapa final'!$Q$44),"")</f>
        <v/>
      </c>
      <c r="O11" s="38" t="str">
        <f>IF(AND('Mapa final'!$AA$45="Muy Alta",'Mapa final'!$AC$45="Leve"),CONCATENATE("R6C",'Mapa final'!$Q$45),"")</f>
        <v/>
      </c>
      <c r="P11" s="36" t="str">
        <f>IF(AND('Mapa final'!$AA$40="Muy Alta",'Mapa final'!$AC$40="Menor"),CONCATENATE("R6C",'Mapa final'!$Q$40),"")</f>
        <v/>
      </c>
      <c r="Q11" s="37" t="str">
        <f>IF(AND('Mapa final'!$AA$41="Muy Alta",'Mapa final'!$AC$41="Menor"),CONCATENATE("R6C",'Mapa final'!$Q$41),"")</f>
        <v/>
      </c>
      <c r="R11" s="37" t="str">
        <f>IF(AND('Mapa final'!$AA$42="Muy Alta",'Mapa final'!$AC$42="Menor"),CONCATENATE("R6C",'Mapa final'!$Q$42),"")</f>
        <v/>
      </c>
      <c r="S11" s="37" t="str">
        <f>IF(AND('Mapa final'!$AA$43="Muy Alta",'Mapa final'!$AC$43="Menor"),CONCATENATE("R6C",'Mapa final'!$Q$43),"")</f>
        <v/>
      </c>
      <c r="T11" s="37" t="str">
        <f>IF(AND('Mapa final'!$AA$44="Muy Alta",'Mapa final'!$AC$44="Menor"),CONCATENATE("R6C",'Mapa final'!$Q$44),"")</f>
        <v/>
      </c>
      <c r="U11" s="38" t="str">
        <f>IF(AND('Mapa final'!$AA$45="Muy Alta",'Mapa final'!$AC$45="Menor"),CONCATENATE("R6C",'Mapa final'!$Q$45),"")</f>
        <v/>
      </c>
      <c r="V11" s="36" t="str">
        <f>IF(AND('Mapa final'!$AA$40="Muy Alta",'Mapa final'!$AC$40="Moderado"),CONCATENATE("R6C",'Mapa final'!$Q$40),"")</f>
        <v/>
      </c>
      <c r="W11" s="37" t="str">
        <f>IF(AND('Mapa final'!$AA$41="Muy Alta",'Mapa final'!$AC$41="Moderado"),CONCATENATE("R6C",'Mapa final'!$Q$41),"")</f>
        <v/>
      </c>
      <c r="X11" s="37" t="str">
        <f>IF(AND('Mapa final'!$AA$42="Muy Alta",'Mapa final'!$AC$42="Moderado"),CONCATENATE("R6C",'Mapa final'!$Q$42),"")</f>
        <v/>
      </c>
      <c r="Y11" s="37" t="str">
        <f>IF(AND('Mapa final'!$AA$43="Muy Alta",'Mapa final'!$AC$43="Moderado"),CONCATENATE("R6C",'Mapa final'!$Q$43),"")</f>
        <v/>
      </c>
      <c r="Z11" s="37" t="str">
        <f>IF(AND('Mapa final'!$AA$44="Muy Alta",'Mapa final'!$AC$44="Moderado"),CONCATENATE("R6C",'Mapa final'!$Q$44),"")</f>
        <v/>
      </c>
      <c r="AA11" s="38" t="str">
        <f>IF(AND('Mapa final'!$AA$45="Muy Alta",'Mapa final'!$AC$45="Moderado"),CONCATENATE("R6C",'Mapa final'!$Q$45),"")</f>
        <v/>
      </c>
      <c r="AB11" s="36" t="str">
        <f>IF(AND('Mapa final'!$AA$40="Muy Alta",'Mapa final'!$AC$40="Mayor"),CONCATENATE("R6C",'Mapa final'!$Q$40),"")</f>
        <v/>
      </c>
      <c r="AC11" s="37" t="str">
        <f>IF(AND('Mapa final'!$AA$41="Muy Alta",'Mapa final'!$AC$41="Mayor"),CONCATENATE("R6C",'Mapa final'!$Q$41),"")</f>
        <v/>
      </c>
      <c r="AD11" s="37" t="str">
        <f>IF(AND('Mapa final'!$AA$42="Muy Alta",'Mapa final'!$AC$42="Mayor"),CONCATENATE("R6C",'Mapa final'!$Q$42),"")</f>
        <v/>
      </c>
      <c r="AE11" s="37" t="str">
        <f>IF(AND('Mapa final'!$AA$43="Muy Alta",'Mapa final'!$AC$43="Mayor"),CONCATENATE("R6C",'Mapa final'!$Q$43),"")</f>
        <v/>
      </c>
      <c r="AF11" s="37" t="str">
        <f>IF(AND('Mapa final'!$AA$44="Muy Alta",'Mapa final'!$AC$44="Mayor"),CONCATENATE("R6C",'Mapa final'!$Q$44),"")</f>
        <v/>
      </c>
      <c r="AG11" s="38" t="str">
        <f>IF(AND('Mapa final'!$AA$45="Muy Alta",'Mapa final'!$AC$45="Mayor"),CONCATENATE("R6C",'Mapa final'!$Q$45),"")</f>
        <v/>
      </c>
      <c r="AH11" s="39" t="str">
        <f>IF(AND('Mapa final'!$AA$40="Muy Alta",'Mapa final'!$AC$40="Catastrófico"),CONCATENATE("R6C",'Mapa final'!$Q$40),"")</f>
        <v/>
      </c>
      <c r="AI11" s="40" t="str">
        <f>IF(AND('Mapa final'!$AA$41="Muy Alta",'Mapa final'!$AC$41="Catastrófico"),CONCATENATE("R6C",'Mapa final'!$Q$41),"")</f>
        <v/>
      </c>
      <c r="AJ11" s="40" t="str">
        <f>IF(AND('Mapa final'!$AA$42="Muy Alta",'Mapa final'!$AC$42="Catastrófico"),CONCATENATE("R6C",'Mapa final'!$Q$42),"")</f>
        <v/>
      </c>
      <c r="AK11" s="40" t="str">
        <f>IF(AND('Mapa final'!$AA$43="Muy Alta",'Mapa final'!$AC$43="Catastrófico"),CONCATENATE("R6C",'Mapa final'!$Q$43),"")</f>
        <v/>
      </c>
      <c r="AL11" s="40" t="str">
        <f>IF(AND('Mapa final'!$AA$44="Muy Alta",'Mapa final'!$AC$44="Catastrófico"),CONCATENATE("R6C",'Mapa final'!$Q$44),"")</f>
        <v/>
      </c>
      <c r="AM11" s="41" t="str">
        <f>IF(AND('Mapa final'!$AA$45="Muy Alta",'Mapa final'!$AC$45="Catastrófico"),CONCATENATE("R6C",'Mapa final'!$Q$45),"")</f>
        <v/>
      </c>
      <c r="AN11" s="67"/>
      <c r="AO11" s="572"/>
      <c r="AP11" s="573"/>
      <c r="AQ11" s="573"/>
      <c r="AR11" s="573"/>
      <c r="AS11" s="573"/>
      <c r="AT11" s="574"/>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row>
    <row r="12" spans="1:91" ht="15" customHeight="1" x14ac:dyDescent="0.25">
      <c r="A12" s="67"/>
      <c r="B12" s="467"/>
      <c r="C12" s="467"/>
      <c r="D12" s="468"/>
      <c r="E12" s="566"/>
      <c r="F12" s="565"/>
      <c r="G12" s="565"/>
      <c r="H12" s="565"/>
      <c r="I12" s="581"/>
      <c r="J12" s="36" t="str">
        <f>IF(AND('Mapa final'!$AA$46="Muy Alta",'Mapa final'!$AC$46="Leve"),CONCATENATE("R7C",'Mapa final'!$Q$46),"")</f>
        <v/>
      </c>
      <c r="K12" s="37" t="str">
        <f>IF(AND('Mapa final'!$AA$47="Muy Alta",'Mapa final'!$AC$47="Leve"),CONCATENATE("R7C",'Mapa final'!$Q$47),"")</f>
        <v/>
      </c>
      <c r="L12" s="37" t="str">
        <f>IF(AND('Mapa final'!$AA$48="Muy Alta",'Mapa final'!$AC$48="Leve"),CONCATENATE("R7C",'Mapa final'!$Q$48),"")</f>
        <v/>
      </c>
      <c r="M12" s="37" t="str">
        <f>IF(AND('Mapa final'!$AA$49="Muy Alta",'Mapa final'!$AC$49="Leve"),CONCATENATE("R7C",'Mapa final'!$Q$49),"")</f>
        <v/>
      </c>
      <c r="N12" s="37" t="str">
        <f>IF(AND('Mapa final'!$AA$50="Muy Alta",'Mapa final'!$AC$50="Leve"),CONCATENATE("R7C",'Mapa final'!$Q$50),"")</f>
        <v/>
      </c>
      <c r="O12" s="38" t="str">
        <f>IF(AND('Mapa final'!$AA$51="Muy Alta",'Mapa final'!$AC$51="Leve"),CONCATENATE("R7C",'Mapa final'!$Q$51),"")</f>
        <v/>
      </c>
      <c r="P12" s="36" t="str">
        <f>IF(AND('Mapa final'!$AA$46="Muy Alta",'Mapa final'!$AC$46="Menor"),CONCATENATE("R7C",'Mapa final'!$Q$46),"")</f>
        <v/>
      </c>
      <c r="Q12" s="37" t="str">
        <f>IF(AND('Mapa final'!$AA$47="Muy Alta",'Mapa final'!$AC$47="Menor"),CONCATENATE("R7C",'Mapa final'!$Q$47),"")</f>
        <v/>
      </c>
      <c r="R12" s="37" t="str">
        <f>IF(AND('Mapa final'!$AA$48="Muy Alta",'Mapa final'!$AC$48="Menor"),CONCATENATE("R7C",'Mapa final'!$Q$48),"")</f>
        <v/>
      </c>
      <c r="S12" s="37" t="str">
        <f>IF(AND('Mapa final'!$AA$49="Muy Alta",'Mapa final'!$AC$49="Menor"),CONCATENATE("R7C",'Mapa final'!$Q$49),"")</f>
        <v/>
      </c>
      <c r="T12" s="37" t="str">
        <f>IF(AND('Mapa final'!$AA$50="Muy Alta",'Mapa final'!$AC$50="Menor"),CONCATENATE("R7C",'Mapa final'!$Q$50),"")</f>
        <v/>
      </c>
      <c r="U12" s="38" t="str">
        <f>IF(AND('Mapa final'!$AA$51="Muy Alta",'Mapa final'!$AC$51="Menor"),CONCATENATE("R7C",'Mapa final'!$Q$51),"")</f>
        <v/>
      </c>
      <c r="V12" s="36" t="str">
        <f>IF(AND('Mapa final'!$AA$46="Muy Alta",'Mapa final'!$AC$46="Moderado"),CONCATENATE("R7C",'Mapa final'!$Q$46),"")</f>
        <v/>
      </c>
      <c r="W12" s="37" t="str">
        <f>IF(AND('Mapa final'!$AA$47="Muy Alta",'Mapa final'!$AC$47="Moderado"),CONCATENATE("R7C",'Mapa final'!$Q$47),"")</f>
        <v/>
      </c>
      <c r="X12" s="37" t="str">
        <f>IF(AND('Mapa final'!$AA$48="Muy Alta",'Mapa final'!$AC$48="Moderado"),CONCATENATE("R7C",'Mapa final'!$Q$48),"")</f>
        <v/>
      </c>
      <c r="Y12" s="37" t="str">
        <f>IF(AND('Mapa final'!$AA$49="Muy Alta",'Mapa final'!$AC$49="Moderado"),CONCATENATE("R7C",'Mapa final'!$Q$49),"")</f>
        <v/>
      </c>
      <c r="Z12" s="37" t="str">
        <f>IF(AND('Mapa final'!$AA$50="Muy Alta",'Mapa final'!$AC$50="Moderado"),CONCATENATE("R7C",'Mapa final'!$Q$50),"")</f>
        <v/>
      </c>
      <c r="AA12" s="38" t="str">
        <f>IF(AND('Mapa final'!$AA$51="Muy Alta",'Mapa final'!$AC$51="Moderado"),CONCATENATE("R7C",'Mapa final'!$Q$51),"")</f>
        <v/>
      </c>
      <c r="AB12" s="36" t="str">
        <f>IF(AND('Mapa final'!$AA$46="Muy Alta",'Mapa final'!$AC$46="Mayor"),CONCATENATE("R7C",'Mapa final'!$Q$46),"")</f>
        <v/>
      </c>
      <c r="AC12" s="37" t="str">
        <f>IF(AND('Mapa final'!$AA$47="Muy Alta",'Mapa final'!$AC$47="Mayor"),CONCATENATE("R7C",'Mapa final'!$Q$47),"")</f>
        <v/>
      </c>
      <c r="AD12" s="37" t="str">
        <f>IF(AND('Mapa final'!$AA$48="Muy Alta",'Mapa final'!$AC$48="Mayor"),CONCATENATE("R7C",'Mapa final'!$Q$48),"")</f>
        <v/>
      </c>
      <c r="AE12" s="37" t="str">
        <f>IF(AND('Mapa final'!$AA$49="Muy Alta",'Mapa final'!$AC$49="Mayor"),CONCATENATE("R7C",'Mapa final'!$Q$49),"")</f>
        <v/>
      </c>
      <c r="AF12" s="37" t="str">
        <f>IF(AND('Mapa final'!$AA$50="Muy Alta",'Mapa final'!$AC$50="Mayor"),CONCATENATE("R7C",'Mapa final'!$Q$50),"")</f>
        <v/>
      </c>
      <c r="AG12" s="38" t="str">
        <f>IF(AND('Mapa final'!$AA$51="Muy Alta",'Mapa final'!$AC$51="Mayor"),CONCATENATE("R7C",'Mapa final'!$Q$51),"")</f>
        <v/>
      </c>
      <c r="AH12" s="39" t="str">
        <f>IF(AND('Mapa final'!$AA$46="Muy Alta",'Mapa final'!$AC$46="Catastrófico"),CONCATENATE("R7C",'Mapa final'!$Q$46),"")</f>
        <v/>
      </c>
      <c r="AI12" s="40" t="str">
        <f>IF(AND('Mapa final'!$AA$47="Muy Alta",'Mapa final'!$AC$47="Catastrófico"),CONCATENATE("R7C",'Mapa final'!$Q$47),"")</f>
        <v/>
      </c>
      <c r="AJ12" s="40" t="str">
        <f>IF(AND('Mapa final'!$AA$48="Muy Alta",'Mapa final'!$AC$48="Catastrófico"),CONCATENATE("R7C",'Mapa final'!$Q$48),"")</f>
        <v/>
      </c>
      <c r="AK12" s="40" t="str">
        <f>IF(AND('Mapa final'!$AA$49="Muy Alta",'Mapa final'!$AC$49="Catastrófico"),CONCATENATE("R7C",'Mapa final'!$Q$49),"")</f>
        <v/>
      </c>
      <c r="AL12" s="40" t="str">
        <f>IF(AND('Mapa final'!$AA$50="Muy Alta",'Mapa final'!$AC$50="Catastrófico"),CONCATENATE("R7C",'Mapa final'!$Q$50),"")</f>
        <v/>
      </c>
      <c r="AM12" s="41" t="str">
        <f>IF(AND('Mapa final'!$AA$51="Muy Alta",'Mapa final'!$AC$51="Catastrófico"),CONCATENATE("R7C",'Mapa final'!$Q$51),"")</f>
        <v/>
      </c>
      <c r="AN12" s="67"/>
      <c r="AO12" s="572"/>
      <c r="AP12" s="573"/>
      <c r="AQ12" s="573"/>
      <c r="AR12" s="573"/>
      <c r="AS12" s="573"/>
      <c r="AT12" s="574"/>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row>
    <row r="13" spans="1:91" ht="15" customHeight="1" x14ac:dyDescent="0.25">
      <c r="A13" s="67"/>
      <c r="B13" s="467"/>
      <c r="C13" s="467"/>
      <c r="D13" s="468"/>
      <c r="E13" s="566"/>
      <c r="F13" s="565"/>
      <c r="G13" s="565"/>
      <c r="H13" s="565"/>
      <c r="I13" s="581"/>
      <c r="J13" s="36" t="str">
        <f>IF(AND('Mapa final'!$AA$52="Muy Alta",'Mapa final'!$AC$52="Leve"),CONCATENATE("R8C",'Mapa final'!$Q$52),"")</f>
        <v/>
      </c>
      <c r="K13" s="37" t="str">
        <f>IF(AND('Mapa final'!$AA$53="Muy Alta",'Mapa final'!$AC$53="Leve"),CONCATENATE("R8C",'Mapa final'!$Q$53),"")</f>
        <v/>
      </c>
      <c r="L13" s="37" t="str">
        <f>IF(AND('Mapa final'!$AA$54="Muy Alta",'Mapa final'!$AC$54="Leve"),CONCATENATE("R8C",'Mapa final'!$Q$54),"")</f>
        <v/>
      </c>
      <c r="M13" s="37" t="str">
        <f>IF(AND('Mapa final'!$AA$55="Muy Alta",'Mapa final'!$AC$55="Leve"),CONCATENATE("R8C",'Mapa final'!$Q$55),"")</f>
        <v/>
      </c>
      <c r="N13" s="37" t="str">
        <f>IF(AND('Mapa final'!$AA$56="Muy Alta",'Mapa final'!$AC$56="Leve"),CONCATENATE("R8C",'Mapa final'!$Q$56),"")</f>
        <v/>
      </c>
      <c r="O13" s="38" t="str">
        <f>IF(AND('Mapa final'!$AA$57="Muy Alta",'Mapa final'!$AC$57="Leve"),CONCATENATE("R8C",'Mapa final'!$Q$57),"")</f>
        <v/>
      </c>
      <c r="P13" s="36" t="str">
        <f>IF(AND('Mapa final'!$AA$52="Muy Alta",'Mapa final'!$AC$52="Menor"),CONCATENATE("R8C",'Mapa final'!$Q$52),"")</f>
        <v/>
      </c>
      <c r="Q13" s="37" t="str">
        <f>IF(AND('Mapa final'!$AA$53="Muy Alta",'Mapa final'!$AC$53="Menor"),CONCATENATE("R8C",'Mapa final'!$Q$53),"")</f>
        <v/>
      </c>
      <c r="R13" s="37" t="str">
        <f>IF(AND('Mapa final'!$AA$54="Muy Alta",'Mapa final'!$AC$54="Menor"),CONCATENATE("R8C",'Mapa final'!$Q$54),"")</f>
        <v/>
      </c>
      <c r="S13" s="37" t="str">
        <f>IF(AND('Mapa final'!$AA$55="Muy Alta",'Mapa final'!$AC$55="Menor"),CONCATENATE("R8C",'Mapa final'!$Q$55),"")</f>
        <v/>
      </c>
      <c r="T13" s="37" t="str">
        <f>IF(AND('Mapa final'!$AA$56="Muy Alta",'Mapa final'!$AC$56="Menor"),CONCATENATE("R8C",'Mapa final'!$Q$56),"")</f>
        <v/>
      </c>
      <c r="U13" s="38" t="str">
        <f>IF(AND('Mapa final'!$AA$57="Muy Alta",'Mapa final'!$AC$57="Menor"),CONCATENATE("R8C",'Mapa final'!$Q$57),"")</f>
        <v/>
      </c>
      <c r="V13" s="36" t="str">
        <f>IF(AND('Mapa final'!$AA$52="Muy Alta",'Mapa final'!$AC$52="Moderado"),CONCATENATE("R8C",'Mapa final'!$Q$52),"")</f>
        <v/>
      </c>
      <c r="W13" s="37" t="str">
        <f>IF(AND('Mapa final'!$AA$53="Muy Alta",'Mapa final'!$AC$53="Moderado"),CONCATENATE("R8C",'Mapa final'!$Q$53),"")</f>
        <v/>
      </c>
      <c r="X13" s="37" t="str">
        <f>IF(AND('Mapa final'!$AA$54="Muy Alta",'Mapa final'!$AC$54="Moderado"),CONCATENATE("R8C",'Mapa final'!$Q$54),"")</f>
        <v/>
      </c>
      <c r="Y13" s="37" t="str">
        <f>IF(AND('Mapa final'!$AA$55="Muy Alta",'Mapa final'!$AC$55="Moderado"),CONCATENATE("R8C",'Mapa final'!$Q$55),"")</f>
        <v/>
      </c>
      <c r="Z13" s="37" t="str">
        <f>IF(AND('Mapa final'!$AA$56="Muy Alta",'Mapa final'!$AC$56="Moderado"),CONCATENATE("R8C",'Mapa final'!$Q$56),"")</f>
        <v/>
      </c>
      <c r="AA13" s="38" t="str">
        <f>IF(AND('Mapa final'!$AA$57="Muy Alta",'Mapa final'!$AC$57="Moderado"),CONCATENATE("R8C",'Mapa final'!$Q$57),"")</f>
        <v/>
      </c>
      <c r="AB13" s="36" t="str">
        <f>IF(AND('Mapa final'!$AA$52="Muy Alta",'Mapa final'!$AC$52="Mayor"),CONCATENATE("R8C",'Mapa final'!$Q$52),"")</f>
        <v/>
      </c>
      <c r="AC13" s="37" t="str">
        <f>IF(AND('Mapa final'!$AA$53="Muy Alta",'Mapa final'!$AC$53="Mayor"),CONCATENATE("R8C",'Mapa final'!$Q$53),"")</f>
        <v/>
      </c>
      <c r="AD13" s="37" t="str">
        <f>IF(AND('Mapa final'!$AA$54="Muy Alta",'Mapa final'!$AC$54="Mayor"),CONCATENATE("R8C",'Mapa final'!$Q$54),"")</f>
        <v/>
      </c>
      <c r="AE13" s="37" t="str">
        <f>IF(AND('Mapa final'!$AA$55="Muy Alta",'Mapa final'!$AC$55="Mayor"),CONCATENATE("R8C",'Mapa final'!$Q$55),"")</f>
        <v/>
      </c>
      <c r="AF13" s="37" t="str">
        <f>IF(AND('Mapa final'!$AA$56="Muy Alta",'Mapa final'!$AC$56="Mayor"),CONCATENATE("R8C",'Mapa final'!$Q$56),"")</f>
        <v/>
      </c>
      <c r="AG13" s="38" t="str">
        <f>IF(AND('Mapa final'!$AA$57="Muy Alta",'Mapa final'!$AC$57="Mayor"),CONCATENATE("R8C",'Mapa final'!$Q$57),"")</f>
        <v/>
      </c>
      <c r="AH13" s="39" t="str">
        <f>IF(AND('Mapa final'!$AA$52="Muy Alta",'Mapa final'!$AC$52="Catastrófico"),CONCATENATE("R8C",'Mapa final'!$Q$52),"")</f>
        <v/>
      </c>
      <c r="AI13" s="40" t="str">
        <f>IF(AND('Mapa final'!$AA$53="Muy Alta",'Mapa final'!$AC$53="Catastrófico"),CONCATENATE("R8C",'Mapa final'!$Q$53),"")</f>
        <v/>
      </c>
      <c r="AJ13" s="40" t="str">
        <f>IF(AND('Mapa final'!$AA$54="Muy Alta",'Mapa final'!$AC$54="Catastrófico"),CONCATENATE("R8C",'Mapa final'!$Q$54),"")</f>
        <v/>
      </c>
      <c r="AK13" s="40" t="str">
        <f>IF(AND('Mapa final'!$AA$55="Muy Alta",'Mapa final'!$AC$55="Catastrófico"),CONCATENATE("R8C",'Mapa final'!$Q$55),"")</f>
        <v/>
      </c>
      <c r="AL13" s="40" t="str">
        <f>IF(AND('Mapa final'!$AA$56="Muy Alta",'Mapa final'!$AC$56="Catastrófico"),CONCATENATE("R8C",'Mapa final'!$Q$56),"")</f>
        <v/>
      </c>
      <c r="AM13" s="41" t="str">
        <f>IF(AND('Mapa final'!$AA$57="Muy Alta",'Mapa final'!$AC$57="Catastrófico"),CONCATENATE("R8C",'Mapa final'!$Q$57),"")</f>
        <v/>
      </c>
      <c r="AN13" s="67"/>
      <c r="AO13" s="572"/>
      <c r="AP13" s="573"/>
      <c r="AQ13" s="573"/>
      <c r="AR13" s="573"/>
      <c r="AS13" s="573"/>
      <c r="AT13" s="574"/>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row>
    <row r="14" spans="1:91" ht="15" customHeight="1" x14ac:dyDescent="0.25">
      <c r="A14" s="67"/>
      <c r="B14" s="467"/>
      <c r="C14" s="467"/>
      <c r="D14" s="468"/>
      <c r="E14" s="566"/>
      <c r="F14" s="565"/>
      <c r="G14" s="565"/>
      <c r="H14" s="565"/>
      <c r="I14" s="581"/>
      <c r="J14" s="36" t="str">
        <f>IF(AND('Mapa final'!$AA$58="Muy Alta",'Mapa final'!$AC$58="Leve"),CONCATENATE("R9C",'Mapa final'!$Q$58),"")</f>
        <v/>
      </c>
      <c r="K14" s="37" t="str">
        <f>IF(AND('Mapa final'!$AA$59="Muy Alta",'Mapa final'!$AC$59="Leve"),CONCATENATE("R9C",'Mapa final'!$Q$59),"")</f>
        <v/>
      </c>
      <c r="L14" s="37" t="str">
        <f>IF(AND('Mapa final'!$AA$60="Muy Alta",'Mapa final'!$AC$60="Leve"),CONCATENATE("R9C",'Mapa final'!$Q$60),"")</f>
        <v/>
      </c>
      <c r="M14" s="37" t="str">
        <f>IF(AND('Mapa final'!$AA$61="Muy Alta",'Mapa final'!$AC$61="Leve"),CONCATENATE("R9C",'Mapa final'!$Q$61),"")</f>
        <v/>
      </c>
      <c r="N14" s="37" t="str">
        <f>IF(AND('Mapa final'!$AA$62="Muy Alta",'Mapa final'!$AC$62="Leve"),CONCATENATE("R9C",'Mapa final'!$Q$62),"")</f>
        <v/>
      </c>
      <c r="O14" s="38" t="str">
        <f>IF(AND('Mapa final'!$AA$63="Muy Alta",'Mapa final'!$AC$63="Leve"),CONCATENATE("R9C",'Mapa final'!$Q$63),"")</f>
        <v/>
      </c>
      <c r="P14" s="36" t="str">
        <f>IF(AND('Mapa final'!$AA$58="Muy Alta",'Mapa final'!$AC$58="Menor"),CONCATENATE("R9C",'Mapa final'!$Q$58),"")</f>
        <v/>
      </c>
      <c r="Q14" s="37" t="str">
        <f>IF(AND('Mapa final'!$AA$59="Muy Alta",'Mapa final'!$AC$59="Menor"),CONCATENATE("R9C",'Mapa final'!$Q$59),"")</f>
        <v/>
      </c>
      <c r="R14" s="37" t="str">
        <f>IF(AND('Mapa final'!$AA$60="Muy Alta",'Mapa final'!$AC$60="Menor"),CONCATENATE("R9C",'Mapa final'!$Q$60),"")</f>
        <v/>
      </c>
      <c r="S14" s="37" t="str">
        <f>IF(AND('Mapa final'!$AA$61="Muy Alta",'Mapa final'!$AC$61="Menor"),CONCATENATE("R9C",'Mapa final'!$Q$61),"")</f>
        <v/>
      </c>
      <c r="T14" s="37" t="str">
        <f>IF(AND('Mapa final'!$AA$62="Muy Alta",'Mapa final'!$AC$62="Menor"),CONCATENATE("R9C",'Mapa final'!$Q$62),"")</f>
        <v/>
      </c>
      <c r="U14" s="38" t="str">
        <f>IF(AND('Mapa final'!$AA$63="Muy Alta",'Mapa final'!$AC$63="Menor"),CONCATENATE("R9C",'Mapa final'!$Q$63),"")</f>
        <v/>
      </c>
      <c r="V14" s="36" t="str">
        <f>IF(AND('Mapa final'!$AA$58="Muy Alta",'Mapa final'!$AC$58="Moderado"),CONCATENATE("R9C",'Mapa final'!$Q$58),"")</f>
        <v/>
      </c>
      <c r="W14" s="37" t="str">
        <f>IF(AND('Mapa final'!$AA$59="Muy Alta",'Mapa final'!$AC$59="Moderado"),CONCATENATE("R9C",'Mapa final'!$Q$59),"")</f>
        <v/>
      </c>
      <c r="X14" s="37" t="str">
        <f>IF(AND('Mapa final'!$AA$60="Muy Alta",'Mapa final'!$AC$60="Moderado"),CONCATENATE("R9C",'Mapa final'!$Q$60),"")</f>
        <v/>
      </c>
      <c r="Y14" s="37" t="str">
        <f>IF(AND('Mapa final'!$AA$61="Muy Alta",'Mapa final'!$AC$61="Moderado"),CONCATENATE("R9C",'Mapa final'!$Q$61),"")</f>
        <v/>
      </c>
      <c r="Z14" s="37" t="str">
        <f>IF(AND('Mapa final'!$AA$62="Muy Alta",'Mapa final'!$AC$62="Moderado"),CONCATENATE("R9C",'Mapa final'!$Q$62),"")</f>
        <v/>
      </c>
      <c r="AA14" s="38" t="str">
        <f>IF(AND('Mapa final'!$AA$63="Muy Alta",'Mapa final'!$AC$63="Moderado"),CONCATENATE("R9C",'Mapa final'!$Q$63),"")</f>
        <v/>
      </c>
      <c r="AB14" s="36" t="str">
        <f>IF(AND('Mapa final'!$AA$58="Muy Alta",'Mapa final'!$AC$58="Mayor"),CONCATENATE("R9C",'Mapa final'!$Q$58),"")</f>
        <v/>
      </c>
      <c r="AC14" s="37" t="str">
        <f>IF(AND('Mapa final'!$AA$59="Muy Alta",'Mapa final'!$AC$59="Mayor"),CONCATENATE("R9C",'Mapa final'!$Q$59),"")</f>
        <v/>
      </c>
      <c r="AD14" s="37" t="str">
        <f>IF(AND('Mapa final'!$AA$60="Muy Alta",'Mapa final'!$AC$60="Mayor"),CONCATENATE("R9C",'Mapa final'!$Q$60),"")</f>
        <v/>
      </c>
      <c r="AE14" s="37" t="str">
        <f>IF(AND('Mapa final'!$AA$61="Muy Alta",'Mapa final'!$AC$61="Mayor"),CONCATENATE("R9C",'Mapa final'!$Q$61),"")</f>
        <v/>
      </c>
      <c r="AF14" s="37" t="str">
        <f>IF(AND('Mapa final'!$AA$62="Muy Alta",'Mapa final'!$AC$62="Mayor"),CONCATENATE("R9C",'Mapa final'!$Q$62),"")</f>
        <v/>
      </c>
      <c r="AG14" s="38" t="str">
        <f>IF(AND('Mapa final'!$AA$63="Muy Alta",'Mapa final'!$AC$63="Mayor"),CONCATENATE("R9C",'Mapa final'!$Q$63),"")</f>
        <v/>
      </c>
      <c r="AH14" s="39" t="str">
        <f>IF(AND('Mapa final'!$AA$58="Muy Alta",'Mapa final'!$AC$58="Catastrófico"),CONCATENATE("R9C",'Mapa final'!$Q$58),"")</f>
        <v/>
      </c>
      <c r="AI14" s="40" t="str">
        <f>IF(AND('Mapa final'!$AA$59="Muy Alta",'Mapa final'!$AC$59="Catastrófico"),CONCATENATE("R9C",'Mapa final'!$Q$59),"")</f>
        <v/>
      </c>
      <c r="AJ14" s="40" t="str">
        <f>IF(AND('Mapa final'!$AA$60="Muy Alta",'Mapa final'!$AC$60="Catastrófico"),CONCATENATE("R9C",'Mapa final'!$Q$60),"")</f>
        <v/>
      </c>
      <c r="AK14" s="40" t="str">
        <f>IF(AND('Mapa final'!$AA$61="Muy Alta",'Mapa final'!$AC$61="Catastrófico"),CONCATENATE("R9C",'Mapa final'!$Q$61),"")</f>
        <v/>
      </c>
      <c r="AL14" s="40" t="str">
        <f>IF(AND('Mapa final'!$AA$62="Muy Alta",'Mapa final'!$AC$62="Catastrófico"),CONCATENATE("R9C",'Mapa final'!$Q$62),"")</f>
        <v/>
      </c>
      <c r="AM14" s="41" t="str">
        <f>IF(AND('Mapa final'!$AA$63="Muy Alta",'Mapa final'!$AC$63="Catastrófico"),CONCATENATE("R9C",'Mapa final'!$Q$63),"")</f>
        <v/>
      </c>
      <c r="AN14" s="67"/>
      <c r="AO14" s="572"/>
      <c r="AP14" s="573"/>
      <c r="AQ14" s="573"/>
      <c r="AR14" s="573"/>
      <c r="AS14" s="573"/>
      <c r="AT14" s="574"/>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row>
    <row r="15" spans="1:91" ht="15.75" customHeight="1" thickBot="1" x14ac:dyDescent="0.3">
      <c r="A15" s="67"/>
      <c r="B15" s="467"/>
      <c r="C15" s="467"/>
      <c r="D15" s="468"/>
      <c r="E15" s="567"/>
      <c r="F15" s="568"/>
      <c r="G15" s="568"/>
      <c r="H15" s="568"/>
      <c r="I15" s="582"/>
      <c r="J15" s="42" t="str">
        <f>IF(AND('Mapa final'!$AA$64="Muy Alta",'Mapa final'!$AC$64="Leve"),CONCATENATE("R10C",'Mapa final'!$Q$64),"")</f>
        <v/>
      </c>
      <c r="K15" s="43" t="str">
        <f>IF(AND('Mapa final'!$AA$65="Muy Alta",'Mapa final'!$AC$65="Leve"),CONCATENATE("R10C",'Mapa final'!$Q$65),"")</f>
        <v/>
      </c>
      <c r="L15" s="43" t="str">
        <f>IF(AND('Mapa final'!$AA$66="Muy Alta",'Mapa final'!$AC$66="Leve"),CONCATENATE("R10C",'Mapa final'!$Q$66),"")</f>
        <v/>
      </c>
      <c r="M15" s="43" t="str">
        <f>IF(AND('Mapa final'!$AA$67="Muy Alta",'Mapa final'!$AC$67="Leve"),CONCATENATE("R10C",'Mapa final'!$Q$67),"")</f>
        <v/>
      </c>
      <c r="N15" s="43" t="str">
        <f>IF(AND('Mapa final'!$AA$68="Muy Alta",'Mapa final'!$AC$68="Leve"),CONCATENATE("R10C",'Mapa final'!$Q$68),"")</f>
        <v/>
      </c>
      <c r="O15" s="44" t="str">
        <f>IF(AND('Mapa final'!$AA$69="Muy Alta",'Mapa final'!$AC$69="Leve"),CONCATENATE("R10C",'Mapa final'!$Q$69),"")</f>
        <v/>
      </c>
      <c r="P15" s="36" t="str">
        <f>IF(AND('Mapa final'!$AA$64="Muy Alta",'Mapa final'!$AC$64="Menor"),CONCATENATE("R10C",'Mapa final'!$Q$64),"")</f>
        <v/>
      </c>
      <c r="Q15" s="37" t="str">
        <f>IF(AND('Mapa final'!$AA$65="Muy Alta",'Mapa final'!$AC$65="Menor"),CONCATENATE("R10C",'Mapa final'!$Q$65),"")</f>
        <v/>
      </c>
      <c r="R15" s="37" t="str">
        <f>IF(AND('Mapa final'!$AA$66="Muy Alta",'Mapa final'!$AC$66="Menor"),CONCATENATE("R10C",'Mapa final'!$Q$66),"")</f>
        <v/>
      </c>
      <c r="S15" s="37" t="str">
        <f>IF(AND('Mapa final'!$AA$67="Muy Alta",'Mapa final'!$AC$67="Menor"),CONCATENATE("R10C",'Mapa final'!$Q$67),"")</f>
        <v/>
      </c>
      <c r="T15" s="37" t="str">
        <f>IF(AND('Mapa final'!$AA$68="Muy Alta",'Mapa final'!$AC$68="Menor"),CONCATENATE("R10C",'Mapa final'!$Q$68),"")</f>
        <v/>
      </c>
      <c r="U15" s="38" t="str">
        <f>IF(AND('Mapa final'!$AA$69="Muy Alta",'Mapa final'!$AC$69="Menor"),CONCATENATE("R10C",'Mapa final'!$Q$69),"")</f>
        <v/>
      </c>
      <c r="V15" s="42" t="str">
        <f>IF(AND('Mapa final'!$AA$64="Muy Alta",'Mapa final'!$AC$64="Moderado"),CONCATENATE("R10C",'Mapa final'!$Q$64),"")</f>
        <v/>
      </c>
      <c r="W15" s="43" t="str">
        <f>IF(AND('Mapa final'!$AA$65="Muy Alta",'Mapa final'!$AC$65="Moderado"),CONCATENATE("R10C",'Mapa final'!$Q$65),"")</f>
        <v/>
      </c>
      <c r="X15" s="43" t="str">
        <f>IF(AND('Mapa final'!$AA$66="Muy Alta",'Mapa final'!$AC$66="Moderado"),CONCATENATE("R10C",'Mapa final'!$Q$66),"")</f>
        <v/>
      </c>
      <c r="Y15" s="43" t="str">
        <f>IF(AND('Mapa final'!$AA$67="Muy Alta",'Mapa final'!$AC$67="Moderado"),CONCATENATE("R10C",'Mapa final'!$Q$67),"")</f>
        <v/>
      </c>
      <c r="Z15" s="43" t="str">
        <f>IF(AND('Mapa final'!$AA$68="Muy Alta",'Mapa final'!$AC$68="Moderado"),CONCATENATE("R10C",'Mapa final'!$Q$68),"")</f>
        <v/>
      </c>
      <c r="AA15" s="44" t="str">
        <f>IF(AND('Mapa final'!$AA$69="Muy Alta",'Mapa final'!$AC$69="Moderado"),CONCATENATE("R10C",'Mapa final'!$Q$69),"")</f>
        <v/>
      </c>
      <c r="AB15" s="36" t="str">
        <f>IF(AND('Mapa final'!$AA$64="Muy Alta",'Mapa final'!$AC$64="Mayor"),CONCATENATE("R10C",'Mapa final'!$Q$64),"")</f>
        <v/>
      </c>
      <c r="AC15" s="37" t="str">
        <f>IF(AND('Mapa final'!$AA$65="Muy Alta",'Mapa final'!$AC$65="Mayor"),CONCATENATE("R10C",'Mapa final'!$Q$65),"")</f>
        <v/>
      </c>
      <c r="AD15" s="37" t="str">
        <f>IF(AND('Mapa final'!$AA$66="Muy Alta",'Mapa final'!$AC$66="Mayor"),CONCATENATE("R10C",'Mapa final'!$Q$66),"")</f>
        <v/>
      </c>
      <c r="AE15" s="37" t="str">
        <f>IF(AND('Mapa final'!$AA$67="Muy Alta",'Mapa final'!$AC$67="Mayor"),CONCATENATE("R10C",'Mapa final'!$Q$67),"")</f>
        <v/>
      </c>
      <c r="AF15" s="37" t="str">
        <f>IF(AND('Mapa final'!$AA$68="Muy Alta",'Mapa final'!$AC$68="Mayor"),CONCATENATE("R10C",'Mapa final'!$Q$68),"")</f>
        <v/>
      </c>
      <c r="AG15" s="38" t="str">
        <f>IF(AND('Mapa final'!$AA$69="Muy Alta",'Mapa final'!$AC$69="Mayor"),CONCATENATE("R10C",'Mapa final'!$Q$69),"")</f>
        <v/>
      </c>
      <c r="AH15" s="45" t="str">
        <f>IF(AND('Mapa final'!$AA$64="Muy Alta",'Mapa final'!$AC$64="Catastrófico"),CONCATENATE("R10C",'Mapa final'!$Q$64),"")</f>
        <v/>
      </c>
      <c r="AI15" s="46" t="str">
        <f>IF(AND('Mapa final'!$AA$65="Muy Alta",'Mapa final'!$AC$65="Catastrófico"),CONCATENATE("R10C",'Mapa final'!$Q$65),"")</f>
        <v/>
      </c>
      <c r="AJ15" s="46" t="str">
        <f>IF(AND('Mapa final'!$AA$66="Muy Alta",'Mapa final'!$AC$66="Catastrófico"),CONCATENATE("R10C",'Mapa final'!$Q$66),"")</f>
        <v/>
      </c>
      <c r="AK15" s="46" t="str">
        <f>IF(AND('Mapa final'!$AA$67="Muy Alta",'Mapa final'!$AC$67="Catastrófico"),CONCATENATE("R10C",'Mapa final'!$Q$67),"")</f>
        <v/>
      </c>
      <c r="AL15" s="46" t="str">
        <f>IF(AND('Mapa final'!$AA$68="Muy Alta",'Mapa final'!$AC$68="Catastrófico"),CONCATENATE("R10C",'Mapa final'!$Q$68),"")</f>
        <v/>
      </c>
      <c r="AM15" s="47" t="str">
        <f>IF(AND('Mapa final'!$AA$69="Muy Alta",'Mapa final'!$AC$69="Catastrófico"),CONCATENATE("R10C",'Mapa final'!$Q$69),"")</f>
        <v/>
      </c>
      <c r="AN15" s="67"/>
      <c r="AO15" s="575"/>
      <c r="AP15" s="576"/>
      <c r="AQ15" s="576"/>
      <c r="AR15" s="576"/>
      <c r="AS15" s="576"/>
      <c r="AT15" s="57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row>
    <row r="16" spans="1:91" ht="15" customHeight="1" x14ac:dyDescent="0.25">
      <c r="A16" s="67"/>
      <c r="B16" s="467"/>
      <c r="C16" s="467"/>
      <c r="D16" s="468"/>
      <c r="E16" s="562" t="s">
        <v>109</v>
      </c>
      <c r="F16" s="563"/>
      <c r="G16" s="563"/>
      <c r="H16" s="563"/>
      <c r="I16" s="563"/>
      <c r="J16" s="48" t="str">
        <f ca="1">IF(AND('Mapa final'!$AA$10="Alta",'Mapa final'!$AC$10="Leve"),CONCATENATE("R1C",'Mapa final'!$Q$10),"")</f>
        <v/>
      </c>
      <c r="K16" s="49" t="str">
        <f>IF(AND('Mapa final'!$AA$11="Alta",'Mapa final'!$AC$11="Leve"),CONCATENATE("R1C",'Mapa final'!$Q$11),"")</f>
        <v/>
      </c>
      <c r="L16" s="49" t="str">
        <f>IF(AND('Mapa final'!$AA$12="Alta",'Mapa final'!$AC$12="Leve"),CONCATENATE("R1C",'Mapa final'!$Q$12),"")</f>
        <v/>
      </c>
      <c r="M16" s="49" t="str">
        <f>IF(AND('Mapa final'!$AA$13="Alta",'Mapa final'!$AC$13="Leve"),CONCATENATE("R1C",'Mapa final'!$Q$13),"")</f>
        <v/>
      </c>
      <c r="N16" s="49" t="str">
        <f>IF(AND('Mapa final'!$AA$14="Alta",'Mapa final'!$AC$14="Leve"),CONCATENATE("R1C",'Mapa final'!$Q$14),"")</f>
        <v/>
      </c>
      <c r="O16" s="50" t="str">
        <f>IF(AND('Mapa final'!$AA$15="Alta",'Mapa final'!$AC$15="Leve"),CONCATENATE("R1C",'Mapa final'!$Q$15),"")</f>
        <v/>
      </c>
      <c r="P16" s="48" t="str">
        <f ca="1">IF(AND('Mapa final'!$AA$10="Alta",'Mapa final'!$AC$10="Menor"),CONCATENATE("R1C",'Mapa final'!$Q$10),"")</f>
        <v/>
      </c>
      <c r="Q16" s="49" t="str">
        <f>IF(AND('Mapa final'!$AA$11="Alta",'Mapa final'!$AC$11="Menor"),CONCATENATE("R1C",'Mapa final'!$Q$11),"")</f>
        <v/>
      </c>
      <c r="R16" s="49" t="str">
        <f>IF(AND('Mapa final'!$AA$12="Alta",'Mapa final'!$AC$12="Menor"),CONCATENATE("R1C",'Mapa final'!$Q$12),"")</f>
        <v/>
      </c>
      <c r="S16" s="49" t="str">
        <f>IF(AND('Mapa final'!$AA$13="Alta",'Mapa final'!$AC$13="Menor"),CONCATENATE("R1C",'Mapa final'!$Q$13),"")</f>
        <v/>
      </c>
      <c r="T16" s="49" t="str">
        <f>IF(AND('Mapa final'!$AA$14="Alta",'Mapa final'!$AC$14="Menor"),CONCATENATE("R1C",'Mapa final'!$Q$14),"")</f>
        <v/>
      </c>
      <c r="U16" s="50" t="str">
        <f>IF(AND('Mapa final'!$AA$15="Alta",'Mapa final'!$AC$15="Menor"),CONCATENATE("R1C",'Mapa final'!$Q$15),"")</f>
        <v/>
      </c>
      <c r="V16" s="30" t="str">
        <f ca="1">IF(AND('Mapa final'!$AA$10="Alta",'Mapa final'!$AC$10="Moderado"),CONCATENATE("R1C",'Mapa final'!$Q$10),"")</f>
        <v/>
      </c>
      <c r="W16" s="31" t="str">
        <f>IF(AND('Mapa final'!$AA$11="Alta",'Mapa final'!$AC$11="Moderado"),CONCATENATE("R1C",'Mapa final'!$Q$11),"")</f>
        <v/>
      </c>
      <c r="X16" s="31" t="str">
        <f>IF(AND('Mapa final'!$AA$12="Alta",'Mapa final'!$AC$12="Moderado"),CONCATENATE("R1C",'Mapa final'!$Q$12),"")</f>
        <v/>
      </c>
      <c r="Y16" s="31" t="str">
        <f>IF(AND('Mapa final'!$AA$13="Alta",'Mapa final'!$AC$13="Moderado"),CONCATENATE("R1C",'Mapa final'!$Q$13),"")</f>
        <v/>
      </c>
      <c r="Z16" s="31" t="str">
        <f>IF(AND('Mapa final'!$AA$14="Alta",'Mapa final'!$AC$14="Moderado"),CONCATENATE("R1C",'Mapa final'!$Q$14),"")</f>
        <v/>
      </c>
      <c r="AA16" s="32" t="str">
        <f>IF(AND('Mapa final'!$AA$15="Alta",'Mapa final'!$AC$15="Moderado"),CONCATENATE("R1C",'Mapa final'!$Q$15),"")</f>
        <v/>
      </c>
      <c r="AB16" s="30" t="str">
        <f ca="1">IF(AND('Mapa final'!$AA$10="Alta",'Mapa final'!$AC$10="Mayor"),CONCATENATE("R1C",'Mapa final'!$Q$10),"")</f>
        <v/>
      </c>
      <c r="AC16" s="31" t="str">
        <f>IF(AND('Mapa final'!$AA$11="Alta",'Mapa final'!$AC$11="Mayor"),CONCATENATE("R1C",'Mapa final'!$Q$11),"")</f>
        <v/>
      </c>
      <c r="AD16" s="31" t="str">
        <f>IF(AND('Mapa final'!$AA$12="Alta",'Mapa final'!$AC$12="Mayor"),CONCATENATE("R1C",'Mapa final'!$Q$12),"")</f>
        <v/>
      </c>
      <c r="AE16" s="31" t="str">
        <f>IF(AND('Mapa final'!$AA$13="Alta",'Mapa final'!$AC$13="Mayor"),CONCATENATE("R1C",'Mapa final'!$Q$13),"")</f>
        <v/>
      </c>
      <c r="AF16" s="31" t="str">
        <f>IF(AND('Mapa final'!$AA$14="Alta",'Mapa final'!$AC$14="Mayor"),CONCATENATE("R1C",'Mapa final'!$Q$14),"")</f>
        <v/>
      </c>
      <c r="AG16" s="32" t="str">
        <f>IF(AND('Mapa final'!$AA$15="Alta",'Mapa final'!$AC$15="Mayor"),CONCATENATE("R1C",'Mapa final'!$Q$15),"")</f>
        <v/>
      </c>
      <c r="AH16" s="33" t="str">
        <f ca="1">IF(AND('Mapa final'!$AA$10="Alta",'Mapa final'!$AC$10="Catastrófico"),CONCATENATE("R1C",'Mapa final'!$Q$10),"")</f>
        <v/>
      </c>
      <c r="AI16" s="34" t="str">
        <f>IF(AND('Mapa final'!$AA$11="Alta",'Mapa final'!$AC$11="Catastrófico"),CONCATENATE("R1C",'Mapa final'!$Q$11),"")</f>
        <v/>
      </c>
      <c r="AJ16" s="34" t="str">
        <f>IF(AND('Mapa final'!$AA$12="Alta",'Mapa final'!$AC$12="Catastrófico"),CONCATENATE("R1C",'Mapa final'!$Q$12),"")</f>
        <v/>
      </c>
      <c r="AK16" s="34" t="str">
        <f>IF(AND('Mapa final'!$AA$13="Alta",'Mapa final'!$AC$13="Catastrófico"),CONCATENATE("R1C",'Mapa final'!$Q$13),"")</f>
        <v/>
      </c>
      <c r="AL16" s="34" t="str">
        <f>IF(AND('Mapa final'!$AA$14="Alta",'Mapa final'!$AC$14="Catastrófico"),CONCATENATE("R1C",'Mapa final'!$Q$14),"")</f>
        <v/>
      </c>
      <c r="AM16" s="35" t="str">
        <f>IF(AND('Mapa final'!$AA$15="Alta",'Mapa final'!$AC$15="Catastrófico"),CONCATENATE("R1C",'Mapa final'!$Q$15),"")</f>
        <v/>
      </c>
      <c r="AN16" s="67"/>
      <c r="AO16" s="553" t="s">
        <v>78</v>
      </c>
      <c r="AP16" s="554"/>
      <c r="AQ16" s="554"/>
      <c r="AR16" s="554"/>
      <c r="AS16" s="554"/>
      <c r="AT16" s="555"/>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row>
    <row r="17" spans="1:76" ht="15" customHeight="1" x14ac:dyDescent="0.25">
      <c r="A17" s="67"/>
      <c r="B17" s="467"/>
      <c r="C17" s="467"/>
      <c r="D17" s="468"/>
      <c r="E17" s="564"/>
      <c r="F17" s="565"/>
      <c r="G17" s="565"/>
      <c r="H17" s="565"/>
      <c r="I17" s="565"/>
      <c r="J17" s="51" t="str">
        <f>IF(AND('Mapa final'!$AA$16="Alta",'Mapa final'!$AC$16="Leve"),CONCATENATE("R2C",'Mapa final'!$Q$16),"")</f>
        <v/>
      </c>
      <c r="K17" s="52" t="str">
        <f>IF(AND('Mapa final'!$AA$17="Alta",'Mapa final'!$AC$17="Leve"),CONCATENATE("R2C",'Mapa final'!$Q$17),"")</f>
        <v/>
      </c>
      <c r="L17" s="52" t="str">
        <f>IF(AND('Mapa final'!$AA$18="Alta",'Mapa final'!$AC$18="Leve"),CONCATENATE("R2C",'Mapa final'!$Q$18),"")</f>
        <v/>
      </c>
      <c r="M17" s="52" t="str">
        <f>IF(AND('Mapa final'!$AA$19="Alta",'Mapa final'!$AC$19="Leve"),CONCATENATE("R2C",'Mapa final'!$Q$19),"")</f>
        <v/>
      </c>
      <c r="N17" s="52" t="str">
        <f>IF(AND('Mapa final'!$AA$20="Alta",'Mapa final'!$AC$20="Leve"),CONCATENATE("R2C",'Mapa final'!$Q$20),"")</f>
        <v/>
      </c>
      <c r="O17" s="53" t="str">
        <f>IF(AND('Mapa final'!$AA$21="Alta",'Mapa final'!$AC$21="Leve"),CONCATENATE("R2C",'Mapa final'!$Q$21),"")</f>
        <v/>
      </c>
      <c r="P17" s="51" t="str">
        <f>IF(AND('Mapa final'!$AA$16="Alta",'Mapa final'!$AC$16="Menor"),CONCATENATE("R2C",'Mapa final'!$Q$16),"")</f>
        <v/>
      </c>
      <c r="Q17" s="52" t="str">
        <f>IF(AND('Mapa final'!$AA$17="Alta",'Mapa final'!$AC$17="Menor"),CONCATENATE("R2C",'Mapa final'!$Q$17),"")</f>
        <v/>
      </c>
      <c r="R17" s="52" t="str">
        <f>IF(AND('Mapa final'!$AA$18="Alta",'Mapa final'!$AC$18="Menor"),CONCATENATE("R2C",'Mapa final'!$Q$18),"")</f>
        <v/>
      </c>
      <c r="S17" s="52" t="str">
        <f>IF(AND('Mapa final'!$AA$19="Alta",'Mapa final'!$AC$19="Menor"),CONCATENATE("R2C",'Mapa final'!$Q$19),"")</f>
        <v/>
      </c>
      <c r="T17" s="52" t="str">
        <f>IF(AND('Mapa final'!$AA$20="Alta",'Mapa final'!$AC$20="Menor"),CONCATENATE("R2C",'Mapa final'!$Q$20),"")</f>
        <v/>
      </c>
      <c r="U17" s="53" t="str">
        <f>IF(AND('Mapa final'!$AA$21="Alta",'Mapa final'!$AC$21="Menor"),CONCATENATE("R2C",'Mapa final'!$Q$21),"")</f>
        <v/>
      </c>
      <c r="V17" s="36" t="str">
        <f>IF(AND('Mapa final'!$AA$16="Alta",'Mapa final'!$AC$16="Moderado"),CONCATENATE("R2C",'Mapa final'!$Q$16),"")</f>
        <v/>
      </c>
      <c r="W17" s="37" t="str">
        <f>IF(AND('Mapa final'!$AA$17="Alta",'Mapa final'!$AC$17="Moderado"),CONCATENATE("R2C",'Mapa final'!$Q$17),"")</f>
        <v/>
      </c>
      <c r="X17" s="37" t="str">
        <f>IF(AND('Mapa final'!$AA$18="Alta",'Mapa final'!$AC$18="Moderado"),CONCATENATE("R2C",'Mapa final'!$Q$18),"")</f>
        <v/>
      </c>
      <c r="Y17" s="37" t="str">
        <f>IF(AND('Mapa final'!$AA$19="Alta",'Mapa final'!$AC$19="Moderado"),CONCATENATE("R2C",'Mapa final'!$Q$19),"")</f>
        <v/>
      </c>
      <c r="Z17" s="37" t="str">
        <f>IF(AND('Mapa final'!$AA$20="Alta",'Mapa final'!$AC$20="Moderado"),CONCATENATE("R2C",'Mapa final'!$Q$20),"")</f>
        <v/>
      </c>
      <c r="AA17" s="38" t="str">
        <f>IF(AND('Mapa final'!$AA$21="Alta",'Mapa final'!$AC$21="Moderado"),CONCATENATE("R2C",'Mapa final'!$Q$21),"")</f>
        <v/>
      </c>
      <c r="AB17" s="36" t="str">
        <f>IF(AND('Mapa final'!$AA$16="Alta",'Mapa final'!$AC$16="Mayor"),CONCATENATE("R2C",'Mapa final'!$Q$16),"")</f>
        <v/>
      </c>
      <c r="AC17" s="37" t="str">
        <f>IF(AND('Mapa final'!$AA$17="Alta",'Mapa final'!$AC$17="Mayor"),CONCATENATE("R2C",'Mapa final'!$Q$17),"")</f>
        <v/>
      </c>
      <c r="AD17" s="37" t="str">
        <f>IF(AND('Mapa final'!$AA$18="Alta",'Mapa final'!$AC$18="Mayor"),CONCATENATE("R2C",'Mapa final'!$Q$18),"")</f>
        <v/>
      </c>
      <c r="AE17" s="37" t="str">
        <f>IF(AND('Mapa final'!$AA$19="Alta",'Mapa final'!$AC$19="Mayor"),CONCATENATE("R2C",'Mapa final'!$Q$19),"")</f>
        <v/>
      </c>
      <c r="AF17" s="37" t="str">
        <f>IF(AND('Mapa final'!$AA$20="Alta",'Mapa final'!$AC$20="Mayor"),CONCATENATE("R2C",'Mapa final'!$Q$20),"")</f>
        <v/>
      </c>
      <c r="AG17" s="38" t="str">
        <f>IF(AND('Mapa final'!$AA$21="Alta",'Mapa final'!$AC$21="Mayor"),CONCATENATE("R2C",'Mapa final'!$Q$21),"")</f>
        <v/>
      </c>
      <c r="AH17" s="39" t="str">
        <f>IF(AND('Mapa final'!$AA$16="Alta",'Mapa final'!$AC$16="Catastrófico"),CONCATENATE("R2C",'Mapa final'!$Q$16),"")</f>
        <v/>
      </c>
      <c r="AI17" s="40" t="str">
        <f>IF(AND('Mapa final'!$AA$17="Alta",'Mapa final'!$AC$17="Catastrófico"),CONCATENATE("R2C",'Mapa final'!$Q$17),"")</f>
        <v/>
      </c>
      <c r="AJ17" s="40" t="str">
        <f>IF(AND('Mapa final'!$AA$18="Alta",'Mapa final'!$AC$18="Catastrófico"),CONCATENATE("R2C",'Mapa final'!$Q$18),"")</f>
        <v/>
      </c>
      <c r="AK17" s="40" t="str">
        <f>IF(AND('Mapa final'!$AA$19="Alta",'Mapa final'!$AC$19="Catastrófico"),CONCATENATE("R2C",'Mapa final'!$Q$19),"")</f>
        <v/>
      </c>
      <c r="AL17" s="40" t="str">
        <f>IF(AND('Mapa final'!$AA$20="Alta",'Mapa final'!$AC$20="Catastrófico"),CONCATENATE("R2C",'Mapa final'!$Q$20),"")</f>
        <v/>
      </c>
      <c r="AM17" s="41" t="str">
        <f>IF(AND('Mapa final'!$AA$21="Alta",'Mapa final'!$AC$21="Catastrófico"),CONCATENATE("R2C",'Mapa final'!$Q$21),"")</f>
        <v/>
      </c>
      <c r="AN17" s="67"/>
      <c r="AO17" s="556"/>
      <c r="AP17" s="557"/>
      <c r="AQ17" s="557"/>
      <c r="AR17" s="557"/>
      <c r="AS17" s="557"/>
      <c r="AT17" s="558"/>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row>
    <row r="18" spans="1:76" ht="15" customHeight="1" x14ac:dyDescent="0.25">
      <c r="A18" s="67"/>
      <c r="B18" s="467"/>
      <c r="C18" s="467"/>
      <c r="D18" s="468"/>
      <c r="E18" s="566"/>
      <c r="F18" s="565"/>
      <c r="G18" s="565"/>
      <c r="H18" s="565"/>
      <c r="I18" s="565"/>
      <c r="J18" s="51" t="str">
        <f>IF(AND('Mapa final'!$AA$22="Alta",'Mapa final'!$AC$22="Leve"),CONCATENATE("R3C",'Mapa final'!$Q$22),"")</f>
        <v/>
      </c>
      <c r="K18" s="52" t="str">
        <f>IF(AND('Mapa final'!$AA$23="Alta",'Mapa final'!$AC$23="Leve"),CONCATENATE("R3C",'Mapa final'!$Q$23),"")</f>
        <v/>
      </c>
      <c r="L18" s="52" t="str">
        <f>IF(AND('Mapa final'!$AA$24="Alta",'Mapa final'!$AC$24="Leve"),CONCATENATE("R3C",'Mapa final'!$Q$24),"")</f>
        <v/>
      </c>
      <c r="M18" s="52" t="str">
        <f>IF(AND('Mapa final'!$AA$25="Alta",'Mapa final'!$AC$25="Leve"),CONCATENATE("R3C",'Mapa final'!$Q$25),"")</f>
        <v/>
      </c>
      <c r="N18" s="52" t="str">
        <f>IF(AND('Mapa final'!$AA$26="Alta",'Mapa final'!$AC$26="Leve"),CONCATENATE("R3C",'Mapa final'!$Q$26),"")</f>
        <v/>
      </c>
      <c r="O18" s="53" t="str">
        <f>IF(AND('Mapa final'!$AA$27="Alta",'Mapa final'!$AC$27="Leve"),CONCATENATE("R3C",'Mapa final'!$Q$27),"")</f>
        <v/>
      </c>
      <c r="P18" s="51" t="str">
        <f>IF(AND('Mapa final'!$AA$22="Alta",'Mapa final'!$AC$22="Menor"),CONCATENATE("R3C",'Mapa final'!$Q$22),"")</f>
        <v/>
      </c>
      <c r="Q18" s="52" t="str">
        <f>IF(AND('Mapa final'!$AA$23="Alta",'Mapa final'!$AC$23="Menor"),CONCATENATE("R3C",'Mapa final'!$Q$23),"")</f>
        <v/>
      </c>
      <c r="R18" s="52" t="str">
        <f>IF(AND('Mapa final'!$AA$24="Alta",'Mapa final'!$AC$24="Menor"),CONCATENATE("R3C",'Mapa final'!$Q$24),"")</f>
        <v/>
      </c>
      <c r="S18" s="52" t="str">
        <f>IF(AND('Mapa final'!$AA$25="Alta",'Mapa final'!$AC$25="Menor"),CONCATENATE("R3C",'Mapa final'!$Q$25),"")</f>
        <v/>
      </c>
      <c r="T18" s="52" t="str">
        <f>IF(AND('Mapa final'!$AA$26="Alta",'Mapa final'!$AC$26="Menor"),CONCATENATE("R3C",'Mapa final'!$Q$26),"")</f>
        <v/>
      </c>
      <c r="U18" s="53" t="str">
        <f>IF(AND('Mapa final'!$AA$27="Alta",'Mapa final'!$AC$27="Menor"),CONCATENATE("R3C",'Mapa final'!$Q$27),"")</f>
        <v/>
      </c>
      <c r="V18" s="36" t="str">
        <f>IF(AND('Mapa final'!$AA$22="Alta",'Mapa final'!$AC$22="Moderado"),CONCATENATE("R3C",'Mapa final'!$Q$22),"")</f>
        <v/>
      </c>
      <c r="W18" s="37" t="str">
        <f>IF(AND('Mapa final'!$AA$23="Alta",'Mapa final'!$AC$23="Moderado"),CONCATENATE("R3C",'Mapa final'!$Q$23),"")</f>
        <v/>
      </c>
      <c r="X18" s="37" t="str">
        <f>IF(AND('Mapa final'!$AA$24="Alta",'Mapa final'!$AC$24="Moderado"),CONCATENATE("R3C",'Mapa final'!$Q$24),"")</f>
        <v/>
      </c>
      <c r="Y18" s="37" t="str">
        <f>IF(AND('Mapa final'!$AA$25="Alta",'Mapa final'!$AC$25="Moderado"),CONCATENATE("R3C",'Mapa final'!$Q$25),"")</f>
        <v/>
      </c>
      <c r="Z18" s="37" t="str">
        <f>IF(AND('Mapa final'!$AA$26="Alta",'Mapa final'!$AC$26="Moderado"),CONCATENATE("R3C",'Mapa final'!$Q$26),"")</f>
        <v/>
      </c>
      <c r="AA18" s="38" t="str">
        <f>IF(AND('Mapa final'!$AA$27="Alta",'Mapa final'!$AC$27="Moderado"),CONCATENATE("R3C",'Mapa final'!$Q$27),"")</f>
        <v/>
      </c>
      <c r="AB18" s="36" t="str">
        <f>IF(AND('Mapa final'!$AA$22="Alta",'Mapa final'!$AC$22="Mayor"),CONCATENATE("R3C",'Mapa final'!$Q$22),"")</f>
        <v/>
      </c>
      <c r="AC18" s="37" t="str">
        <f>IF(AND('Mapa final'!$AA$23="Alta",'Mapa final'!$AC$23="Mayor"),CONCATENATE("R3C",'Mapa final'!$Q$23),"")</f>
        <v/>
      </c>
      <c r="AD18" s="37" t="str">
        <f>IF(AND('Mapa final'!$AA$24="Alta",'Mapa final'!$AC$24="Mayor"),CONCATENATE("R3C",'Mapa final'!$Q$24),"")</f>
        <v/>
      </c>
      <c r="AE18" s="37" t="str">
        <f>IF(AND('Mapa final'!$AA$25="Alta",'Mapa final'!$AC$25="Mayor"),CONCATENATE("R3C",'Mapa final'!$Q$25),"")</f>
        <v/>
      </c>
      <c r="AF18" s="37" t="str">
        <f>IF(AND('Mapa final'!$AA$26="Alta",'Mapa final'!$AC$26="Mayor"),CONCATENATE("R3C",'Mapa final'!$Q$26),"")</f>
        <v/>
      </c>
      <c r="AG18" s="38" t="str">
        <f>IF(AND('Mapa final'!$AA$27="Alta",'Mapa final'!$AC$27="Mayor"),CONCATENATE("R3C",'Mapa final'!$Q$27),"")</f>
        <v/>
      </c>
      <c r="AH18" s="39" t="str">
        <f>IF(AND('Mapa final'!$AA$22="Alta",'Mapa final'!$AC$22="Catastrófico"),CONCATENATE("R3C",'Mapa final'!$Q$22),"")</f>
        <v/>
      </c>
      <c r="AI18" s="40" t="str">
        <f>IF(AND('Mapa final'!$AA$23="Alta",'Mapa final'!$AC$23="Catastrófico"),CONCATENATE("R3C",'Mapa final'!$Q$23),"")</f>
        <v/>
      </c>
      <c r="AJ18" s="40" t="str">
        <f>IF(AND('Mapa final'!$AA$24="Alta",'Mapa final'!$AC$24="Catastrófico"),CONCATENATE("R3C",'Mapa final'!$Q$24),"")</f>
        <v/>
      </c>
      <c r="AK18" s="40" t="str">
        <f>IF(AND('Mapa final'!$AA$25="Alta",'Mapa final'!$AC$25="Catastrófico"),CONCATENATE("R3C",'Mapa final'!$Q$25),"")</f>
        <v/>
      </c>
      <c r="AL18" s="40" t="str">
        <f>IF(AND('Mapa final'!$AA$26="Alta",'Mapa final'!$AC$26="Catastrófico"),CONCATENATE("R3C",'Mapa final'!$Q$26),"")</f>
        <v/>
      </c>
      <c r="AM18" s="41" t="str">
        <f>IF(AND('Mapa final'!$AA$27="Alta",'Mapa final'!$AC$27="Catastrófico"),CONCATENATE("R3C",'Mapa final'!$Q$27),"")</f>
        <v/>
      </c>
      <c r="AN18" s="67"/>
      <c r="AO18" s="556"/>
      <c r="AP18" s="557"/>
      <c r="AQ18" s="557"/>
      <c r="AR18" s="557"/>
      <c r="AS18" s="557"/>
      <c r="AT18" s="558"/>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row>
    <row r="19" spans="1:76" ht="15" customHeight="1" x14ac:dyDescent="0.25">
      <c r="A19" s="67"/>
      <c r="B19" s="467"/>
      <c r="C19" s="467"/>
      <c r="D19" s="468"/>
      <c r="E19" s="566"/>
      <c r="F19" s="565"/>
      <c r="G19" s="565"/>
      <c r="H19" s="565"/>
      <c r="I19" s="565"/>
      <c r="J19" s="51" t="str">
        <f>IF(AND('Mapa final'!$AA$28="Alta",'Mapa final'!$AC$28="Leve"),CONCATENATE("R4C",'Mapa final'!$Q$28),"")</f>
        <v/>
      </c>
      <c r="K19" s="52" t="str">
        <f>IF(AND('Mapa final'!$AA$29="Alta",'Mapa final'!$AC$29="Leve"),CONCATENATE("R4C",'Mapa final'!$Q$29),"")</f>
        <v/>
      </c>
      <c r="L19" s="52" t="str">
        <f>IF(AND('Mapa final'!$AA$30="Alta",'Mapa final'!$AC$30="Leve"),CONCATENATE("R4C",'Mapa final'!$Q$30),"")</f>
        <v/>
      </c>
      <c r="M19" s="52" t="str">
        <f>IF(AND('Mapa final'!$AA$31="Alta",'Mapa final'!$AC$31="Leve"),CONCATENATE("R4C",'Mapa final'!$Q$31),"")</f>
        <v/>
      </c>
      <c r="N19" s="52" t="str">
        <f>IF(AND('Mapa final'!$AA$32="Alta",'Mapa final'!$AC$32="Leve"),CONCATENATE("R4C",'Mapa final'!$Q$32),"")</f>
        <v/>
      </c>
      <c r="O19" s="53" t="str">
        <f>IF(AND('Mapa final'!$AA$33="Alta",'Mapa final'!$AC$33="Leve"),CONCATENATE("R4C",'Mapa final'!$Q$33),"")</f>
        <v/>
      </c>
      <c r="P19" s="51" t="str">
        <f>IF(AND('Mapa final'!$AA$28="Alta",'Mapa final'!$AC$28="Menor"),CONCATENATE("R4C",'Mapa final'!$Q$28),"")</f>
        <v/>
      </c>
      <c r="Q19" s="52" t="str">
        <f>IF(AND('Mapa final'!$AA$29="Alta",'Mapa final'!$AC$29="Menor"),CONCATENATE("R4C",'Mapa final'!$Q$29),"")</f>
        <v/>
      </c>
      <c r="R19" s="52" t="str">
        <f>IF(AND('Mapa final'!$AA$30="Alta",'Mapa final'!$AC$30="Menor"),CONCATENATE("R4C",'Mapa final'!$Q$30),"")</f>
        <v/>
      </c>
      <c r="S19" s="52" t="str">
        <f>IF(AND('Mapa final'!$AA$31="Alta",'Mapa final'!$AC$31="Menor"),CONCATENATE("R4C",'Mapa final'!$Q$31),"")</f>
        <v/>
      </c>
      <c r="T19" s="52" t="str">
        <f>IF(AND('Mapa final'!$AA$32="Alta",'Mapa final'!$AC$32="Menor"),CONCATENATE("R4C",'Mapa final'!$Q$32),"")</f>
        <v/>
      </c>
      <c r="U19" s="53" t="str">
        <f>IF(AND('Mapa final'!$AA$33="Alta",'Mapa final'!$AC$33="Menor"),CONCATENATE("R4C",'Mapa final'!$Q$33),"")</f>
        <v/>
      </c>
      <c r="V19" s="36" t="str">
        <f>IF(AND('Mapa final'!$AA$28="Alta",'Mapa final'!$AC$28="Moderado"),CONCATENATE("R4C",'Mapa final'!$Q$28),"")</f>
        <v/>
      </c>
      <c r="W19" s="37" t="str">
        <f>IF(AND('Mapa final'!$AA$29="Alta",'Mapa final'!$AC$29="Moderado"),CONCATENATE("R4C",'Mapa final'!$Q$29),"")</f>
        <v/>
      </c>
      <c r="X19" s="37" t="str">
        <f>IF(AND('Mapa final'!$AA$30="Alta",'Mapa final'!$AC$30="Moderado"),CONCATENATE("R4C",'Mapa final'!$Q$30),"")</f>
        <v/>
      </c>
      <c r="Y19" s="37" t="str">
        <f>IF(AND('Mapa final'!$AA$31="Alta",'Mapa final'!$AC$31="Moderado"),CONCATENATE("R4C",'Mapa final'!$Q$31),"")</f>
        <v/>
      </c>
      <c r="Z19" s="37" t="str">
        <f>IF(AND('Mapa final'!$AA$32="Alta",'Mapa final'!$AC$32="Moderado"),CONCATENATE("R4C",'Mapa final'!$Q$32),"")</f>
        <v/>
      </c>
      <c r="AA19" s="38" t="str">
        <f>IF(AND('Mapa final'!$AA$33="Alta",'Mapa final'!$AC$33="Moderado"),CONCATENATE("R4C",'Mapa final'!$Q$33),"")</f>
        <v/>
      </c>
      <c r="AB19" s="36" t="str">
        <f>IF(AND('Mapa final'!$AA$28="Alta",'Mapa final'!$AC$28="Mayor"),CONCATENATE("R4C",'Mapa final'!$Q$28),"")</f>
        <v/>
      </c>
      <c r="AC19" s="37" t="str">
        <f>IF(AND('Mapa final'!$AA$29="Alta",'Mapa final'!$AC$29="Mayor"),CONCATENATE("R4C",'Mapa final'!$Q$29),"")</f>
        <v/>
      </c>
      <c r="AD19" s="37" t="str">
        <f>IF(AND('Mapa final'!$AA$30="Alta",'Mapa final'!$AC$30="Mayor"),CONCATENATE("R4C",'Mapa final'!$Q$30),"")</f>
        <v/>
      </c>
      <c r="AE19" s="37" t="str">
        <f>IF(AND('Mapa final'!$AA$31="Alta",'Mapa final'!$AC$31="Mayor"),CONCATENATE("R4C",'Mapa final'!$Q$31),"")</f>
        <v/>
      </c>
      <c r="AF19" s="37" t="str">
        <f>IF(AND('Mapa final'!$AA$32="Alta",'Mapa final'!$AC$32="Mayor"),CONCATENATE("R4C",'Mapa final'!$Q$32),"")</f>
        <v/>
      </c>
      <c r="AG19" s="38" t="str">
        <f>IF(AND('Mapa final'!$AA$33="Alta",'Mapa final'!$AC$33="Mayor"),CONCATENATE("R4C",'Mapa final'!$Q$33),"")</f>
        <v/>
      </c>
      <c r="AH19" s="39" t="str">
        <f>IF(AND('Mapa final'!$AA$28="Alta",'Mapa final'!$AC$28="Catastrófico"),CONCATENATE("R4C",'Mapa final'!$Q$28),"")</f>
        <v/>
      </c>
      <c r="AI19" s="40" t="str">
        <f>IF(AND('Mapa final'!$AA$29="Alta",'Mapa final'!$AC$29="Catastrófico"),CONCATENATE("R4C",'Mapa final'!$Q$29),"")</f>
        <v/>
      </c>
      <c r="AJ19" s="40" t="str">
        <f>IF(AND('Mapa final'!$AA$30="Alta",'Mapa final'!$AC$30="Catastrófico"),CONCATENATE("R4C",'Mapa final'!$Q$30),"")</f>
        <v/>
      </c>
      <c r="AK19" s="40" t="str">
        <f>IF(AND('Mapa final'!$AA$31="Alta",'Mapa final'!$AC$31="Catastrófico"),CONCATENATE("R4C",'Mapa final'!$Q$31),"")</f>
        <v/>
      </c>
      <c r="AL19" s="40" t="str">
        <f>IF(AND('Mapa final'!$AA$32="Alta",'Mapa final'!$AC$32="Catastrófico"),CONCATENATE("R4C",'Mapa final'!$Q$32),"")</f>
        <v/>
      </c>
      <c r="AM19" s="41" t="str">
        <f>IF(AND('Mapa final'!$AA$33="Alta",'Mapa final'!$AC$33="Catastrófico"),CONCATENATE("R4C",'Mapa final'!$Q$33),"")</f>
        <v/>
      </c>
      <c r="AN19" s="67"/>
      <c r="AO19" s="556"/>
      <c r="AP19" s="557"/>
      <c r="AQ19" s="557"/>
      <c r="AR19" s="557"/>
      <c r="AS19" s="557"/>
      <c r="AT19" s="558"/>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row>
    <row r="20" spans="1:76" ht="15" customHeight="1" x14ac:dyDescent="0.25">
      <c r="A20" s="67"/>
      <c r="B20" s="467"/>
      <c r="C20" s="467"/>
      <c r="D20" s="468"/>
      <c r="E20" s="566"/>
      <c r="F20" s="565"/>
      <c r="G20" s="565"/>
      <c r="H20" s="565"/>
      <c r="I20" s="565"/>
      <c r="J20" s="51" t="str">
        <f>IF(AND('Mapa final'!$AA$34="Alta",'Mapa final'!$AC$34="Leve"),CONCATENATE("R5C",'Mapa final'!$Q$34),"")</f>
        <v/>
      </c>
      <c r="K20" s="52" t="str">
        <f>IF(AND('Mapa final'!$AA$35="Alta",'Mapa final'!$AC$35="Leve"),CONCATENATE("R5C",'Mapa final'!$Q$35),"")</f>
        <v/>
      </c>
      <c r="L20" s="52" t="str">
        <f>IF(AND('Mapa final'!$AA$36="Alta",'Mapa final'!$AC$36="Leve"),CONCATENATE("R5C",'Mapa final'!$Q$36),"")</f>
        <v/>
      </c>
      <c r="M20" s="52" t="str">
        <f>IF(AND('Mapa final'!$AA$37="Alta",'Mapa final'!$AC$37="Leve"),CONCATENATE("R5C",'Mapa final'!$Q$37),"")</f>
        <v/>
      </c>
      <c r="N20" s="52" t="str">
        <f>IF(AND('Mapa final'!$AA$38="Alta",'Mapa final'!$AC$38="Leve"),CONCATENATE("R5C",'Mapa final'!$Q$38),"")</f>
        <v/>
      </c>
      <c r="O20" s="53" t="str">
        <f>IF(AND('Mapa final'!$AA$39="Alta",'Mapa final'!$AC$39="Leve"),CONCATENATE("R5C",'Mapa final'!$Q$39),"")</f>
        <v/>
      </c>
      <c r="P20" s="51" t="str">
        <f>IF(AND('Mapa final'!$AA$34="Alta",'Mapa final'!$AC$34="Menor"),CONCATENATE("R5C",'Mapa final'!$Q$34),"")</f>
        <v/>
      </c>
      <c r="Q20" s="52" t="str">
        <f>IF(AND('Mapa final'!$AA$35="Alta",'Mapa final'!$AC$35="Menor"),CONCATENATE("R5C",'Mapa final'!$Q$35),"")</f>
        <v/>
      </c>
      <c r="R20" s="52" t="str">
        <f>IF(AND('Mapa final'!$AA$36="Alta",'Mapa final'!$AC$36="Menor"),CONCATENATE("R5C",'Mapa final'!$Q$36),"")</f>
        <v/>
      </c>
      <c r="S20" s="52" t="str">
        <f>IF(AND('Mapa final'!$AA$37="Alta",'Mapa final'!$AC$37="Menor"),CONCATENATE("R5C",'Mapa final'!$Q$37),"")</f>
        <v/>
      </c>
      <c r="T20" s="52" t="str">
        <f>IF(AND('Mapa final'!$AA$38="Alta",'Mapa final'!$AC$38="Menor"),CONCATENATE("R5C",'Mapa final'!$Q$38),"")</f>
        <v/>
      </c>
      <c r="U20" s="53" t="str">
        <f>IF(AND('Mapa final'!$AA$39="Alta",'Mapa final'!$AC$39="Menor"),CONCATENATE("R5C",'Mapa final'!$Q$39),"")</f>
        <v/>
      </c>
      <c r="V20" s="36" t="str">
        <f>IF(AND('Mapa final'!$AA$34="Alta",'Mapa final'!$AC$34="Moderado"),CONCATENATE("R5C",'Mapa final'!$Q$34),"")</f>
        <v/>
      </c>
      <c r="W20" s="37" t="str">
        <f>IF(AND('Mapa final'!$AA$35="Alta",'Mapa final'!$AC$35="Moderado"),CONCATENATE("R5C",'Mapa final'!$Q$35),"")</f>
        <v/>
      </c>
      <c r="X20" s="37" t="str">
        <f>IF(AND('Mapa final'!$AA$36="Alta",'Mapa final'!$AC$36="Moderado"),CONCATENATE("R5C",'Mapa final'!$Q$36),"")</f>
        <v/>
      </c>
      <c r="Y20" s="37" t="str">
        <f>IF(AND('Mapa final'!$AA$37="Alta",'Mapa final'!$AC$37="Moderado"),CONCATENATE("R5C",'Mapa final'!$Q$37),"")</f>
        <v/>
      </c>
      <c r="Z20" s="37" t="str">
        <f>IF(AND('Mapa final'!$AA$38="Alta",'Mapa final'!$AC$38="Moderado"),CONCATENATE("R5C",'Mapa final'!$Q$38),"")</f>
        <v/>
      </c>
      <c r="AA20" s="38" t="str">
        <f>IF(AND('Mapa final'!$AA$39="Alta",'Mapa final'!$AC$39="Moderado"),CONCATENATE("R5C",'Mapa final'!$Q$39),"")</f>
        <v/>
      </c>
      <c r="AB20" s="36" t="str">
        <f>IF(AND('Mapa final'!$AA$34="Alta",'Mapa final'!$AC$34="Mayor"),CONCATENATE("R5C",'Mapa final'!$Q$34),"")</f>
        <v/>
      </c>
      <c r="AC20" s="37" t="str">
        <f>IF(AND('Mapa final'!$AA$35="Alta",'Mapa final'!$AC$35="Mayor"),CONCATENATE("R5C",'Mapa final'!$Q$35),"")</f>
        <v/>
      </c>
      <c r="AD20" s="37" t="str">
        <f>IF(AND('Mapa final'!$AA$36="Alta",'Mapa final'!$AC$36="Mayor"),CONCATENATE("R5C",'Mapa final'!$Q$36),"")</f>
        <v/>
      </c>
      <c r="AE20" s="37" t="str">
        <f>IF(AND('Mapa final'!$AA$37="Alta",'Mapa final'!$AC$37="Mayor"),CONCATENATE("R5C",'Mapa final'!$Q$37),"")</f>
        <v/>
      </c>
      <c r="AF20" s="37" t="str">
        <f>IF(AND('Mapa final'!$AA$38="Alta",'Mapa final'!$AC$38="Mayor"),CONCATENATE("R5C",'Mapa final'!$Q$38),"")</f>
        <v/>
      </c>
      <c r="AG20" s="38" t="str">
        <f>IF(AND('Mapa final'!$AA$39="Alta",'Mapa final'!$AC$39="Mayor"),CONCATENATE("R5C",'Mapa final'!$Q$39),"")</f>
        <v/>
      </c>
      <c r="AH20" s="39" t="str">
        <f>IF(AND('Mapa final'!$AA$34="Alta",'Mapa final'!$AC$34="Catastrófico"),CONCATENATE("R5C",'Mapa final'!$Q$34),"")</f>
        <v/>
      </c>
      <c r="AI20" s="40" t="str">
        <f>IF(AND('Mapa final'!$AA$35="Alta",'Mapa final'!$AC$35="Catastrófico"),CONCATENATE("R5C",'Mapa final'!$Q$35),"")</f>
        <v/>
      </c>
      <c r="AJ20" s="40" t="str">
        <f>IF(AND('Mapa final'!$AA$36="Alta",'Mapa final'!$AC$36="Catastrófico"),CONCATENATE("R5C",'Mapa final'!$Q$36),"")</f>
        <v/>
      </c>
      <c r="AK20" s="40" t="str">
        <f>IF(AND('Mapa final'!$AA$37="Alta",'Mapa final'!$AC$37="Catastrófico"),CONCATENATE("R5C",'Mapa final'!$Q$37),"")</f>
        <v/>
      </c>
      <c r="AL20" s="40" t="str">
        <f>IF(AND('Mapa final'!$AA$38="Alta",'Mapa final'!$AC$38="Catastrófico"),CONCATENATE("R5C",'Mapa final'!$Q$38),"")</f>
        <v/>
      </c>
      <c r="AM20" s="41" t="str">
        <f>IF(AND('Mapa final'!$AA$39="Alta",'Mapa final'!$AC$39="Catastrófico"),CONCATENATE("R5C",'Mapa final'!$Q$39),"")</f>
        <v/>
      </c>
      <c r="AN20" s="67"/>
      <c r="AO20" s="556"/>
      <c r="AP20" s="557"/>
      <c r="AQ20" s="557"/>
      <c r="AR20" s="557"/>
      <c r="AS20" s="557"/>
      <c r="AT20" s="558"/>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row>
    <row r="21" spans="1:76" ht="15" customHeight="1" x14ac:dyDescent="0.25">
      <c r="A21" s="67"/>
      <c r="B21" s="467"/>
      <c r="C21" s="467"/>
      <c r="D21" s="468"/>
      <c r="E21" s="566"/>
      <c r="F21" s="565"/>
      <c r="G21" s="565"/>
      <c r="H21" s="565"/>
      <c r="I21" s="565"/>
      <c r="J21" s="51" t="str">
        <f>IF(AND('Mapa final'!$AA$40="Alta",'Mapa final'!$AC$40="Leve"),CONCATENATE("R6C",'Mapa final'!$Q$40),"")</f>
        <v/>
      </c>
      <c r="K21" s="52" t="str">
        <f>IF(AND('Mapa final'!$AA$41="Alta",'Mapa final'!$AC$41="Leve"),CONCATENATE("R6C",'Mapa final'!$Q$41),"")</f>
        <v/>
      </c>
      <c r="L21" s="52" t="str">
        <f>IF(AND('Mapa final'!$AA$42="Alta",'Mapa final'!$AC$42="Leve"),CONCATENATE("R6C",'Mapa final'!$Q$42),"")</f>
        <v/>
      </c>
      <c r="M21" s="52" t="str">
        <f>IF(AND('Mapa final'!$AA$43="Alta",'Mapa final'!$AC$43="Leve"),CONCATENATE("R6C",'Mapa final'!$Q$43),"")</f>
        <v/>
      </c>
      <c r="N21" s="52" t="str">
        <f>IF(AND('Mapa final'!$AA$44="Alta",'Mapa final'!$AC$44="Leve"),CONCATENATE("R6C",'Mapa final'!$Q$44),"")</f>
        <v/>
      </c>
      <c r="O21" s="53" t="str">
        <f>IF(AND('Mapa final'!$AA$45="Alta",'Mapa final'!$AC$45="Leve"),CONCATENATE("R6C",'Mapa final'!$Q$45),"")</f>
        <v/>
      </c>
      <c r="P21" s="51" t="str">
        <f>IF(AND('Mapa final'!$AA$40="Alta",'Mapa final'!$AC$40="Menor"),CONCATENATE("R6C",'Mapa final'!$Q$40),"")</f>
        <v/>
      </c>
      <c r="Q21" s="52" t="str">
        <f>IF(AND('Mapa final'!$AA$41="Alta",'Mapa final'!$AC$41="Menor"),CONCATENATE("R6C",'Mapa final'!$Q$41),"")</f>
        <v/>
      </c>
      <c r="R21" s="52" t="str">
        <f>IF(AND('Mapa final'!$AA$42="Alta",'Mapa final'!$AC$42="Menor"),CONCATENATE("R6C",'Mapa final'!$Q$42),"")</f>
        <v/>
      </c>
      <c r="S21" s="52" t="str">
        <f>IF(AND('Mapa final'!$AA$43="Alta",'Mapa final'!$AC$43="Menor"),CONCATENATE("R6C",'Mapa final'!$Q$43),"")</f>
        <v/>
      </c>
      <c r="T21" s="52" t="str">
        <f>IF(AND('Mapa final'!$AA$44="Alta",'Mapa final'!$AC$44="Menor"),CONCATENATE("R6C",'Mapa final'!$Q$44),"")</f>
        <v/>
      </c>
      <c r="U21" s="53" t="str">
        <f>IF(AND('Mapa final'!$AA$45="Alta",'Mapa final'!$AC$45="Menor"),CONCATENATE("R6C",'Mapa final'!$Q$45),"")</f>
        <v/>
      </c>
      <c r="V21" s="36" t="str">
        <f>IF(AND('Mapa final'!$AA$40="Alta",'Mapa final'!$AC$40="Moderado"),CONCATENATE("R6C",'Mapa final'!$Q$40),"")</f>
        <v/>
      </c>
      <c r="W21" s="37" t="str">
        <f>IF(AND('Mapa final'!$AA$41="Alta",'Mapa final'!$AC$41="Moderado"),CONCATENATE("R6C",'Mapa final'!$Q$41),"")</f>
        <v/>
      </c>
      <c r="X21" s="37" t="str">
        <f>IF(AND('Mapa final'!$AA$42="Alta",'Mapa final'!$AC$42="Moderado"),CONCATENATE("R6C",'Mapa final'!$Q$42),"")</f>
        <v/>
      </c>
      <c r="Y21" s="37" t="str">
        <f>IF(AND('Mapa final'!$AA$43="Alta",'Mapa final'!$AC$43="Moderado"),CONCATENATE("R6C",'Mapa final'!$Q$43),"")</f>
        <v/>
      </c>
      <c r="Z21" s="37" t="str">
        <f>IF(AND('Mapa final'!$AA$44="Alta",'Mapa final'!$AC$44="Moderado"),CONCATENATE("R6C",'Mapa final'!$Q$44),"")</f>
        <v/>
      </c>
      <c r="AA21" s="38" t="str">
        <f>IF(AND('Mapa final'!$AA$45="Alta",'Mapa final'!$AC$45="Moderado"),CONCATENATE("R6C",'Mapa final'!$Q$45),"")</f>
        <v/>
      </c>
      <c r="AB21" s="36" t="str">
        <f>IF(AND('Mapa final'!$AA$40="Alta",'Mapa final'!$AC$40="Mayor"),CONCATENATE("R6C",'Mapa final'!$Q$40),"")</f>
        <v/>
      </c>
      <c r="AC21" s="37" t="str">
        <f>IF(AND('Mapa final'!$AA$41="Alta",'Mapa final'!$AC$41="Mayor"),CONCATENATE("R6C",'Mapa final'!$Q$41),"")</f>
        <v/>
      </c>
      <c r="AD21" s="37" t="str">
        <f>IF(AND('Mapa final'!$AA$42="Alta",'Mapa final'!$AC$42="Mayor"),CONCATENATE("R6C",'Mapa final'!$Q$42),"")</f>
        <v/>
      </c>
      <c r="AE21" s="37" t="str">
        <f>IF(AND('Mapa final'!$AA$43="Alta",'Mapa final'!$AC$43="Mayor"),CONCATENATE("R6C",'Mapa final'!$Q$43),"")</f>
        <v/>
      </c>
      <c r="AF21" s="37" t="str">
        <f>IF(AND('Mapa final'!$AA$44="Alta",'Mapa final'!$AC$44="Mayor"),CONCATENATE("R6C",'Mapa final'!$Q$44),"")</f>
        <v/>
      </c>
      <c r="AG21" s="38" t="str">
        <f>IF(AND('Mapa final'!$AA$45="Alta",'Mapa final'!$AC$45="Mayor"),CONCATENATE("R6C",'Mapa final'!$Q$45),"")</f>
        <v/>
      </c>
      <c r="AH21" s="39" t="str">
        <f>IF(AND('Mapa final'!$AA$40="Alta",'Mapa final'!$AC$40="Catastrófico"),CONCATENATE("R6C",'Mapa final'!$Q$40),"")</f>
        <v/>
      </c>
      <c r="AI21" s="40" t="str">
        <f>IF(AND('Mapa final'!$AA$41="Alta",'Mapa final'!$AC$41="Catastrófico"),CONCATENATE("R6C",'Mapa final'!$Q$41),"")</f>
        <v/>
      </c>
      <c r="AJ21" s="40" t="str">
        <f>IF(AND('Mapa final'!$AA$42="Alta",'Mapa final'!$AC$42="Catastrófico"),CONCATENATE("R6C",'Mapa final'!$Q$42),"")</f>
        <v/>
      </c>
      <c r="AK21" s="40" t="str">
        <f>IF(AND('Mapa final'!$AA$43="Alta",'Mapa final'!$AC$43="Catastrófico"),CONCATENATE("R6C",'Mapa final'!$Q$43),"")</f>
        <v/>
      </c>
      <c r="AL21" s="40" t="str">
        <f>IF(AND('Mapa final'!$AA$44="Alta",'Mapa final'!$AC$44="Catastrófico"),CONCATENATE("R6C",'Mapa final'!$Q$44),"")</f>
        <v/>
      </c>
      <c r="AM21" s="41" t="str">
        <f>IF(AND('Mapa final'!$AA$45="Alta",'Mapa final'!$AC$45="Catastrófico"),CONCATENATE("R6C",'Mapa final'!$Q$45),"")</f>
        <v/>
      </c>
      <c r="AN21" s="67"/>
      <c r="AO21" s="556"/>
      <c r="AP21" s="557"/>
      <c r="AQ21" s="557"/>
      <c r="AR21" s="557"/>
      <c r="AS21" s="557"/>
      <c r="AT21" s="558"/>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row>
    <row r="22" spans="1:76" ht="15" customHeight="1" x14ac:dyDescent="0.25">
      <c r="A22" s="67"/>
      <c r="B22" s="467"/>
      <c r="C22" s="467"/>
      <c r="D22" s="468"/>
      <c r="E22" s="566"/>
      <c r="F22" s="565"/>
      <c r="G22" s="565"/>
      <c r="H22" s="565"/>
      <c r="I22" s="565"/>
      <c r="J22" s="51" t="str">
        <f>IF(AND('Mapa final'!$AA$46="Alta",'Mapa final'!$AC$46="Leve"),CONCATENATE("R7C",'Mapa final'!$Q$46),"")</f>
        <v/>
      </c>
      <c r="K22" s="52" t="str">
        <f>IF(AND('Mapa final'!$AA$47="Alta",'Mapa final'!$AC$47="Leve"),CONCATENATE("R7C",'Mapa final'!$Q$47),"")</f>
        <v/>
      </c>
      <c r="L22" s="52" t="str">
        <f>IF(AND('Mapa final'!$AA$48="Alta",'Mapa final'!$AC$48="Leve"),CONCATENATE("R7C",'Mapa final'!$Q$48),"")</f>
        <v/>
      </c>
      <c r="M22" s="52" t="str">
        <f>IF(AND('Mapa final'!$AA$49="Alta",'Mapa final'!$AC$49="Leve"),CONCATENATE("R7C",'Mapa final'!$Q$49),"")</f>
        <v/>
      </c>
      <c r="N22" s="52" t="str">
        <f>IF(AND('Mapa final'!$AA$50="Alta",'Mapa final'!$AC$50="Leve"),CONCATENATE("R7C",'Mapa final'!$Q$50),"")</f>
        <v/>
      </c>
      <c r="O22" s="53" t="str">
        <f>IF(AND('Mapa final'!$AA$51="Alta",'Mapa final'!$AC$51="Leve"),CONCATENATE("R7C",'Mapa final'!$Q$51),"")</f>
        <v/>
      </c>
      <c r="P22" s="51" t="str">
        <f>IF(AND('Mapa final'!$AA$46="Alta",'Mapa final'!$AC$46="Menor"),CONCATENATE("R7C",'Mapa final'!$Q$46),"")</f>
        <v/>
      </c>
      <c r="Q22" s="52" t="str">
        <f>IF(AND('Mapa final'!$AA$47="Alta",'Mapa final'!$AC$47="Menor"),CONCATENATE("R7C",'Mapa final'!$Q$47),"")</f>
        <v/>
      </c>
      <c r="R22" s="52" t="str">
        <f>IF(AND('Mapa final'!$AA$48="Alta",'Mapa final'!$AC$48="Menor"),CONCATENATE("R7C",'Mapa final'!$Q$48),"")</f>
        <v/>
      </c>
      <c r="S22" s="52" t="str">
        <f>IF(AND('Mapa final'!$AA$49="Alta",'Mapa final'!$AC$49="Menor"),CONCATENATE("R7C",'Mapa final'!$Q$49),"")</f>
        <v/>
      </c>
      <c r="T22" s="52" t="str">
        <f>IF(AND('Mapa final'!$AA$50="Alta",'Mapa final'!$AC$50="Menor"),CONCATENATE("R7C",'Mapa final'!$Q$50),"")</f>
        <v/>
      </c>
      <c r="U22" s="53" t="str">
        <f>IF(AND('Mapa final'!$AA$51="Alta",'Mapa final'!$AC$51="Menor"),CONCATENATE("R7C",'Mapa final'!$Q$51),"")</f>
        <v/>
      </c>
      <c r="V22" s="36" t="str">
        <f>IF(AND('Mapa final'!$AA$46="Alta",'Mapa final'!$AC$46="Moderado"),CONCATENATE("R7C",'Mapa final'!$Q$46),"")</f>
        <v/>
      </c>
      <c r="W22" s="37" t="str">
        <f>IF(AND('Mapa final'!$AA$47="Alta",'Mapa final'!$AC$47="Moderado"),CONCATENATE("R7C",'Mapa final'!$Q$47),"")</f>
        <v/>
      </c>
      <c r="X22" s="37" t="str">
        <f>IF(AND('Mapa final'!$AA$48="Alta",'Mapa final'!$AC$48="Moderado"),CONCATENATE("R7C",'Mapa final'!$Q$48),"")</f>
        <v/>
      </c>
      <c r="Y22" s="37" t="str">
        <f>IF(AND('Mapa final'!$AA$49="Alta",'Mapa final'!$AC$49="Moderado"),CONCATENATE("R7C",'Mapa final'!$Q$49),"")</f>
        <v/>
      </c>
      <c r="Z22" s="37" t="str">
        <f>IF(AND('Mapa final'!$AA$50="Alta",'Mapa final'!$AC$50="Moderado"),CONCATENATE("R7C",'Mapa final'!$Q$50),"")</f>
        <v/>
      </c>
      <c r="AA22" s="38" t="str">
        <f>IF(AND('Mapa final'!$AA$51="Alta",'Mapa final'!$AC$51="Moderado"),CONCATENATE("R7C",'Mapa final'!$Q$51),"")</f>
        <v/>
      </c>
      <c r="AB22" s="36" t="str">
        <f>IF(AND('Mapa final'!$AA$46="Alta",'Mapa final'!$AC$46="Mayor"),CONCATENATE("R7C",'Mapa final'!$Q$46),"")</f>
        <v/>
      </c>
      <c r="AC22" s="37" t="str">
        <f>IF(AND('Mapa final'!$AA$47="Alta",'Mapa final'!$AC$47="Mayor"),CONCATENATE("R7C",'Mapa final'!$Q$47),"")</f>
        <v/>
      </c>
      <c r="AD22" s="37" t="str">
        <f>IF(AND('Mapa final'!$AA$48="Alta",'Mapa final'!$AC$48="Mayor"),CONCATENATE("R7C",'Mapa final'!$Q$48),"")</f>
        <v/>
      </c>
      <c r="AE22" s="37" t="str">
        <f>IF(AND('Mapa final'!$AA$49="Alta",'Mapa final'!$AC$49="Mayor"),CONCATENATE("R7C",'Mapa final'!$Q$49),"")</f>
        <v/>
      </c>
      <c r="AF22" s="37" t="str">
        <f>IF(AND('Mapa final'!$AA$50="Alta",'Mapa final'!$AC$50="Mayor"),CONCATENATE("R7C",'Mapa final'!$Q$50),"")</f>
        <v/>
      </c>
      <c r="AG22" s="38" t="str">
        <f>IF(AND('Mapa final'!$AA$51="Alta",'Mapa final'!$AC$51="Mayor"),CONCATENATE("R7C",'Mapa final'!$Q$51),"")</f>
        <v/>
      </c>
      <c r="AH22" s="39" t="str">
        <f>IF(AND('Mapa final'!$AA$46="Alta",'Mapa final'!$AC$46="Catastrófico"),CONCATENATE("R7C",'Mapa final'!$Q$46),"")</f>
        <v/>
      </c>
      <c r="AI22" s="40" t="str">
        <f>IF(AND('Mapa final'!$AA$47="Alta",'Mapa final'!$AC$47="Catastrófico"),CONCATENATE("R7C",'Mapa final'!$Q$47),"")</f>
        <v/>
      </c>
      <c r="AJ22" s="40" t="str">
        <f>IF(AND('Mapa final'!$AA$48="Alta",'Mapa final'!$AC$48="Catastrófico"),CONCATENATE("R7C",'Mapa final'!$Q$48),"")</f>
        <v/>
      </c>
      <c r="AK22" s="40" t="str">
        <f>IF(AND('Mapa final'!$AA$49="Alta",'Mapa final'!$AC$49="Catastrófico"),CONCATENATE("R7C",'Mapa final'!$Q$49),"")</f>
        <v/>
      </c>
      <c r="AL22" s="40" t="str">
        <f>IF(AND('Mapa final'!$AA$50="Alta",'Mapa final'!$AC$50="Catastrófico"),CONCATENATE("R7C",'Mapa final'!$Q$50),"")</f>
        <v/>
      </c>
      <c r="AM22" s="41" t="str">
        <f>IF(AND('Mapa final'!$AA$51="Alta",'Mapa final'!$AC$51="Catastrófico"),CONCATENATE("R7C",'Mapa final'!$Q$51),"")</f>
        <v/>
      </c>
      <c r="AN22" s="67"/>
      <c r="AO22" s="556"/>
      <c r="AP22" s="557"/>
      <c r="AQ22" s="557"/>
      <c r="AR22" s="557"/>
      <c r="AS22" s="557"/>
      <c r="AT22" s="558"/>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row>
    <row r="23" spans="1:76" ht="15" customHeight="1" x14ac:dyDescent="0.25">
      <c r="A23" s="67"/>
      <c r="B23" s="467"/>
      <c r="C23" s="467"/>
      <c r="D23" s="468"/>
      <c r="E23" s="566"/>
      <c r="F23" s="565"/>
      <c r="G23" s="565"/>
      <c r="H23" s="565"/>
      <c r="I23" s="565"/>
      <c r="J23" s="51" t="str">
        <f>IF(AND('Mapa final'!$AA$52="Alta",'Mapa final'!$AC$52="Leve"),CONCATENATE("R8C",'Mapa final'!$Q$52),"")</f>
        <v/>
      </c>
      <c r="K23" s="52" t="str">
        <f>IF(AND('Mapa final'!$AA$53="Alta",'Mapa final'!$AC$53="Leve"),CONCATENATE("R8C",'Mapa final'!$Q$53),"")</f>
        <v/>
      </c>
      <c r="L23" s="52" t="str">
        <f>IF(AND('Mapa final'!$AA$54="Alta",'Mapa final'!$AC$54="Leve"),CONCATENATE("R8C",'Mapa final'!$Q$54),"")</f>
        <v/>
      </c>
      <c r="M23" s="52" t="str">
        <f>IF(AND('Mapa final'!$AA$55="Alta",'Mapa final'!$AC$55="Leve"),CONCATENATE("R8C",'Mapa final'!$Q$55),"")</f>
        <v/>
      </c>
      <c r="N23" s="52" t="str">
        <f>IF(AND('Mapa final'!$AA$56="Alta",'Mapa final'!$AC$56="Leve"),CONCATENATE("R8C",'Mapa final'!$Q$56),"")</f>
        <v/>
      </c>
      <c r="O23" s="53" t="str">
        <f>IF(AND('Mapa final'!$AA$57="Alta",'Mapa final'!$AC$57="Leve"),CONCATENATE("R8C",'Mapa final'!$Q$57),"")</f>
        <v/>
      </c>
      <c r="P23" s="51" t="str">
        <f>IF(AND('Mapa final'!$AA$52="Alta",'Mapa final'!$AC$52="Menor"),CONCATENATE("R8C",'Mapa final'!$Q$52),"")</f>
        <v/>
      </c>
      <c r="Q23" s="52" t="str">
        <f>IF(AND('Mapa final'!$AA$53="Alta",'Mapa final'!$AC$53="Menor"),CONCATENATE("R8C",'Mapa final'!$Q$53),"")</f>
        <v/>
      </c>
      <c r="R23" s="52" t="str">
        <f>IF(AND('Mapa final'!$AA$54="Alta",'Mapa final'!$AC$54="Menor"),CONCATENATE("R8C",'Mapa final'!$Q$54),"")</f>
        <v/>
      </c>
      <c r="S23" s="52" t="str">
        <f>IF(AND('Mapa final'!$AA$55="Alta",'Mapa final'!$AC$55="Menor"),CONCATENATE("R8C",'Mapa final'!$Q$55),"")</f>
        <v/>
      </c>
      <c r="T23" s="52" t="str">
        <f>IF(AND('Mapa final'!$AA$56="Alta",'Mapa final'!$AC$56="Menor"),CONCATENATE("R8C",'Mapa final'!$Q$56),"")</f>
        <v/>
      </c>
      <c r="U23" s="53" t="str">
        <f>IF(AND('Mapa final'!$AA$57="Alta",'Mapa final'!$AC$57="Menor"),CONCATENATE("R8C",'Mapa final'!$Q$57),"")</f>
        <v/>
      </c>
      <c r="V23" s="36" t="str">
        <f>IF(AND('Mapa final'!$AA$52="Alta",'Mapa final'!$AC$52="Moderado"),CONCATENATE("R8C",'Mapa final'!$Q$52),"")</f>
        <v/>
      </c>
      <c r="W23" s="37" t="str">
        <f>IF(AND('Mapa final'!$AA$53="Alta",'Mapa final'!$AC$53="Moderado"),CONCATENATE("R8C",'Mapa final'!$Q$53),"")</f>
        <v/>
      </c>
      <c r="X23" s="37" t="str">
        <f>IF(AND('Mapa final'!$AA$54="Alta",'Mapa final'!$AC$54="Moderado"),CONCATENATE("R8C",'Mapa final'!$Q$54),"")</f>
        <v/>
      </c>
      <c r="Y23" s="37" t="str">
        <f>IF(AND('Mapa final'!$AA$55="Alta",'Mapa final'!$AC$55="Moderado"),CONCATENATE("R8C",'Mapa final'!$Q$55),"")</f>
        <v/>
      </c>
      <c r="Z23" s="37" t="str">
        <f>IF(AND('Mapa final'!$AA$56="Alta",'Mapa final'!$AC$56="Moderado"),CONCATENATE("R8C",'Mapa final'!$Q$56),"")</f>
        <v/>
      </c>
      <c r="AA23" s="38" t="str">
        <f>IF(AND('Mapa final'!$AA$57="Alta",'Mapa final'!$AC$57="Moderado"),CONCATENATE("R8C",'Mapa final'!$Q$57),"")</f>
        <v/>
      </c>
      <c r="AB23" s="36" t="str">
        <f>IF(AND('Mapa final'!$AA$52="Alta",'Mapa final'!$AC$52="Mayor"),CONCATENATE("R8C",'Mapa final'!$Q$52),"")</f>
        <v/>
      </c>
      <c r="AC23" s="37" t="str">
        <f>IF(AND('Mapa final'!$AA$53="Alta",'Mapa final'!$AC$53="Mayor"),CONCATENATE("R8C",'Mapa final'!$Q$53),"")</f>
        <v/>
      </c>
      <c r="AD23" s="37" t="str">
        <f>IF(AND('Mapa final'!$AA$54="Alta",'Mapa final'!$AC$54="Mayor"),CONCATENATE("R8C",'Mapa final'!$Q$54),"")</f>
        <v/>
      </c>
      <c r="AE23" s="37" t="str">
        <f>IF(AND('Mapa final'!$AA$55="Alta",'Mapa final'!$AC$55="Mayor"),CONCATENATE("R8C",'Mapa final'!$Q$55),"")</f>
        <v/>
      </c>
      <c r="AF23" s="37" t="str">
        <f>IF(AND('Mapa final'!$AA$56="Alta",'Mapa final'!$AC$56="Mayor"),CONCATENATE("R8C",'Mapa final'!$Q$56),"")</f>
        <v/>
      </c>
      <c r="AG23" s="38" t="str">
        <f>IF(AND('Mapa final'!$AA$57="Alta",'Mapa final'!$AC$57="Mayor"),CONCATENATE("R8C",'Mapa final'!$Q$57),"")</f>
        <v/>
      </c>
      <c r="AH23" s="39" t="str">
        <f>IF(AND('Mapa final'!$AA$52="Alta",'Mapa final'!$AC$52="Catastrófico"),CONCATENATE("R8C",'Mapa final'!$Q$52),"")</f>
        <v/>
      </c>
      <c r="AI23" s="40" t="str">
        <f>IF(AND('Mapa final'!$AA$53="Alta",'Mapa final'!$AC$53="Catastrófico"),CONCATENATE("R8C",'Mapa final'!$Q$53),"")</f>
        <v/>
      </c>
      <c r="AJ23" s="40" t="str">
        <f>IF(AND('Mapa final'!$AA$54="Alta",'Mapa final'!$AC$54="Catastrófico"),CONCATENATE("R8C",'Mapa final'!$Q$54),"")</f>
        <v/>
      </c>
      <c r="AK23" s="40" t="str">
        <f>IF(AND('Mapa final'!$AA$55="Alta",'Mapa final'!$AC$55="Catastrófico"),CONCATENATE("R8C",'Mapa final'!$Q$55),"")</f>
        <v/>
      </c>
      <c r="AL23" s="40" t="str">
        <f>IF(AND('Mapa final'!$AA$56="Alta",'Mapa final'!$AC$56="Catastrófico"),CONCATENATE("R8C",'Mapa final'!$Q$56),"")</f>
        <v/>
      </c>
      <c r="AM23" s="41" t="str">
        <f>IF(AND('Mapa final'!$AA$57="Alta",'Mapa final'!$AC$57="Catastrófico"),CONCATENATE("R8C",'Mapa final'!$Q$57),"")</f>
        <v/>
      </c>
      <c r="AN23" s="67"/>
      <c r="AO23" s="556"/>
      <c r="AP23" s="557"/>
      <c r="AQ23" s="557"/>
      <c r="AR23" s="557"/>
      <c r="AS23" s="557"/>
      <c r="AT23" s="558"/>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row>
    <row r="24" spans="1:76" ht="15" customHeight="1" x14ac:dyDescent="0.25">
      <c r="A24" s="67"/>
      <c r="B24" s="467"/>
      <c r="C24" s="467"/>
      <c r="D24" s="468"/>
      <c r="E24" s="566"/>
      <c r="F24" s="565"/>
      <c r="G24" s="565"/>
      <c r="H24" s="565"/>
      <c r="I24" s="565"/>
      <c r="J24" s="51" t="str">
        <f>IF(AND('Mapa final'!$AA$58="Alta",'Mapa final'!$AC$58="Leve"),CONCATENATE("R9C",'Mapa final'!$Q$58),"")</f>
        <v/>
      </c>
      <c r="K24" s="52" t="str">
        <f>IF(AND('Mapa final'!$AA$59="Alta",'Mapa final'!$AC$59="Leve"),CONCATENATE("R9C",'Mapa final'!$Q$59),"")</f>
        <v/>
      </c>
      <c r="L24" s="52" t="str">
        <f>IF(AND('Mapa final'!$AA$60="Alta",'Mapa final'!$AC$60="Leve"),CONCATENATE("R9C",'Mapa final'!$Q$60),"")</f>
        <v/>
      </c>
      <c r="M24" s="52" t="str">
        <f>IF(AND('Mapa final'!$AA$61="Alta",'Mapa final'!$AC$61="Leve"),CONCATENATE("R9C",'Mapa final'!$Q$61),"")</f>
        <v/>
      </c>
      <c r="N24" s="52" t="str">
        <f>IF(AND('Mapa final'!$AA$62="Alta",'Mapa final'!$AC$62="Leve"),CONCATENATE("R9C",'Mapa final'!$Q$62),"")</f>
        <v/>
      </c>
      <c r="O24" s="53" t="str">
        <f>IF(AND('Mapa final'!$AA$63="Alta",'Mapa final'!$AC$63="Leve"),CONCATENATE("R9C",'Mapa final'!$Q$63),"")</f>
        <v/>
      </c>
      <c r="P24" s="51" t="str">
        <f>IF(AND('Mapa final'!$AA$58="Alta",'Mapa final'!$AC$58="Menor"),CONCATENATE("R9C",'Mapa final'!$Q$58),"")</f>
        <v/>
      </c>
      <c r="Q24" s="52" t="str">
        <f>IF(AND('Mapa final'!$AA$59="Alta",'Mapa final'!$AC$59="Menor"),CONCATENATE("R9C",'Mapa final'!$Q$59),"")</f>
        <v/>
      </c>
      <c r="R24" s="52" t="str">
        <f>IF(AND('Mapa final'!$AA$60="Alta",'Mapa final'!$AC$60="Menor"),CONCATENATE("R9C",'Mapa final'!$Q$60),"")</f>
        <v/>
      </c>
      <c r="S24" s="52" t="str">
        <f>IF(AND('Mapa final'!$AA$61="Alta",'Mapa final'!$AC$61="Menor"),CONCATENATE("R9C",'Mapa final'!$Q$61),"")</f>
        <v/>
      </c>
      <c r="T24" s="52" t="str">
        <f>IF(AND('Mapa final'!$AA$62="Alta",'Mapa final'!$AC$62="Menor"),CONCATENATE("R9C",'Mapa final'!$Q$62),"")</f>
        <v/>
      </c>
      <c r="U24" s="53" t="str">
        <f>IF(AND('Mapa final'!$AA$63="Alta",'Mapa final'!$AC$63="Menor"),CONCATENATE("R9C",'Mapa final'!$Q$63),"")</f>
        <v/>
      </c>
      <c r="V24" s="36" t="str">
        <f>IF(AND('Mapa final'!$AA$58="Alta",'Mapa final'!$AC$58="Moderado"),CONCATENATE("R9C",'Mapa final'!$Q$58),"")</f>
        <v/>
      </c>
      <c r="W24" s="37" t="str">
        <f>IF(AND('Mapa final'!$AA$59="Alta",'Mapa final'!$AC$59="Moderado"),CONCATENATE("R9C",'Mapa final'!$Q$59),"")</f>
        <v/>
      </c>
      <c r="X24" s="37" t="str">
        <f>IF(AND('Mapa final'!$AA$60="Alta",'Mapa final'!$AC$60="Moderado"),CONCATENATE("R9C",'Mapa final'!$Q$60),"")</f>
        <v/>
      </c>
      <c r="Y24" s="37" t="str">
        <f>IF(AND('Mapa final'!$AA$61="Alta",'Mapa final'!$AC$61="Moderado"),CONCATENATE("R9C",'Mapa final'!$Q$61),"")</f>
        <v/>
      </c>
      <c r="Z24" s="37" t="str">
        <f>IF(AND('Mapa final'!$AA$62="Alta",'Mapa final'!$AC$62="Moderado"),CONCATENATE("R9C",'Mapa final'!$Q$62),"")</f>
        <v/>
      </c>
      <c r="AA24" s="38" t="str">
        <f>IF(AND('Mapa final'!$AA$63="Alta",'Mapa final'!$AC$63="Moderado"),CONCATENATE("R9C",'Mapa final'!$Q$63),"")</f>
        <v/>
      </c>
      <c r="AB24" s="36" t="str">
        <f>IF(AND('Mapa final'!$AA$58="Alta",'Mapa final'!$AC$58="Mayor"),CONCATENATE("R9C",'Mapa final'!$Q$58),"")</f>
        <v/>
      </c>
      <c r="AC24" s="37" t="str">
        <f>IF(AND('Mapa final'!$AA$59="Alta",'Mapa final'!$AC$59="Mayor"),CONCATENATE("R9C",'Mapa final'!$Q$59),"")</f>
        <v/>
      </c>
      <c r="AD24" s="37" t="str">
        <f>IF(AND('Mapa final'!$AA$60="Alta",'Mapa final'!$AC$60="Mayor"),CONCATENATE("R9C",'Mapa final'!$Q$60),"")</f>
        <v/>
      </c>
      <c r="AE24" s="37" t="str">
        <f>IF(AND('Mapa final'!$AA$61="Alta",'Mapa final'!$AC$61="Mayor"),CONCATENATE("R9C",'Mapa final'!$Q$61),"")</f>
        <v/>
      </c>
      <c r="AF24" s="37" t="str">
        <f>IF(AND('Mapa final'!$AA$62="Alta",'Mapa final'!$AC$62="Mayor"),CONCATENATE("R9C",'Mapa final'!$Q$62),"")</f>
        <v/>
      </c>
      <c r="AG24" s="38" t="str">
        <f>IF(AND('Mapa final'!$AA$63="Alta",'Mapa final'!$AC$63="Mayor"),CONCATENATE("R9C",'Mapa final'!$Q$63),"")</f>
        <v/>
      </c>
      <c r="AH24" s="39" t="str">
        <f>IF(AND('Mapa final'!$AA$58="Alta",'Mapa final'!$AC$58="Catastrófico"),CONCATENATE("R9C",'Mapa final'!$Q$58),"")</f>
        <v/>
      </c>
      <c r="AI24" s="40" t="str">
        <f>IF(AND('Mapa final'!$AA$59="Alta",'Mapa final'!$AC$59="Catastrófico"),CONCATENATE("R9C",'Mapa final'!$Q$59),"")</f>
        <v/>
      </c>
      <c r="AJ24" s="40" t="str">
        <f>IF(AND('Mapa final'!$AA$60="Alta",'Mapa final'!$AC$60="Catastrófico"),CONCATENATE("R9C",'Mapa final'!$Q$60),"")</f>
        <v/>
      </c>
      <c r="AK24" s="40" t="str">
        <f>IF(AND('Mapa final'!$AA$61="Alta",'Mapa final'!$AC$61="Catastrófico"),CONCATENATE("R9C",'Mapa final'!$Q$61),"")</f>
        <v/>
      </c>
      <c r="AL24" s="40" t="str">
        <f>IF(AND('Mapa final'!$AA$62="Alta",'Mapa final'!$AC$62="Catastrófico"),CONCATENATE("R9C",'Mapa final'!$Q$62),"")</f>
        <v/>
      </c>
      <c r="AM24" s="41" t="str">
        <f>IF(AND('Mapa final'!$AA$63="Alta",'Mapa final'!$AC$63="Catastrófico"),CONCATENATE("R9C",'Mapa final'!$Q$63),"")</f>
        <v/>
      </c>
      <c r="AN24" s="67"/>
      <c r="AO24" s="556"/>
      <c r="AP24" s="557"/>
      <c r="AQ24" s="557"/>
      <c r="AR24" s="557"/>
      <c r="AS24" s="557"/>
      <c r="AT24" s="558"/>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row>
    <row r="25" spans="1:76" ht="15.75" customHeight="1" thickBot="1" x14ac:dyDescent="0.3">
      <c r="A25" s="67"/>
      <c r="B25" s="467"/>
      <c r="C25" s="467"/>
      <c r="D25" s="468"/>
      <c r="E25" s="567"/>
      <c r="F25" s="568"/>
      <c r="G25" s="568"/>
      <c r="H25" s="568"/>
      <c r="I25" s="568"/>
      <c r="J25" s="54" t="str">
        <f>IF(AND('Mapa final'!$AA$64="Alta",'Mapa final'!$AC$64="Leve"),CONCATENATE("R10C",'Mapa final'!$Q$64),"")</f>
        <v/>
      </c>
      <c r="K25" s="55" t="str">
        <f>IF(AND('Mapa final'!$AA$65="Alta",'Mapa final'!$AC$65="Leve"),CONCATENATE("R10C",'Mapa final'!$Q$65),"")</f>
        <v/>
      </c>
      <c r="L25" s="55" t="str">
        <f>IF(AND('Mapa final'!$AA$66="Alta",'Mapa final'!$AC$66="Leve"),CONCATENATE("R10C",'Mapa final'!$Q$66),"")</f>
        <v/>
      </c>
      <c r="M25" s="55" t="str">
        <f>IF(AND('Mapa final'!$AA$67="Alta",'Mapa final'!$AC$67="Leve"),CONCATENATE("R10C",'Mapa final'!$Q$67),"")</f>
        <v/>
      </c>
      <c r="N25" s="55" t="str">
        <f>IF(AND('Mapa final'!$AA$68="Alta",'Mapa final'!$AC$68="Leve"),CONCATENATE("R10C",'Mapa final'!$Q$68),"")</f>
        <v/>
      </c>
      <c r="O25" s="56" t="str">
        <f>IF(AND('Mapa final'!$AA$69="Alta",'Mapa final'!$AC$69="Leve"),CONCATENATE("R10C",'Mapa final'!$Q$69),"")</f>
        <v/>
      </c>
      <c r="P25" s="54" t="str">
        <f>IF(AND('Mapa final'!$AA$64="Alta",'Mapa final'!$AC$64="Menor"),CONCATENATE("R10C",'Mapa final'!$Q$64),"")</f>
        <v/>
      </c>
      <c r="Q25" s="55" t="str">
        <f>IF(AND('Mapa final'!$AA$65="Alta",'Mapa final'!$AC$65="Menor"),CONCATENATE("R10C",'Mapa final'!$Q$65),"")</f>
        <v/>
      </c>
      <c r="R25" s="55" t="str">
        <f>IF(AND('Mapa final'!$AA$66="Alta",'Mapa final'!$AC$66="Menor"),CONCATENATE("R10C",'Mapa final'!$Q$66),"")</f>
        <v/>
      </c>
      <c r="S25" s="55" t="str">
        <f>IF(AND('Mapa final'!$AA$67="Alta",'Mapa final'!$AC$67="Menor"),CONCATENATE("R10C",'Mapa final'!$Q$67),"")</f>
        <v/>
      </c>
      <c r="T25" s="55" t="str">
        <f>IF(AND('Mapa final'!$AA$68="Alta",'Mapa final'!$AC$68="Menor"),CONCATENATE("R10C",'Mapa final'!$Q$68),"")</f>
        <v/>
      </c>
      <c r="U25" s="56" t="str">
        <f>IF(AND('Mapa final'!$AA$69="Alta",'Mapa final'!$AC$69="Menor"),CONCATENATE("R10C",'Mapa final'!$Q$69),"")</f>
        <v/>
      </c>
      <c r="V25" s="42" t="str">
        <f>IF(AND('Mapa final'!$AA$64="Alta",'Mapa final'!$AC$64="Moderado"),CONCATENATE("R10C",'Mapa final'!$Q$64),"")</f>
        <v/>
      </c>
      <c r="W25" s="43" t="str">
        <f>IF(AND('Mapa final'!$AA$65="Alta",'Mapa final'!$AC$65="Moderado"),CONCATENATE("R10C",'Mapa final'!$Q$65),"")</f>
        <v/>
      </c>
      <c r="X25" s="43" t="str">
        <f>IF(AND('Mapa final'!$AA$66="Alta",'Mapa final'!$AC$66="Moderado"),CONCATENATE("R10C",'Mapa final'!$Q$66),"")</f>
        <v/>
      </c>
      <c r="Y25" s="43" t="str">
        <f>IF(AND('Mapa final'!$AA$67="Alta",'Mapa final'!$AC$67="Moderado"),CONCATENATE("R10C",'Mapa final'!$Q$67),"")</f>
        <v/>
      </c>
      <c r="Z25" s="43" t="str">
        <f>IF(AND('Mapa final'!$AA$68="Alta",'Mapa final'!$AC$68="Moderado"),CONCATENATE("R10C",'Mapa final'!$Q$68),"")</f>
        <v/>
      </c>
      <c r="AA25" s="44" t="str">
        <f>IF(AND('Mapa final'!$AA$69="Alta",'Mapa final'!$AC$69="Moderado"),CONCATENATE("R10C",'Mapa final'!$Q$69),"")</f>
        <v/>
      </c>
      <c r="AB25" s="42" t="str">
        <f>IF(AND('Mapa final'!$AA$64="Alta",'Mapa final'!$AC$64="Mayor"),CONCATENATE("R10C",'Mapa final'!$Q$64),"")</f>
        <v/>
      </c>
      <c r="AC25" s="43" t="str">
        <f>IF(AND('Mapa final'!$AA$65="Alta",'Mapa final'!$AC$65="Mayor"),CONCATENATE("R10C",'Mapa final'!$Q$65),"")</f>
        <v/>
      </c>
      <c r="AD25" s="43" t="str">
        <f>IF(AND('Mapa final'!$AA$66="Alta",'Mapa final'!$AC$66="Mayor"),CONCATENATE("R10C",'Mapa final'!$Q$66),"")</f>
        <v/>
      </c>
      <c r="AE25" s="43" t="str">
        <f>IF(AND('Mapa final'!$AA$67="Alta",'Mapa final'!$AC$67="Mayor"),CONCATENATE("R10C",'Mapa final'!$Q$67),"")</f>
        <v/>
      </c>
      <c r="AF25" s="43" t="str">
        <f>IF(AND('Mapa final'!$AA$68="Alta",'Mapa final'!$AC$68="Mayor"),CONCATENATE("R10C",'Mapa final'!$Q$68),"")</f>
        <v/>
      </c>
      <c r="AG25" s="44" t="str">
        <f>IF(AND('Mapa final'!$AA$69="Alta",'Mapa final'!$AC$69="Mayor"),CONCATENATE("R10C",'Mapa final'!$Q$69),"")</f>
        <v/>
      </c>
      <c r="AH25" s="45" t="str">
        <f>IF(AND('Mapa final'!$AA$64="Alta",'Mapa final'!$AC$64="Catastrófico"),CONCATENATE("R10C",'Mapa final'!$Q$64),"")</f>
        <v/>
      </c>
      <c r="AI25" s="46" t="str">
        <f>IF(AND('Mapa final'!$AA$65="Alta",'Mapa final'!$AC$65="Catastrófico"),CONCATENATE("R10C",'Mapa final'!$Q$65),"")</f>
        <v/>
      </c>
      <c r="AJ25" s="46" t="str">
        <f>IF(AND('Mapa final'!$AA$66="Alta",'Mapa final'!$AC$66="Catastrófico"),CONCATENATE("R10C",'Mapa final'!$Q$66),"")</f>
        <v/>
      </c>
      <c r="AK25" s="46" t="str">
        <f>IF(AND('Mapa final'!$AA$67="Alta",'Mapa final'!$AC$67="Catastrófico"),CONCATENATE("R10C",'Mapa final'!$Q$67),"")</f>
        <v/>
      </c>
      <c r="AL25" s="46" t="str">
        <f>IF(AND('Mapa final'!$AA$68="Alta",'Mapa final'!$AC$68="Catastrófico"),CONCATENATE("R10C",'Mapa final'!$Q$68),"")</f>
        <v/>
      </c>
      <c r="AM25" s="47" t="str">
        <f>IF(AND('Mapa final'!$AA$69="Alta",'Mapa final'!$AC$69="Catastrófico"),CONCATENATE("R10C",'Mapa final'!$Q$69),"")</f>
        <v/>
      </c>
      <c r="AN25" s="67"/>
      <c r="AO25" s="559"/>
      <c r="AP25" s="560"/>
      <c r="AQ25" s="560"/>
      <c r="AR25" s="560"/>
      <c r="AS25" s="560"/>
      <c r="AT25" s="561"/>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row>
    <row r="26" spans="1:76" ht="15" customHeight="1" x14ac:dyDescent="0.25">
      <c r="A26" s="67"/>
      <c r="B26" s="467"/>
      <c r="C26" s="467"/>
      <c r="D26" s="468"/>
      <c r="E26" s="562" t="s">
        <v>111</v>
      </c>
      <c r="F26" s="563"/>
      <c r="G26" s="563"/>
      <c r="H26" s="563"/>
      <c r="I26" s="580"/>
      <c r="J26" s="48" t="str">
        <f ca="1">IF(AND('Mapa final'!$AA$10="Media",'Mapa final'!$AC$10="Leve"),CONCATENATE("R1C",'Mapa final'!$Q$10),"")</f>
        <v/>
      </c>
      <c r="K26" s="49" t="str">
        <f>IF(AND('Mapa final'!$AA$11="Media",'Mapa final'!$AC$11="Leve"),CONCATENATE("R1C",'Mapa final'!$Q$11),"")</f>
        <v/>
      </c>
      <c r="L26" s="49" t="str">
        <f>IF(AND('Mapa final'!$AA$12="Media",'Mapa final'!$AC$12="Leve"),CONCATENATE("R1C",'Mapa final'!$Q$12),"")</f>
        <v/>
      </c>
      <c r="M26" s="49" t="str">
        <f>IF(AND('Mapa final'!$AA$13="Media",'Mapa final'!$AC$13="Leve"),CONCATENATE("R1C",'Mapa final'!$Q$13),"")</f>
        <v/>
      </c>
      <c r="N26" s="49" t="str">
        <f>IF(AND('Mapa final'!$AA$14="Media",'Mapa final'!$AC$14="Leve"),CONCATENATE("R1C",'Mapa final'!$Q$14),"")</f>
        <v/>
      </c>
      <c r="O26" s="50" t="str">
        <f>IF(AND('Mapa final'!$AA$15="Media",'Mapa final'!$AC$15="Leve"),CONCATENATE("R1C",'Mapa final'!$Q$15),"")</f>
        <v/>
      </c>
      <c r="P26" s="48" t="str">
        <f ca="1">IF(AND('Mapa final'!$AA$10="Media",'Mapa final'!$AC$10="Menor"),CONCATENATE("R1C",'Mapa final'!$Q$10),"")</f>
        <v/>
      </c>
      <c r="Q26" s="49" t="str">
        <f>IF(AND('Mapa final'!$AA$11="Media",'Mapa final'!$AC$11="Menor"),CONCATENATE("R1C",'Mapa final'!$Q$11),"")</f>
        <v/>
      </c>
      <c r="R26" s="49" t="str">
        <f>IF(AND('Mapa final'!$AA$12="Media",'Mapa final'!$AC$12="Menor"),CONCATENATE("R1C",'Mapa final'!$Q$12),"")</f>
        <v/>
      </c>
      <c r="S26" s="49" t="str">
        <f>IF(AND('Mapa final'!$AA$13="Media",'Mapa final'!$AC$13="Menor"),CONCATENATE("R1C",'Mapa final'!$Q$13),"")</f>
        <v/>
      </c>
      <c r="T26" s="49" t="str">
        <f>IF(AND('Mapa final'!$AA$14="Media",'Mapa final'!$AC$14="Menor"),CONCATENATE("R1C",'Mapa final'!$Q$14),"")</f>
        <v/>
      </c>
      <c r="U26" s="50" t="str">
        <f>IF(AND('Mapa final'!$AA$15="Media",'Mapa final'!$AC$15="Menor"),CONCATENATE("R1C",'Mapa final'!$Q$15),"")</f>
        <v/>
      </c>
      <c r="V26" s="48" t="str">
        <f ca="1">IF(AND('Mapa final'!$AA$10="Media",'Mapa final'!$AC$10="Moderado"),CONCATENATE("R1C",'Mapa final'!$Q$10),"")</f>
        <v/>
      </c>
      <c r="W26" s="49" t="str">
        <f>IF(AND('Mapa final'!$AA$11="Media",'Mapa final'!$AC$11="Moderado"),CONCATENATE("R1C",'Mapa final'!$Q$11),"")</f>
        <v/>
      </c>
      <c r="X26" s="49" t="str">
        <f>IF(AND('Mapa final'!$AA$12="Media",'Mapa final'!$AC$12="Moderado"),CONCATENATE("R1C",'Mapa final'!$Q$12),"")</f>
        <v/>
      </c>
      <c r="Y26" s="49" t="str">
        <f>IF(AND('Mapa final'!$AA$13="Media",'Mapa final'!$AC$13="Moderado"),CONCATENATE("R1C",'Mapa final'!$Q$13),"")</f>
        <v/>
      </c>
      <c r="Z26" s="49" t="str">
        <f>IF(AND('Mapa final'!$AA$14="Media",'Mapa final'!$AC$14="Moderado"),CONCATENATE("R1C",'Mapa final'!$Q$14),"")</f>
        <v/>
      </c>
      <c r="AA26" s="50" t="str">
        <f>IF(AND('Mapa final'!$AA$15="Media",'Mapa final'!$AC$15="Moderado"),CONCATENATE("R1C",'Mapa final'!$Q$15),"")</f>
        <v/>
      </c>
      <c r="AB26" s="30" t="str">
        <f ca="1">IF(AND('Mapa final'!$AA$10="Media",'Mapa final'!$AC$10="Mayor"),CONCATENATE("R1C",'Mapa final'!$Q$10),"")</f>
        <v/>
      </c>
      <c r="AC26" s="31" t="str">
        <f>IF(AND('Mapa final'!$AA$11="Media",'Mapa final'!$AC$11="Mayor"),CONCATENATE("R1C",'Mapa final'!$Q$11),"")</f>
        <v/>
      </c>
      <c r="AD26" s="31" t="str">
        <f>IF(AND('Mapa final'!$AA$12="Media",'Mapa final'!$AC$12="Mayor"),CONCATENATE("R1C",'Mapa final'!$Q$12),"")</f>
        <v/>
      </c>
      <c r="AE26" s="31" t="str">
        <f>IF(AND('Mapa final'!$AA$13="Media",'Mapa final'!$AC$13="Mayor"),CONCATENATE("R1C",'Mapa final'!$Q$13),"")</f>
        <v/>
      </c>
      <c r="AF26" s="31" t="str">
        <f>IF(AND('Mapa final'!$AA$14="Media",'Mapa final'!$AC$14="Mayor"),CONCATENATE("R1C",'Mapa final'!$Q$14),"")</f>
        <v/>
      </c>
      <c r="AG26" s="32" t="str">
        <f>IF(AND('Mapa final'!$AA$15="Media",'Mapa final'!$AC$15="Mayor"),CONCATENATE("R1C",'Mapa final'!$Q$15),"")</f>
        <v/>
      </c>
      <c r="AH26" s="33" t="str">
        <f ca="1">IF(AND('Mapa final'!$AA$10="Media",'Mapa final'!$AC$10="Catastrófico"),CONCATENATE("R1C",'Mapa final'!$Q$10),"")</f>
        <v/>
      </c>
      <c r="AI26" s="34" t="str">
        <f>IF(AND('Mapa final'!$AA$11="Media",'Mapa final'!$AC$11="Catastrófico"),CONCATENATE("R1C",'Mapa final'!$Q$11),"")</f>
        <v/>
      </c>
      <c r="AJ26" s="34" t="str">
        <f>IF(AND('Mapa final'!$AA$12="Media",'Mapa final'!$AC$12="Catastrófico"),CONCATENATE("R1C",'Mapa final'!$Q$12),"")</f>
        <v/>
      </c>
      <c r="AK26" s="34" t="str">
        <f>IF(AND('Mapa final'!$AA$13="Media",'Mapa final'!$AC$13="Catastrófico"),CONCATENATE("R1C",'Mapa final'!$Q$13),"")</f>
        <v/>
      </c>
      <c r="AL26" s="34" t="str">
        <f>IF(AND('Mapa final'!$AA$14="Media",'Mapa final'!$AC$14="Catastrófico"),CONCATENATE("R1C",'Mapa final'!$Q$14),"")</f>
        <v/>
      </c>
      <c r="AM26" s="35" t="str">
        <f>IF(AND('Mapa final'!$AA$15="Media",'Mapa final'!$AC$15="Catastrófico"),CONCATENATE("R1C",'Mapa final'!$Q$15),"")</f>
        <v/>
      </c>
      <c r="AN26" s="67"/>
      <c r="AO26" s="592" t="s">
        <v>79</v>
      </c>
      <c r="AP26" s="593"/>
      <c r="AQ26" s="593"/>
      <c r="AR26" s="593"/>
      <c r="AS26" s="593"/>
      <c r="AT26" s="594"/>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row>
    <row r="27" spans="1:76" ht="15" customHeight="1" x14ac:dyDescent="0.25">
      <c r="A27" s="67"/>
      <c r="B27" s="467"/>
      <c r="C27" s="467"/>
      <c r="D27" s="468"/>
      <c r="E27" s="564"/>
      <c r="F27" s="565"/>
      <c r="G27" s="565"/>
      <c r="H27" s="565"/>
      <c r="I27" s="581"/>
      <c r="J27" s="51" t="str">
        <f>IF(AND('Mapa final'!$AA$16="Media",'Mapa final'!$AC$16="Leve"),CONCATENATE("R2C",'Mapa final'!$Q$16),"")</f>
        <v/>
      </c>
      <c r="K27" s="52" t="str">
        <f>IF(AND('Mapa final'!$AA$17="Media",'Mapa final'!$AC$17="Leve"),CONCATENATE("R2C",'Mapa final'!$Q$17),"")</f>
        <v/>
      </c>
      <c r="L27" s="52" t="str">
        <f>IF(AND('Mapa final'!$AA$18="Media",'Mapa final'!$AC$18="Leve"),CONCATENATE("R2C",'Mapa final'!$Q$18),"")</f>
        <v/>
      </c>
      <c r="M27" s="52" t="str">
        <f>IF(AND('Mapa final'!$AA$19="Media",'Mapa final'!$AC$19="Leve"),CONCATENATE("R2C",'Mapa final'!$Q$19),"")</f>
        <v/>
      </c>
      <c r="N27" s="52" t="str">
        <f>IF(AND('Mapa final'!$AA$20="Media",'Mapa final'!$AC$20="Leve"),CONCATENATE("R2C",'Mapa final'!$Q$20),"")</f>
        <v/>
      </c>
      <c r="O27" s="53" t="str">
        <f>IF(AND('Mapa final'!$AA$21="Media",'Mapa final'!$AC$21="Leve"),CONCATENATE("R2C",'Mapa final'!$Q$21),"")</f>
        <v/>
      </c>
      <c r="P27" s="51" t="str">
        <f>IF(AND('Mapa final'!$AA$16="Media",'Mapa final'!$AC$16="Menor"),CONCATENATE("R2C",'Mapa final'!$Q$16),"")</f>
        <v/>
      </c>
      <c r="Q27" s="52" t="str">
        <f>IF(AND('Mapa final'!$AA$17="Media",'Mapa final'!$AC$17="Menor"),CONCATENATE("R2C",'Mapa final'!$Q$17),"")</f>
        <v/>
      </c>
      <c r="R27" s="52" t="str">
        <f>IF(AND('Mapa final'!$AA$18="Media",'Mapa final'!$AC$18="Menor"),CONCATENATE("R2C",'Mapa final'!$Q$18),"")</f>
        <v/>
      </c>
      <c r="S27" s="52" t="str">
        <f>IF(AND('Mapa final'!$AA$19="Media",'Mapa final'!$AC$19="Menor"),CONCATENATE("R2C",'Mapa final'!$Q$19),"")</f>
        <v/>
      </c>
      <c r="T27" s="52" t="str">
        <f>IF(AND('Mapa final'!$AA$20="Media",'Mapa final'!$AC$20="Menor"),CONCATENATE("R2C",'Mapa final'!$Q$20),"")</f>
        <v/>
      </c>
      <c r="U27" s="53" t="str">
        <f>IF(AND('Mapa final'!$AA$21="Media",'Mapa final'!$AC$21="Menor"),CONCATENATE("R2C",'Mapa final'!$Q$21),"")</f>
        <v/>
      </c>
      <c r="V27" s="51" t="str">
        <f>IF(AND('Mapa final'!$AA$16="Media",'Mapa final'!$AC$16="Moderado"),CONCATENATE("R2C",'Mapa final'!$Q$16),"")</f>
        <v/>
      </c>
      <c r="W27" s="52" t="str">
        <f>IF(AND('Mapa final'!$AA$17="Media",'Mapa final'!$AC$17="Moderado"),CONCATENATE("R2C",'Mapa final'!$Q$17),"")</f>
        <v/>
      </c>
      <c r="X27" s="52" t="str">
        <f>IF(AND('Mapa final'!$AA$18="Media",'Mapa final'!$AC$18="Moderado"),CONCATENATE("R2C",'Mapa final'!$Q$18),"")</f>
        <v/>
      </c>
      <c r="Y27" s="52" t="str">
        <f>IF(AND('Mapa final'!$AA$19="Media",'Mapa final'!$AC$19="Moderado"),CONCATENATE("R2C",'Mapa final'!$Q$19),"")</f>
        <v/>
      </c>
      <c r="Z27" s="52" t="str">
        <f>IF(AND('Mapa final'!$AA$20="Media",'Mapa final'!$AC$20="Moderado"),CONCATENATE("R2C",'Mapa final'!$Q$20),"")</f>
        <v/>
      </c>
      <c r="AA27" s="53" t="str">
        <f>IF(AND('Mapa final'!$AA$21="Media",'Mapa final'!$AC$21="Moderado"),CONCATENATE("R2C",'Mapa final'!$Q$21),"")</f>
        <v/>
      </c>
      <c r="AB27" s="36" t="str">
        <f>IF(AND('Mapa final'!$AA$16="Media",'Mapa final'!$AC$16="Mayor"),CONCATENATE("R2C",'Mapa final'!$Q$16),"")</f>
        <v/>
      </c>
      <c r="AC27" s="37" t="str">
        <f>IF(AND('Mapa final'!$AA$17="Media",'Mapa final'!$AC$17="Mayor"),CONCATENATE("R2C",'Mapa final'!$Q$17),"")</f>
        <v/>
      </c>
      <c r="AD27" s="37" t="str">
        <f>IF(AND('Mapa final'!$AA$18="Media",'Mapa final'!$AC$18="Mayor"),CONCATENATE("R2C",'Mapa final'!$Q$18),"")</f>
        <v/>
      </c>
      <c r="AE27" s="37" t="str">
        <f>IF(AND('Mapa final'!$AA$19="Media",'Mapa final'!$AC$19="Mayor"),CONCATENATE("R2C",'Mapa final'!$Q$19),"")</f>
        <v/>
      </c>
      <c r="AF27" s="37" t="str">
        <f>IF(AND('Mapa final'!$AA$20="Media",'Mapa final'!$AC$20="Mayor"),CONCATENATE("R2C",'Mapa final'!$Q$20),"")</f>
        <v/>
      </c>
      <c r="AG27" s="38" t="str">
        <f>IF(AND('Mapa final'!$AA$21="Media",'Mapa final'!$AC$21="Mayor"),CONCATENATE("R2C",'Mapa final'!$Q$21),"")</f>
        <v/>
      </c>
      <c r="AH27" s="39" t="str">
        <f>IF(AND('Mapa final'!$AA$16="Media",'Mapa final'!$AC$16="Catastrófico"),CONCATENATE("R2C",'Mapa final'!$Q$16),"")</f>
        <v/>
      </c>
      <c r="AI27" s="40" t="str">
        <f>IF(AND('Mapa final'!$AA$17="Media",'Mapa final'!$AC$17="Catastrófico"),CONCATENATE("R2C",'Mapa final'!$Q$17),"")</f>
        <v/>
      </c>
      <c r="AJ27" s="40" t="str">
        <f>IF(AND('Mapa final'!$AA$18="Media",'Mapa final'!$AC$18="Catastrófico"),CONCATENATE("R2C",'Mapa final'!$Q$18),"")</f>
        <v/>
      </c>
      <c r="AK27" s="40" t="str">
        <f>IF(AND('Mapa final'!$AA$19="Media",'Mapa final'!$AC$19="Catastrófico"),CONCATENATE("R2C",'Mapa final'!$Q$19),"")</f>
        <v/>
      </c>
      <c r="AL27" s="40" t="str">
        <f>IF(AND('Mapa final'!$AA$20="Media",'Mapa final'!$AC$20="Catastrófico"),CONCATENATE("R2C",'Mapa final'!$Q$20),"")</f>
        <v/>
      </c>
      <c r="AM27" s="41" t="str">
        <f>IF(AND('Mapa final'!$AA$21="Media",'Mapa final'!$AC$21="Catastrófico"),CONCATENATE("R2C",'Mapa final'!$Q$21),"")</f>
        <v/>
      </c>
      <c r="AN27" s="67"/>
      <c r="AO27" s="595"/>
      <c r="AP27" s="596"/>
      <c r="AQ27" s="596"/>
      <c r="AR27" s="596"/>
      <c r="AS27" s="596"/>
      <c r="AT27" s="59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row>
    <row r="28" spans="1:76" ht="15" customHeight="1" x14ac:dyDescent="0.25">
      <c r="A28" s="67"/>
      <c r="B28" s="467"/>
      <c r="C28" s="467"/>
      <c r="D28" s="468"/>
      <c r="E28" s="566"/>
      <c r="F28" s="565"/>
      <c r="G28" s="565"/>
      <c r="H28" s="565"/>
      <c r="I28" s="581"/>
      <c r="J28" s="51" t="str">
        <f>IF(AND('Mapa final'!$AA$22="Media",'Mapa final'!$AC$22="Leve"),CONCATENATE("R3C",'Mapa final'!$Q$22),"")</f>
        <v/>
      </c>
      <c r="K28" s="52" t="str">
        <f>IF(AND('Mapa final'!$AA$23="Media",'Mapa final'!$AC$23="Leve"),CONCATENATE("R3C",'Mapa final'!$Q$23),"")</f>
        <v/>
      </c>
      <c r="L28" s="52" t="str">
        <f>IF(AND('Mapa final'!$AA$24="Media",'Mapa final'!$AC$24="Leve"),CONCATENATE("R3C",'Mapa final'!$Q$24),"")</f>
        <v/>
      </c>
      <c r="M28" s="52" t="str">
        <f>IF(AND('Mapa final'!$AA$25="Media",'Mapa final'!$AC$25="Leve"),CONCATENATE("R3C",'Mapa final'!$Q$25),"")</f>
        <v/>
      </c>
      <c r="N28" s="52" t="str">
        <f>IF(AND('Mapa final'!$AA$26="Media",'Mapa final'!$AC$26="Leve"),CONCATENATE("R3C",'Mapa final'!$Q$26),"")</f>
        <v/>
      </c>
      <c r="O28" s="53" t="str">
        <f>IF(AND('Mapa final'!$AA$27="Media",'Mapa final'!$AC$27="Leve"),CONCATENATE("R3C",'Mapa final'!$Q$27),"")</f>
        <v/>
      </c>
      <c r="P28" s="51" t="str">
        <f>IF(AND('Mapa final'!$AA$22="Media",'Mapa final'!$AC$22="Menor"),CONCATENATE("R3C",'Mapa final'!$Q$22),"")</f>
        <v/>
      </c>
      <c r="Q28" s="52" t="str">
        <f>IF(AND('Mapa final'!$AA$23="Media",'Mapa final'!$AC$23="Menor"),CONCATENATE("R3C",'Mapa final'!$Q$23),"")</f>
        <v/>
      </c>
      <c r="R28" s="52" t="str">
        <f>IF(AND('Mapa final'!$AA$24="Media",'Mapa final'!$AC$24="Menor"),CONCATENATE("R3C",'Mapa final'!$Q$24),"")</f>
        <v/>
      </c>
      <c r="S28" s="52" t="str">
        <f>IF(AND('Mapa final'!$AA$25="Media",'Mapa final'!$AC$25="Menor"),CONCATENATE("R3C",'Mapa final'!$Q$25),"")</f>
        <v/>
      </c>
      <c r="T28" s="52" t="str">
        <f>IF(AND('Mapa final'!$AA$26="Media",'Mapa final'!$AC$26="Menor"),CONCATENATE("R3C",'Mapa final'!$Q$26),"")</f>
        <v/>
      </c>
      <c r="U28" s="53" t="str">
        <f>IF(AND('Mapa final'!$AA$27="Media",'Mapa final'!$AC$27="Menor"),CONCATENATE("R3C",'Mapa final'!$Q$27),"")</f>
        <v/>
      </c>
      <c r="V28" s="51" t="str">
        <f>IF(AND('Mapa final'!$AA$22="Media",'Mapa final'!$AC$22="Moderado"),CONCATENATE("R3C",'Mapa final'!$Q$22),"")</f>
        <v/>
      </c>
      <c r="W28" s="52" t="str">
        <f>IF(AND('Mapa final'!$AA$23="Media",'Mapa final'!$AC$23="Moderado"),CONCATENATE("R3C",'Mapa final'!$Q$23),"")</f>
        <v/>
      </c>
      <c r="X28" s="52" t="str">
        <f>IF(AND('Mapa final'!$AA$24="Media",'Mapa final'!$AC$24="Moderado"),CONCATENATE("R3C",'Mapa final'!$Q$24),"")</f>
        <v/>
      </c>
      <c r="Y28" s="52" t="str">
        <f>IF(AND('Mapa final'!$AA$25="Media",'Mapa final'!$AC$25="Moderado"),CONCATENATE("R3C",'Mapa final'!$Q$25),"")</f>
        <v/>
      </c>
      <c r="Z28" s="52" t="str">
        <f>IF(AND('Mapa final'!$AA$26="Media",'Mapa final'!$AC$26="Moderado"),CONCATENATE("R3C",'Mapa final'!$Q$26),"")</f>
        <v/>
      </c>
      <c r="AA28" s="53" t="str">
        <f>IF(AND('Mapa final'!$AA$27="Media",'Mapa final'!$AC$27="Moderado"),CONCATENATE("R3C",'Mapa final'!$Q$27),"")</f>
        <v/>
      </c>
      <c r="AB28" s="36" t="str">
        <f>IF(AND('Mapa final'!$AA$22="Media",'Mapa final'!$AC$22="Mayor"),CONCATENATE("R3C",'Mapa final'!$Q$22),"")</f>
        <v/>
      </c>
      <c r="AC28" s="37" t="str">
        <f>IF(AND('Mapa final'!$AA$23="Media",'Mapa final'!$AC$23="Mayor"),CONCATENATE("R3C",'Mapa final'!$Q$23),"")</f>
        <v/>
      </c>
      <c r="AD28" s="37" t="str">
        <f>IF(AND('Mapa final'!$AA$24="Media",'Mapa final'!$AC$24="Mayor"),CONCATENATE("R3C",'Mapa final'!$Q$24),"")</f>
        <v/>
      </c>
      <c r="AE28" s="37" t="str">
        <f>IF(AND('Mapa final'!$AA$25="Media",'Mapa final'!$AC$25="Mayor"),CONCATENATE("R3C",'Mapa final'!$Q$25),"")</f>
        <v/>
      </c>
      <c r="AF28" s="37" t="str">
        <f>IF(AND('Mapa final'!$AA$26="Media",'Mapa final'!$AC$26="Mayor"),CONCATENATE("R3C",'Mapa final'!$Q$26),"")</f>
        <v/>
      </c>
      <c r="AG28" s="38" t="str">
        <f>IF(AND('Mapa final'!$AA$27="Media",'Mapa final'!$AC$27="Mayor"),CONCATENATE("R3C",'Mapa final'!$Q$27),"")</f>
        <v/>
      </c>
      <c r="AH28" s="39" t="str">
        <f>IF(AND('Mapa final'!$AA$22="Media",'Mapa final'!$AC$22="Catastrófico"),CONCATENATE("R3C",'Mapa final'!$Q$22),"")</f>
        <v/>
      </c>
      <c r="AI28" s="40" t="str">
        <f>IF(AND('Mapa final'!$AA$23="Media",'Mapa final'!$AC$23="Catastrófico"),CONCATENATE("R3C",'Mapa final'!$Q$23),"")</f>
        <v/>
      </c>
      <c r="AJ28" s="40" t="str">
        <f>IF(AND('Mapa final'!$AA$24="Media",'Mapa final'!$AC$24="Catastrófico"),CONCATENATE("R3C",'Mapa final'!$Q$24),"")</f>
        <v/>
      </c>
      <c r="AK28" s="40" t="str">
        <f>IF(AND('Mapa final'!$AA$25="Media",'Mapa final'!$AC$25="Catastrófico"),CONCATENATE("R3C",'Mapa final'!$Q$25),"")</f>
        <v/>
      </c>
      <c r="AL28" s="40" t="str">
        <f>IF(AND('Mapa final'!$AA$26="Media",'Mapa final'!$AC$26="Catastrófico"),CONCATENATE("R3C",'Mapa final'!$Q$26),"")</f>
        <v/>
      </c>
      <c r="AM28" s="41" t="str">
        <f>IF(AND('Mapa final'!$AA$27="Media",'Mapa final'!$AC$27="Catastrófico"),CONCATENATE("R3C",'Mapa final'!$Q$27),"")</f>
        <v/>
      </c>
      <c r="AN28" s="67"/>
      <c r="AO28" s="595"/>
      <c r="AP28" s="596"/>
      <c r="AQ28" s="596"/>
      <c r="AR28" s="596"/>
      <c r="AS28" s="596"/>
      <c r="AT28" s="59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row>
    <row r="29" spans="1:76" ht="15" customHeight="1" x14ac:dyDescent="0.25">
      <c r="A29" s="67"/>
      <c r="B29" s="467"/>
      <c r="C29" s="467"/>
      <c r="D29" s="468"/>
      <c r="E29" s="566"/>
      <c r="F29" s="565"/>
      <c r="G29" s="565"/>
      <c r="H29" s="565"/>
      <c r="I29" s="581"/>
      <c r="J29" s="51" t="str">
        <f>IF(AND('Mapa final'!$AA$28="Media",'Mapa final'!$AC$28="Leve"),CONCATENATE("R4C",'Mapa final'!$Q$28),"")</f>
        <v/>
      </c>
      <c r="K29" s="52" t="str">
        <f>IF(AND('Mapa final'!$AA$29="Media",'Mapa final'!$AC$29="Leve"),CONCATENATE("R4C",'Mapa final'!$Q$29),"")</f>
        <v/>
      </c>
      <c r="L29" s="52" t="str">
        <f>IF(AND('Mapa final'!$AA$30="Media",'Mapa final'!$AC$30="Leve"),CONCATENATE("R4C",'Mapa final'!$Q$30),"")</f>
        <v/>
      </c>
      <c r="M29" s="52" t="str">
        <f>IF(AND('Mapa final'!$AA$31="Media",'Mapa final'!$AC$31="Leve"),CONCATENATE("R4C",'Mapa final'!$Q$31),"")</f>
        <v/>
      </c>
      <c r="N29" s="52" t="str">
        <f>IF(AND('Mapa final'!$AA$32="Media",'Mapa final'!$AC$32="Leve"),CONCATENATE("R4C",'Mapa final'!$Q$32),"")</f>
        <v/>
      </c>
      <c r="O29" s="53" t="str">
        <f>IF(AND('Mapa final'!$AA$33="Media",'Mapa final'!$AC$33="Leve"),CONCATENATE("R4C",'Mapa final'!$Q$33),"")</f>
        <v/>
      </c>
      <c r="P29" s="51" t="str">
        <f>IF(AND('Mapa final'!$AA$28="Media",'Mapa final'!$AC$28="Menor"),CONCATENATE("R4C",'Mapa final'!$Q$28),"")</f>
        <v/>
      </c>
      <c r="Q29" s="52" t="str">
        <f>IF(AND('Mapa final'!$AA$29="Media",'Mapa final'!$AC$29="Menor"),CONCATENATE("R4C",'Mapa final'!$Q$29),"")</f>
        <v/>
      </c>
      <c r="R29" s="52" t="str">
        <f>IF(AND('Mapa final'!$AA$30="Media",'Mapa final'!$AC$30="Menor"),CONCATENATE("R4C",'Mapa final'!$Q$30),"")</f>
        <v/>
      </c>
      <c r="S29" s="52" t="str">
        <f>IF(AND('Mapa final'!$AA$31="Media",'Mapa final'!$AC$31="Menor"),CONCATENATE("R4C",'Mapa final'!$Q$31),"")</f>
        <v/>
      </c>
      <c r="T29" s="52" t="str">
        <f>IF(AND('Mapa final'!$AA$32="Media",'Mapa final'!$AC$32="Menor"),CONCATENATE("R4C",'Mapa final'!$Q$32),"")</f>
        <v/>
      </c>
      <c r="U29" s="53" t="str">
        <f>IF(AND('Mapa final'!$AA$33="Media",'Mapa final'!$AC$33="Menor"),CONCATENATE("R4C",'Mapa final'!$Q$33),"")</f>
        <v/>
      </c>
      <c r="V29" s="51" t="str">
        <f>IF(AND('Mapa final'!$AA$28="Media",'Mapa final'!$AC$28="Moderado"),CONCATENATE("R4C",'Mapa final'!$Q$28),"")</f>
        <v/>
      </c>
      <c r="W29" s="52" t="str">
        <f>IF(AND('Mapa final'!$AA$29="Media",'Mapa final'!$AC$29="Moderado"),CONCATENATE("R4C",'Mapa final'!$Q$29),"")</f>
        <v/>
      </c>
      <c r="X29" s="52" t="str">
        <f>IF(AND('Mapa final'!$AA$30="Media",'Mapa final'!$AC$30="Moderado"),CONCATENATE("R4C",'Mapa final'!$Q$30),"")</f>
        <v/>
      </c>
      <c r="Y29" s="52" t="str">
        <f>IF(AND('Mapa final'!$AA$31="Media",'Mapa final'!$AC$31="Moderado"),CONCATENATE("R4C",'Mapa final'!$Q$31),"")</f>
        <v/>
      </c>
      <c r="Z29" s="52" t="str">
        <f>IF(AND('Mapa final'!$AA$32="Media",'Mapa final'!$AC$32="Moderado"),CONCATENATE("R4C",'Mapa final'!$Q$32),"")</f>
        <v/>
      </c>
      <c r="AA29" s="53" t="str">
        <f>IF(AND('Mapa final'!$AA$33="Media",'Mapa final'!$AC$33="Moderado"),CONCATENATE("R4C",'Mapa final'!$Q$33),"")</f>
        <v/>
      </c>
      <c r="AB29" s="36" t="str">
        <f>IF(AND('Mapa final'!$AA$28="Media",'Mapa final'!$AC$28="Mayor"),CONCATENATE("R4C",'Mapa final'!$Q$28),"")</f>
        <v/>
      </c>
      <c r="AC29" s="37" t="str">
        <f>IF(AND('Mapa final'!$AA$29="Media",'Mapa final'!$AC$29="Mayor"),CONCATENATE("R4C",'Mapa final'!$Q$29),"")</f>
        <v/>
      </c>
      <c r="AD29" s="37" t="str">
        <f>IF(AND('Mapa final'!$AA$30="Media",'Mapa final'!$AC$30="Mayor"),CONCATENATE("R4C",'Mapa final'!$Q$30),"")</f>
        <v/>
      </c>
      <c r="AE29" s="37" t="str">
        <f>IF(AND('Mapa final'!$AA$31="Media",'Mapa final'!$AC$31="Mayor"),CONCATENATE("R4C",'Mapa final'!$Q$31),"")</f>
        <v/>
      </c>
      <c r="AF29" s="37" t="str">
        <f>IF(AND('Mapa final'!$AA$32="Media",'Mapa final'!$AC$32="Mayor"),CONCATENATE("R4C",'Mapa final'!$Q$32),"")</f>
        <v/>
      </c>
      <c r="AG29" s="38" t="str">
        <f>IF(AND('Mapa final'!$AA$33="Media",'Mapa final'!$AC$33="Mayor"),CONCATENATE("R4C",'Mapa final'!$Q$33),"")</f>
        <v/>
      </c>
      <c r="AH29" s="39" t="str">
        <f>IF(AND('Mapa final'!$AA$28="Media",'Mapa final'!$AC$28="Catastrófico"),CONCATENATE("R4C",'Mapa final'!$Q$28),"")</f>
        <v/>
      </c>
      <c r="AI29" s="40" t="str">
        <f>IF(AND('Mapa final'!$AA$29="Media",'Mapa final'!$AC$29="Catastrófico"),CONCATENATE("R4C",'Mapa final'!$Q$29),"")</f>
        <v/>
      </c>
      <c r="AJ29" s="40" t="str">
        <f>IF(AND('Mapa final'!$AA$30="Media",'Mapa final'!$AC$30="Catastrófico"),CONCATENATE("R4C",'Mapa final'!$Q$30),"")</f>
        <v/>
      </c>
      <c r="AK29" s="40" t="str">
        <f>IF(AND('Mapa final'!$AA$31="Media",'Mapa final'!$AC$31="Catastrófico"),CONCATENATE("R4C",'Mapa final'!$Q$31),"")</f>
        <v/>
      </c>
      <c r="AL29" s="40" t="str">
        <f>IF(AND('Mapa final'!$AA$32="Media",'Mapa final'!$AC$32="Catastrófico"),CONCATENATE("R4C",'Mapa final'!$Q$32),"")</f>
        <v/>
      </c>
      <c r="AM29" s="41" t="str">
        <f>IF(AND('Mapa final'!$AA$33="Media",'Mapa final'!$AC$33="Catastrófico"),CONCATENATE("R4C",'Mapa final'!$Q$33),"")</f>
        <v/>
      </c>
      <c r="AN29" s="67"/>
      <c r="AO29" s="595"/>
      <c r="AP29" s="596"/>
      <c r="AQ29" s="596"/>
      <c r="AR29" s="596"/>
      <c r="AS29" s="596"/>
      <c r="AT29" s="59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row>
    <row r="30" spans="1:76" ht="15" customHeight="1" x14ac:dyDescent="0.25">
      <c r="A30" s="67"/>
      <c r="B30" s="467"/>
      <c r="C30" s="467"/>
      <c r="D30" s="468"/>
      <c r="E30" s="566"/>
      <c r="F30" s="565"/>
      <c r="G30" s="565"/>
      <c r="H30" s="565"/>
      <c r="I30" s="581"/>
      <c r="J30" s="51" t="str">
        <f>IF(AND('Mapa final'!$AA$34="Media",'Mapa final'!$AC$34="Leve"),CONCATENATE("R5C",'Mapa final'!$Q$34),"")</f>
        <v/>
      </c>
      <c r="K30" s="52" t="str">
        <f>IF(AND('Mapa final'!$AA$35="Media",'Mapa final'!$AC$35="Leve"),CONCATENATE("R5C",'Mapa final'!$Q$35),"")</f>
        <v/>
      </c>
      <c r="L30" s="52" t="str">
        <f>IF(AND('Mapa final'!$AA$36="Media",'Mapa final'!$AC$36="Leve"),CONCATENATE("R5C",'Mapa final'!$Q$36),"")</f>
        <v/>
      </c>
      <c r="M30" s="52" t="str">
        <f>IF(AND('Mapa final'!$AA$37="Media",'Mapa final'!$AC$37="Leve"),CONCATENATE("R5C",'Mapa final'!$Q$37),"")</f>
        <v/>
      </c>
      <c r="N30" s="52" t="str">
        <f>IF(AND('Mapa final'!$AA$38="Media",'Mapa final'!$AC$38="Leve"),CONCATENATE("R5C",'Mapa final'!$Q$38),"")</f>
        <v/>
      </c>
      <c r="O30" s="53" t="str">
        <f>IF(AND('Mapa final'!$AA$39="Media",'Mapa final'!$AC$39="Leve"),CONCATENATE("R5C",'Mapa final'!$Q$39),"")</f>
        <v/>
      </c>
      <c r="P30" s="51" t="str">
        <f>IF(AND('Mapa final'!$AA$34="Media",'Mapa final'!$AC$34="Menor"),CONCATENATE("R5C",'Mapa final'!$Q$34),"")</f>
        <v/>
      </c>
      <c r="Q30" s="52" t="str">
        <f>IF(AND('Mapa final'!$AA$35="Media",'Mapa final'!$AC$35="Menor"),CONCATENATE("R5C",'Mapa final'!$Q$35),"")</f>
        <v/>
      </c>
      <c r="R30" s="52" t="str">
        <f>IF(AND('Mapa final'!$AA$36="Media",'Mapa final'!$AC$36="Menor"),CONCATENATE("R5C",'Mapa final'!$Q$36),"")</f>
        <v/>
      </c>
      <c r="S30" s="52" t="str">
        <f>IF(AND('Mapa final'!$AA$37="Media",'Mapa final'!$AC$37="Menor"),CONCATENATE("R5C",'Mapa final'!$Q$37),"")</f>
        <v/>
      </c>
      <c r="T30" s="52" t="str">
        <f>IF(AND('Mapa final'!$AA$38="Media",'Mapa final'!$AC$38="Menor"),CONCATENATE("R5C",'Mapa final'!$Q$38),"")</f>
        <v/>
      </c>
      <c r="U30" s="53" t="str">
        <f>IF(AND('Mapa final'!$AA$39="Media",'Mapa final'!$AC$39="Menor"),CONCATENATE("R5C",'Mapa final'!$Q$39),"")</f>
        <v/>
      </c>
      <c r="V30" s="51" t="str">
        <f>IF(AND('Mapa final'!$AA$34="Media",'Mapa final'!$AC$34="Moderado"),CONCATENATE("R5C",'Mapa final'!$Q$34),"")</f>
        <v/>
      </c>
      <c r="W30" s="52" t="str">
        <f>IF(AND('Mapa final'!$AA$35="Media",'Mapa final'!$AC$35="Moderado"),CONCATENATE("R5C",'Mapa final'!$Q$35),"")</f>
        <v/>
      </c>
      <c r="X30" s="52" t="str">
        <f>IF(AND('Mapa final'!$AA$36="Media",'Mapa final'!$AC$36="Moderado"),CONCATENATE("R5C",'Mapa final'!$Q$36),"")</f>
        <v/>
      </c>
      <c r="Y30" s="52" t="str">
        <f>IF(AND('Mapa final'!$AA$37="Media",'Mapa final'!$AC$37="Moderado"),CONCATENATE("R5C",'Mapa final'!$Q$37),"")</f>
        <v/>
      </c>
      <c r="Z30" s="52" t="str">
        <f>IF(AND('Mapa final'!$AA$38="Media",'Mapa final'!$AC$38="Moderado"),CONCATENATE("R5C",'Mapa final'!$Q$38),"")</f>
        <v/>
      </c>
      <c r="AA30" s="53" t="str">
        <f>IF(AND('Mapa final'!$AA$39="Media",'Mapa final'!$AC$39="Moderado"),CONCATENATE("R5C",'Mapa final'!$Q$39),"")</f>
        <v/>
      </c>
      <c r="AB30" s="36" t="str">
        <f>IF(AND('Mapa final'!$AA$34="Media",'Mapa final'!$AC$34="Mayor"),CONCATENATE("R5C",'Mapa final'!$Q$34),"")</f>
        <v/>
      </c>
      <c r="AC30" s="37" t="str">
        <f>IF(AND('Mapa final'!$AA$35="Media",'Mapa final'!$AC$35="Mayor"),CONCATENATE("R5C",'Mapa final'!$Q$35),"")</f>
        <v/>
      </c>
      <c r="AD30" s="37" t="str">
        <f>IF(AND('Mapa final'!$AA$36="Media",'Mapa final'!$AC$36="Mayor"),CONCATENATE("R5C",'Mapa final'!$Q$36),"")</f>
        <v/>
      </c>
      <c r="AE30" s="37" t="str">
        <f>IF(AND('Mapa final'!$AA$37="Media",'Mapa final'!$AC$37="Mayor"),CONCATENATE("R5C",'Mapa final'!$Q$37),"")</f>
        <v/>
      </c>
      <c r="AF30" s="37" t="str">
        <f>IF(AND('Mapa final'!$AA$38="Media",'Mapa final'!$AC$38="Mayor"),CONCATENATE("R5C",'Mapa final'!$Q$38),"")</f>
        <v/>
      </c>
      <c r="AG30" s="38" t="str">
        <f>IF(AND('Mapa final'!$AA$39="Media",'Mapa final'!$AC$39="Mayor"),CONCATENATE("R5C",'Mapa final'!$Q$39),"")</f>
        <v/>
      </c>
      <c r="AH30" s="39" t="str">
        <f>IF(AND('Mapa final'!$AA$34="Media",'Mapa final'!$AC$34="Catastrófico"),CONCATENATE("R5C",'Mapa final'!$Q$34),"")</f>
        <v/>
      </c>
      <c r="AI30" s="40" t="str">
        <f>IF(AND('Mapa final'!$AA$35="Media",'Mapa final'!$AC$35="Catastrófico"),CONCATENATE("R5C",'Mapa final'!$Q$35),"")</f>
        <v/>
      </c>
      <c r="AJ30" s="40" t="str">
        <f>IF(AND('Mapa final'!$AA$36="Media",'Mapa final'!$AC$36="Catastrófico"),CONCATENATE("R5C",'Mapa final'!$Q$36),"")</f>
        <v/>
      </c>
      <c r="AK30" s="40" t="str">
        <f>IF(AND('Mapa final'!$AA$37="Media",'Mapa final'!$AC$37="Catastrófico"),CONCATENATE("R5C",'Mapa final'!$Q$37),"")</f>
        <v/>
      </c>
      <c r="AL30" s="40" t="str">
        <f>IF(AND('Mapa final'!$AA$38="Media",'Mapa final'!$AC$38="Catastrófico"),CONCATENATE("R5C",'Mapa final'!$Q$38),"")</f>
        <v/>
      </c>
      <c r="AM30" s="41" t="str">
        <f>IF(AND('Mapa final'!$AA$39="Media",'Mapa final'!$AC$39="Catastrófico"),CONCATENATE("R5C",'Mapa final'!$Q$39),"")</f>
        <v/>
      </c>
      <c r="AN30" s="67"/>
      <c r="AO30" s="595"/>
      <c r="AP30" s="596"/>
      <c r="AQ30" s="596"/>
      <c r="AR30" s="596"/>
      <c r="AS30" s="596"/>
      <c r="AT30" s="597"/>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row>
    <row r="31" spans="1:76" ht="15" customHeight="1" x14ac:dyDescent="0.25">
      <c r="A31" s="67"/>
      <c r="B31" s="467"/>
      <c r="C31" s="467"/>
      <c r="D31" s="468"/>
      <c r="E31" s="566"/>
      <c r="F31" s="565"/>
      <c r="G31" s="565"/>
      <c r="H31" s="565"/>
      <c r="I31" s="581"/>
      <c r="J31" s="51" t="str">
        <f>IF(AND('Mapa final'!$AA$40="Media",'Mapa final'!$AC$40="Leve"),CONCATENATE("R6C",'Mapa final'!$Q$40),"")</f>
        <v/>
      </c>
      <c r="K31" s="52" t="str">
        <f>IF(AND('Mapa final'!$AA$41="Media",'Mapa final'!$AC$41="Leve"),CONCATENATE("R6C",'Mapa final'!$Q$41),"")</f>
        <v/>
      </c>
      <c r="L31" s="52" t="str">
        <f>IF(AND('Mapa final'!$AA$42="Media",'Mapa final'!$AC$42="Leve"),CONCATENATE("R6C",'Mapa final'!$Q$42),"")</f>
        <v/>
      </c>
      <c r="M31" s="52" t="str">
        <f>IF(AND('Mapa final'!$AA$43="Media",'Mapa final'!$AC$43="Leve"),CONCATENATE("R6C",'Mapa final'!$Q$43),"")</f>
        <v/>
      </c>
      <c r="N31" s="52" t="str">
        <f>IF(AND('Mapa final'!$AA$44="Media",'Mapa final'!$AC$44="Leve"),CONCATENATE("R6C",'Mapa final'!$Q$44),"")</f>
        <v/>
      </c>
      <c r="O31" s="53" t="str">
        <f>IF(AND('Mapa final'!$AA$45="Media",'Mapa final'!$AC$45="Leve"),CONCATENATE("R6C",'Mapa final'!$Q$45),"")</f>
        <v/>
      </c>
      <c r="P31" s="51" t="str">
        <f>IF(AND('Mapa final'!$AA$40="Media",'Mapa final'!$AC$40="Menor"),CONCATENATE("R6C",'Mapa final'!$Q$40),"")</f>
        <v/>
      </c>
      <c r="Q31" s="52" t="str">
        <f>IF(AND('Mapa final'!$AA$41="Media",'Mapa final'!$AC$41="Menor"),CONCATENATE("R6C",'Mapa final'!$Q$41),"")</f>
        <v/>
      </c>
      <c r="R31" s="52" t="str">
        <f>IF(AND('Mapa final'!$AA$42="Media",'Mapa final'!$AC$42="Menor"),CONCATENATE("R6C",'Mapa final'!$Q$42),"")</f>
        <v/>
      </c>
      <c r="S31" s="52" t="str">
        <f>IF(AND('Mapa final'!$AA$43="Media",'Mapa final'!$AC$43="Menor"),CONCATENATE("R6C",'Mapa final'!$Q$43),"")</f>
        <v/>
      </c>
      <c r="T31" s="52" t="str">
        <f>IF(AND('Mapa final'!$AA$44="Media",'Mapa final'!$AC$44="Menor"),CONCATENATE("R6C",'Mapa final'!$Q$44),"")</f>
        <v/>
      </c>
      <c r="U31" s="53" t="str">
        <f>IF(AND('Mapa final'!$AA$45="Media",'Mapa final'!$AC$45="Menor"),CONCATENATE("R6C",'Mapa final'!$Q$45),"")</f>
        <v/>
      </c>
      <c r="V31" s="51" t="str">
        <f>IF(AND('Mapa final'!$AA$40="Media",'Mapa final'!$AC$40="Moderado"),CONCATENATE("R6C",'Mapa final'!$Q$40),"")</f>
        <v/>
      </c>
      <c r="W31" s="52" t="str">
        <f>IF(AND('Mapa final'!$AA$41="Media",'Mapa final'!$AC$41="Moderado"),CONCATENATE("R6C",'Mapa final'!$Q$41),"")</f>
        <v/>
      </c>
      <c r="X31" s="52" t="str">
        <f>IF(AND('Mapa final'!$AA$42="Media",'Mapa final'!$AC$42="Moderado"),CONCATENATE("R6C",'Mapa final'!$Q$42),"")</f>
        <v/>
      </c>
      <c r="Y31" s="52" t="str">
        <f>IF(AND('Mapa final'!$AA$43="Media",'Mapa final'!$AC$43="Moderado"),CONCATENATE("R6C",'Mapa final'!$Q$43),"")</f>
        <v/>
      </c>
      <c r="Z31" s="52" t="str">
        <f>IF(AND('Mapa final'!$AA$44="Media",'Mapa final'!$AC$44="Moderado"),CONCATENATE("R6C",'Mapa final'!$Q$44),"")</f>
        <v/>
      </c>
      <c r="AA31" s="53" t="str">
        <f>IF(AND('Mapa final'!$AA$45="Media",'Mapa final'!$AC$45="Moderado"),CONCATENATE("R6C",'Mapa final'!$Q$45),"")</f>
        <v/>
      </c>
      <c r="AB31" s="36" t="str">
        <f>IF(AND('Mapa final'!$AA$40="Media",'Mapa final'!$AC$40="Mayor"),CONCATENATE("R6C",'Mapa final'!$Q$40),"")</f>
        <v/>
      </c>
      <c r="AC31" s="37" t="str">
        <f>IF(AND('Mapa final'!$AA$41="Media",'Mapa final'!$AC$41="Mayor"),CONCATENATE("R6C",'Mapa final'!$Q$41),"")</f>
        <v/>
      </c>
      <c r="AD31" s="37" t="str">
        <f>IF(AND('Mapa final'!$AA$42="Media",'Mapa final'!$AC$42="Mayor"),CONCATENATE("R6C",'Mapa final'!$Q$42),"")</f>
        <v/>
      </c>
      <c r="AE31" s="37" t="str">
        <f>IF(AND('Mapa final'!$AA$43="Media",'Mapa final'!$AC$43="Mayor"),CONCATENATE("R6C",'Mapa final'!$Q$43),"")</f>
        <v/>
      </c>
      <c r="AF31" s="37" t="str">
        <f>IF(AND('Mapa final'!$AA$44="Media",'Mapa final'!$AC$44="Mayor"),CONCATENATE("R6C",'Mapa final'!$Q$44),"")</f>
        <v/>
      </c>
      <c r="AG31" s="38" t="str">
        <f>IF(AND('Mapa final'!$AA$45="Media",'Mapa final'!$AC$45="Mayor"),CONCATENATE("R6C",'Mapa final'!$Q$45),"")</f>
        <v/>
      </c>
      <c r="AH31" s="39" t="str">
        <f>IF(AND('Mapa final'!$AA$40="Media",'Mapa final'!$AC$40="Catastrófico"),CONCATENATE("R6C",'Mapa final'!$Q$40),"")</f>
        <v/>
      </c>
      <c r="AI31" s="40" t="str">
        <f>IF(AND('Mapa final'!$AA$41="Media",'Mapa final'!$AC$41="Catastrófico"),CONCATENATE("R6C",'Mapa final'!$Q$41),"")</f>
        <v/>
      </c>
      <c r="AJ31" s="40" t="str">
        <f>IF(AND('Mapa final'!$AA$42="Media",'Mapa final'!$AC$42="Catastrófico"),CONCATENATE("R6C",'Mapa final'!$Q$42),"")</f>
        <v/>
      </c>
      <c r="AK31" s="40" t="str">
        <f>IF(AND('Mapa final'!$AA$43="Media",'Mapa final'!$AC$43="Catastrófico"),CONCATENATE("R6C",'Mapa final'!$Q$43),"")</f>
        <v/>
      </c>
      <c r="AL31" s="40" t="str">
        <f>IF(AND('Mapa final'!$AA$44="Media",'Mapa final'!$AC$44="Catastrófico"),CONCATENATE("R6C",'Mapa final'!$Q$44),"")</f>
        <v/>
      </c>
      <c r="AM31" s="41" t="str">
        <f>IF(AND('Mapa final'!$AA$45="Media",'Mapa final'!$AC$45="Catastrófico"),CONCATENATE("R6C",'Mapa final'!$Q$45),"")</f>
        <v/>
      </c>
      <c r="AN31" s="67"/>
      <c r="AO31" s="595"/>
      <c r="AP31" s="596"/>
      <c r="AQ31" s="596"/>
      <c r="AR31" s="596"/>
      <c r="AS31" s="596"/>
      <c r="AT31" s="59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row>
    <row r="32" spans="1:76" ht="15" customHeight="1" x14ac:dyDescent="0.25">
      <c r="A32" s="67"/>
      <c r="B32" s="467"/>
      <c r="C32" s="467"/>
      <c r="D32" s="468"/>
      <c r="E32" s="566"/>
      <c r="F32" s="565"/>
      <c r="G32" s="565"/>
      <c r="H32" s="565"/>
      <c r="I32" s="581"/>
      <c r="J32" s="51" t="str">
        <f>IF(AND('Mapa final'!$AA$46="Media",'Mapa final'!$AC$46="Leve"),CONCATENATE("R7C",'Mapa final'!$Q$46),"")</f>
        <v/>
      </c>
      <c r="K32" s="52" t="str">
        <f>IF(AND('Mapa final'!$AA$47="Media",'Mapa final'!$AC$47="Leve"),CONCATENATE("R7C",'Mapa final'!$Q$47),"")</f>
        <v/>
      </c>
      <c r="L32" s="52" t="str">
        <f>IF(AND('Mapa final'!$AA$48="Media",'Mapa final'!$AC$48="Leve"),CONCATENATE("R7C",'Mapa final'!$Q$48),"")</f>
        <v/>
      </c>
      <c r="M32" s="52" t="str">
        <f>IF(AND('Mapa final'!$AA$49="Media",'Mapa final'!$AC$49="Leve"),CONCATENATE("R7C",'Mapa final'!$Q$49),"")</f>
        <v/>
      </c>
      <c r="N32" s="52" t="str">
        <f>IF(AND('Mapa final'!$AA$50="Media",'Mapa final'!$AC$50="Leve"),CONCATENATE("R7C",'Mapa final'!$Q$50),"")</f>
        <v/>
      </c>
      <c r="O32" s="53" t="str">
        <f>IF(AND('Mapa final'!$AA$51="Media",'Mapa final'!$AC$51="Leve"),CONCATENATE("R7C",'Mapa final'!$Q$51),"")</f>
        <v/>
      </c>
      <c r="P32" s="51" t="str">
        <f>IF(AND('Mapa final'!$AA$46="Media",'Mapa final'!$AC$46="Menor"),CONCATENATE("R7C",'Mapa final'!$Q$46),"")</f>
        <v/>
      </c>
      <c r="Q32" s="52" t="str">
        <f>IF(AND('Mapa final'!$AA$47="Media",'Mapa final'!$AC$47="Menor"),CONCATENATE("R7C",'Mapa final'!$Q$47),"")</f>
        <v/>
      </c>
      <c r="R32" s="52" t="str">
        <f>IF(AND('Mapa final'!$AA$48="Media",'Mapa final'!$AC$48="Menor"),CONCATENATE("R7C",'Mapa final'!$Q$48),"")</f>
        <v/>
      </c>
      <c r="S32" s="52" t="str">
        <f>IF(AND('Mapa final'!$AA$49="Media",'Mapa final'!$AC$49="Menor"),CONCATENATE("R7C",'Mapa final'!$Q$49),"")</f>
        <v/>
      </c>
      <c r="T32" s="52" t="str">
        <f>IF(AND('Mapa final'!$AA$50="Media",'Mapa final'!$AC$50="Menor"),CONCATENATE("R7C",'Mapa final'!$Q$50),"")</f>
        <v/>
      </c>
      <c r="U32" s="53" t="str">
        <f>IF(AND('Mapa final'!$AA$51="Media",'Mapa final'!$AC$51="Menor"),CONCATENATE("R7C",'Mapa final'!$Q$51),"")</f>
        <v/>
      </c>
      <c r="V32" s="51" t="str">
        <f>IF(AND('Mapa final'!$AA$46="Media",'Mapa final'!$AC$46="Moderado"),CONCATENATE("R7C",'Mapa final'!$Q$46),"")</f>
        <v/>
      </c>
      <c r="W32" s="52" t="str">
        <f>IF(AND('Mapa final'!$AA$47="Media",'Mapa final'!$AC$47="Moderado"),CONCATENATE("R7C",'Mapa final'!$Q$47),"")</f>
        <v/>
      </c>
      <c r="X32" s="52" t="str">
        <f>IF(AND('Mapa final'!$AA$48="Media",'Mapa final'!$AC$48="Moderado"),CONCATENATE("R7C",'Mapa final'!$Q$48),"")</f>
        <v/>
      </c>
      <c r="Y32" s="52" t="str">
        <f>IF(AND('Mapa final'!$AA$49="Media",'Mapa final'!$AC$49="Moderado"),CONCATENATE("R7C",'Mapa final'!$Q$49),"")</f>
        <v/>
      </c>
      <c r="Z32" s="52" t="str">
        <f>IF(AND('Mapa final'!$AA$50="Media",'Mapa final'!$AC$50="Moderado"),CONCATENATE("R7C",'Mapa final'!$Q$50),"")</f>
        <v/>
      </c>
      <c r="AA32" s="53" t="str">
        <f>IF(AND('Mapa final'!$AA$51="Media",'Mapa final'!$AC$51="Moderado"),CONCATENATE("R7C",'Mapa final'!$Q$51),"")</f>
        <v/>
      </c>
      <c r="AB32" s="36" t="str">
        <f>IF(AND('Mapa final'!$AA$46="Media",'Mapa final'!$AC$46="Mayor"),CONCATENATE("R7C",'Mapa final'!$Q$46),"")</f>
        <v/>
      </c>
      <c r="AC32" s="37" t="str">
        <f>IF(AND('Mapa final'!$AA$47="Media",'Mapa final'!$AC$47="Mayor"),CONCATENATE("R7C",'Mapa final'!$Q$47),"")</f>
        <v/>
      </c>
      <c r="AD32" s="37" t="str">
        <f>IF(AND('Mapa final'!$AA$48="Media",'Mapa final'!$AC$48="Mayor"),CONCATENATE("R7C",'Mapa final'!$Q$48),"")</f>
        <v/>
      </c>
      <c r="AE32" s="37" t="str">
        <f>IF(AND('Mapa final'!$AA$49="Media",'Mapa final'!$AC$49="Mayor"),CONCATENATE("R7C",'Mapa final'!$Q$49),"")</f>
        <v/>
      </c>
      <c r="AF32" s="37" t="str">
        <f>IF(AND('Mapa final'!$AA$50="Media",'Mapa final'!$AC$50="Mayor"),CONCATENATE("R7C",'Mapa final'!$Q$50),"")</f>
        <v/>
      </c>
      <c r="AG32" s="38" t="str">
        <f>IF(AND('Mapa final'!$AA$51="Media",'Mapa final'!$AC$51="Mayor"),CONCATENATE("R7C",'Mapa final'!$Q$51),"")</f>
        <v/>
      </c>
      <c r="AH32" s="39" t="str">
        <f>IF(AND('Mapa final'!$AA$46="Media",'Mapa final'!$AC$46="Catastrófico"),CONCATENATE("R7C",'Mapa final'!$Q$46),"")</f>
        <v/>
      </c>
      <c r="AI32" s="40" t="str">
        <f>IF(AND('Mapa final'!$AA$47="Media",'Mapa final'!$AC$47="Catastrófico"),CONCATENATE("R7C",'Mapa final'!$Q$47),"")</f>
        <v/>
      </c>
      <c r="AJ32" s="40" t="str">
        <f>IF(AND('Mapa final'!$AA$48="Media",'Mapa final'!$AC$48="Catastrófico"),CONCATENATE("R7C",'Mapa final'!$Q$48),"")</f>
        <v/>
      </c>
      <c r="AK32" s="40" t="str">
        <f>IF(AND('Mapa final'!$AA$49="Media",'Mapa final'!$AC$49="Catastrófico"),CONCATENATE("R7C",'Mapa final'!$Q$49),"")</f>
        <v/>
      </c>
      <c r="AL32" s="40" t="str">
        <f>IF(AND('Mapa final'!$AA$50="Media",'Mapa final'!$AC$50="Catastrófico"),CONCATENATE("R7C",'Mapa final'!$Q$50),"")</f>
        <v/>
      </c>
      <c r="AM32" s="41" t="str">
        <f>IF(AND('Mapa final'!$AA$51="Media",'Mapa final'!$AC$51="Catastrófico"),CONCATENATE("R7C",'Mapa final'!$Q$51),"")</f>
        <v/>
      </c>
      <c r="AN32" s="67"/>
      <c r="AO32" s="595"/>
      <c r="AP32" s="596"/>
      <c r="AQ32" s="596"/>
      <c r="AR32" s="596"/>
      <c r="AS32" s="596"/>
      <c r="AT32" s="59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row>
    <row r="33" spans="1:80" ht="15" customHeight="1" x14ac:dyDescent="0.25">
      <c r="A33" s="67"/>
      <c r="B33" s="467"/>
      <c r="C33" s="467"/>
      <c r="D33" s="468"/>
      <c r="E33" s="566"/>
      <c r="F33" s="565"/>
      <c r="G33" s="565"/>
      <c r="H33" s="565"/>
      <c r="I33" s="581"/>
      <c r="J33" s="51" t="str">
        <f>IF(AND('Mapa final'!$AA$52="Media",'Mapa final'!$AC$52="Leve"),CONCATENATE("R8C",'Mapa final'!$Q$52),"")</f>
        <v/>
      </c>
      <c r="K33" s="52" t="str">
        <f>IF(AND('Mapa final'!$AA$53="Media",'Mapa final'!$AC$53="Leve"),CONCATENATE("R8C",'Mapa final'!$Q$53),"")</f>
        <v/>
      </c>
      <c r="L33" s="52" t="str">
        <f>IF(AND('Mapa final'!$AA$54="Media",'Mapa final'!$AC$54="Leve"),CONCATENATE("R8C",'Mapa final'!$Q$54),"")</f>
        <v/>
      </c>
      <c r="M33" s="52" t="str">
        <f>IF(AND('Mapa final'!$AA$55="Media",'Mapa final'!$AC$55="Leve"),CONCATENATE("R8C",'Mapa final'!$Q$55),"")</f>
        <v/>
      </c>
      <c r="N33" s="52" t="str">
        <f>IF(AND('Mapa final'!$AA$56="Media",'Mapa final'!$AC$56="Leve"),CONCATENATE("R8C",'Mapa final'!$Q$56),"")</f>
        <v/>
      </c>
      <c r="O33" s="53" t="str">
        <f>IF(AND('Mapa final'!$AA$57="Media",'Mapa final'!$AC$57="Leve"),CONCATENATE("R8C",'Mapa final'!$Q$57),"")</f>
        <v/>
      </c>
      <c r="P33" s="51" t="str">
        <f>IF(AND('Mapa final'!$AA$52="Media",'Mapa final'!$AC$52="Menor"),CONCATENATE("R8C",'Mapa final'!$Q$52),"")</f>
        <v/>
      </c>
      <c r="Q33" s="52" t="str">
        <f>IF(AND('Mapa final'!$AA$53="Media",'Mapa final'!$AC$53="Menor"),CONCATENATE("R8C",'Mapa final'!$Q$53),"")</f>
        <v/>
      </c>
      <c r="R33" s="52" t="str">
        <f>IF(AND('Mapa final'!$AA$54="Media",'Mapa final'!$AC$54="Menor"),CONCATENATE("R8C",'Mapa final'!$Q$54),"")</f>
        <v/>
      </c>
      <c r="S33" s="52" t="str">
        <f>IF(AND('Mapa final'!$AA$55="Media",'Mapa final'!$AC$55="Menor"),CONCATENATE("R8C",'Mapa final'!$Q$55),"")</f>
        <v/>
      </c>
      <c r="T33" s="52" t="str">
        <f>IF(AND('Mapa final'!$AA$56="Media",'Mapa final'!$AC$56="Menor"),CONCATENATE("R8C",'Mapa final'!$Q$56),"")</f>
        <v/>
      </c>
      <c r="U33" s="53" t="str">
        <f>IF(AND('Mapa final'!$AA$57="Media",'Mapa final'!$AC$57="Menor"),CONCATENATE("R8C",'Mapa final'!$Q$57),"")</f>
        <v/>
      </c>
      <c r="V33" s="51" t="str">
        <f>IF(AND('Mapa final'!$AA$52="Media",'Mapa final'!$AC$52="Moderado"),CONCATENATE("R8C",'Mapa final'!$Q$52),"")</f>
        <v/>
      </c>
      <c r="W33" s="52" t="str">
        <f>IF(AND('Mapa final'!$AA$53="Media",'Mapa final'!$AC$53="Moderado"),CONCATENATE("R8C",'Mapa final'!$Q$53),"")</f>
        <v/>
      </c>
      <c r="X33" s="52" t="str">
        <f>IF(AND('Mapa final'!$AA$54="Media",'Mapa final'!$AC$54="Moderado"),CONCATENATE("R8C",'Mapa final'!$Q$54),"")</f>
        <v/>
      </c>
      <c r="Y33" s="52" t="str">
        <f>IF(AND('Mapa final'!$AA$55="Media",'Mapa final'!$AC$55="Moderado"),CONCATENATE("R8C",'Mapa final'!$Q$55),"")</f>
        <v/>
      </c>
      <c r="Z33" s="52" t="str">
        <f>IF(AND('Mapa final'!$AA$56="Media",'Mapa final'!$AC$56="Moderado"),CONCATENATE("R8C",'Mapa final'!$Q$56),"")</f>
        <v/>
      </c>
      <c r="AA33" s="53" t="str">
        <f>IF(AND('Mapa final'!$AA$57="Media",'Mapa final'!$AC$57="Moderado"),CONCATENATE("R8C",'Mapa final'!$Q$57),"")</f>
        <v/>
      </c>
      <c r="AB33" s="36" t="str">
        <f>IF(AND('Mapa final'!$AA$52="Media",'Mapa final'!$AC$52="Mayor"),CONCATENATE("R8C",'Mapa final'!$Q$52),"")</f>
        <v/>
      </c>
      <c r="AC33" s="37" t="str">
        <f>IF(AND('Mapa final'!$AA$53="Media",'Mapa final'!$AC$53="Mayor"),CONCATENATE("R8C",'Mapa final'!$Q$53),"")</f>
        <v/>
      </c>
      <c r="AD33" s="37" t="str">
        <f>IF(AND('Mapa final'!$AA$54="Media",'Mapa final'!$AC$54="Mayor"),CONCATENATE("R8C",'Mapa final'!$Q$54),"")</f>
        <v/>
      </c>
      <c r="AE33" s="37" t="str">
        <f>IF(AND('Mapa final'!$AA$55="Media",'Mapa final'!$AC$55="Mayor"),CONCATENATE("R8C",'Mapa final'!$Q$55),"")</f>
        <v/>
      </c>
      <c r="AF33" s="37" t="str">
        <f>IF(AND('Mapa final'!$AA$56="Media",'Mapa final'!$AC$56="Mayor"),CONCATENATE("R8C",'Mapa final'!$Q$56),"")</f>
        <v/>
      </c>
      <c r="AG33" s="38" t="str">
        <f>IF(AND('Mapa final'!$AA$57="Media",'Mapa final'!$AC$57="Mayor"),CONCATENATE("R8C",'Mapa final'!$Q$57),"")</f>
        <v/>
      </c>
      <c r="AH33" s="39" t="str">
        <f>IF(AND('Mapa final'!$AA$52="Media",'Mapa final'!$AC$52="Catastrófico"),CONCATENATE("R8C",'Mapa final'!$Q$52),"")</f>
        <v/>
      </c>
      <c r="AI33" s="40" t="str">
        <f>IF(AND('Mapa final'!$AA$53="Media",'Mapa final'!$AC$53="Catastrófico"),CONCATENATE("R8C",'Mapa final'!$Q$53),"")</f>
        <v/>
      </c>
      <c r="AJ33" s="40" t="str">
        <f>IF(AND('Mapa final'!$AA$54="Media",'Mapa final'!$AC$54="Catastrófico"),CONCATENATE("R8C",'Mapa final'!$Q$54),"")</f>
        <v/>
      </c>
      <c r="AK33" s="40" t="str">
        <f>IF(AND('Mapa final'!$AA$55="Media",'Mapa final'!$AC$55="Catastrófico"),CONCATENATE("R8C",'Mapa final'!$Q$55),"")</f>
        <v/>
      </c>
      <c r="AL33" s="40" t="str">
        <f>IF(AND('Mapa final'!$AA$56="Media",'Mapa final'!$AC$56="Catastrófico"),CONCATENATE("R8C",'Mapa final'!$Q$56),"")</f>
        <v/>
      </c>
      <c r="AM33" s="41" t="str">
        <f>IF(AND('Mapa final'!$AA$57="Media",'Mapa final'!$AC$57="Catastrófico"),CONCATENATE("R8C",'Mapa final'!$Q$57),"")</f>
        <v/>
      </c>
      <c r="AN33" s="67"/>
      <c r="AO33" s="595"/>
      <c r="AP33" s="596"/>
      <c r="AQ33" s="596"/>
      <c r="AR33" s="596"/>
      <c r="AS33" s="596"/>
      <c r="AT33" s="59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row>
    <row r="34" spans="1:80" ht="15" customHeight="1" x14ac:dyDescent="0.25">
      <c r="A34" s="67"/>
      <c r="B34" s="467"/>
      <c r="C34" s="467"/>
      <c r="D34" s="468"/>
      <c r="E34" s="566"/>
      <c r="F34" s="565"/>
      <c r="G34" s="565"/>
      <c r="H34" s="565"/>
      <c r="I34" s="581"/>
      <c r="J34" s="51" t="str">
        <f>IF(AND('Mapa final'!$AA$58="Media",'Mapa final'!$AC$58="Leve"),CONCATENATE("R9C",'Mapa final'!$Q$58),"")</f>
        <v/>
      </c>
      <c r="K34" s="52" t="str">
        <f>IF(AND('Mapa final'!$AA$59="Media",'Mapa final'!$AC$59="Leve"),CONCATENATE("R9C",'Mapa final'!$Q$59),"")</f>
        <v/>
      </c>
      <c r="L34" s="52" t="str">
        <f>IF(AND('Mapa final'!$AA$60="Media",'Mapa final'!$AC$60="Leve"),CONCATENATE("R9C",'Mapa final'!$Q$60),"")</f>
        <v/>
      </c>
      <c r="M34" s="52" t="str">
        <f>IF(AND('Mapa final'!$AA$61="Media",'Mapa final'!$AC$61="Leve"),CONCATENATE("R9C",'Mapa final'!$Q$61),"")</f>
        <v/>
      </c>
      <c r="N34" s="52" t="str">
        <f>IF(AND('Mapa final'!$AA$62="Media",'Mapa final'!$AC$62="Leve"),CONCATENATE("R9C",'Mapa final'!$Q$62),"")</f>
        <v/>
      </c>
      <c r="O34" s="53" t="str">
        <f>IF(AND('Mapa final'!$AA$63="Media",'Mapa final'!$AC$63="Leve"),CONCATENATE("R9C",'Mapa final'!$Q$63),"")</f>
        <v/>
      </c>
      <c r="P34" s="51" t="str">
        <f>IF(AND('Mapa final'!$AA$58="Media",'Mapa final'!$AC$58="Menor"),CONCATENATE("R9C",'Mapa final'!$Q$58),"")</f>
        <v/>
      </c>
      <c r="Q34" s="52" t="str">
        <f>IF(AND('Mapa final'!$AA$59="Media",'Mapa final'!$AC$59="Menor"),CONCATENATE("R9C",'Mapa final'!$Q$59),"")</f>
        <v/>
      </c>
      <c r="R34" s="52" t="str">
        <f>IF(AND('Mapa final'!$AA$60="Media",'Mapa final'!$AC$60="Menor"),CONCATENATE("R9C",'Mapa final'!$Q$60),"")</f>
        <v/>
      </c>
      <c r="S34" s="52" t="str">
        <f>IF(AND('Mapa final'!$AA$61="Media",'Mapa final'!$AC$61="Menor"),CONCATENATE("R9C",'Mapa final'!$Q$61),"")</f>
        <v/>
      </c>
      <c r="T34" s="52" t="str">
        <f>IF(AND('Mapa final'!$AA$62="Media",'Mapa final'!$AC$62="Menor"),CONCATENATE("R9C",'Mapa final'!$Q$62),"")</f>
        <v/>
      </c>
      <c r="U34" s="53" t="str">
        <f>IF(AND('Mapa final'!$AA$63="Media",'Mapa final'!$AC$63="Menor"),CONCATENATE("R9C",'Mapa final'!$Q$63),"")</f>
        <v/>
      </c>
      <c r="V34" s="51" t="str">
        <f>IF(AND('Mapa final'!$AA$58="Media",'Mapa final'!$AC$58="Moderado"),CONCATENATE("R9C",'Mapa final'!$Q$58),"")</f>
        <v/>
      </c>
      <c r="W34" s="52" t="str">
        <f>IF(AND('Mapa final'!$AA$59="Media",'Mapa final'!$AC$59="Moderado"),CONCATENATE("R9C",'Mapa final'!$Q$59),"")</f>
        <v/>
      </c>
      <c r="X34" s="52" t="str">
        <f>IF(AND('Mapa final'!$AA$60="Media",'Mapa final'!$AC$60="Moderado"),CONCATENATE("R9C",'Mapa final'!$Q$60),"")</f>
        <v/>
      </c>
      <c r="Y34" s="52" t="str">
        <f>IF(AND('Mapa final'!$AA$61="Media",'Mapa final'!$AC$61="Moderado"),CONCATENATE("R9C",'Mapa final'!$Q$61),"")</f>
        <v/>
      </c>
      <c r="Z34" s="52" t="str">
        <f>IF(AND('Mapa final'!$AA$62="Media",'Mapa final'!$AC$62="Moderado"),CONCATENATE("R9C",'Mapa final'!$Q$62),"")</f>
        <v/>
      </c>
      <c r="AA34" s="53" t="str">
        <f>IF(AND('Mapa final'!$AA$63="Media",'Mapa final'!$AC$63="Moderado"),CONCATENATE("R9C",'Mapa final'!$Q$63),"")</f>
        <v/>
      </c>
      <c r="AB34" s="36" t="str">
        <f>IF(AND('Mapa final'!$AA$58="Media",'Mapa final'!$AC$58="Mayor"),CONCATENATE("R9C",'Mapa final'!$Q$58),"")</f>
        <v/>
      </c>
      <c r="AC34" s="37" t="str">
        <f>IF(AND('Mapa final'!$AA$59="Media",'Mapa final'!$AC$59="Mayor"),CONCATENATE("R9C",'Mapa final'!$Q$59),"")</f>
        <v/>
      </c>
      <c r="AD34" s="37" t="str">
        <f>IF(AND('Mapa final'!$AA$60="Media",'Mapa final'!$AC$60="Mayor"),CONCATENATE("R9C",'Mapa final'!$Q$60),"")</f>
        <v/>
      </c>
      <c r="AE34" s="37" t="str">
        <f>IF(AND('Mapa final'!$AA$61="Media",'Mapa final'!$AC$61="Mayor"),CONCATENATE("R9C",'Mapa final'!$Q$61),"")</f>
        <v/>
      </c>
      <c r="AF34" s="37" t="str">
        <f>IF(AND('Mapa final'!$AA$62="Media",'Mapa final'!$AC$62="Mayor"),CONCATENATE("R9C",'Mapa final'!$Q$62),"")</f>
        <v/>
      </c>
      <c r="AG34" s="38" t="str">
        <f>IF(AND('Mapa final'!$AA$63="Media",'Mapa final'!$AC$63="Mayor"),CONCATENATE("R9C",'Mapa final'!$Q$63),"")</f>
        <v/>
      </c>
      <c r="AH34" s="39" t="str">
        <f>IF(AND('Mapa final'!$AA$58="Media",'Mapa final'!$AC$58="Catastrófico"),CONCATENATE("R9C",'Mapa final'!$Q$58),"")</f>
        <v/>
      </c>
      <c r="AI34" s="40" t="str">
        <f>IF(AND('Mapa final'!$AA$59="Media",'Mapa final'!$AC$59="Catastrófico"),CONCATENATE("R9C",'Mapa final'!$Q$59),"")</f>
        <v/>
      </c>
      <c r="AJ34" s="40" t="str">
        <f>IF(AND('Mapa final'!$AA$60="Media",'Mapa final'!$AC$60="Catastrófico"),CONCATENATE("R9C",'Mapa final'!$Q$60),"")</f>
        <v/>
      </c>
      <c r="AK34" s="40" t="str">
        <f>IF(AND('Mapa final'!$AA$61="Media",'Mapa final'!$AC$61="Catastrófico"),CONCATENATE("R9C",'Mapa final'!$Q$61),"")</f>
        <v/>
      </c>
      <c r="AL34" s="40" t="str">
        <f>IF(AND('Mapa final'!$AA$62="Media",'Mapa final'!$AC$62="Catastrófico"),CONCATENATE("R9C",'Mapa final'!$Q$62),"")</f>
        <v/>
      </c>
      <c r="AM34" s="41" t="str">
        <f>IF(AND('Mapa final'!$AA$63="Media",'Mapa final'!$AC$63="Catastrófico"),CONCATENATE("R9C",'Mapa final'!$Q$63),"")</f>
        <v/>
      </c>
      <c r="AN34" s="67"/>
      <c r="AO34" s="595"/>
      <c r="AP34" s="596"/>
      <c r="AQ34" s="596"/>
      <c r="AR34" s="596"/>
      <c r="AS34" s="596"/>
      <c r="AT34" s="59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row>
    <row r="35" spans="1:80" ht="15.75" customHeight="1" thickBot="1" x14ac:dyDescent="0.3">
      <c r="A35" s="67"/>
      <c r="B35" s="467"/>
      <c r="C35" s="467"/>
      <c r="D35" s="468"/>
      <c r="E35" s="567"/>
      <c r="F35" s="568"/>
      <c r="G35" s="568"/>
      <c r="H35" s="568"/>
      <c r="I35" s="582"/>
      <c r="J35" s="51" t="str">
        <f>IF(AND('Mapa final'!$AA$64="Media",'Mapa final'!$AC$64="Leve"),CONCATENATE("R10C",'Mapa final'!$Q$64),"")</f>
        <v/>
      </c>
      <c r="K35" s="52" t="str">
        <f>IF(AND('Mapa final'!$AA$65="Media",'Mapa final'!$AC$65="Leve"),CONCATENATE("R10C",'Mapa final'!$Q$65),"")</f>
        <v/>
      </c>
      <c r="L35" s="52" t="str">
        <f>IF(AND('Mapa final'!$AA$66="Media",'Mapa final'!$AC$66="Leve"),CONCATENATE("R10C",'Mapa final'!$Q$66),"")</f>
        <v/>
      </c>
      <c r="M35" s="52" t="str">
        <f>IF(AND('Mapa final'!$AA$67="Media",'Mapa final'!$AC$67="Leve"),CONCATENATE("R10C",'Mapa final'!$Q$67),"")</f>
        <v/>
      </c>
      <c r="N35" s="52" t="str">
        <f>IF(AND('Mapa final'!$AA$68="Media",'Mapa final'!$AC$68="Leve"),CONCATENATE("R10C",'Mapa final'!$Q$68),"")</f>
        <v/>
      </c>
      <c r="O35" s="53" t="str">
        <f>IF(AND('Mapa final'!$AA$69="Media",'Mapa final'!$AC$69="Leve"),CONCATENATE("R10C",'Mapa final'!$Q$69),"")</f>
        <v/>
      </c>
      <c r="P35" s="51" t="str">
        <f>IF(AND('Mapa final'!$AA$64="Media",'Mapa final'!$AC$64="Menor"),CONCATENATE("R10C",'Mapa final'!$Q$64),"")</f>
        <v/>
      </c>
      <c r="Q35" s="52" t="str">
        <f>IF(AND('Mapa final'!$AA$65="Media",'Mapa final'!$AC$65="Menor"),CONCATENATE("R10C",'Mapa final'!$Q$65),"")</f>
        <v/>
      </c>
      <c r="R35" s="52" t="str">
        <f>IF(AND('Mapa final'!$AA$66="Media",'Mapa final'!$AC$66="Menor"),CONCATENATE("R10C",'Mapa final'!$Q$66),"")</f>
        <v/>
      </c>
      <c r="S35" s="52" t="str">
        <f>IF(AND('Mapa final'!$AA$67="Media",'Mapa final'!$AC$67="Menor"),CONCATENATE("R10C",'Mapa final'!$Q$67),"")</f>
        <v/>
      </c>
      <c r="T35" s="52" t="str">
        <f>IF(AND('Mapa final'!$AA$68="Media",'Mapa final'!$AC$68="Menor"),CONCATENATE("R10C",'Mapa final'!$Q$68),"")</f>
        <v/>
      </c>
      <c r="U35" s="53" t="str">
        <f>IF(AND('Mapa final'!$AA$69="Media",'Mapa final'!$AC$69="Menor"),CONCATENATE("R10C",'Mapa final'!$Q$69),"")</f>
        <v/>
      </c>
      <c r="V35" s="51" t="str">
        <f>IF(AND('Mapa final'!$AA$64="Media",'Mapa final'!$AC$64="Moderado"),CONCATENATE("R10C",'Mapa final'!$Q$64),"")</f>
        <v/>
      </c>
      <c r="W35" s="52" t="str">
        <f>IF(AND('Mapa final'!$AA$65="Media",'Mapa final'!$AC$65="Moderado"),CONCATENATE("R10C",'Mapa final'!$Q$65),"")</f>
        <v/>
      </c>
      <c r="X35" s="52" t="str">
        <f>IF(AND('Mapa final'!$AA$66="Media",'Mapa final'!$AC$66="Moderado"),CONCATENATE("R10C",'Mapa final'!$Q$66),"")</f>
        <v/>
      </c>
      <c r="Y35" s="52" t="str">
        <f>IF(AND('Mapa final'!$AA$67="Media",'Mapa final'!$AC$67="Moderado"),CONCATENATE("R10C",'Mapa final'!$Q$67),"")</f>
        <v/>
      </c>
      <c r="Z35" s="52" t="str">
        <f>IF(AND('Mapa final'!$AA$68="Media",'Mapa final'!$AC$68="Moderado"),CONCATENATE("R10C",'Mapa final'!$Q$68),"")</f>
        <v/>
      </c>
      <c r="AA35" s="53" t="str">
        <f>IF(AND('Mapa final'!$AA$69="Media",'Mapa final'!$AC$69="Moderado"),CONCATENATE("R10C",'Mapa final'!$Q$69),"")</f>
        <v/>
      </c>
      <c r="AB35" s="42" t="str">
        <f>IF(AND('Mapa final'!$AA$64="Media",'Mapa final'!$AC$64="Mayor"),CONCATENATE("R10C",'Mapa final'!$Q$64),"")</f>
        <v/>
      </c>
      <c r="AC35" s="43" t="str">
        <f>IF(AND('Mapa final'!$AA$65="Media",'Mapa final'!$AC$65="Mayor"),CONCATENATE("R10C",'Mapa final'!$Q$65),"")</f>
        <v/>
      </c>
      <c r="AD35" s="43" t="str">
        <f>IF(AND('Mapa final'!$AA$66="Media",'Mapa final'!$AC$66="Mayor"),CONCATENATE("R10C",'Mapa final'!$Q$66),"")</f>
        <v/>
      </c>
      <c r="AE35" s="43" t="str">
        <f>IF(AND('Mapa final'!$AA$67="Media",'Mapa final'!$AC$67="Mayor"),CONCATENATE("R10C",'Mapa final'!$Q$67),"")</f>
        <v/>
      </c>
      <c r="AF35" s="43" t="str">
        <f>IF(AND('Mapa final'!$AA$68="Media",'Mapa final'!$AC$68="Mayor"),CONCATENATE("R10C",'Mapa final'!$Q$68),"")</f>
        <v/>
      </c>
      <c r="AG35" s="44" t="str">
        <f>IF(AND('Mapa final'!$AA$69="Media",'Mapa final'!$AC$69="Mayor"),CONCATENATE("R10C",'Mapa final'!$Q$69),"")</f>
        <v/>
      </c>
      <c r="AH35" s="45" t="str">
        <f>IF(AND('Mapa final'!$AA$64="Media",'Mapa final'!$AC$64="Catastrófico"),CONCATENATE("R10C",'Mapa final'!$Q$64),"")</f>
        <v/>
      </c>
      <c r="AI35" s="46" t="str">
        <f>IF(AND('Mapa final'!$AA$65="Media",'Mapa final'!$AC$65="Catastrófico"),CONCATENATE("R10C",'Mapa final'!$Q$65),"")</f>
        <v/>
      </c>
      <c r="AJ35" s="46" t="str">
        <f>IF(AND('Mapa final'!$AA$66="Media",'Mapa final'!$AC$66="Catastrófico"),CONCATENATE("R10C",'Mapa final'!$Q$66),"")</f>
        <v/>
      </c>
      <c r="AK35" s="46" t="str">
        <f>IF(AND('Mapa final'!$AA$67="Media",'Mapa final'!$AC$67="Catastrófico"),CONCATENATE("R10C",'Mapa final'!$Q$67),"")</f>
        <v/>
      </c>
      <c r="AL35" s="46" t="str">
        <f>IF(AND('Mapa final'!$AA$68="Media",'Mapa final'!$AC$68="Catastrófico"),CONCATENATE("R10C",'Mapa final'!$Q$68),"")</f>
        <v/>
      </c>
      <c r="AM35" s="47" t="str">
        <f>IF(AND('Mapa final'!$AA$69="Media",'Mapa final'!$AC$69="Catastrófico"),CONCATENATE("R10C",'Mapa final'!$Q$69),"")</f>
        <v/>
      </c>
      <c r="AN35" s="67"/>
      <c r="AO35" s="598"/>
      <c r="AP35" s="599"/>
      <c r="AQ35" s="599"/>
      <c r="AR35" s="599"/>
      <c r="AS35" s="599"/>
      <c r="AT35" s="600"/>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row>
    <row r="36" spans="1:80" ht="15" customHeight="1" x14ac:dyDescent="0.25">
      <c r="A36" s="67"/>
      <c r="B36" s="467"/>
      <c r="C36" s="467"/>
      <c r="D36" s="468"/>
      <c r="E36" s="562" t="s">
        <v>108</v>
      </c>
      <c r="F36" s="563"/>
      <c r="G36" s="563"/>
      <c r="H36" s="563"/>
      <c r="I36" s="563"/>
      <c r="J36" s="57" t="str">
        <f ca="1">IF(AND('Mapa final'!$AA$10="Baja",'Mapa final'!$AC$10="Leve"),CONCATENATE("R1C",'Mapa final'!$Q$10),"")</f>
        <v/>
      </c>
      <c r="K36" s="58" t="str">
        <f>IF(AND('Mapa final'!$AA$11="Baja",'Mapa final'!$AC$11="Leve"),CONCATENATE("R1C",'Mapa final'!$Q$11),"")</f>
        <v/>
      </c>
      <c r="L36" s="58" t="str">
        <f>IF(AND('Mapa final'!$AA$12="Baja",'Mapa final'!$AC$12="Leve"),CONCATENATE("R1C",'Mapa final'!$Q$12),"")</f>
        <v/>
      </c>
      <c r="M36" s="58" t="str">
        <f>IF(AND('Mapa final'!$AA$13="Baja",'Mapa final'!$AC$13="Leve"),CONCATENATE("R1C",'Mapa final'!$Q$13),"")</f>
        <v/>
      </c>
      <c r="N36" s="58" t="str">
        <f>IF(AND('Mapa final'!$AA$14="Baja",'Mapa final'!$AC$14="Leve"),CONCATENATE("R1C",'Mapa final'!$Q$14),"")</f>
        <v/>
      </c>
      <c r="O36" s="59" t="str">
        <f>IF(AND('Mapa final'!$AA$15="Baja",'Mapa final'!$AC$15="Leve"),CONCATENATE("R1C",'Mapa final'!$Q$15),"")</f>
        <v/>
      </c>
      <c r="P36" s="48" t="str">
        <f ca="1">IF(AND('Mapa final'!$AA$10="Baja",'Mapa final'!$AC$10="Menor"),CONCATENATE("R1C",'Mapa final'!$Q$10),"")</f>
        <v/>
      </c>
      <c r="Q36" s="49" t="str">
        <f>IF(AND('Mapa final'!$AA$11="Baja",'Mapa final'!$AC$11="Menor"),CONCATENATE("R1C",'Mapa final'!$Q$11),"")</f>
        <v/>
      </c>
      <c r="R36" s="49" t="str">
        <f>IF(AND('Mapa final'!$AA$12="Baja",'Mapa final'!$AC$12="Menor"),CONCATENATE("R1C",'Mapa final'!$Q$12),"")</f>
        <v/>
      </c>
      <c r="S36" s="49" t="str">
        <f>IF(AND('Mapa final'!$AA$13="Baja",'Mapa final'!$AC$13="Menor"),CONCATENATE("R1C",'Mapa final'!$Q$13),"")</f>
        <v/>
      </c>
      <c r="T36" s="49" t="str">
        <f>IF(AND('Mapa final'!$AA$14="Baja",'Mapa final'!$AC$14="Menor"),CONCATENATE("R1C",'Mapa final'!$Q$14),"")</f>
        <v/>
      </c>
      <c r="U36" s="50" t="str">
        <f>IF(AND('Mapa final'!$AA$15="Baja",'Mapa final'!$AC$15="Menor"),CONCATENATE("R1C",'Mapa final'!$Q$15),"")</f>
        <v/>
      </c>
      <c r="V36" s="48" t="str">
        <f ca="1">IF(AND('Mapa final'!$AA$10="Baja",'Mapa final'!$AC$10="Moderado"),CONCATENATE("R1C",'Mapa final'!$Q$10),"")</f>
        <v/>
      </c>
      <c r="W36" s="49" t="str">
        <f>IF(AND('Mapa final'!$AA$11="Baja",'Mapa final'!$AC$11="Moderado"),CONCATENATE("R1C",'Mapa final'!$Q$11),"")</f>
        <v/>
      </c>
      <c r="X36" s="49" t="str">
        <f>IF(AND('Mapa final'!$AA$12="Baja",'Mapa final'!$AC$12="Moderado"),CONCATENATE("R1C",'Mapa final'!$Q$12),"")</f>
        <v/>
      </c>
      <c r="Y36" s="49" t="str">
        <f>IF(AND('Mapa final'!$AA$13="Baja",'Mapa final'!$AC$13="Moderado"),CONCATENATE("R1C",'Mapa final'!$Q$13),"")</f>
        <v/>
      </c>
      <c r="Z36" s="49" t="str">
        <f>IF(AND('Mapa final'!$AA$14="Baja",'Mapa final'!$AC$14="Moderado"),CONCATENATE("R1C",'Mapa final'!$Q$14),"")</f>
        <v/>
      </c>
      <c r="AA36" s="50" t="str">
        <f>IF(AND('Mapa final'!$AA$15="Baja",'Mapa final'!$AC$15="Moderado"),CONCATENATE("R1C",'Mapa final'!$Q$15),"")</f>
        <v/>
      </c>
      <c r="AB36" s="30" t="str">
        <f ca="1">IF(AND('Mapa final'!$AA$10="Baja",'Mapa final'!$AC$10="Mayor"),CONCATENATE("R1C",'Mapa final'!$Q$10),"")</f>
        <v>R1C1</v>
      </c>
      <c r="AC36" s="31" t="str">
        <f>IF(AND('Mapa final'!$AA$11="Baja",'Mapa final'!$AC$11="Mayor"),CONCATENATE("R1C",'Mapa final'!$Q$11),"")</f>
        <v/>
      </c>
      <c r="AD36" s="31" t="str">
        <f>IF(AND('Mapa final'!$AA$12="Baja",'Mapa final'!$AC$12="Mayor"),CONCATENATE("R1C",'Mapa final'!$Q$12),"")</f>
        <v/>
      </c>
      <c r="AE36" s="31" t="str">
        <f>IF(AND('Mapa final'!$AA$13="Baja",'Mapa final'!$AC$13="Mayor"),CONCATENATE("R1C",'Mapa final'!$Q$13),"")</f>
        <v/>
      </c>
      <c r="AF36" s="31" t="str">
        <f>IF(AND('Mapa final'!$AA$14="Baja",'Mapa final'!$AC$14="Mayor"),CONCATENATE("R1C",'Mapa final'!$Q$14),"")</f>
        <v/>
      </c>
      <c r="AG36" s="32" t="str">
        <f>IF(AND('Mapa final'!$AA$15="Baja",'Mapa final'!$AC$15="Mayor"),CONCATENATE("R1C",'Mapa final'!$Q$15),"")</f>
        <v/>
      </c>
      <c r="AH36" s="33" t="str">
        <f ca="1">IF(AND('Mapa final'!$AA$10="Baja",'Mapa final'!$AC$10="Catastrófico"),CONCATENATE("R1C",'Mapa final'!$Q$10),"")</f>
        <v/>
      </c>
      <c r="AI36" s="34" t="str">
        <f>IF(AND('Mapa final'!$AA$11="Baja",'Mapa final'!$AC$11="Catastrófico"),CONCATENATE("R1C",'Mapa final'!$Q$11),"")</f>
        <v/>
      </c>
      <c r="AJ36" s="34" t="str">
        <f>IF(AND('Mapa final'!$AA$12="Baja",'Mapa final'!$AC$12="Catastrófico"),CONCATENATE("R1C",'Mapa final'!$Q$12),"")</f>
        <v/>
      </c>
      <c r="AK36" s="34" t="str">
        <f>IF(AND('Mapa final'!$AA$13="Baja",'Mapa final'!$AC$13="Catastrófico"),CONCATENATE("R1C",'Mapa final'!$Q$13),"")</f>
        <v/>
      </c>
      <c r="AL36" s="34" t="str">
        <f>IF(AND('Mapa final'!$AA$14="Baja",'Mapa final'!$AC$14="Catastrófico"),CONCATENATE("R1C",'Mapa final'!$Q$14),"")</f>
        <v/>
      </c>
      <c r="AM36" s="35" t="str">
        <f>IF(AND('Mapa final'!$AA$15="Baja",'Mapa final'!$AC$15="Catastrófico"),CONCATENATE("R1C",'Mapa final'!$Q$15),"")</f>
        <v/>
      </c>
      <c r="AN36" s="67"/>
      <c r="AO36" s="583" t="s">
        <v>80</v>
      </c>
      <c r="AP36" s="584"/>
      <c r="AQ36" s="584"/>
      <c r="AR36" s="584"/>
      <c r="AS36" s="584"/>
      <c r="AT36" s="585"/>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row>
    <row r="37" spans="1:80" ht="15" customHeight="1" x14ac:dyDescent="0.25">
      <c r="A37" s="67"/>
      <c r="B37" s="467"/>
      <c r="C37" s="467"/>
      <c r="D37" s="468"/>
      <c r="E37" s="564"/>
      <c r="F37" s="565"/>
      <c r="G37" s="565"/>
      <c r="H37" s="565"/>
      <c r="I37" s="565"/>
      <c r="J37" s="60" t="str">
        <f>IF(AND('Mapa final'!$AA$16="Baja",'Mapa final'!$AC$16="Leve"),CONCATENATE("R2C",'Mapa final'!$Q$16),"")</f>
        <v/>
      </c>
      <c r="K37" s="61" t="str">
        <f>IF(AND('Mapa final'!$AA$17="Baja",'Mapa final'!$AC$17="Leve"),CONCATENATE("R2C",'Mapa final'!$Q$17),"")</f>
        <v/>
      </c>
      <c r="L37" s="61" t="str">
        <f>IF(AND('Mapa final'!$AA$18="Baja",'Mapa final'!$AC$18="Leve"),CONCATENATE("R2C",'Mapa final'!$Q$18),"")</f>
        <v/>
      </c>
      <c r="M37" s="61" t="str">
        <f>IF(AND('Mapa final'!$AA$19="Baja",'Mapa final'!$AC$19="Leve"),CONCATENATE("R2C",'Mapa final'!$Q$19),"")</f>
        <v/>
      </c>
      <c r="N37" s="61" t="str">
        <f>IF(AND('Mapa final'!$AA$20="Baja",'Mapa final'!$AC$20="Leve"),CONCATENATE("R2C",'Mapa final'!$Q$20),"")</f>
        <v/>
      </c>
      <c r="O37" s="62" t="str">
        <f>IF(AND('Mapa final'!$AA$21="Baja",'Mapa final'!$AC$21="Leve"),CONCATENATE("R2C",'Mapa final'!$Q$21),"")</f>
        <v/>
      </c>
      <c r="P37" s="51" t="str">
        <f>IF(AND('Mapa final'!$AA$16="Baja",'Mapa final'!$AC$16="Menor"),CONCATENATE("R2C",'Mapa final'!$Q$16),"")</f>
        <v/>
      </c>
      <c r="Q37" s="52" t="str">
        <f>IF(AND('Mapa final'!$AA$17="Baja",'Mapa final'!$AC$17="Menor"),CONCATENATE("R2C",'Mapa final'!$Q$17),"")</f>
        <v/>
      </c>
      <c r="R37" s="52" t="str">
        <f>IF(AND('Mapa final'!$AA$18="Baja",'Mapa final'!$AC$18="Menor"),CONCATENATE("R2C",'Mapa final'!$Q$18),"")</f>
        <v/>
      </c>
      <c r="S37" s="52" t="str">
        <f>IF(AND('Mapa final'!$AA$19="Baja",'Mapa final'!$AC$19="Menor"),CONCATENATE("R2C",'Mapa final'!$Q$19),"")</f>
        <v/>
      </c>
      <c r="T37" s="52" t="str">
        <f>IF(AND('Mapa final'!$AA$20="Baja",'Mapa final'!$AC$20="Menor"),CONCATENATE("R2C",'Mapa final'!$Q$20),"")</f>
        <v/>
      </c>
      <c r="U37" s="53" t="str">
        <f>IF(AND('Mapa final'!$AA$21="Baja",'Mapa final'!$AC$21="Menor"),CONCATENATE("R2C",'Mapa final'!$Q$21),"")</f>
        <v/>
      </c>
      <c r="V37" s="51" t="str">
        <f>IF(AND('Mapa final'!$AA$16="Baja",'Mapa final'!$AC$16="Moderado"),CONCATENATE("R2C",'Mapa final'!$Q$16),"")</f>
        <v/>
      </c>
      <c r="W37" s="52" t="str">
        <f>IF(AND('Mapa final'!$AA$17="Baja",'Mapa final'!$AC$17="Moderado"),CONCATENATE("R2C",'Mapa final'!$Q$17),"")</f>
        <v/>
      </c>
      <c r="X37" s="52" t="str">
        <f>IF(AND('Mapa final'!$AA$18="Baja",'Mapa final'!$AC$18="Moderado"),CONCATENATE("R2C",'Mapa final'!$Q$18),"")</f>
        <v/>
      </c>
      <c r="Y37" s="52" t="str">
        <f>IF(AND('Mapa final'!$AA$19="Baja",'Mapa final'!$AC$19="Moderado"),CONCATENATE("R2C",'Mapa final'!$Q$19),"")</f>
        <v/>
      </c>
      <c r="Z37" s="52" t="str">
        <f>IF(AND('Mapa final'!$AA$20="Baja",'Mapa final'!$AC$20="Moderado"),CONCATENATE("R2C",'Mapa final'!$Q$20),"")</f>
        <v/>
      </c>
      <c r="AA37" s="53" t="str">
        <f>IF(AND('Mapa final'!$AA$21="Baja",'Mapa final'!$AC$21="Moderado"),CONCATENATE("R2C",'Mapa final'!$Q$21),"")</f>
        <v/>
      </c>
      <c r="AB37" s="36" t="str">
        <f>IF(AND('Mapa final'!$AA$16="Baja",'Mapa final'!$AC$16="Mayor"),CONCATENATE("R2C",'Mapa final'!$Q$16),"")</f>
        <v/>
      </c>
      <c r="AC37" s="37" t="str">
        <f>IF(AND('Mapa final'!$AA$17="Baja",'Mapa final'!$AC$17="Mayor"),CONCATENATE("R2C",'Mapa final'!$Q$17),"")</f>
        <v/>
      </c>
      <c r="AD37" s="37" t="str">
        <f>IF(AND('Mapa final'!$AA$18="Baja",'Mapa final'!$AC$18="Mayor"),CONCATENATE("R2C",'Mapa final'!$Q$18),"")</f>
        <v/>
      </c>
      <c r="AE37" s="37" t="str">
        <f>IF(AND('Mapa final'!$AA$19="Baja",'Mapa final'!$AC$19="Mayor"),CONCATENATE("R2C",'Mapa final'!$Q$19),"")</f>
        <v/>
      </c>
      <c r="AF37" s="37" t="str">
        <f>IF(AND('Mapa final'!$AA$20="Baja",'Mapa final'!$AC$20="Mayor"),CONCATENATE("R2C",'Mapa final'!$Q$20),"")</f>
        <v/>
      </c>
      <c r="AG37" s="38" t="str">
        <f>IF(AND('Mapa final'!$AA$21="Baja",'Mapa final'!$AC$21="Mayor"),CONCATENATE("R2C",'Mapa final'!$Q$21),"")</f>
        <v/>
      </c>
      <c r="AH37" s="39" t="str">
        <f>IF(AND('Mapa final'!$AA$16="Baja",'Mapa final'!$AC$16="Catastrófico"),CONCATENATE("R2C",'Mapa final'!$Q$16),"")</f>
        <v/>
      </c>
      <c r="AI37" s="40" t="str">
        <f>IF(AND('Mapa final'!$AA$17="Baja",'Mapa final'!$AC$17="Catastrófico"),CONCATENATE("R2C",'Mapa final'!$Q$17),"")</f>
        <v/>
      </c>
      <c r="AJ37" s="40" t="str">
        <f>IF(AND('Mapa final'!$AA$18="Baja",'Mapa final'!$AC$18="Catastrófico"),CONCATENATE("R2C",'Mapa final'!$Q$18),"")</f>
        <v/>
      </c>
      <c r="AK37" s="40" t="str">
        <f>IF(AND('Mapa final'!$AA$19="Baja",'Mapa final'!$AC$19="Catastrófico"),CONCATENATE("R2C",'Mapa final'!$Q$19),"")</f>
        <v/>
      </c>
      <c r="AL37" s="40" t="str">
        <f>IF(AND('Mapa final'!$AA$20="Baja",'Mapa final'!$AC$20="Catastrófico"),CONCATENATE("R2C",'Mapa final'!$Q$20),"")</f>
        <v/>
      </c>
      <c r="AM37" s="41" t="str">
        <f>IF(AND('Mapa final'!$AA$21="Baja",'Mapa final'!$AC$21="Catastrófico"),CONCATENATE("R2C",'Mapa final'!$Q$21),"")</f>
        <v/>
      </c>
      <c r="AN37" s="67"/>
      <c r="AO37" s="586"/>
      <c r="AP37" s="587"/>
      <c r="AQ37" s="587"/>
      <c r="AR37" s="587"/>
      <c r="AS37" s="587"/>
      <c r="AT37" s="588"/>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row>
    <row r="38" spans="1:80" ht="15" customHeight="1" x14ac:dyDescent="0.25">
      <c r="A38" s="67"/>
      <c r="B38" s="467"/>
      <c r="C38" s="467"/>
      <c r="D38" s="468"/>
      <c r="E38" s="566"/>
      <c r="F38" s="565"/>
      <c r="G38" s="565"/>
      <c r="H38" s="565"/>
      <c r="I38" s="565"/>
      <c r="J38" s="60" t="str">
        <f>IF(AND('Mapa final'!$AA$22="Baja",'Mapa final'!$AC$22="Leve"),CONCATENATE("R3C",'Mapa final'!$Q$22),"")</f>
        <v/>
      </c>
      <c r="K38" s="61" t="str">
        <f>IF(AND('Mapa final'!$AA$23="Baja",'Mapa final'!$AC$23="Leve"),CONCATENATE("R3C",'Mapa final'!$Q$23),"")</f>
        <v/>
      </c>
      <c r="L38" s="61" t="str">
        <f>IF(AND('Mapa final'!$AA$24="Baja",'Mapa final'!$AC$24="Leve"),CONCATENATE("R3C",'Mapa final'!$Q$24),"")</f>
        <v/>
      </c>
      <c r="M38" s="61" t="str">
        <f>IF(AND('Mapa final'!$AA$25="Baja",'Mapa final'!$AC$25="Leve"),CONCATENATE("R3C",'Mapa final'!$Q$25),"")</f>
        <v/>
      </c>
      <c r="N38" s="61" t="str">
        <f>IF(AND('Mapa final'!$AA$26="Baja",'Mapa final'!$AC$26="Leve"),CONCATENATE("R3C",'Mapa final'!$Q$26),"")</f>
        <v/>
      </c>
      <c r="O38" s="62" t="str">
        <f>IF(AND('Mapa final'!$AA$27="Baja",'Mapa final'!$AC$27="Leve"),CONCATENATE("R3C",'Mapa final'!$Q$27),"")</f>
        <v/>
      </c>
      <c r="P38" s="51" t="str">
        <f>IF(AND('Mapa final'!$AA$22="Baja",'Mapa final'!$AC$22="Menor"),CONCATENATE("R3C",'Mapa final'!$Q$22),"")</f>
        <v/>
      </c>
      <c r="Q38" s="52" t="str">
        <f>IF(AND('Mapa final'!$AA$23="Baja",'Mapa final'!$AC$23="Menor"),CONCATENATE("R3C",'Mapa final'!$Q$23),"")</f>
        <v/>
      </c>
      <c r="R38" s="52" t="str">
        <f>IF(AND('Mapa final'!$AA$24="Baja",'Mapa final'!$AC$24="Menor"),CONCATENATE("R3C",'Mapa final'!$Q$24),"")</f>
        <v/>
      </c>
      <c r="S38" s="52" t="str">
        <f>IF(AND('Mapa final'!$AA$25="Baja",'Mapa final'!$AC$25="Menor"),CONCATENATE("R3C",'Mapa final'!$Q$25),"")</f>
        <v/>
      </c>
      <c r="T38" s="52" t="str">
        <f>IF(AND('Mapa final'!$AA$26="Baja",'Mapa final'!$AC$26="Menor"),CONCATENATE("R3C",'Mapa final'!$Q$26),"")</f>
        <v/>
      </c>
      <c r="U38" s="53" t="str">
        <f>IF(AND('Mapa final'!$AA$27="Baja",'Mapa final'!$AC$27="Menor"),CONCATENATE("R3C",'Mapa final'!$Q$27),"")</f>
        <v/>
      </c>
      <c r="V38" s="51" t="str">
        <f>IF(AND('Mapa final'!$AA$22="Baja",'Mapa final'!$AC$22="Moderado"),CONCATENATE("R3C",'Mapa final'!$Q$22),"")</f>
        <v/>
      </c>
      <c r="W38" s="52" t="str">
        <f>IF(AND('Mapa final'!$AA$23="Baja",'Mapa final'!$AC$23="Moderado"),CONCATENATE("R3C",'Mapa final'!$Q$23),"")</f>
        <v/>
      </c>
      <c r="X38" s="52" t="str">
        <f>IF(AND('Mapa final'!$AA$24="Baja",'Mapa final'!$AC$24="Moderado"),CONCATENATE("R3C",'Mapa final'!$Q$24),"")</f>
        <v/>
      </c>
      <c r="Y38" s="52" t="str">
        <f>IF(AND('Mapa final'!$AA$25="Baja",'Mapa final'!$AC$25="Moderado"),CONCATENATE("R3C",'Mapa final'!$Q$25),"")</f>
        <v/>
      </c>
      <c r="Z38" s="52" t="str">
        <f>IF(AND('Mapa final'!$AA$26="Baja",'Mapa final'!$AC$26="Moderado"),CONCATENATE("R3C",'Mapa final'!$Q$26),"")</f>
        <v/>
      </c>
      <c r="AA38" s="53" t="str">
        <f>IF(AND('Mapa final'!$AA$27="Baja",'Mapa final'!$AC$27="Moderado"),CONCATENATE("R3C",'Mapa final'!$Q$27),"")</f>
        <v/>
      </c>
      <c r="AB38" s="36" t="str">
        <f>IF(AND('Mapa final'!$AA$22="Baja",'Mapa final'!$AC$22="Mayor"),CONCATENATE("R3C",'Mapa final'!$Q$22),"")</f>
        <v/>
      </c>
      <c r="AC38" s="37" t="str">
        <f>IF(AND('Mapa final'!$AA$23="Baja",'Mapa final'!$AC$23="Mayor"),CONCATENATE("R3C",'Mapa final'!$Q$23),"")</f>
        <v/>
      </c>
      <c r="AD38" s="37" t="str">
        <f>IF(AND('Mapa final'!$AA$24="Baja",'Mapa final'!$AC$24="Mayor"),CONCATENATE("R3C",'Mapa final'!$Q$24),"")</f>
        <v/>
      </c>
      <c r="AE38" s="37" t="str">
        <f>IF(AND('Mapa final'!$AA$25="Baja",'Mapa final'!$AC$25="Mayor"),CONCATENATE("R3C",'Mapa final'!$Q$25),"")</f>
        <v/>
      </c>
      <c r="AF38" s="37" t="str">
        <f>IF(AND('Mapa final'!$AA$26="Baja",'Mapa final'!$AC$26="Mayor"),CONCATENATE("R3C",'Mapa final'!$Q$26),"")</f>
        <v/>
      </c>
      <c r="AG38" s="38" t="str">
        <f>IF(AND('Mapa final'!$AA$27="Baja",'Mapa final'!$AC$27="Mayor"),CONCATENATE("R3C",'Mapa final'!$Q$27),"")</f>
        <v/>
      </c>
      <c r="AH38" s="39" t="str">
        <f>IF(AND('Mapa final'!$AA$22="Baja",'Mapa final'!$AC$22="Catastrófico"),CONCATENATE("R3C",'Mapa final'!$Q$22),"")</f>
        <v/>
      </c>
      <c r="AI38" s="40" t="str">
        <f>IF(AND('Mapa final'!$AA$23="Baja",'Mapa final'!$AC$23="Catastrófico"),CONCATENATE("R3C",'Mapa final'!$Q$23),"")</f>
        <v/>
      </c>
      <c r="AJ38" s="40" t="str">
        <f>IF(AND('Mapa final'!$AA$24="Baja",'Mapa final'!$AC$24="Catastrófico"),CONCATENATE("R3C",'Mapa final'!$Q$24),"")</f>
        <v/>
      </c>
      <c r="AK38" s="40" t="str">
        <f>IF(AND('Mapa final'!$AA$25="Baja",'Mapa final'!$AC$25="Catastrófico"),CONCATENATE("R3C",'Mapa final'!$Q$25),"")</f>
        <v/>
      </c>
      <c r="AL38" s="40" t="str">
        <f>IF(AND('Mapa final'!$AA$26="Baja",'Mapa final'!$AC$26="Catastrófico"),CONCATENATE("R3C",'Mapa final'!$Q$26),"")</f>
        <v/>
      </c>
      <c r="AM38" s="41" t="str">
        <f>IF(AND('Mapa final'!$AA$27="Baja",'Mapa final'!$AC$27="Catastrófico"),CONCATENATE("R3C",'Mapa final'!$Q$27),"")</f>
        <v/>
      </c>
      <c r="AN38" s="67"/>
      <c r="AO38" s="586"/>
      <c r="AP38" s="587"/>
      <c r="AQ38" s="587"/>
      <c r="AR38" s="587"/>
      <c r="AS38" s="587"/>
      <c r="AT38" s="588"/>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row>
    <row r="39" spans="1:80" ht="15" customHeight="1" x14ac:dyDescent="0.25">
      <c r="A39" s="67"/>
      <c r="B39" s="467"/>
      <c r="C39" s="467"/>
      <c r="D39" s="468"/>
      <c r="E39" s="566"/>
      <c r="F39" s="565"/>
      <c r="G39" s="565"/>
      <c r="H39" s="565"/>
      <c r="I39" s="565"/>
      <c r="J39" s="60" t="str">
        <f>IF(AND('Mapa final'!$AA$28="Baja",'Mapa final'!$AC$28="Leve"),CONCATENATE("R4C",'Mapa final'!$Q$28),"")</f>
        <v/>
      </c>
      <c r="K39" s="61" t="str">
        <f>IF(AND('Mapa final'!$AA$29="Baja",'Mapa final'!$AC$29="Leve"),CONCATENATE("R4C",'Mapa final'!$Q$29),"")</f>
        <v/>
      </c>
      <c r="L39" s="61" t="str">
        <f>IF(AND('Mapa final'!$AA$30="Baja",'Mapa final'!$AC$30="Leve"),CONCATENATE("R4C",'Mapa final'!$Q$30),"")</f>
        <v/>
      </c>
      <c r="M39" s="61" t="str">
        <f>IF(AND('Mapa final'!$AA$31="Baja",'Mapa final'!$AC$31="Leve"),CONCATENATE("R4C",'Mapa final'!$Q$31),"")</f>
        <v/>
      </c>
      <c r="N39" s="61" t="str">
        <f>IF(AND('Mapa final'!$AA$32="Baja",'Mapa final'!$AC$32="Leve"),CONCATENATE("R4C",'Mapa final'!$Q$32),"")</f>
        <v/>
      </c>
      <c r="O39" s="62" t="str">
        <f>IF(AND('Mapa final'!$AA$33="Baja",'Mapa final'!$AC$33="Leve"),CONCATENATE("R4C",'Mapa final'!$Q$33),"")</f>
        <v/>
      </c>
      <c r="P39" s="51" t="str">
        <f>IF(AND('Mapa final'!$AA$28="Baja",'Mapa final'!$AC$28="Menor"),CONCATENATE("R4C",'Mapa final'!$Q$28),"")</f>
        <v/>
      </c>
      <c r="Q39" s="52" t="str">
        <f>IF(AND('Mapa final'!$AA$29="Baja",'Mapa final'!$AC$29="Menor"),CONCATENATE("R4C",'Mapa final'!$Q$29),"")</f>
        <v/>
      </c>
      <c r="R39" s="52" t="str">
        <f>IF(AND('Mapa final'!$AA$30="Baja",'Mapa final'!$AC$30="Menor"),CONCATENATE("R4C",'Mapa final'!$Q$30),"")</f>
        <v/>
      </c>
      <c r="S39" s="52" t="str">
        <f>IF(AND('Mapa final'!$AA$31="Baja",'Mapa final'!$AC$31="Menor"),CONCATENATE("R4C",'Mapa final'!$Q$31),"")</f>
        <v/>
      </c>
      <c r="T39" s="52" t="str">
        <f>IF(AND('Mapa final'!$AA$32="Baja",'Mapa final'!$AC$32="Menor"),CONCATENATE("R4C",'Mapa final'!$Q$32),"")</f>
        <v/>
      </c>
      <c r="U39" s="53" t="str">
        <f>IF(AND('Mapa final'!$AA$33="Baja",'Mapa final'!$AC$33="Menor"),CONCATENATE("R4C",'Mapa final'!$Q$33),"")</f>
        <v/>
      </c>
      <c r="V39" s="51" t="str">
        <f>IF(AND('Mapa final'!$AA$28="Baja",'Mapa final'!$AC$28="Moderado"),CONCATENATE("R4C",'Mapa final'!$Q$28),"")</f>
        <v/>
      </c>
      <c r="W39" s="52" t="str">
        <f>IF(AND('Mapa final'!$AA$29="Baja",'Mapa final'!$AC$29="Moderado"),CONCATENATE("R4C",'Mapa final'!$Q$29),"")</f>
        <v/>
      </c>
      <c r="X39" s="52" t="str">
        <f>IF(AND('Mapa final'!$AA$30="Baja",'Mapa final'!$AC$30="Moderado"),CONCATENATE("R4C",'Mapa final'!$Q$30),"")</f>
        <v/>
      </c>
      <c r="Y39" s="52" t="str">
        <f>IF(AND('Mapa final'!$AA$31="Baja",'Mapa final'!$AC$31="Moderado"),CONCATENATE("R4C",'Mapa final'!$Q$31),"")</f>
        <v/>
      </c>
      <c r="Z39" s="52" t="str">
        <f>IF(AND('Mapa final'!$AA$32="Baja",'Mapa final'!$AC$32="Moderado"),CONCATENATE("R4C",'Mapa final'!$Q$32),"")</f>
        <v/>
      </c>
      <c r="AA39" s="53" t="str">
        <f>IF(AND('Mapa final'!$AA$33="Baja",'Mapa final'!$AC$33="Moderado"),CONCATENATE("R4C",'Mapa final'!$Q$33),"")</f>
        <v/>
      </c>
      <c r="AB39" s="36" t="str">
        <f>IF(AND('Mapa final'!$AA$28="Baja",'Mapa final'!$AC$28="Mayor"),CONCATENATE("R4C",'Mapa final'!$Q$28),"")</f>
        <v/>
      </c>
      <c r="AC39" s="37" t="str">
        <f>IF(AND('Mapa final'!$AA$29="Baja",'Mapa final'!$AC$29="Mayor"),CONCATENATE("R4C",'Mapa final'!$Q$29),"")</f>
        <v/>
      </c>
      <c r="AD39" s="37" t="str">
        <f>IF(AND('Mapa final'!$AA$30="Baja",'Mapa final'!$AC$30="Mayor"),CONCATENATE("R4C",'Mapa final'!$Q$30),"")</f>
        <v/>
      </c>
      <c r="AE39" s="37" t="str">
        <f>IF(AND('Mapa final'!$AA$31="Baja",'Mapa final'!$AC$31="Mayor"),CONCATENATE("R4C",'Mapa final'!$Q$31),"")</f>
        <v/>
      </c>
      <c r="AF39" s="37" t="str">
        <f>IF(AND('Mapa final'!$AA$32="Baja",'Mapa final'!$AC$32="Mayor"),CONCATENATE("R4C",'Mapa final'!$Q$32),"")</f>
        <v/>
      </c>
      <c r="AG39" s="38" t="str">
        <f>IF(AND('Mapa final'!$AA$33="Baja",'Mapa final'!$AC$33="Mayor"),CONCATENATE("R4C",'Mapa final'!$Q$33),"")</f>
        <v/>
      </c>
      <c r="AH39" s="39" t="str">
        <f>IF(AND('Mapa final'!$AA$28="Baja",'Mapa final'!$AC$28="Catastrófico"),CONCATENATE("R4C",'Mapa final'!$Q$28),"")</f>
        <v/>
      </c>
      <c r="AI39" s="40" t="str">
        <f>IF(AND('Mapa final'!$AA$29="Baja",'Mapa final'!$AC$29="Catastrófico"),CONCATENATE("R4C",'Mapa final'!$Q$29),"")</f>
        <v/>
      </c>
      <c r="AJ39" s="40" t="str">
        <f>IF(AND('Mapa final'!$AA$30="Baja",'Mapa final'!$AC$30="Catastrófico"),CONCATENATE("R4C",'Mapa final'!$Q$30),"")</f>
        <v/>
      </c>
      <c r="AK39" s="40" t="str">
        <f>IF(AND('Mapa final'!$AA$31="Baja",'Mapa final'!$AC$31="Catastrófico"),CONCATENATE("R4C",'Mapa final'!$Q$31),"")</f>
        <v/>
      </c>
      <c r="AL39" s="40" t="str">
        <f>IF(AND('Mapa final'!$AA$32="Baja",'Mapa final'!$AC$32="Catastrófico"),CONCATENATE("R4C",'Mapa final'!$Q$32),"")</f>
        <v/>
      </c>
      <c r="AM39" s="41" t="str">
        <f>IF(AND('Mapa final'!$AA$33="Baja",'Mapa final'!$AC$33="Catastrófico"),CONCATENATE("R4C",'Mapa final'!$Q$33),"")</f>
        <v/>
      </c>
      <c r="AN39" s="67"/>
      <c r="AO39" s="586"/>
      <c r="AP39" s="587"/>
      <c r="AQ39" s="587"/>
      <c r="AR39" s="587"/>
      <c r="AS39" s="587"/>
      <c r="AT39" s="588"/>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row>
    <row r="40" spans="1:80" ht="15" customHeight="1" x14ac:dyDescent="0.25">
      <c r="A40" s="67"/>
      <c r="B40" s="467"/>
      <c r="C40" s="467"/>
      <c r="D40" s="468"/>
      <c r="E40" s="566"/>
      <c r="F40" s="565"/>
      <c r="G40" s="565"/>
      <c r="H40" s="565"/>
      <c r="I40" s="565"/>
      <c r="J40" s="60" t="str">
        <f>IF(AND('Mapa final'!$AA$34="Baja",'Mapa final'!$AC$34="Leve"),CONCATENATE("R5C",'Mapa final'!$Q$34),"")</f>
        <v/>
      </c>
      <c r="K40" s="61" t="str">
        <f>IF(AND('Mapa final'!$AA$35="Baja",'Mapa final'!$AC$35="Leve"),CONCATENATE("R5C",'Mapa final'!$Q$35),"")</f>
        <v/>
      </c>
      <c r="L40" s="61" t="str">
        <f>IF(AND('Mapa final'!$AA$36="Baja",'Mapa final'!$AC$36="Leve"),CONCATENATE("R5C",'Mapa final'!$Q$36),"")</f>
        <v/>
      </c>
      <c r="M40" s="61" t="str">
        <f>IF(AND('Mapa final'!$AA$37="Baja",'Mapa final'!$AC$37="Leve"),CONCATENATE("R5C",'Mapa final'!$Q$37),"")</f>
        <v/>
      </c>
      <c r="N40" s="61" t="str">
        <f>IF(AND('Mapa final'!$AA$38="Baja",'Mapa final'!$AC$38="Leve"),CONCATENATE("R5C",'Mapa final'!$Q$38),"")</f>
        <v/>
      </c>
      <c r="O40" s="62" t="str">
        <f>IF(AND('Mapa final'!$AA$39="Baja",'Mapa final'!$AC$39="Leve"),CONCATENATE("R5C",'Mapa final'!$Q$39),"")</f>
        <v/>
      </c>
      <c r="P40" s="51" t="str">
        <f>IF(AND('Mapa final'!$AA$34="Baja",'Mapa final'!$AC$34="Menor"),CONCATENATE("R5C",'Mapa final'!$Q$34),"")</f>
        <v/>
      </c>
      <c r="Q40" s="52" t="str">
        <f>IF(AND('Mapa final'!$AA$35="Baja",'Mapa final'!$AC$35="Menor"),CONCATENATE("R5C",'Mapa final'!$Q$35),"")</f>
        <v/>
      </c>
      <c r="R40" s="52" t="str">
        <f>IF(AND('Mapa final'!$AA$36="Baja",'Mapa final'!$AC$36="Menor"),CONCATENATE("R5C",'Mapa final'!$Q$36),"")</f>
        <v/>
      </c>
      <c r="S40" s="52" t="str">
        <f>IF(AND('Mapa final'!$AA$37="Baja",'Mapa final'!$AC$37="Menor"),CONCATENATE("R5C",'Mapa final'!$Q$37),"")</f>
        <v/>
      </c>
      <c r="T40" s="52" t="str">
        <f>IF(AND('Mapa final'!$AA$38="Baja",'Mapa final'!$AC$38="Menor"),CONCATENATE("R5C",'Mapa final'!$Q$38),"")</f>
        <v/>
      </c>
      <c r="U40" s="53" t="str">
        <f>IF(AND('Mapa final'!$AA$39="Baja",'Mapa final'!$AC$39="Menor"),CONCATENATE("R5C",'Mapa final'!$Q$39),"")</f>
        <v/>
      </c>
      <c r="V40" s="51" t="str">
        <f>IF(AND('Mapa final'!$AA$34="Baja",'Mapa final'!$AC$34="Moderado"),CONCATENATE("R5C",'Mapa final'!$Q$34),"")</f>
        <v/>
      </c>
      <c r="W40" s="52" t="str">
        <f>IF(AND('Mapa final'!$AA$35="Baja",'Mapa final'!$AC$35="Moderado"),CONCATENATE("R5C",'Mapa final'!$Q$35),"")</f>
        <v/>
      </c>
      <c r="X40" s="52" t="str">
        <f>IF(AND('Mapa final'!$AA$36="Baja",'Mapa final'!$AC$36="Moderado"),CONCATENATE("R5C",'Mapa final'!$Q$36),"")</f>
        <v/>
      </c>
      <c r="Y40" s="52" t="str">
        <f>IF(AND('Mapa final'!$AA$37="Baja",'Mapa final'!$AC$37="Moderado"),CONCATENATE("R5C",'Mapa final'!$Q$37),"")</f>
        <v/>
      </c>
      <c r="Z40" s="52" t="str">
        <f>IF(AND('Mapa final'!$AA$38="Baja",'Mapa final'!$AC$38="Moderado"),CONCATENATE("R5C",'Mapa final'!$Q$38),"")</f>
        <v/>
      </c>
      <c r="AA40" s="53" t="str">
        <f>IF(AND('Mapa final'!$AA$39="Baja",'Mapa final'!$AC$39="Moderado"),CONCATENATE("R5C",'Mapa final'!$Q$39),"")</f>
        <v/>
      </c>
      <c r="AB40" s="36" t="str">
        <f>IF(AND('Mapa final'!$AA$34="Baja",'Mapa final'!$AC$34="Mayor"),CONCATENATE("R5C",'Mapa final'!$Q$34),"")</f>
        <v/>
      </c>
      <c r="AC40" s="37" t="str">
        <f>IF(AND('Mapa final'!$AA$35="Baja",'Mapa final'!$AC$35="Mayor"),CONCATENATE("R5C",'Mapa final'!$Q$35),"")</f>
        <v/>
      </c>
      <c r="AD40" s="37" t="str">
        <f>IF(AND('Mapa final'!$AA$36="Baja",'Mapa final'!$AC$36="Mayor"),CONCATENATE("R5C",'Mapa final'!$Q$36),"")</f>
        <v/>
      </c>
      <c r="AE40" s="37" t="str">
        <f>IF(AND('Mapa final'!$AA$37="Baja",'Mapa final'!$AC$37="Mayor"),CONCATENATE("R5C",'Mapa final'!$Q$37),"")</f>
        <v/>
      </c>
      <c r="AF40" s="37" t="str">
        <f>IF(AND('Mapa final'!$AA$38="Baja",'Mapa final'!$AC$38="Mayor"),CONCATENATE("R5C",'Mapa final'!$Q$38),"")</f>
        <v/>
      </c>
      <c r="AG40" s="38" t="str">
        <f>IF(AND('Mapa final'!$AA$39="Baja",'Mapa final'!$AC$39="Mayor"),CONCATENATE("R5C",'Mapa final'!$Q$39),"")</f>
        <v/>
      </c>
      <c r="AH40" s="39" t="str">
        <f>IF(AND('Mapa final'!$AA$34="Baja",'Mapa final'!$AC$34="Catastrófico"),CONCATENATE("R5C",'Mapa final'!$Q$34),"")</f>
        <v/>
      </c>
      <c r="AI40" s="40" t="str">
        <f>IF(AND('Mapa final'!$AA$35="Baja",'Mapa final'!$AC$35="Catastrófico"),CONCATENATE("R5C",'Mapa final'!$Q$35),"")</f>
        <v/>
      </c>
      <c r="AJ40" s="40" t="str">
        <f>IF(AND('Mapa final'!$AA$36="Baja",'Mapa final'!$AC$36="Catastrófico"),CONCATENATE("R5C",'Mapa final'!$Q$36),"")</f>
        <v/>
      </c>
      <c r="AK40" s="40" t="str">
        <f>IF(AND('Mapa final'!$AA$37="Baja",'Mapa final'!$AC$37="Catastrófico"),CONCATENATE("R5C",'Mapa final'!$Q$37),"")</f>
        <v/>
      </c>
      <c r="AL40" s="40" t="str">
        <f>IF(AND('Mapa final'!$AA$38="Baja",'Mapa final'!$AC$38="Catastrófico"),CONCATENATE("R5C",'Mapa final'!$Q$38),"")</f>
        <v/>
      </c>
      <c r="AM40" s="41" t="str">
        <f>IF(AND('Mapa final'!$AA$39="Baja",'Mapa final'!$AC$39="Catastrófico"),CONCATENATE("R5C",'Mapa final'!$Q$39),"")</f>
        <v/>
      </c>
      <c r="AN40" s="67"/>
      <c r="AO40" s="586"/>
      <c r="AP40" s="587"/>
      <c r="AQ40" s="587"/>
      <c r="AR40" s="587"/>
      <c r="AS40" s="587"/>
      <c r="AT40" s="588"/>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row>
    <row r="41" spans="1:80" ht="15" customHeight="1" x14ac:dyDescent="0.25">
      <c r="A41" s="67"/>
      <c r="B41" s="467"/>
      <c r="C41" s="467"/>
      <c r="D41" s="468"/>
      <c r="E41" s="566"/>
      <c r="F41" s="565"/>
      <c r="G41" s="565"/>
      <c r="H41" s="565"/>
      <c r="I41" s="565"/>
      <c r="J41" s="60" t="str">
        <f>IF(AND('Mapa final'!$AA$40="Baja",'Mapa final'!$AC$40="Leve"),CONCATENATE("R6C",'Mapa final'!$Q$40),"")</f>
        <v/>
      </c>
      <c r="K41" s="61" t="str">
        <f>IF(AND('Mapa final'!$AA$41="Baja",'Mapa final'!$AC$41="Leve"),CONCATENATE("R6C",'Mapa final'!$Q$41),"")</f>
        <v/>
      </c>
      <c r="L41" s="61" t="str">
        <f>IF(AND('Mapa final'!$AA$42="Baja",'Mapa final'!$AC$42="Leve"),CONCATENATE("R6C",'Mapa final'!$Q$42),"")</f>
        <v/>
      </c>
      <c r="M41" s="61" t="str">
        <f>IF(AND('Mapa final'!$AA$43="Baja",'Mapa final'!$AC$43="Leve"),CONCATENATE("R6C",'Mapa final'!$Q$43),"")</f>
        <v/>
      </c>
      <c r="N41" s="61" t="str">
        <f>IF(AND('Mapa final'!$AA$44="Baja",'Mapa final'!$AC$44="Leve"),CONCATENATE("R6C",'Mapa final'!$Q$44),"")</f>
        <v/>
      </c>
      <c r="O41" s="62" t="str">
        <f>IF(AND('Mapa final'!$AA$45="Baja",'Mapa final'!$AC$45="Leve"),CONCATENATE("R6C",'Mapa final'!$Q$45),"")</f>
        <v/>
      </c>
      <c r="P41" s="51" t="str">
        <f>IF(AND('Mapa final'!$AA$40="Baja",'Mapa final'!$AC$40="Menor"),CONCATENATE("R6C",'Mapa final'!$Q$40),"")</f>
        <v/>
      </c>
      <c r="Q41" s="52" t="str">
        <f>IF(AND('Mapa final'!$AA$41="Baja",'Mapa final'!$AC$41="Menor"),CONCATENATE("R6C",'Mapa final'!$Q$41),"")</f>
        <v/>
      </c>
      <c r="R41" s="52" t="str">
        <f>IF(AND('Mapa final'!$AA$42="Baja",'Mapa final'!$AC$42="Menor"),CONCATENATE("R6C",'Mapa final'!$Q$42),"")</f>
        <v/>
      </c>
      <c r="S41" s="52" t="str">
        <f>IF(AND('Mapa final'!$AA$43="Baja",'Mapa final'!$AC$43="Menor"),CONCATENATE("R6C",'Mapa final'!$Q$43),"")</f>
        <v/>
      </c>
      <c r="T41" s="52" t="str">
        <f>IF(AND('Mapa final'!$AA$44="Baja",'Mapa final'!$AC$44="Menor"),CONCATENATE("R6C",'Mapa final'!$Q$44),"")</f>
        <v/>
      </c>
      <c r="U41" s="53" t="str">
        <f>IF(AND('Mapa final'!$AA$45="Baja",'Mapa final'!$AC$45="Menor"),CONCATENATE("R6C",'Mapa final'!$Q$45),"")</f>
        <v/>
      </c>
      <c r="V41" s="51" t="str">
        <f>IF(AND('Mapa final'!$AA$40="Baja",'Mapa final'!$AC$40="Moderado"),CONCATENATE("R6C",'Mapa final'!$Q$40),"")</f>
        <v/>
      </c>
      <c r="W41" s="52" t="str">
        <f>IF(AND('Mapa final'!$AA$41="Baja",'Mapa final'!$AC$41="Moderado"),CONCATENATE("R6C",'Mapa final'!$Q$41),"")</f>
        <v/>
      </c>
      <c r="X41" s="52" t="str">
        <f>IF(AND('Mapa final'!$AA$42="Baja",'Mapa final'!$AC$42="Moderado"),CONCATENATE("R6C",'Mapa final'!$Q$42),"")</f>
        <v/>
      </c>
      <c r="Y41" s="52" t="str">
        <f>IF(AND('Mapa final'!$AA$43="Baja",'Mapa final'!$AC$43="Moderado"),CONCATENATE("R6C",'Mapa final'!$Q$43),"")</f>
        <v/>
      </c>
      <c r="Z41" s="52" t="str">
        <f>IF(AND('Mapa final'!$AA$44="Baja",'Mapa final'!$AC$44="Moderado"),CONCATENATE("R6C",'Mapa final'!$Q$44),"")</f>
        <v/>
      </c>
      <c r="AA41" s="53" t="str">
        <f>IF(AND('Mapa final'!$AA$45="Baja",'Mapa final'!$AC$45="Moderado"),CONCATENATE("R6C",'Mapa final'!$Q$45),"")</f>
        <v/>
      </c>
      <c r="AB41" s="36" t="str">
        <f>IF(AND('Mapa final'!$AA$40="Baja",'Mapa final'!$AC$40="Mayor"),CONCATENATE("R6C",'Mapa final'!$Q$40),"")</f>
        <v/>
      </c>
      <c r="AC41" s="37" t="str">
        <f>IF(AND('Mapa final'!$AA$41="Baja",'Mapa final'!$AC$41="Mayor"),CONCATENATE("R6C",'Mapa final'!$Q$41),"")</f>
        <v/>
      </c>
      <c r="AD41" s="37" t="str">
        <f>IF(AND('Mapa final'!$AA$42="Baja",'Mapa final'!$AC$42="Mayor"),CONCATENATE("R6C",'Mapa final'!$Q$42),"")</f>
        <v/>
      </c>
      <c r="AE41" s="37" t="str">
        <f>IF(AND('Mapa final'!$AA$43="Baja",'Mapa final'!$AC$43="Mayor"),CONCATENATE("R6C",'Mapa final'!$Q$43),"")</f>
        <v/>
      </c>
      <c r="AF41" s="37" t="str">
        <f>IF(AND('Mapa final'!$AA$44="Baja",'Mapa final'!$AC$44="Mayor"),CONCATENATE("R6C",'Mapa final'!$Q$44),"")</f>
        <v/>
      </c>
      <c r="AG41" s="38" t="str">
        <f>IF(AND('Mapa final'!$AA$45="Baja",'Mapa final'!$AC$45="Mayor"),CONCATENATE("R6C",'Mapa final'!$Q$45),"")</f>
        <v/>
      </c>
      <c r="AH41" s="39" t="str">
        <f>IF(AND('Mapa final'!$AA$40="Baja",'Mapa final'!$AC$40="Catastrófico"),CONCATENATE("R6C",'Mapa final'!$Q$40),"")</f>
        <v/>
      </c>
      <c r="AI41" s="40" t="str">
        <f>IF(AND('Mapa final'!$AA$41="Baja",'Mapa final'!$AC$41="Catastrófico"),CONCATENATE("R6C",'Mapa final'!$Q$41),"")</f>
        <v/>
      </c>
      <c r="AJ41" s="40" t="str">
        <f>IF(AND('Mapa final'!$AA$42="Baja",'Mapa final'!$AC$42="Catastrófico"),CONCATENATE("R6C",'Mapa final'!$Q$42),"")</f>
        <v/>
      </c>
      <c r="AK41" s="40" t="str">
        <f>IF(AND('Mapa final'!$AA$43="Baja",'Mapa final'!$AC$43="Catastrófico"),CONCATENATE("R6C",'Mapa final'!$Q$43),"")</f>
        <v/>
      </c>
      <c r="AL41" s="40" t="str">
        <f>IF(AND('Mapa final'!$AA$44="Baja",'Mapa final'!$AC$44="Catastrófico"),CONCATENATE("R6C",'Mapa final'!$Q$44),"")</f>
        <v/>
      </c>
      <c r="AM41" s="41" t="str">
        <f>IF(AND('Mapa final'!$AA$45="Baja",'Mapa final'!$AC$45="Catastrófico"),CONCATENATE("R6C",'Mapa final'!$Q$45),"")</f>
        <v/>
      </c>
      <c r="AN41" s="67"/>
      <c r="AO41" s="586"/>
      <c r="AP41" s="587"/>
      <c r="AQ41" s="587"/>
      <c r="AR41" s="587"/>
      <c r="AS41" s="587"/>
      <c r="AT41" s="588"/>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row>
    <row r="42" spans="1:80" ht="15" customHeight="1" x14ac:dyDescent="0.25">
      <c r="A42" s="67"/>
      <c r="B42" s="467"/>
      <c r="C42" s="467"/>
      <c r="D42" s="468"/>
      <c r="E42" s="566"/>
      <c r="F42" s="565"/>
      <c r="G42" s="565"/>
      <c r="H42" s="565"/>
      <c r="I42" s="565"/>
      <c r="J42" s="60" t="str">
        <f>IF(AND('Mapa final'!$AA$46="Baja",'Mapa final'!$AC$46="Leve"),CONCATENATE("R7C",'Mapa final'!$Q$46),"")</f>
        <v/>
      </c>
      <c r="K42" s="61" t="str">
        <f>IF(AND('Mapa final'!$AA$47="Baja",'Mapa final'!$AC$47="Leve"),CONCATENATE("R7C",'Mapa final'!$Q$47),"")</f>
        <v/>
      </c>
      <c r="L42" s="61" t="str">
        <f>IF(AND('Mapa final'!$AA$48="Baja",'Mapa final'!$AC$48="Leve"),CONCATENATE("R7C",'Mapa final'!$Q$48),"")</f>
        <v/>
      </c>
      <c r="M42" s="61" t="str">
        <f>IF(AND('Mapa final'!$AA$49="Baja",'Mapa final'!$AC$49="Leve"),CONCATENATE("R7C",'Mapa final'!$Q$49),"")</f>
        <v/>
      </c>
      <c r="N42" s="61" t="str">
        <f>IF(AND('Mapa final'!$AA$50="Baja",'Mapa final'!$AC$50="Leve"),CONCATENATE("R7C",'Mapa final'!$Q$50),"")</f>
        <v/>
      </c>
      <c r="O42" s="62" t="str">
        <f>IF(AND('Mapa final'!$AA$51="Baja",'Mapa final'!$AC$51="Leve"),CONCATENATE("R7C",'Mapa final'!$Q$51),"")</f>
        <v/>
      </c>
      <c r="P42" s="51" t="str">
        <f>IF(AND('Mapa final'!$AA$46="Baja",'Mapa final'!$AC$46="Menor"),CONCATENATE("R7C",'Mapa final'!$Q$46),"")</f>
        <v/>
      </c>
      <c r="Q42" s="52" t="str">
        <f>IF(AND('Mapa final'!$AA$47="Baja",'Mapa final'!$AC$47="Menor"),CONCATENATE("R7C",'Mapa final'!$Q$47),"")</f>
        <v/>
      </c>
      <c r="R42" s="52" t="str">
        <f>IF(AND('Mapa final'!$AA$48="Baja",'Mapa final'!$AC$48="Menor"),CONCATENATE("R7C",'Mapa final'!$Q$48),"")</f>
        <v/>
      </c>
      <c r="S42" s="52" t="str">
        <f>IF(AND('Mapa final'!$AA$49="Baja",'Mapa final'!$AC$49="Menor"),CONCATENATE("R7C",'Mapa final'!$Q$49),"")</f>
        <v/>
      </c>
      <c r="T42" s="52" t="str">
        <f>IF(AND('Mapa final'!$AA$50="Baja",'Mapa final'!$AC$50="Menor"),CONCATENATE("R7C",'Mapa final'!$Q$50),"")</f>
        <v/>
      </c>
      <c r="U42" s="53" t="str">
        <f>IF(AND('Mapa final'!$AA$51="Baja",'Mapa final'!$AC$51="Menor"),CONCATENATE("R7C",'Mapa final'!$Q$51),"")</f>
        <v/>
      </c>
      <c r="V42" s="51" t="str">
        <f>IF(AND('Mapa final'!$AA$46="Baja",'Mapa final'!$AC$46="Moderado"),CONCATENATE("R7C",'Mapa final'!$Q$46),"")</f>
        <v/>
      </c>
      <c r="W42" s="52" t="str">
        <f>IF(AND('Mapa final'!$AA$47="Baja",'Mapa final'!$AC$47="Moderado"),CONCATENATE("R7C",'Mapa final'!$Q$47),"")</f>
        <v/>
      </c>
      <c r="X42" s="52" t="str">
        <f>IF(AND('Mapa final'!$AA$48="Baja",'Mapa final'!$AC$48="Moderado"),CONCATENATE("R7C",'Mapa final'!$Q$48),"")</f>
        <v/>
      </c>
      <c r="Y42" s="52" t="str">
        <f>IF(AND('Mapa final'!$AA$49="Baja",'Mapa final'!$AC$49="Moderado"),CONCATENATE("R7C",'Mapa final'!$Q$49),"")</f>
        <v/>
      </c>
      <c r="Z42" s="52" t="str">
        <f>IF(AND('Mapa final'!$AA$50="Baja",'Mapa final'!$AC$50="Moderado"),CONCATENATE("R7C",'Mapa final'!$Q$50),"")</f>
        <v/>
      </c>
      <c r="AA42" s="53" t="str">
        <f>IF(AND('Mapa final'!$AA$51="Baja",'Mapa final'!$AC$51="Moderado"),CONCATENATE("R7C",'Mapa final'!$Q$51),"")</f>
        <v/>
      </c>
      <c r="AB42" s="36" t="str">
        <f>IF(AND('Mapa final'!$AA$46="Baja",'Mapa final'!$AC$46="Mayor"),CONCATENATE("R7C",'Mapa final'!$Q$46),"")</f>
        <v/>
      </c>
      <c r="AC42" s="37" t="str">
        <f>IF(AND('Mapa final'!$AA$47="Baja",'Mapa final'!$AC$47="Mayor"),CONCATENATE("R7C",'Mapa final'!$Q$47),"")</f>
        <v/>
      </c>
      <c r="AD42" s="37" t="str">
        <f>IF(AND('Mapa final'!$AA$48="Baja",'Mapa final'!$AC$48="Mayor"),CONCATENATE("R7C",'Mapa final'!$Q$48),"")</f>
        <v/>
      </c>
      <c r="AE42" s="37" t="str">
        <f>IF(AND('Mapa final'!$AA$49="Baja",'Mapa final'!$AC$49="Mayor"),CONCATENATE("R7C",'Mapa final'!$Q$49),"")</f>
        <v/>
      </c>
      <c r="AF42" s="37" t="str">
        <f>IF(AND('Mapa final'!$AA$50="Baja",'Mapa final'!$AC$50="Mayor"),CONCATENATE("R7C",'Mapa final'!$Q$50),"")</f>
        <v/>
      </c>
      <c r="AG42" s="38" t="str">
        <f>IF(AND('Mapa final'!$AA$51="Baja",'Mapa final'!$AC$51="Mayor"),CONCATENATE("R7C",'Mapa final'!$Q$51),"")</f>
        <v/>
      </c>
      <c r="AH42" s="39" t="str">
        <f>IF(AND('Mapa final'!$AA$46="Baja",'Mapa final'!$AC$46="Catastrófico"),CONCATENATE("R7C",'Mapa final'!$Q$46),"")</f>
        <v/>
      </c>
      <c r="AI42" s="40" t="str">
        <f>IF(AND('Mapa final'!$AA$47="Baja",'Mapa final'!$AC$47="Catastrófico"),CONCATENATE("R7C",'Mapa final'!$Q$47),"")</f>
        <v/>
      </c>
      <c r="AJ42" s="40" t="str">
        <f>IF(AND('Mapa final'!$AA$48="Baja",'Mapa final'!$AC$48="Catastrófico"),CONCATENATE("R7C",'Mapa final'!$Q$48),"")</f>
        <v/>
      </c>
      <c r="AK42" s="40" t="str">
        <f>IF(AND('Mapa final'!$AA$49="Baja",'Mapa final'!$AC$49="Catastrófico"),CONCATENATE("R7C",'Mapa final'!$Q$49),"")</f>
        <v/>
      </c>
      <c r="AL42" s="40" t="str">
        <f>IF(AND('Mapa final'!$AA$50="Baja",'Mapa final'!$AC$50="Catastrófico"),CONCATENATE("R7C",'Mapa final'!$Q$50),"")</f>
        <v/>
      </c>
      <c r="AM42" s="41" t="str">
        <f>IF(AND('Mapa final'!$AA$51="Baja",'Mapa final'!$AC$51="Catastrófico"),CONCATENATE("R7C",'Mapa final'!$Q$51),"")</f>
        <v/>
      </c>
      <c r="AN42" s="67"/>
      <c r="AO42" s="586"/>
      <c r="AP42" s="587"/>
      <c r="AQ42" s="587"/>
      <c r="AR42" s="587"/>
      <c r="AS42" s="587"/>
      <c r="AT42" s="588"/>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row>
    <row r="43" spans="1:80" ht="15" customHeight="1" x14ac:dyDescent="0.25">
      <c r="A43" s="67"/>
      <c r="B43" s="467"/>
      <c r="C43" s="467"/>
      <c r="D43" s="468"/>
      <c r="E43" s="566"/>
      <c r="F43" s="565"/>
      <c r="G43" s="565"/>
      <c r="H43" s="565"/>
      <c r="I43" s="565"/>
      <c r="J43" s="60" t="str">
        <f>IF(AND('Mapa final'!$AA$52="Baja",'Mapa final'!$AC$52="Leve"),CONCATENATE("R8C",'Mapa final'!$Q$52),"")</f>
        <v/>
      </c>
      <c r="K43" s="61" t="str">
        <f>IF(AND('Mapa final'!$AA$53="Baja",'Mapa final'!$AC$53="Leve"),CONCATENATE("R8C",'Mapa final'!$Q$53),"")</f>
        <v/>
      </c>
      <c r="L43" s="61" t="str">
        <f>IF(AND('Mapa final'!$AA$54="Baja",'Mapa final'!$AC$54="Leve"),CONCATENATE("R8C",'Mapa final'!$Q$54),"")</f>
        <v/>
      </c>
      <c r="M43" s="61" t="str">
        <f>IF(AND('Mapa final'!$AA$55="Baja",'Mapa final'!$AC$55="Leve"),CONCATENATE("R8C",'Mapa final'!$Q$55),"")</f>
        <v/>
      </c>
      <c r="N43" s="61" t="str">
        <f>IF(AND('Mapa final'!$AA$56="Baja",'Mapa final'!$AC$56="Leve"),CONCATENATE("R8C",'Mapa final'!$Q$56),"")</f>
        <v/>
      </c>
      <c r="O43" s="62" t="str">
        <f>IF(AND('Mapa final'!$AA$57="Baja",'Mapa final'!$AC$57="Leve"),CONCATENATE("R8C",'Mapa final'!$Q$57),"")</f>
        <v/>
      </c>
      <c r="P43" s="51" t="str">
        <f>IF(AND('Mapa final'!$AA$52="Baja",'Mapa final'!$AC$52="Menor"),CONCATENATE("R8C",'Mapa final'!$Q$52),"")</f>
        <v/>
      </c>
      <c r="Q43" s="52" t="str">
        <f>IF(AND('Mapa final'!$AA$53="Baja",'Mapa final'!$AC$53="Menor"),CONCATENATE("R8C",'Mapa final'!$Q$53),"")</f>
        <v/>
      </c>
      <c r="R43" s="52" t="str">
        <f>IF(AND('Mapa final'!$AA$54="Baja",'Mapa final'!$AC$54="Menor"),CONCATENATE("R8C",'Mapa final'!$Q$54),"")</f>
        <v/>
      </c>
      <c r="S43" s="52" t="str">
        <f>IF(AND('Mapa final'!$AA$55="Baja",'Mapa final'!$AC$55="Menor"),CONCATENATE("R8C",'Mapa final'!$Q$55),"")</f>
        <v/>
      </c>
      <c r="T43" s="52" t="str">
        <f>IF(AND('Mapa final'!$AA$56="Baja",'Mapa final'!$AC$56="Menor"),CONCATENATE("R8C",'Mapa final'!$Q$56),"")</f>
        <v/>
      </c>
      <c r="U43" s="53" t="str">
        <f>IF(AND('Mapa final'!$AA$57="Baja",'Mapa final'!$AC$57="Menor"),CONCATENATE("R8C",'Mapa final'!$Q$57),"")</f>
        <v/>
      </c>
      <c r="V43" s="51" t="str">
        <f>IF(AND('Mapa final'!$AA$52="Baja",'Mapa final'!$AC$52="Moderado"),CONCATENATE("R8C",'Mapa final'!$Q$52),"")</f>
        <v/>
      </c>
      <c r="W43" s="52" t="str">
        <f>IF(AND('Mapa final'!$AA$53="Baja",'Mapa final'!$AC$53="Moderado"),CONCATENATE("R8C",'Mapa final'!$Q$53),"")</f>
        <v/>
      </c>
      <c r="X43" s="52" t="str">
        <f>IF(AND('Mapa final'!$AA$54="Baja",'Mapa final'!$AC$54="Moderado"),CONCATENATE("R8C",'Mapa final'!$Q$54),"")</f>
        <v/>
      </c>
      <c r="Y43" s="52" t="str">
        <f>IF(AND('Mapa final'!$AA$55="Baja",'Mapa final'!$AC$55="Moderado"),CONCATENATE("R8C",'Mapa final'!$Q$55),"")</f>
        <v/>
      </c>
      <c r="Z43" s="52" t="str">
        <f>IF(AND('Mapa final'!$AA$56="Baja",'Mapa final'!$AC$56="Moderado"),CONCATENATE("R8C",'Mapa final'!$Q$56),"")</f>
        <v/>
      </c>
      <c r="AA43" s="53" t="str">
        <f>IF(AND('Mapa final'!$AA$57="Baja",'Mapa final'!$AC$57="Moderado"),CONCATENATE("R8C",'Mapa final'!$Q$57),"")</f>
        <v/>
      </c>
      <c r="AB43" s="36" t="str">
        <f>IF(AND('Mapa final'!$AA$52="Baja",'Mapa final'!$AC$52="Mayor"),CONCATENATE("R8C",'Mapa final'!$Q$52),"")</f>
        <v/>
      </c>
      <c r="AC43" s="37" t="str">
        <f>IF(AND('Mapa final'!$AA$53="Baja",'Mapa final'!$AC$53="Mayor"),CONCATENATE("R8C",'Mapa final'!$Q$53),"")</f>
        <v/>
      </c>
      <c r="AD43" s="37" t="str">
        <f>IF(AND('Mapa final'!$AA$54="Baja",'Mapa final'!$AC$54="Mayor"),CONCATENATE("R8C",'Mapa final'!$Q$54),"")</f>
        <v/>
      </c>
      <c r="AE43" s="37" t="str">
        <f>IF(AND('Mapa final'!$AA$55="Baja",'Mapa final'!$AC$55="Mayor"),CONCATENATE("R8C",'Mapa final'!$Q$55),"")</f>
        <v/>
      </c>
      <c r="AF43" s="37" t="str">
        <f>IF(AND('Mapa final'!$AA$56="Baja",'Mapa final'!$AC$56="Mayor"),CONCATENATE("R8C",'Mapa final'!$Q$56),"")</f>
        <v/>
      </c>
      <c r="AG43" s="38" t="str">
        <f>IF(AND('Mapa final'!$AA$57="Baja",'Mapa final'!$AC$57="Mayor"),CONCATENATE("R8C",'Mapa final'!$Q$57),"")</f>
        <v/>
      </c>
      <c r="AH43" s="39" t="str">
        <f>IF(AND('Mapa final'!$AA$52="Baja",'Mapa final'!$AC$52="Catastrófico"),CONCATENATE("R8C",'Mapa final'!$Q$52),"")</f>
        <v/>
      </c>
      <c r="AI43" s="40" t="str">
        <f>IF(AND('Mapa final'!$AA$53="Baja",'Mapa final'!$AC$53="Catastrófico"),CONCATENATE("R8C",'Mapa final'!$Q$53),"")</f>
        <v/>
      </c>
      <c r="AJ43" s="40" t="str">
        <f>IF(AND('Mapa final'!$AA$54="Baja",'Mapa final'!$AC$54="Catastrófico"),CONCATENATE("R8C",'Mapa final'!$Q$54),"")</f>
        <v/>
      </c>
      <c r="AK43" s="40" t="str">
        <f>IF(AND('Mapa final'!$AA$55="Baja",'Mapa final'!$AC$55="Catastrófico"),CONCATENATE("R8C",'Mapa final'!$Q$55),"")</f>
        <v/>
      </c>
      <c r="AL43" s="40" t="str">
        <f>IF(AND('Mapa final'!$AA$56="Baja",'Mapa final'!$AC$56="Catastrófico"),CONCATENATE("R8C",'Mapa final'!$Q$56),"")</f>
        <v/>
      </c>
      <c r="AM43" s="41" t="str">
        <f>IF(AND('Mapa final'!$AA$57="Baja",'Mapa final'!$AC$57="Catastrófico"),CONCATENATE("R8C",'Mapa final'!$Q$57),"")</f>
        <v/>
      </c>
      <c r="AN43" s="67"/>
      <c r="AO43" s="586"/>
      <c r="AP43" s="587"/>
      <c r="AQ43" s="587"/>
      <c r="AR43" s="587"/>
      <c r="AS43" s="587"/>
      <c r="AT43" s="588"/>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row>
    <row r="44" spans="1:80" ht="15" customHeight="1" x14ac:dyDescent="0.25">
      <c r="A44" s="67"/>
      <c r="B44" s="467"/>
      <c r="C44" s="467"/>
      <c r="D44" s="468"/>
      <c r="E44" s="566"/>
      <c r="F44" s="565"/>
      <c r="G44" s="565"/>
      <c r="H44" s="565"/>
      <c r="I44" s="565"/>
      <c r="J44" s="60" t="str">
        <f>IF(AND('Mapa final'!$AA$58="Baja",'Mapa final'!$AC$58="Leve"),CONCATENATE("R9C",'Mapa final'!$Q$58),"")</f>
        <v/>
      </c>
      <c r="K44" s="61" t="str">
        <f>IF(AND('Mapa final'!$AA$59="Baja",'Mapa final'!$AC$59="Leve"),CONCATENATE("R9C",'Mapa final'!$Q$59),"")</f>
        <v/>
      </c>
      <c r="L44" s="61" t="str">
        <f>IF(AND('Mapa final'!$AA$60="Baja",'Mapa final'!$AC$60="Leve"),CONCATENATE("R9C",'Mapa final'!$Q$60),"")</f>
        <v/>
      </c>
      <c r="M44" s="61" t="str">
        <f>IF(AND('Mapa final'!$AA$61="Baja",'Mapa final'!$AC$61="Leve"),CONCATENATE("R9C",'Mapa final'!$Q$61),"")</f>
        <v/>
      </c>
      <c r="N44" s="61" t="str">
        <f>IF(AND('Mapa final'!$AA$62="Baja",'Mapa final'!$AC$62="Leve"),CONCATENATE("R9C",'Mapa final'!$Q$62),"")</f>
        <v/>
      </c>
      <c r="O44" s="62" t="str">
        <f>IF(AND('Mapa final'!$AA$63="Baja",'Mapa final'!$AC$63="Leve"),CONCATENATE("R9C",'Mapa final'!$Q$63),"")</f>
        <v/>
      </c>
      <c r="P44" s="51" t="str">
        <f>IF(AND('Mapa final'!$AA$58="Baja",'Mapa final'!$AC$58="Menor"),CONCATENATE("R9C",'Mapa final'!$Q$58),"")</f>
        <v/>
      </c>
      <c r="Q44" s="52" t="str">
        <f>IF(AND('Mapa final'!$AA$59="Baja",'Mapa final'!$AC$59="Menor"),CONCATENATE("R9C",'Mapa final'!$Q$59),"")</f>
        <v/>
      </c>
      <c r="R44" s="52" t="str">
        <f>IF(AND('Mapa final'!$AA$60="Baja",'Mapa final'!$AC$60="Menor"),CONCATENATE("R9C",'Mapa final'!$Q$60),"")</f>
        <v/>
      </c>
      <c r="S44" s="52" t="str">
        <f>IF(AND('Mapa final'!$AA$61="Baja",'Mapa final'!$AC$61="Menor"),CONCATENATE("R9C",'Mapa final'!$Q$61),"")</f>
        <v/>
      </c>
      <c r="T44" s="52" t="str">
        <f>IF(AND('Mapa final'!$AA$62="Baja",'Mapa final'!$AC$62="Menor"),CONCATENATE("R9C",'Mapa final'!$Q$62),"")</f>
        <v/>
      </c>
      <c r="U44" s="53" t="str">
        <f>IF(AND('Mapa final'!$AA$63="Baja",'Mapa final'!$AC$63="Menor"),CONCATENATE("R9C",'Mapa final'!$Q$63),"")</f>
        <v/>
      </c>
      <c r="V44" s="51" t="str">
        <f>IF(AND('Mapa final'!$AA$58="Baja",'Mapa final'!$AC$58="Moderado"),CONCATENATE("R9C",'Mapa final'!$Q$58),"")</f>
        <v/>
      </c>
      <c r="W44" s="52" t="str">
        <f>IF(AND('Mapa final'!$AA$59="Baja",'Mapa final'!$AC$59="Moderado"),CONCATENATE("R9C",'Mapa final'!$Q$59),"")</f>
        <v/>
      </c>
      <c r="X44" s="52" t="str">
        <f>IF(AND('Mapa final'!$AA$60="Baja",'Mapa final'!$AC$60="Moderado"),CONCATENATE("R9C",'Mapa final'!$Q$60),"")</f>
        <v/>
      </c>
      <c r="Y44" s="52" t="str">
        <f>IF(AND('Mapa final'!$AA$61="Baja",'Mapa final'!$AC$61="Moderado"),CONCATENATE("R9C",'Mapa final'!$Q$61),"")</f>
        <v/>
      </c>
      <c r="Z44" s="52" t="str">
        <f>IF(AND('Mapa final'!$AA$62="Baja",'Mapa final'!$AC$62="Moderado"),CONCATENATE("R9C",'Mapa final'!$Q$62),"")</f>
        <v/>
      </c>
      <c r="AA44" s="53" t="str">
        <f>IF(AND('Mapa final'!$AA$63="Baja",'Mapa final'!$AC$63="Moderado"),CONCATENATE("R9C",'Mapa final'!$Q$63),"")</f>
        <v/>
      </c>
      <c r="AB44" s="36" t="str">
        <f>IF(AND('Mapa final'!$AA$58="Baja",'Mapa final'!$AC$58="Mayor"),CONCATENATE("R9C",'Mapa final'!$Q$58),"")</f>
        <v/>
      </c>
      <c r="AC44" s="37" t="str">
        <f>IF(AND('Mapa final'!$AA$59="Baja",'Mapa final'!$AC$59="Mayor"),CONCATENATE("R9C",'Mapa final'!$Q$59),"")</f>
        <v/>
      </c>
      <c r="AD44" s="37" t="str">
        <f>IF(AND('Mapa final'!$AA$60="Baja",'Mapa final'!$AC$60="Mayor"),CONCATENATE("R9C",'Mapa final'!$Q$60),"")</f>
        <v/>
      </c>
      <c r="AE44" s="37" t="str">
        <f>IF(AND('Mapa final'!$AA$61="Baja",'Mapa final'!$AC$61="Mayor"),CONCATENATE("R9C",'Mapa final'!$Q$61),"")</f>
        <v/>
      </c>
      <c r="AF44" s="37" t="str">
        <f>IF(AND('Mapa final'!$AA$62="Baja",'Mapa final'!$AC$62="Mayor"),CONCATENATE("R9C",'Mapa final'!$Q$62),"")</f>
        <v/>
      </c>
      <c r="AG44" s="38" t="str">
        <f>IF(AND('Mapa final'!$AA$63="Baja",'Mapa final'!$AC$63="Mayor"),CONCATENATE("R9C",'Mapa final'!$Q$63),"")</f>
        <v/>
      </c>
      <c r="AH44" s="39" t="str">
        <f>IF(AND('Mapa final'!$AA$58="Baja",'Mapa final'!$AC$58="Catastrófico"),CONCATENATE("R9C",'Mapa final'!$Q$58),"")</f>
        <v/>
      </c>
      <c r="AI44" s="40" t="str">
        <f>IF(AND('Mapa final'!$AA$59="Baja",'Mapa final'!$AC$59="Catastrófico"),CONCATENATE("R9C",'Mapa final'!$Q$59),"")</f>
        <v/>
      </c>
      <c r="AJ44" s="40" t="str">
        <f>IF(AND('Mapa final'!$AA$60="Baja",'Mapa final'!$AC$60="Catastrófico"),CONCATENATE("R9C",'Mapa final'!$Q$60),"")</f>
        <v/>
      </c>
      <c r="AK44" s="40" t="str">
        <f>IF(AND('Mapa final'!$AA$61="Baja",'Mapa final'!$AC$61="Catastrófico"),CONCATENATE("R9C",'Mapa final'!$Q$61),"")</f>
        <v/>
      </c>
      <c r="AL44" s="40" t="str">
        <f>IF(AND('Mapa final'!$AA$62="Baja",'Mapa final'!$AC$62="Catastrófico"),CONCATENATE("R9C",'Mapa final'!$Q$62),"")</f>
        <v/>
      </c>
      <c r="AM44" s="41" t="str">
        <f>IF(AND('Mapa final'!$AA$63="Baja",'Mapa final'!$AC$63="Catastrófico"),CONCATENATE("R9C",'Mapa final'!$Q$63),"")</f>
        <v/>
      </c>
      <c r="AN44" s="67"/>
      <c r="AO44" s="586"/>
      <c r="AP44" s="587"/>
      <c r="AQ44" s="587"/>
      <c r="AR44" s="587"/>
      <c r="AS44" s="587"/>
      <c r="AT44" s="588"/>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row>
    <row r="45" spans="1:80" ht="15.75" customHeight="1" thickBot="1" x14ac:dyDescent="0.3">
      <c r="A45" s="67"/>
      <c r="B45" s="467"/>
      <c r="C45" s="467"/>
      <c r="D45" s="468"/>
      <c r="E45" s="567"/>
      <c r="F45" s="568"/>
      <c r="G45" s="568"/>
      <c r="H45" s="568"/>
      <c r="I45" s="568"/>
      <c r="J45" s="63" t="str">
        <f>IF(AND('Mapa final'!$AA$64="Baja",'Mapa final'!$AC$64="Leve"),CONCATENATE("R10C",'Mapa final'!$Q$64),"")</f>
        <v/>
      </c>
      <c r="K45" s="64" t="str">
        <f>IF(AND('Mapa final'!$AA$65="Baja",'Mapa final'!$AC$65="Leve"),CONCATENATE("R10C",'Mapa final'!$Q$65),"")</f>
        <v/>
      </c>
      <c r="L45" s="64" t="str">
        <f>IF(AND('Mapa final'!$AA$66="Baja",'Mapa final'!$AC$66="Leve"),CONCATENATE("R10C",'Mapa final'!$Q$66),"")</f>
        <v/>
      </c>
      <c r="M45" s="64" t="str">
        <f>IF(AND('Mapa final'!$AA$67="Baja",'Mapa final'!$AC$67="Leve"),CONCATENATE("R10C",'Mapa final'!$Q$67),"")</f>
        <v/>
      </c>
      <c r="N45" s="64" t="str">
        <f>IF(AND('Mapa final'!$AA$68="Baja",'Mapa final'!$AC$68="Leve"),CONCATENATE("R10C",'Mapa final'!$Q$68),"")</f>
        <v/>
      </c>
      <c r="O45" s="65" t="str">
        <f>IF(AND('Mapa final'!$AA$69="Baja",'Mapa final'!$AC$69="Leve"),CONCATENATE("R10C",'Mapa final'!$Q$69),"")</f>
        <v/>
      </c>
      <c r="P45" s="51" t="str">
        <f>IF(AND('Mapa final'!$AA$64="Baja",'Mapa final'!$AC$64="Menor"),CONCATENATE("R10C",'Mapa final'!$Q$64),"")</f>
        <v/>
      </c>
      <c r="Q45" s="52" t="str">
        <f>IF(AND('Mapa final'!$AA$65="Baja",'Mapa final'!$AC$65="Menor"),CONCATENATE("R10C",'Mapa final'!$Q$65),"")</f>
        <v/>
      </c>
      <c r="R45" s="52" t="str">
        <f>IF(AND('Mapa final'!$AA$66="Baja",'Mapa final'!$AC$66="Menor"),CONCATENATE("R10C",'Mapa final'!$Q$66),"")</f>
        <v/>
      </c>
      <c r="S45" s="52" t="str">
        <f>IF(AND('Mapa final'!$AA$67="Baja",'Mapa final'!$AC$67="Menor"),CONCATENATE("R10C",'Mapa final'!$Q$67),"")</f>
        <v/>
      </c>
      <c r="T45" s="52" t="str">
        <f>IF(AND('Mapa final'!$AA$68="Baja",'Mapa final'!$AC$68="Menor"),CONCATENATE("R10C",'Mapa final'!$Q$68),"")</f>
        <v/>
      </c>
      <c r="U45" s="53" t="str">
        <f>IF(AND('Mapa final'!$AA$69="Baja",'Mapa final'!$AC$69="Menor"),CONCATENATE("R10C",'Mapa final'!$Q$69),"")</f>
        <v/>
      </c>
      <c r="V45" s="54" t="str">
        <f>IF(AND('Mapa final'!$AA$64="Baja",'Mapa final'!$AC$64="Moderado"),CONCATENATE("R10C",'Mapa final'!$Q$64),"")</f>
        <v/>
      </c>
      <c r="W45" s="55" t="str">
        <f>IF(AND('Mapa final'!$AA$65="Baja",'Mapa final'!$AC$65="Moderado"),CONCATENATE("R10C",'Mapa final'!$Q$65),"")</f>
        <v/>
      </c>
      <c r="X45" s="55" t="str">
        <f>IF(AND('Mapa final'!$AA$66="Baja",'Mapa final'!$AC$66="Moderado"),CONCATENATE("R10C",'Mapa final'!$Q$66),"")</f>
        <v/>
      </c>
      <c r="Y45" s="55" t="str">
        <f>IF(AND('Mapa final'!$AA$67="Baja",'Mapa final'!$AC$67="Moderado"),CONCATENATE("R10C",'Mapa final'!$Q$67),"")</f>
        <v/>
      </c>
      <c r="Z45" s="55" t="str">
        <f>IF(AND('Mapa final'!$AA$68="Baja",'Mapa final'!$AC$68="Moderado"),CONCATENATE("R10C",'Mapa final'!$Q$68),"")</f>
        <v/>
      </c>
      <c r="AA45" s="56" t="str">
        <f>IF(AND('Mapa final'!$AA$69="Baja",'Mapa final'!$AC$69="Moderado"),CONCATENATE("R10C",'Mapa final'!$Q$69),"")</f>
        <v/>
      </c>
      <c r="AB45" s="42" t="str">
        <f>IF(AND('Mapa final'!$AA$64="Baja",'Mapa final'!$AC$64="Mayor"),CONCATENATE("R10C",'Mapa final'!$Q$64),"")</f>
        <v/>
      </c>
      <c r="AC45" s="43" t="str">
        <f>IF(AND('Mapa final'!$AA$65="Baja",'Mapa final'!$AC$65="Mayor"),CONCATENATE("R10C",'Mapa final'!$Q$65),"")</f>
        <v/>
      </c>
      <c r="AD45" s="43" t="str">
        <f>IF(AND('Mapa final'!$AA$66="Baja",'Mapa final'!$AC$66="Mayor"),CONCATENATE("R10C",'Mapa final'!$Q$66),"")</f>
        <v/>
      </c>
      <c r="AE45" s="43" t="str">
        <f>IF(AND('Mapa final'!$AA$67="Baja",'Mapa final'!$AC$67="Mayor"),CONCATENATE("R10C",'Mapa final'!$Q$67),"")</f>
        <v/>
      </c>
      <c r="AF45" s="43" t="str">
        <f>IF(AND('Mapa final'!$AA$68="Baja",'Mapa final'!$AC$68="Mayor"),CONCATENATE("R10C",'Mapa final'!$Q$68),"")</f>
        <v/>
      </c>
      <c r="AG45" s="44" t="str">
        <f>IF(AND('Mapa final'!$AA$69="Baja",'Mapa final'!$AC$69="Mayor"),CONCATENATE("R10C",'Mapa final'!$Q$69),"")</f>
        <v/>
      </c>
      <c r="AH45" s="45" t="str">
        <f>IF(AND('Mapa final'!$AA$64="Baja",'Mapa final'!$AC$64="Catastrófico"),CONCATENATE("R10C",'Mapa final'!$Q$64),"")</f>
        <v/>
      </c>
      <c r="AI45" s="46" t="str">
        <f>IF(AND('Mapa final'!$AA$65="Baja",'Mapa final'!$AC$65="Catastrófico"),CONCATENATE("R10C",'Mapa final'!$Q$65),"")</f>
        <v/>
      </c>
      <c r="AJ45" s="46" t="str">
        <f>IF(AND('Mapa final'!$AA$66="Baja",'Mapa final'!$AC$66="Catastrófico"),CONCATENATE("R10C",'Mapa final'!$Q$66),"")</f>
        <v/>
      </c>
      <c r="AK45" s="46" t="str">
        <f>IF(AND('Mapa final'!$AA$67="Baja",'Mapa final'!$AC$67="Catastrófico"),CONCATENATE("R10C",'Mapa final'!$Q$67),"")</f>
        <v/>
      </c>
      <c r="AL45" s="46" t="str">
        <f>IF(AND('Mapa final'!$AA$68="Baja",'Mapa final'!$AC$68="Catastrófico"),CONCATENATE("R10C",'Mapa final'!$Q$68),"")</f>
        <v/>
      </c>
      <c r="AM45" s="47" t="str">
        <f>IF(AND('Mapa final'!$AA$69="Baja",'Mapa final'!$AC$69="Catastrófico"),CONCATENATE("R10C",'Mapa final'!$Q$69),"")</f>
        <v/>
      </c>
      <c r="AN45" s="67"/>
      <c r="AO45" s="589"/>
      <c r="AP45" s="590"/>
      <c r="AQ45" s="590"/>
      <c r="AR45" s="590"/>
      <c r="AS45" s="590"/>
      <c r="AT45" s="591"/>
    </row>
    <row r="46" spans="1:80" ht="46.5" customHeight="1" x14ac:dyDescent="0.35">
      <c r="A46" s="67"/>
      <c r="B46" s="467"/>
      <c r="C46" s="467"/>
      <c r="D46" s="468"/>
      <c r="E46" s="562" t="s">
        <v>107</v>
      </c>
      <c r="F46" s="563"/>
      <c r="G46" s="563"/>
      <c r="H46" s="563"/>
      <c r="I46" s="580"/>
      <c r="J46" s="57" t="str">
        <f ca="1">IF(AND('Mapa final'!$AA$10="Muy Baja",'Mapa final'!$AC$10="Leve"),CONCATENATE("R1C",'Mapa final'!$Q$10),"")</f>
        <v/>
      </c>
      <c r="K46" s="58" t="str">
        <f>IF(AND('Mapa final'!$AA$11="Muy Baja",'Mapa final'!$AC$11="Leve"),CONCATENATE("R1C",'Mapa final'!$Q$11),"")</f>
        <v/>
      </c>
      <c r="L46" s="58" t="str">
        <f>IF(AND('Mapa final'!$AA$12="Muy Baja",'Mapa final'!$AC$12="Leve"),CONCATENATE("R1C",'Mapa final'!$Q$12),"")</f>
        <v/>
      </c>
      <c r="M46" s="58" t="str">
        <f>IF(AND('Mapa final'!$AA$13="Muy Baja",'Mapa final'!$AC$13="Leve"),CONCATENATE("R1C",'Mapa final'!$Q$13),"")</f>
        <v/>
      </c>
      <c r="N46" s="58" t="str">
        <f>IF(AND('Mapa final'!$AA$14="Muy Baja",'Mapa final'!$AC$14="Leve"),CONCATENATE("R1C",'Mapa final'!$Q$14),"")</f>
        <v/>
      </c>
      <c r="O46" s="59" t="str">
        <f>IF(AND('Mapa final'!$AA$15="Muy Baja",'Mapa final'!$AC$15="Leve"),CONCATENATE("R1C",'Mapa final'!$Q$15),"")</f>
        <v/>
      </c>
      <c r="P46" s="57" t="str">
        <f ca="1">IF(AND('Mapa final'!$AA$10="Muy Baja",'Mapa final'!$AC$10="Menor"),CONCATENATE("R1C",'Mapa final'!$Q$10),"")</f>
        <v/>
      </c>
      <c r="Q46" s="58" t="str">
        <f>IF(AND('Mapa final'!$AA$11="Muy Baja",'Mapa final'!$AC$11="Menor"),CONCATENATE("R1C",'Mapa final'!$Q$11),"")</f>
        <v/>
      </c>
      <c r="R46" s="58" t="str">
        <f>IF(AND('Mapa final'!$AA$12="Muy Baja",'Mapa final'!$AC$12="Menor"),CONCATENATE("R1C",'Mapa final'!$Q$12),"")</f>
        <v/>
      </c>
      <c r="S46" s="58" t="str">
        <f>IF(AND('Mapa final'!$AA$13="Muy Baja",'Mapa final'!$AC$13="Menor"),CONCATENATE("R1C",'Mapa final'!$Q$13),"")</f>
        <v/>
      </c>
      <c r="T46" s="58" t="str">
        <f>IF(AND('Mapa final'!$AA$14="Muy Baja",'Mapa final'!$AC$14="Menor"),CONCATENATE("R1C",'Mapa final'!$Q$14),"")</f>
        <v/>
      </c>
      <c r="U46" s="59" t="str">
        <f>IF(AND('Mapa final'!$AA$15="Muy Baja",'Mapa final'!$AC$15="Menor"),CONCATENATE("R1C",'Mapa final'!$Q$15),"")</f>
        <v/>
      </c>
      <c r="V46" s="48" t="str">
        <f ca="1">IF(AND('Mapa final'!$AA$10="Muy Baja",'Mapa final'!$AC$10="Moderado"),CONCATENATE("R1C",'Mapa final'!$Q$10),"")</f>
        <v/>
      </c>
      <c r="W46" s="66" t="str">
        <f>IF(AND('Mapa final'!$AA$11="Muy Baja",'Mapa final'!$AC$11="Moderado"),CONCATENATE("R1C",'Mapa final'!$Q$11),"")</f>
        <v/>
      </c>
      <c r="X46" s="49" t="str">
        <f>IF(AND('Mapa final'!$AA$12="Muy Baja",'Mapa final'!$AC$12="Moderado"),CONCATENATE("R1C",'Mapa final'!$Q$12),"")</f>
        <v/>
      </c>
      <c r="Y46" s="49" t="str">
        <f>IF(AND('Mapa final'!$AA$13="Muy Baja",'Mapa final'!$AC$13="Moderado"),CONCATENATE("R1C",'Mapa final'!$Q$13),"")</f>
        <v/>
      </c>
      <c r="Z46" s="49" t="str">
        <f>IF(AND('Mapa final'!$AA$14="Muy Baja",'Mapa final'!$AC$14="Moderado"),CONCATENATE("R1C",'Mapa final'!$Q$14),"")</f>
        <v/>
      </c>
      <c r="AA46" s="50" t="str">
        <f>IF(AND('Mapa final'!$AA$15="Muy Baja",'Mapa final'!$AC$15="Moderado"),CONCATENATE("R1C",'Mapa final'!$Q$15),"")</f>
        <v/>
      </c>
      <c r="AB46" s="30" t="str">
        <f ca="1">IF(AND('Mapa final'!$AA$10="Muy Baja",'Mapa final'!$AC$10="Mayor"),CONCATENATE("R1C",'Mapa final'!$Q$10),"")</f>
        <v/>
      </c>
      <c r="AC46" s="31" t="str">
        <f>IF(AND('Mapa final'!$AA$11="Muy Baja",'Mapa final'!$AC$11="Mayor"),CONCATENATE("R1C",'Mapa final'!$Q$11),"")</f>
        <v/>
      </c>
      <c r="AD46" s="31" t="str">
        <f>IF(AND('Mapa final'!$AA$12="Muy Baja",'Mapa final'!$AC$12="Mayor"),CONCATENATE("R1C",'Mapa final'!$Q$12),"")</f>
        <v/>
      </c>
      <c r="AE46" s="31" t="str">
        <f>IF(AND('Mapa final'!$AA$13="Muy Baja",'Mapa final'!$AC$13="Mayor"),CONCATENATE("R1C",'Mapa final'!$Q$13),"")</f>
        <v/>
      </c>
      <c r="AF46" s="31" t="str">
        <f>IF(AND('Mapa final'!$AA$14="Muy Baja",'Mapa final'!$AC$14="Mayor"),CONCATENATE("R1C",'Mapa final'!$Q$14),"")</f>
        <v/>
      </c>
      <c r="AG46" s="32" t="str">
        <f>IF(AND('Mapa final'!$AA$15="Muy Baja",'Mapa final'!$AC$15="Mayor"),CONCATENATE("R1C",'Mapa final'!$Q$15),"")</f>
        <v/>
      </c>
      <c r="AH46" s="33" t="str">
        <f ca="1">IF(AND('Mapa final'!$AA$10="Muy Baja",'Mapa final'!$AC$10="Catastrófico"),CONCATENATE("R1C",'Mapa final'!$Q$10),"")</f>
        <v/>
      </c>
      <c r="AI46" s="34" t="str">
        <f>IF(AND('Mapa final'!$AA$11="Muy Baja",'Mapa final'!$AC$11="Catastrófico"),CONCATENATE("R1C",'Mapa final'!$Q$11),"")</f>
        <v/>
      </c>
      <c r="AJ46" s="34" t="str">
        <f>IF(AND('Mapa final'!$AA$12="Muy Baja",'Mapa final'!$AC$12="Catastrófico"),CONCATENATE("R1C",'Mapa final'!$Q$12),"")</f>
        <v/>
      </c>
      <c r="AK46" s="34" t="str">
        <f>IF(AND('Mapa final'!$AA$13="Muy Baja",'Mapa final'!$AC$13="Catastrófico"),CONCATENATE("R1C",'Mapa final'!$Q$13),"")</f>
        <v/>
      </c>
      <c r="AL46" s="34" t="str">
        <f>IF(AND('Mapa final'!$AA$14="Muy Baja",'Mapa final'!$AC$14="Catastrófico"),CONCATENATE("R1C",'Mapa final'!$Q$14),"")</f>
        <v/>
      </c>
      <c r="AM46" s="35" t="str">
        <f>IF(AND('Mapa final'!$AA$15="Muy Baja",'Mapa final'!$AC$15="Catastrófico"),CONCATENATE("R1C",'Mapa final'!$Q$15),"")</f>
        <v/>
      </c>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ht="46.5" customHeight="1" x14ac:dyDescent="0.25">
      <c r="A47" s="67"/>
      <c r="B47" s="467"/>
      <c r="C47" s="467"/>
      <c r="D47" s="468"/>
      <c r="E47" s="564"/>
      <c r="F47" s="565"/>
      <c r="G47" s="565"/>
      <c r="H47" s="565"/>
      <c r="I47" s="581"/>
      <c r="J47" s="60" t="str">
        <f>IF(AND('Mapa final'!$AA$16="Muy Baja",'Mapa final'!$AC$16="Leve"),CONCATENATE("R2C",'Mapa final'!$Q$16),"")</f>
        <v/>
      </c>
      <c r="K47" s="61" t="str">
        <f>IF(AND('Mapa final'!$AA$17="Muy Baja",'Mapa final'!$AC$17="Leve"),CONCATENATE("R2C",'Mapa final'!$Q$17),"")</f>
        <v/>
      </c>
      <c r="L47" s="61" t="str">
        <f>IF(AND('Mapa final'!$AA$18="Muy Baja",'Mapa final'!$AC$18="Leve"),CONCATENATE("R2C",'Mapa final'!$Q$18),"")</f>
        <v/>
      </c>
      <c r="M47" s="61" t="str">
        <f>IF(AND('Mapa final'!$AA$19="Muy Baja",'Mapa final'!$AC$19="Leve"),CONCATENATE("R2C",'Mapa final'!$Q$19),"")</f>
        <v/>
      </c>
      <c r="N47" s="61" t="str">
        <f>IF(AND('Mapa final'!$AA$20="Muy Baja",'Mapa final'!$AC$20="Leve"),CONCATENATE("R2C",'Mapa final'!$Q$20),"")</f>
        <v/>
      </c>
      <c r="O47" s="62" t="str">
        <f>IF(AND('Mapa final'!$AA$21="Muy Baja",'Mapa final'!$AC$21="Leve"),CONCATENATE("R2C",'Mapa final'!$Q$21),"")</f>
        <v/>
      </c>
      <c r="P47" s="60" t="str">
        <f>IF(AND('Mapa final'!$AA$16="Muy Baja",'Mapa final'!$AC$16="Menor"),CONCATENATE("R2C",'Mapa final'!$Q$16),"")</f>
        <v/>
      </c>
      <c r="Q47" s="61" t="str">
        <f>IF(AND('Mapa final'!$AA$17="Muy Baja",'Mapa final'!$AC$17="Menor"),CONCATENATE("R2C",'Mapa final'!$Q$17),"")</f>
        <v/>
      </c>
      <c r="R47" s="61" t="str">
        <f>IF(AND('Mapa final'!$AA$18="Muy Baja",'Mapa final'!$AC$18="Menor"),CONCATENATE("R2C",'Mapa final'!$Q$18),"")</f>
        <v/>
      </c>
      <c r="S47" s="61" t="str">
        <f>IF(AND('Mapa final'!$AA$19="Muy Baja",'Mapa final'!$AC$19="Menor"),CONCATENATE("R2C",'Mapa final'!$Q$19),"")</f>
        <v/>
      </c>
      <c r="T47" s="61" t="str">
        <f>IF(AND('Mapa final'!$AA$20="Muy Baja",'Mapa final'!$AC$20="Menor"),CONCATENATE("R2C",'Mapa final'!$Q$20),"")</f>
        <v/>
      </c>
      <c r="U47" s="62" t="str">
        <f>IF(AND('Mapa final'!$AA$21="Muy Baja",'Mapa final'!$AC$21="Menor"),CONCATENATE("R2C",'Mapa final'!$Q$21),"")</f>
        <v/>
      </c>
      <c r="V47" s="51" t="str">
        <f>IF(AND('Mapa final'!$AA$16="Muy Baja",'Mapa final'!$AC$16="Moderado"),CONCATENATE("R2C",'Mapa final'!$Q$16),"")</f>
        <v/>
      </c>
      <c r="W47" s="52" t="str">
        <f>IF(AND('Mapa final'!$AA$17="Muy Baja",'Mapa final'!$AC$17="Moderado"),CONCATENATE("R2C",'Mapa final'!$Q$17),"")</f>
        <v/>
      </c>
      <c r="X47" s="52" t="str">
        <f>IF(AND('Mapa final'!$AA$18="Muy Baja",'Mapa final'!$AC$18="Moderado"),CONCATENATE("R2C",'Mapa final'!$Q$18),"")</f>
        <v/>
      </c>
      <c r="Y47" s="52" t="str">
        <f>IF(AND('Mapa final'!$AA$19="Muy Baja",'Mapa final'!$AC$19="Moderado"),CONCATENATE("R2C",'Mapa final'!$Q$19),"")</f>
        <v/>
      </c>
      <c r="Z47" s="52" t="str">
        <f>IF(AND('Mapa final'!$AA$20="Muy Baja",'Mapa final'!$AC$20="Moderado"),CONCATENATE("R2C",'Mapa final'!$Q$20),"")</f>
        <v/>
      </c>
      <c r="AA47" s="53" t="str">
        <f>IF(AND('Mapa final'!$AA$21="Muy Baja",'Mapa final'!$AC$21="Moderado"),CONCATENATE("R2C",'Mapa final'!$Q$21),"")</f>
        <v/>
      </c>
      <c r="AB47" s="36" t="str">
        <f>IF(AND('Mapa final'!$AA$16="Muy Baja",'Mapa final'!$AC$16="Mayor"),CONCATENATE("R2C",'Mapa final'!$Q$16),"")</f>
        <v/>
      </c>
      <c r="AC47" s="37" t="str">
        <f>IF(AND('Mapa final'!$AA$17="Muy Baja",'Mapa final'!$AC$17="Mayor"),CONCATENATE("R2C",'Mapa final'!$Q$17),"")</f>
        <v/>
      </c>
      <c r="AD47" s="37" t="str">
        <f>IF(AND('Mapa final'!$AA$18="Muy Baja",'Mapa final'!$AC$18="Mayor"),CONCATENATE("R2C",'Mapa final'!$Q$18),"")</f>
        <v/>
      </c>
      <c r="AE47" s="37" t="str">
        <f>IF(AND('Mapa final'!$AA$19="Muy Baja",'Mapa final'!$AC$19="Mayor"),CONCATENATE("R2C",'Mapa final'!$Q$19),"")</f>
        <v/>
      </c>
      <c r="AF47" s="37" t="str">
        <f>IF(AND('Mapa final'!$AA$20="Muy Baja",'Mapa final'!$AC$20="Mayor"),CONCATENATE("R2C",'Mapa final'!$Q$20),"")</f>
        <v/>
      </c>
      <c r="AG47" s="38" t="str">
        <f>IF(AND('Mapa final'!$AA$21="Muy Baja",'Mapa final'!$AC$21="Mayor"),CONCATENATE("R2C",'Mapa final'!$Q$21),"")</f>
        <v/>
      </c>
      <c r="AH47" s="39" t="str">
        <f>IF(AND('Mapa final'!$AA$16="Muy Baja",'Mapa final'!$AC$16="Catastrófico"),CONCATENATE("R2C",'Mapa final'!$Q$16),"")</f>
        <v/>
      </c>
      <c r="AI47" s="40" t="str">
        <f>IF(AND('Mapa final'!$AA$17="Muy Baja",'Mapa final'!$AC$17="Catastrófico"),CONCATENATE("R2C",'Mapa final'!$Q$17),"")</f>
        <v/>
      </c>
      <c r="AJ47" s="40" t="str">
        <f>IF(AND('Mapa final'!$AA$18="Muy Baja",'Mapa final'!$AC$18="Catastrófico"),CONCATENATE("R2C",'Mapa final'!$Q$18),"")</f>
        <v/>
      </c>
      <c r="AK47" s="40" t="str">
        <f>IF(AND('Mapa final'!$AA$19="Muy Baja",'Mapa final'!$AC$19="Catastrófico"),CONCATENATE("R2C",'Mapa final'!$Q$19),"")</f>
        <v/>
      </c>
      <c r="AL47" s="40" t="str">
        <f>IF(AND('Mapa final'!$AA$20="Muy Baja",'Mapa final'!$AC$20="Catastrófico"),CONCATENATE("R2C",'Mapa final'!$Q$20),"")</f>
        <v/>
      </c>
      <c r="AM47" s="41" t="str">
        <f>IF(AND('Mapa final'!$AA$21="Muy Baja",'Mapa final'!$AC$21="Catastrófico"),CONCATENATE("R2C",'Mapa final'!$Q$21),"")</f>
        <v/>
      </c>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ht="15" customHeight="1" x14ac:dyDescent="0.25">
      <c r="A48" s="67"/>
      <c r="B48" s="467"/>
      <c r="C48" s="467"/>
      <c r="D48" s="468"/>
      <c r="E48" s="564"/>
      <c r="F48" s="565"/>
      <c r="G48" s="565"/>
      <c r="H48" s="565"/>
      <c r="I48" s="581"/>
      <c r="J48" s="60" t="str">
        <f>IF(AND('Mapa final'!$AA$22="Muy Baja",'Mapa final'!$AC$22="Leve"),CONCATENATE("R3C",'Mapa final'!$Q$22),"")</f>
        <v/>
      </c>
      <c r="K48" s="61" t="str">
        <f>IF(AND('Mapa final'!$AA$23="Muy Baja",'Mapa final'!$AC$23="Leve"),CONCATENATE("R3C",'Mapa final'!$Q$23),"")</f>
        <v/>
      </c>
      <c r="L48" s="61" t="str">
        <f>IF(AND('Mapa final'!$AA$24="Muy Baja",'Mapa final'!$AC$24="Leve"),CONCATENATE("R3C",'Mapa final'!$Q$24),"")</f>
        <v/>
      </c>
      <c r="M48" s="61" t="str">
        <f>IF(AND('Mapa final'!$AA$25="Muy Baja",'Mapa final'!$AC$25="Leve"),CONCATENATE("R3C",'Mapa final'!$Q$25),"")</f>
        <v/>
      </c>
      <c r="N48" s="61" t="str">
        <f>IF(AND('Mapa final'!$AA$26="Muy Baja",'Mapa final'!$AC$26="Leve"),CONCATENATE("R3C",'Mapa final'!$Q$26),"")</f>
        <v/>
      </c>
      <c r="O48" s="62" t="str">
        <f>IF(AND('Mapa final'!$AA$27="Muy Baja",'Mapa final'!$AC$27="Leve"),CONCATENATE("R3C",'Mapa final'!$Q$27),"")</f>
        <v/>
      </c>
      <c r="P48" s="60" t="str">
        <f>IF(AND('Mapa final'!$AA$22="Muy Baja",'Mapa final'!$AC$22="Menor"),CONCATENATE("R3C",'Mapa final'!$Q$22),"")</f>
        <v/>
      </c>
      <c r="Q48" s="61" t="str">
        <f>IF(AND('Mapa final'!$AA$23="Muy Baja",'Mapa final'!$AC$23="Menor"),CONCATENATE("R3C",'Mapa final'!$Q$23),"")</f>
        <v/>
      </c>
      <c r="R48" s="61" t="str">
        <f>IF(AND('Mapa final'!$AA$24="Muy Baja",'Mapa final'!$AC$24="Menor"),CONCATENATE("R3C",'Mapa final'!$Q$24),"")</f>
        <v/>
      </c>
      <c r="S48" s="61" t="str">
        <f>IF(AND('Mapa final'!$AA$25="Muy Baja",'Mapa final'!$AC$25="Menor"),CONCATENATE("R3C",'Mapa final'!$Q$25),"")</f>
        <v/>
      </c>
      <c r="T48" s="61" t="str">
        <f>IF(AND('Mapa final'!$AA$26="Muy Baja",'Mapa final'!$AC$26="Menor"),CONCATENATE("R3C",'Mapa final'!$Q$26),"")</f>
        <v/>
      </c>
      <c r="U48" s="62" t="str">
        <f>IF(AND('Mapa final'!$AA$27="Muy Baja",'Mapa final'!$AC$27="Menor"),CONCATENATE("R3C",'Mapa final'!$Q$27),"")</f>
        <v/>
      </c>
      <c r="V48" s="51" t="str">
        <f>IF(AND('Mapa final'!$AA$22="Muy Baja",'Mapa final'!$AC$22="Moderado"),CONCATENATE("R3C",'Mapa final'!$Q$22),"")</f>
        <v/>
      </c>
      <c r="W48" s="52" t="str">
        <f>IF(AND('Mapa final'!$AA$23="Muy Baja",'Mapa final'!$AC$23="Moderado"),CONCATENATE("R3C",'Mapa final'!$Q$23),"")</f>
        <v/>
      </c>
      <c r="X48" s="52" t="str">
        <f>IF(AND('Mapa final'!$AA$24="Muy Baja",'Mapa final'!$AC$24="Moderado"),CONCATENATE("R3C",'Mapa final'!$Q$24),"")</f>
        <v/>
      </c>
      <c r="Y48" s="52" t="str">
        <f>IF(AND('Mapa final'!$AA$25="Muy Baja",'Mapa final'!$AC$25="Moderado"),CONCATENATE("R3C",'Mapa final'!$Q$25),"")</f>
        <v/>
      </c>
      <c r="Z48" s="52" t="str">
        <f>IF(AND('Mapa final'!$AA$26="Muy Baja",'Mapa final'!$AC$26="Moderado"),CONCATENATE("R3C",'Mapa final'!$Q$26),"")</f>
        <v/>
      </c>
      <c r="AA48" s="53" t="str">
        <f>IF(AND('Mapa final'!$AA$27="Muy Baja",'Mapa final'!$AC$27="Moderado"),CONCATENATE("R3C",'Mapa final'!$Q$27),"")</f>
        <v/>
      </c>
      <c r="AB48" s="36" t="str">
        <f>IF(AND('Mapa final'!$AA$22="Muy Baja",'Mapa final'!$AC$22="Mayor"),CONCATENATE("R3C",'Mapa final'!$Q$22),"")</f>
        <v/>
      </c>
      <c r="AC48" s="37" t="str">
        <f>IF(AND('Mapa final'!$AA$23="Muy Baja",'Mapa final'!$AC$23="Mayor"),CONCATENATE("R3C",'Mapa final'!$Q$23),"")</f>
        <v/>
      </c>
      <c r="AD48" s="37" t="str">
        <f>IF(AND('Mapa final'!$AA$24="Muy Baja",'Mapa final'!$AC$24="Mayor"),CONCATENATE("R3C",'Mapa final'!$Q$24),"")</f>
        <v/>
      </c>
      <c r="AE48" s="37" t="str">
        <f>IF(AND('Mapa final'!$AA$25="Muy Baja",'Mapa final'!$AC$25="Mayor"),CONCATENATE("R3C",'Mapa final'!$Q$25),"")</f>
        <v/>
      </c>
      <c r="AF48" s="37" t="str">
        <f>IF(AND('Mapa final'!$AA$26="Muy Baja",'Mapa final'!$AC$26="Mayor"),CONCATENATE("R3C",'Mapa final'!$Q$26),"")</f>
        <v/>
      </c>
      <c r="AG48" s="38" t="str">
        <f>IF(AND('Mapa final'!$AA$27="Muy Baja",'Mapa final'!$AC$27="Mayor"),CONCATENATE("R3C",'Mapa final'!$Q$27),"")</f>
        <v/>
      </c>
      <c r="AH48" s="39" t="str">
        <f>IF(AND('Mapa final'!$AA$22="Muy Baja",'Mapa final'!$AC$22="Catastrófico"),CONCATENATE("R3C",'Mapa final'!$Q$22),"")</f>
        <v/>
      </c>
      <c r="AI48" s="40" t="str">
        <f>IF(AND('Mapa final'!$AA$23="Muy Baja",'Mapa final'!$AC$23="Catastrófico"),CONCATENATE("R3C",'Mapa final'!$Q$23),"")</f>
        <v/>
      </c>
      <c r="AJ48" s="40" t="str">
        <f>IF(AND('Mapa final'!$AA$24="Muy Baja",'Mapa final'!$AC$24="Catastrófico"),CONCATENATE("R3C",'Mapa final'!$Q$24),"")</f>
        <v/>
      </c>
      <c r="AK48" s="40" t="str">
        <f>IF(AND('Mapa final'!$AA$25="Muy Baja",'Mapa final'!$AC$25="Catastrófico"),CONCATENATE("R3C",'Mapa final'!$Q$25),"")</f>
        <v/>
      </c>
      <c r="AL48" s="40" t="str">
        <f>IF(AND('Mapa final'!$AA$26="Muy Baja",'Mapa final'!$AC$26="Catastrófico"),CONCATENATE("R3C",'Mapa final'!$Q$26),"")</f>
        <v/>
      </c>
      <c r="AM48" s="41" t="str">
        <f>IF(AND('Mapa final'!$AA$27="Muy Baja",'Mapa final'!$AC$27="Catastrófico"),CONCATENATE("R3C",'Mapa final'!$Q$27),"")</f>
        <v/>
      </c>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ht="15" customHeight="1" x14ac:dyDescent="0.25">
      <c r="A49" s="67"/>
      <c r="B49" s="467"/>
      <c r="C49" s="467"/>
      <c r="D49" s="468"/>
      <c r="E49" s="566"/>
      <c r="F49" s="565"/>
      <c r="G49" s="565"/>
      <c r="H49" s="565"/>
      <c r="I49" s="581"/>
      <c r="J49" s="60" t="str">
        <f>IF(AND('Mapa final'!$AA$28="Muy Baja",'Mapa final'!$AC$28="Leve"),CONCATENATE("R4C",'Mapa final'!$Q$28),"")</f>
        <v/>
      </c>
      <c r="K49" s="61" t="str">
        <f>IF(AND('Mapa final'!$AA$29="Muy Baja",'Mapa final'!$AC$29="Leve"),CONCATENATE("R4C",'Mapa final'!$Q$29),"")</f>
        <v/>
      </c>
      <c r="L49" s="61" t="str">
        <f>IF(AND('Mapa final'!$AA$30="Muy Baja",'Mapa final'!$AC$30="Leve"),CONCATENATE("R4C",'Mapa final'!$Q$30),"")</f>
        <v/>
      </c>
      <c r="M49" s="61" t="str">
        <f>IF(AND('Mapa final'!$AA$31="Muy Baja",'Mapa final'!$AC$31="Leve"),CONCATENATE("R4C",'Mapa final'!$Q$31),"")</f>
        <v/>
      </c>
      <c r="N49" s="61" t="str">
        <f>IF(AND('Mapa final'!$AA$32="Muy Baja",'Mapa final'!$AC$32="Leve"),CONCATENATE("R4C",'Mapa final'!$Q$32),"")</f>
        <v/>
      </c>
      <c r="O49" s="62" t="str">
        <f>IF(AND('Mapa final'!$AA$33="Muy Baja",'Mapa final'!$AC$33="Leve"),CONCATENATE("R4C",'Mapa final'!$Q$33),"")</f>
        <v/>
      </c>
      <c r="P49" s="60" t="str">
        <f>IF(AND('Mapa final'!$AA$28="Muy Baja",'Mapa final'!$AC$28="Menor"),CONCATENATE("R4C",'Mapa final'!$Q$28),"")</f>
        <v/>
      </c>
      <c r="Q49" s="61" t="str">
        <f>IF(AND('Mapa final'!$AA$29="Muy Baja",'Mapa final'!$AC$29="Menor"),CONCATENATE("R4C",'Mapa final'!$Q$29),"")</f>
        <v/>
      </c>
      <c r="R49" s="61" t="str">
        <f>IF(AND('Mapa final'!$AA$30="Muy Baja",'Mapa final'!$AC$30="Menor"),CONCATENATE("R4C",'Mapa final'!$Q$30),"")</f>
        <v/>
      </c>
      <c r="S49" s="61" t="str">
        <f>IF(AND('Mapa final'!$AA$31="Muy Baja",'Mapa final'!$AC$31="Menor"),CONCATENATE("R4C",'Mapa final'!$Q$31),"")</f>
        <v/>
      </c>
      <c r="T49" s="61" t="str">
        <f>IF(AND('Mapa final'!$AA$32="Muy Baja",'Mapa final'!$AC$32="Menor"),CONCATENATE("R4C",'Mapa final'!$Q$32),"")</f>
        <v/>
      </c>
      <c r="U49" s="62" t="str">
        <f>IF(AND('Mapa final'!$AA$33="Muy Baja",'Mapa final'!$AC$33="Menor"),CONCATENATE("R4C",'Mapa final'!$Q$33),"")</f>
        <v/>
      </c>
      <c r="V49" s="51" t="str">
        <f>IF(AND('Mapa final'!$AA$28="Muy Baja",'Mapa final'!$AC$28="Moderado"),CONCATENATE("R4C",'Mapa final'!$Q$28),"")</f>
        <v/>
      </c>
      <c r="W49" s="52" t="str">
        <f>IF(AND('Mapa final'!$AA$29="Muy Baja",'Mapa final'!$AC$29="Moderado"),CONCATENATE("R4C",'Mapa final'!$Q$29),"")</f>
        <v/>
      </c>
      <c r="X49" s="52" t="str">
        <f>IF(AND('Mapa final'!$AA$30="Muy Baja",'Mapa final'!$AC$30="Moderado"),CONCATENATE("R4C",'Mapa final'!$Q$30),"")</f>
        <v/>
      </c>
      <c r="Y49" s="52" t="str">
        <f>IF(AND('Mapa final'!$AA$31="Muy Baja",'Mapa final'!$AC$31="Moderado"),CONCATENATE("R4C",'Mapa final'!$Q$31),"")</f>
        <v/>
      </c>
      <c r="Z49" s="52" t="str">
        <f>IF(AND('Mapa final'!$AA$32="Muy Baja",'Mapa final'!$AC$32="Moderado"),CONCATENATE("R4C",'Mapa final'!$Q$32),"")</f>
        <v/>
      </c>
      <c r="AA49" s="53" t="str">
        <f>IF(AND('Mapa final'!$AA$33="Muy Baja",'Mapa final'!$AC$33="Moderado"),CONCATENATE("R4C",'Mapa final'!$Q$33),"")</f>
        <v/>
      </c>
      <c r="AB49" s="36" t="str">
        <f>IF(AND('Mapa final'!$AA$28="Muy Baja",'Mapa final'!$AC$28="Mayor"),CONCATENATE("R4C",'Mapa final'!$Q$28),"")</f>
        <v/>
      </c>
      <c r="AC49" s="37" t="str">
        <f>IF(AND('Mapa final'!$AA$29="Muy Baja",'Mapa final'!$AC$29="Mayor"),CONCATENATE("R4C",'Mapa final'!$Q$29),"")</f>
        <v/>
      </c>
      <c r="AD49" s="37" t="str">
        <f>IF(AND('Mapa final'!$AA$30="Muy Baja",'Mapa final'!$AC$30="Mayor"),CONCATENATE("R4C",'Mapa final'!$Q$30),"")</f>
        <v/>
      </c>
      <c r="AE49" s="37" t="str">
        <f>IF(AND('Mapa final'!$AA$31="Muy Baja",'Mapa final'!$AC$31="Mayor"),CONCATENATE("R4C",'Mapa final'!$Q$31),"")</f>
        <v/>
      </c>
      <c r="AF49" s="37" t="str">
        <f>IF(AND('Mapa final'!$AA$32="Muy Baja",'Mapa final'!$AC$32="Mayor"),CONCATENATE("R4C",'Mapa final'!$Q$32),"")</f>
        <v/>
      </c>
      <c r="AG49" s="38" t="str">
        <f>IF(AND('Mapa final'!$AA$33="Muy Baja",'Mapa final'!$AC$33="Mayor"),CONCATENATE("R4C",'Mapa final'!$Q$33),"")</f>
        <v/>
      </c>
      <c r="AH49" s="39" t="str">
        <f>IF(AND('Mapa final'!$AA$28="Muy Baja",'Mapa final'!$AC$28="Catastrófico"),CONCATENATE("R4C",'Mapa final'!$Q$28),"")</f>
        <v/>
      </c>
      <c r="AI49" s="40" t="str">
        <f>IF(AND('Mapa final'!$AA$29="Muy Baja",'Mapa final'!$AC$29="Catastrófico"),CONCATENATE("R4C",'Mapa final'!$Q$29),"")</f>
        <v/>
      </c>
      <c r="AJ49" s="40" t="str">
        <f>IF(AND('Mapa final'!$AA$30="Muy Baja",'Mapa final'!$AC$30="Catastrófico"),CONCATENATE("R4C",'Mapa final'!$Q$30),"")</f>
        <v/>
      </c>
      <c r="AK49" s="40" t="str">
        <f>IF(AND('Mapa final'!$AA$31="Muy Baja",'Mapa final'!$AC$31="Catastrófico"),CONCATENATE("R4C",'Mapa final'!$Q$31),"")</f>
        <v/>
      </c>
      <c r="AL49" s="40" t="str">
        <f>IF(AND('Mapa final'!$AA$32="Muy Baja",'Mapa final'!$AC$32="Catastrófico"),CONCATENATE("R4C",'Mapa final'!$Q$32),"")</f>
        <v/>
      </c>
      <c r="AM49" s="41" t="str">
        <f>IF(AND('Mapa final'!$AA$33="Muy Baja",'Mapa final'!$AC$33="Catastrófico"),CONCATENATE("R4C",'Mapa final'!$Q$33),"")</f>
        <v/>
      </c>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ht="15" customHeight="1" x14ac:dyDescent="0.25">
      <c r="A50" s="67"/>
      <c r="B50" s="467"/>
      <c r="C50" s="467"/>
      <c r="D50" s="468"/>
      <c r="E50" s="566"/>
      <c r="F50" s="565"/>
      <c r="G50" s="565"/>
      <c r="H50" s="565"/>
      <c r="I50" s="581"/>
      <c r="J50" s="60" t="str">
        <f>IF(AND('Mapa final'!$AA$34="Muy Baja",'Mapa final'!$AC$34="Leve"),CONCATENATE("R5C",'Mapa final'!$Q$34),"")</f>
        <v/>
      </c>
      <c r="K50" s="61" t="str">
        <f>IF(AND('Mapa final'!$AA$35="Muy Baja",'Mapa final'!$AC$35="Leve"),CONCATENATE("R5C",'Mapa final'!$Q$35),"")</f>
        <v/>
      </c>
      <c r="L50" s="61" t="str">
        <f>IF(AND('Mapa final'!$AA$36="Muy Baja",'Mapa final'!$AC$36="Leve"),CONCATENATE("R5C",'Mapa final'!$Q$36),"")</f>
        <v/>
      </c>
      <c r="M50" s="61" t="str">
        <f>IF(AND('Mapa final'!$AA$37="Muy Baja",'Mapa final'!$AC$37="Leve"),CONCATENATE("R5C",'Mapa final'!$Q$37),"")</f>
        <v/>
      </c>
      <c r="N50" s="61" t="str">
        <f>IF(AND('Mapa final'!$AA$38="Muy Baja",'Mapa final'!$AC$38="Leve"),CONCATENATE("R5C",'Mapa final'!$Q$38),"")</f>
        <v/>
      </c>
      <c r="O50" s="62" t="str">
        <f>IF(AND('Mapa final'!$AA$39="Muy Baja",'Mapa final'!$AC$39="Leve"),CONCATENATE("R5C",'Mapa final'!$Q$39),"")</f>
        <v/>
      </c>
      <c r="P50" s="60" t="str">
        <f>IF(AND('Mapa final'!$AA$34="Muy Baja",'Mapa final'!$AC$34="Menor"),CONCATENATE("R5C",'Mapa final'!$Q$34),"")</f>
        <v/>
      </c>
      <c r="Q50" s="61" t="str">
        <f>IF(AND('Mapa final'!$AA$35="Muy Baja",'Mapa final'!$AC$35="Menor"),CONCATENATE("R5C",'Mapa final'!$Q$35),"")</f>
        <v/>
      </c>
      <c r="R50" s="61" t="str">
        <f>IF(AND('Mapa final'!$AA$36="Muy Baja",'Mapa final'!$AC$36="Menor"),CONCATENATE("R5C",'Mapa final'!$Q$36),"")</f>
        <v/>
      </c>
      <c r="S50" s="61" t="str">
        <f>IF(AND('Mapa final'!$AA$37="Muy Baja",'Mapa final'!$AC$37="Menor"),CONCATENATE("R5C",'Mapa final'!$Q$37),"")</f>
        <v/>
      </c>
      <c r="T50" s="61" t="str">
        <f>IF(AND('Mapa final'!$AA$38="Muy Baja",'Mapa final'!$AC$38="Menor"),CONCATENATE("R5C",'Mapa final'!$Q$38),"")</f>
        <v/>
      </c>
      <c r="U50" s="62" t="str">
        <f>IF(AND('Mapa final'!$AA$39="Muy Baja",'Mapa final'!$AC$39="Menor"),CONCATENATE("R5C",'Mapa final'!$Q$39),"")</f>
        <v/>
      </c>
      <c r="V50" s="51" t="str">
        <f>IF(AND('Mapa final'!$AA$34="Muy Baja",'Mapa final'!$AC$34="Moderado"),CONCATENATE("R5C",'Mapa final'!$Q$34),"")</f>
        <v/>
      </c>
      <c r="W50" s="52" t="str">
        <f>IF(AND('Mapa final'!$AA$35="Muy Baja",'Mapa final'!$AC$35="Moderado"),CONCATENATE("R5C",'Mapa final'!$Q$35),"")</f>
        <v/>
      </c>
      <c r="X50" s="52" t="str">
        <f>IF(AND('Mapa final'!$AA$36="Muy Baja",'Mapa final'!$AC$36="Moderado"),CONCATENATE("R5C",'Mapa final'!$Q$36),"")</f>
        <v/>
      </c>
      <c r="Y50" s="52" t="str">
        <f>IF(AND('Mapa final'!$AA$37="Muy Baja",'Mapa final'!$AC$37="Moderado"),CONCATENATE("R5C",'Mapa final'!$Q$37),"")</f>
        <v/>
      </c>
      <c r="Z50" s="52" t="str">
        <f>IF(AND('Mapa final'!$AA$38="Muy Baja",'Mapa final'!$AC$38="Moderado"),CONCATENATE("R5C",'Mapa final'!$Q$38),"")</f>
        <v/>
      </c>
      <c r="AA50" s="53" t="str">
        <f>IF(AND('Mapa final'!$AA$39="Muy Baja",'Mapa final'!$AC$39="Moderado"),CONCATENATE("R5C",'Mapa final'!$Q$39),"")</f>
        <v/>
      </c>
      <c r="AB50" s="36" t="str">
        <f>IF(AND('Mapa final'!$AA$34="Muy Baja",'Mapa final'!$AC$34="Mayor"),CONCATENATE("R5C",'Mapa final'!$Q$34),"")</f>
        <v/>
      </c>
      <c r="AC50" s="37" t="str">
        <f>IF(AND('Mapa final'!$AA$35="Muy Baja",'Mapa final'!$AC$35="Mayor"),CONCATENATE("R5C",'Mapa final'!$Q$35),"")</f>
        <v/>
      </c>
      <c r="AD50" s="37" t="str">
        <f>IF(AND('Mapa final'!$AA$36="Muy Baja",'Mapa final'!$AC$36="Mayor"),CONCATENATE("R5C",'Mapa final'!$Q$36),"")</f>
        <v/>
      </c>
      <c r="AE50" s="37" t="str">
        <f>IF(AND('Mapa final'!$AA$37="Muy Baja",'Mapa final'!$AC$37="Mayor"),CONCATENATE("R5C",'Mapa final'!$Q$37),"")</f>
        <v/>
      </c>
      <c r="AF50" s="37" t="str">
        <f>IF(AND('Mapa final'!$AA$38="Muy Baja",'Mapa final'!$AC$38="Mayor"),CONCATENATE("R5C",'Mapa final'!$Q$38),"")</f>
        <v/>
      </c>
      <c r="AG50" s="38" t="str">
        <f>IF(AND('Mapa final'!$AA$39="Muy Baja",'Mapa final'!$AC$39="Mayor"),CONCATENATE("R5C",'Mapa final'!$Q$39),"")</f>
        <v/>
      </c>
      <c r="AH50" s="39" t="str">
        <f>IF(AND('Mapa final'!$AA$34="Muy Baja",'Mapa final'!$AC$34="Catastrófico"),CONCATENATE("R5C",'Mapa final'!$Q$34),"")</f>
        <v/>
      </c>
      <c r="AI50" s="40" t="str">
        <f>IF(AND('Mapa final'!$AA$35="Muy Baja",'Mapa final'!$AC$35="Catastrófico"),CONCATENATE("R5C",'Mapa final'!$Q$35),"")</f>
        <v/>
      </c>
      <c r="AJ50" s="40" t="str">
        <f>IF(AND('Mapa final'!$AA$36="Muy Baja",'Mapa final'!$AC$36="Catastrófico"),CONCATENATE("R5C",'Mapa final'!$Q$36),"")</f>
        <v/>
      </c>
      <c r="AK50" s="40" t="str">
        <f>IF(AND('Mapa final'!$AA$37="Muy Baja",'Mapa final'!$AC$37="Catastrófico"),CONCATENATE("R5C",'Mapa final'!$Q$37),"")</f>
        <v/>
      </c>
      <c r="AL50" s="40" t="str">
        <f>IF(AND('Mapa final'!$AA$38="Muy Baja",'Mapa final'!$AC$38="Catastrófico"),CONCATENATE("R5C",'Mapa final'!$Q$38),"")</f>
        <v/>
      </c>
      <c r="AM50" s="41" t="str">
        <f>IF(AND('Mapa final'!$AA$39="Muy Baja",'Mapa final'!$AC$39="Catastrófico"),CONCATENATE("R5C",'Mapa final'!$Q$39),"")</f>
        <v/>
      </c>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customHeight="1" x14ac:dyDescent="0.25">
      <c r="A51" s="67"/>
      <c r="B51" s="467"/>
      <c r="C51" s="467"/>
      <c r="D51" s="468"/>
      <c r="E51" s="566"/>
      <c r="F51" s="565"/>
      <c r="G51" s="565"/>
      <c r="H51" s="565"/>
      <c r="I51" s="581"/>
      <c r="J51" s="60" t="str">
        <f>IF(AND('Mapa final'!$AA$40="Muy Baja",'Mapa final'!$AC$40="Leve"),CONCATENATE("R6C",'Mapa final'!$Q$40),"")</f>
        <v/>
      </c>
      <c r="K51" s="61" t="str">
        <f>IF(AND('Mapa final'!$AA$41="Muy Baja",'Mapa final'!$AC$41="Leve"),CONCATENATE("R6C",'Mapa final'!$Q$41),"")</f>
        <v/>
      </c>
      <c r="L51" s="61" t="str">
        <f>IF(AND('Mapa final'!$AA$42="Muy Baja",'Mapa final'!$AC$42="Leve"),CONCATENATE("R6C",'Mapa final'!$Q$42),"")</f>
        <v/>
      </c>
      <c r="M51" s="61" t="str">
        <f>IF(AND('Mapa final'!$AA$43="Muy Baja",'Mapa final'!$AC$43="Leve"),CONCATENATE("R6C",'Mapa final'!$Q$43),"")</f>
        <v/>
      </c>
      <c r="N51" s="61" t="str">
        <f>IF(AND('Mapa final'!$AA$44="Muy Baja",'Mapa final'!$AC$44="Leve"),CONCATENATE("R6C",'Mapa final'!$Q$44),"")</f>
        <v/>
      </c>
      <c r="O51" s="62" t="str">
        <f>IF(AND('Mapa final'!$AA$45="Muy Baja",'Mapa final'!$AC$45="Leve"),CONCATENATE("R6C",'Mapa final'!$Q$45),"")</f>
        <v/>
      </c>
      <c r="P51" s="60" t="str">
        <f>IF(AND('Mapa final'!$AA$40="Muy Baja",'Mapa final'!$AC$40="Menor"),CONCATENATE("R6C",'Mapa final'!$Q$40),"")</f>
        <v/>
      </c>
      <c r="Q51" s="61" t="str">
        <f>IF(AND('Mapa final'!$AA$41="Muy Baja",'Mapa final'!$AC$41="Menor"),CONCATENATE("R6C",'Mapa final'!$Q$41),"")</f>
        <v/>
      </c>
      <c r="R51" s="61" t="str">
        <f>IF(AND('Mapa final'!$AA$42="Muy Baja",'Mapa final'!$AC$42="Menor"),CONCATENATE("R6C",'Mapa final'!$Q$42),"")</f>
        <v/>
      </c>
      <c r="S51" s="61" t="str">
        <f>IF(AND('Mapa final'!$AA$43="Muy Baja",'Mapa final'!$AC$43="Menor"),CONCATENATE("R6C",'Mapa final'!$Q$43),"")</f>
        <v/>
      </c>
      <c r="T51" s="61" t="str">
        <f>IF(AND('Mapa final'!$AA$44="Muy Baja",'Mapa final'!$AC$44="Menor"),CONCATENATE("R6C",'Mapa final'!$Q$44),"")</f>
        <v/>
      </c>
      <c r="U51" s="62" t="str">
        <f>IF(AND('Mapa final'!$AA$45="Muy Baja",'Mapa final'!$AC$45="Menor"),CONCATENATE("R6C",'Mapa final'!$Q$45),"")</f>
        <v/>
      </c>
      <c r="V51" s="51" t="str">
        <f>IF(AND('Mapa final'!$AA$40="Muy Baja",'Mapa final'!$AC$40="Moderado"),CONCATENATE("R6C",'Mapa final'!$Q$40),"")</f>
        <v/>
      </c>
      <c r="W51" s="52" t="str">
        <f>IF(AND('Mapa final'!$AA$41="Muy Baja",'Mapa final'!$AC$41="Moderado"),CONCATENATE("R6C",'Mapa final'!$Q$41),"")</f>
        <v/>
      </c>
      <c r="X51" s="52" t="str">
        <f>IF(AND('Mapa final'!$AA$42="Muy Baja",'Mapa final'!$AC$42="Moderado"),CONCATENATE("R6C",'Mapa final'!$Q$42),"")</f>
        <v/>
      </c>
      <c r="Y51" s="52" t="str">
        <f>IF(AND('Mapa final'!$AA$43="Muy Baja",'Mapa final'!$AC$43="Moderado"),CONCATENATE("R6C",'Mapa final'!$Q$43),"")</f>
        <v/>
      </c>
      <c r="Z51" s="52" t="str">
        <f>IF(AND('Mapa final'!$AA$44="Muy Baja",'Mapa final'!$AC$44="Moderado"),CONCATENATE("R6C",'Mapa final'!$Q$44),"")</f>
        <v/>
      </c>
      <c r="AA51" s="53" t="str">
        <f>IF(AND('Mapa final'!$AA$45="Muy Baja",'Mapa final'!$AC$45="Moderado"),CONCATENATE("R6C",'Mapa final'!$Q$45),"")</f>
        <v/>
      </c>
      <c r="AB51" s="36" t="str">
        <f>IF(AND('Mapa final'!$AA$40="Muy Baja",'Mapa final'!$AC$40="Mayor"),CONCATENATE("R6C",'Mapa final'!$Q$40),"")</f>
        <v/>
      </c>
      <c r="AC51" s="37" t="str">
        <f>IF(AND('Mapa final'!$AA$41="Muy Baja",'Mapa final'!$AC$41="Mayor"),CONCATENATE("R6C",'Mapa final'!$Q$41),"")</f>
        <v/>
      </c>
      <c r="AD51" s="37" t="str">
        <f>IF(AND('Mapa final'!$AA$42="Muy Baja",'Mapa final'!$AC$42="Mayor"),CONCATENATE("R6C",'Mapa final'!$Q$42),"")</f>
        <v/>
      </c>
      <c r="AE51" s="37" t="str">
        <f>IF(AND('Mapa final'!$AA$43="Muy Baja",'Mapa final'!$AC$43="Mayor"),CONCATENATE("R6C",'Mapa final'!$Q$43),"")</f>
        <v/>
      </c>
      <c r="AF51" s="37" t="str">
        <f>IF(AND('Mapa final'!$AA$44="Muy Baja",'Mapa final'!$AC$44="Mayor"),CONCATENATE("R6C",'Mapa final'!$Q$44),"")</f>
        <v/>
      </c>
      <c r="AG51" s="38" t="str">
        <f>IF(AND('Mapa final'!$AA$45="Muy Baja",'Mapa final'!$AC$45="Mayor"),CONCATENATE("R6C",'Mapa final'!$Q$45),"")</f>
        <v/>
      </c>
      <c r="AH51" s="39" t="str">
        <f>IF(AND('Mapa final'!$AA$40="Muy Baja",'Mapa final'!$AC$40="Catastrófico"),CONCATENATE("R6C",'Mapa final'!$Q$40),"")</f>
        <v/>
      </c>
      <c r="AI51" s="40" t="str">
        <f>IF(AND('Mapa final'!$AA$41="Muy Baja",'Mapa final'!$AC$41="Catastrófico"),CONCATENATE("R6C",'Mapa final'!$Q$41),"")</f>
        <v/>
      </c>
      <c r="AJ51" s="40" t="str">
        <f>IF(AND('Mapa final'!$AA$42="Muy Baja",'Mapa final'!$AC$42="Catastrófico"),CONCATENATE("R6C",'Mapa final'!$Q$42),"")</f>
        <v/>
      </c>
      <c r="AK51" s="40" t="str">
        <f>IF(AND('Mapa final'!$AA$43="Muy Baja",'Mapa final'!$AC$43="Catastrófico"),CONCATENATE("R6C",'Mapa final'!$Q$43),"")</f>
        <v/>
      </c>
      <c r="AL51" s="40" t="str">
        <f>IF(AND('Mapa final'!$AA$44="Muy Baja",'Mapa final'!$AC$44="Catastrófico"),CONCATENATE("R6C",'Mapa final'!$Q$44),"")</f>
        <v/>
      </c>
      <c r="AM51" s="41" t="str">
        <f>IF(AND('Mapa final'!$AA$45="Muy Baja",'Mapa final'!$AC$45="Catastrófico"),CONCATENATE("R6C",'Mapa final'!$Q$45),"")</f>
        <v/>
      </c>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ht="15" customHeight="1" x14ac:dyDescent="0.25">
      <c r="A52" s="67"/>
      <c r="B52" s="467"/>
      <c r="C52" s="467"/>
      <c r="D52" s="468"/>
      <c r="E52" s="566"/>
      <c r="F52" s="565"/>
      <c r="G52" s="565"/>
      <c r="H52" s="565"/>
      <c r="I52" s="581"/>
      <c r="J52" s="60" t="str">
        <f>IF(AND('Mapa final'!$AA$46="Muy Baja",'Mapa final'!$AC$46="Leve"),CONCATENATE("R7C",'Mapa final'!$Q$46),"")</f>
        <v/>
      </c>
      <c r="K52" s="61" t="str">
        <f>IF(AND('Mapa final'!$AA$47="Muy Baja",'Mapa final'!$AC$47="Leve"),CONCATENATE("R7C",'Mapa final'!$Q$47),"")</f>
        <v/>
      </c>
      <c r="L52" s="61" t="str">
        <f>IF(AND('Mapa final'!$AA$48="Muy Baja",'Mapa final'!$AC$48="Leve"),CONCATENATE("R7C",'Mapa final'!$Q$48),"")</f>
        <v/>
      </c>
      <c r="M52" s="61" t="str">
        <f>IF(AND('Mapa final'!$AA$49="Muy Baja",'Mapa final'!$AC$49="Leve"),CONCATENATE("R7C",'Mapa final'!$Q$49),"")</f>
        <v/>
      </c>
      <c r="N52" s="61" t="str">
        <f>IF(AND('Mapa final'!$AA$50="Muy Baja",'Mapa final'!$AC$50="Leve"),CONCATENATE("R7C",'Mapa final'!$Q$50),"")</f>
        <v/>
      </c>
      <c r="O52" s="62" t="str">
        <f>IF(AND('Mapa final'!$AA$51="Muy Baja",'Mapa final'!$AC$51="Leve"),CONCATENATE("R7C",'Mapa final'!$Q$51),"")</f>
        <v/>
      </c>
      <c r="P52" s="60" t="str">
        <f>IF(AND('Mapa final'!$AA$46="Muy Baja",'Mapa final'!$AC$46="Menor"),CONCATENATE("R7C",'Mapa final'!$Q$46),"")</f>
        <v/>
      </c>
      <c r="Q52" s="61" t="str">
        <f>IF(AND('Mapa final'!$AA$47="Muy Baja",'Mapa final'!$AC$47="Menor"),CONCATENATE("R7C",'Mapa final'!$Q$47),"")</f>
        <v/>
      </c>
      <c r="R52" s="61" t="str">
        <f>IF(AND('Mapa final'!$AA$48="Muy Baja",'Mapa final'!$AC$48="Menor"),CONCATENATE("R7C",'Mapa final'!$Q$48),"")</f>
        <v/>
      </c>
      <c r="S52" s="61" t="str">
        <f>IF(AND('Mapa final'!$AA$49="Muy Baja",'Mapa final'!$AC$49="Menor"),CONCATENATE("R7C",'Mapa final'!$Q$49),"")</f>
        <v/>
      </c>
      <c r="T52" s="61" t="str">
        <f>IF(AND('Mapa final'!$AA$50="Muy Baja",'Mapa final'!$AC$50="Menor"),CONCATENATE("R7C",'Mapa final'!$Q$50),"")</f>
        <v/>
      </c>
      <c r="U52" s="62" t="str">
        <f>IF(AND('Mapa final'!$AA$51="Muy Baja",'Mapa final'!$AC$51="Menor"),CONCATENATE("R7C",'Mapa final'!$Q$51),"")</f>
        <v/>
      </c>
      <c r="V52" s="51" t="str">
        <f>IF(AND('Mapa final'!$AA$46="Muy Baja",'Mapa final'!$AC$46="Moderado"),CONCATENATE("R7C",'Mapa final'!$Q$46),"")</f>
        <v/>
      </c>
      <c r="W52" s="52" t="str">
        <f>IF(AND('Mapa final'!$AA$47="Muy Baja",'Mapa final'!$AC$47="Moderado"),CONCATENATE("R7C",'Mapa final'!$Q$47),"")</f>
        <v/>
      </c>
      <c r="X52" s="52" t="str">
        <f>IF(AND('Mapa final'!$AA$48="Muy Baja",'Mapa final'!$AC$48="Moderado"),CONCATENATE("R7C",'Mapa final'!$Q$48),"")</f>
        <v/>
      </c>
      <c r="Y52" s="52" t="str">
        <f>IF(AND('Mapa final'!$AA$49="Muy Baja",'Mapa final'!$AC$49="Moderado"),CONCATENATE("R7C",'Mapa final'!$Q$49),"")</f>
        <v/>
      </c>
      <c r="Z52" s="52" t="str">
        <f>IF(AND('Mapa final'!$AA$50="Muy Baja",'Mapa final'!$AC$50="Moderado"),CONCATENATE("R7C",'Mapa final'!$Q$50),"")</f>
        <v/>
      </c>
      <c r="AA52" s="53" t="str">
        <f>IF(AND('Mapa final'!$AA$51="Muy Baja",'Mapa final'!$AC$51="Moderado"),CONCATENATE("R7C",'Mapa final'!$Q$51),"")</f>
        <v/>
      </c>
      <c r="AB52" s="36" t="str">
        <f>IF(AND('Mapa final'!$AA$46="Muy Baja",'Mapa final'!$AC$46="Mayor"),CONCATENATE("R7C",'Mapa final'!$Q$46),"")</f>
        <v/>
      </c>
      <c r="AC52" s="37" t="str">
        <f>IF(AND('Mapa final'!$AA$47="Muy Baja",'Mapa final'!$AC$47="Mayor"),CONCATENATE("R7C",'Mapa final'!$Q$47),"")</f>
        <v/>
      </c>
      <c r="AD52" s="37" t="str">
        <f>IF(AND('Mapa final'!$AA$48="Muy Baja",'Mapa final'!$AC$48="Mayor"),CONCATENATE("R7C",'Mapa final'!$Q$48),"")</f>
        <v/>
      </c>
      <c r="AE52" s="37" t="str">
        <f>IF(AND('Mapa final'!$AA$49="Muy Baja",'Mapa final'!$AC$49="Mayor"),CONCATENATE("R7C",'Mapa final'!$Q$49),"")</f>
        <v/>
      </c>
      <c r="AF52" s="37" t="str">
        <f>IF(AND('Mapa final'!$AA$50="Muy Baja",'Mapa final'!$AC$50="Mayor"),CONCATENATE("R7C",'Mapa final'!$Q$50),"")</f>
        <v/>
      </c>
      <c r="AG52" s="38" t="str">
        <f>IF(AND('Mapa final'!$AA$51="Muy Baja",'Mapa final'!$AC$51="Mayor"),CONCATENATE("R7C",'Mapa final'!$Q$51),"")</f>
        <v/>
      </c>
      <c r="AH52" s="39" t="str">
        <f>IF(AND('Mapa final'!$AA$46="Muy Baja",'Mapa final'!$AC$46="Catastrófico"),CONCATENATE("R7C",'Mapa final'!$Q$46),"")</f>
        <v/>
      </c>
      <c r="AI52" s="40" t="str">
        <f>IF(AND('Mapa final'!$AA$47="Muy Baja",'Mapa final'!$AC$47="Catastrófico"),CONCATENATE("R7C",'Mapa final'!$Q$47),"")</f>
        <v/>
      </c>
      <c r="AJ52" s="40" t="str">
        <f>IF(AND('Mapa final'!$AA$48="Muy Baja",'Mapa final'!$AC$48="Catastrófico"),CONCATENATE("R7C",'Mapa final'!$Q$48),"")</f>
        <v/>
      </c>
      <c r="AK52" s="40" t="str">
        <f>IF(AND('Mapa final'!$AA$49="Muy Baja",'Mapa final'!$AC$49="Catastrófico"),CONCATENATE("R7C",'Mapa final'!$Q$49),"")</f>
        <v/>
      </c>
      <c r="AL52" s="40" t="str">
        <f>IF(AND('Mapa final'!$AA$50="Muy Baja",'Mapa final'!$AC$50="Catastrófico"),CONCATENATE("R7C",'Mapa final'!$Q$50),"")</f>
        <v/>
      </c>
      <c r="AM52" s="41" t="str">
        <f>IF(AND('Mapa final'!$AA$51="Muy Baja",'Mapa final'!$AC$51="Catastrófico"),CONCATENATE("R7C",'Mapa final'!$Q$51),"")</f>
        <v/>
      </c>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25">
      <c r="A53" s="67"/>
      <c r="B53" s="467"/>
      <c r="C53" s="467"/>
      <c r="D53" s="468"/>
      <c r="E53" s="566"/>
      <c r="F53" s="565"/>
      <c r="G53" s="565"/>
      <c r="H53" s="565"/>
      <c r="I53" s="581"/>
      <c r="J53" s="60" t="str">
        <f>IF(AND('Mapa final'!$AA$52="Muy Baja",'Mapa final'!$AC$52="Leve"),CONCATENATE("R8C",'Mapa final'!$Q$52),"")</f>
        <v/>
      </c>
      <c r="K53" s="61" t="str">
        <f>IF(AND('Mapa final'!$AA$53="Muy Baja",'Mapa final'!$AC$53="Leve"),CONCATENATE("R8C",'Mapa final'!$Q$53),"")</f>
        <v/>
      </c>
      <c r="L53" s="61" t="str">
        <f>IF(AND('Mapa final'!$AA$54="Muy Baja",'Mapa final'!$AC$54="Leve"),CONCATENATE("R8C",'Mapa final'!$Q$54),"")</f>
        <v/>
      </c>
      <c r="M53" s="61" t="str">
        <f>IF(AND('Mapa final'!$AA$55="Muy Baja",'Mapa final'!$AC$55="Leve"),CONCATENATE("R8C",'Mapa final'!$Q$55),"")</f>
        <v/>
      </c>
      <c r="N53" s="61" t="str">
        <f>IF(AND('Mapa final'!$AA$56="Muy Baja",'Mapa final'!$AC$56="Leve"),CONCATENATE("R8C",'Mapa final'!$Q$56),"")</f>
        <v/>
      </c>
      <c r="O53" s="62" t="str">
        <f>IF(AND('Mapa final'!$AA$57="Muy Baja",'Mapa final'!$AC$57="Leve"),CONCATENATE("R8C",'Mapa final'!$Q$57),"")</f>
        <v/>
      </c>
      <c r="P53" s="60" t="str">
        <f>IF(AND('Mapa final'!$AA$52="Muy Baja",'Mapa final'!$AC$52="Menor"),CONCATENATE("R8C",'Mapa final'!$Q$52),"")</f>
        <v/>
      </c>
      <c r="Q53" s="61" t="str">
        <f>IF(AND('Mapa final'!$AA$53="Muy Baja",'Mapa final'!$AC$53="Menor"),CONCATENATE("R8C",'Mapa final'!$Q$53),"")</f>
        <v/>
      </c>
      <c r="R53" s="61" t="str">
        <f>IF(AND('Mapa final'!$AA$54="Muy Baja",'Mapa final'!$AC$54="Menor"),CONCATENATE("R8C",'Mapa final'!$Q$54),"")</f>
        <v/>
      </c>
      <c r="S53" s="61" t="str">
        <f>IF(AND('Mapa final'!$AA$55="Muy Baja",'Mapa final'!$AC$55="Menor"),CONCATENATE("R8C",'Mapa final'!$Q$55),"")</f>
        <v/>
      </c>
      <c r="T53" s="61" t="str">
        <f>IF(AND('Mapa final'!$AA$56="Muy Baja",'Mapa final'!$AC$56="Menor"),CONCATENATE("R8C",'Mapa final'!$Q$56),"")</f>
        <v/>
      </c>
      <c r="U53" s="62" t="str">
        <f>IF(AND('Mapa final'!$AA$57="Muy Baja",'Mapa final'!$AC$57="Menor"),CONCATENATE("R8C",'Mapa final'!$Q$57),"")</f>
        <v/>
      </c>
      <c r="V53" s="51" t="str">
        <f>IF(AND('Mapa final'!$AA$52="Muy Baja",'Mapa final'!$AC$52="Moderado"),CONCATENATE("R8C",'Mapa final'!$Q$52),"")</f>
        <v/>
      </c>
      <c r="W53" s="52" t="str">
        <f>IF(AND('Mapa final'!$AA$53="Muy Baja",'Mapa final'!$AC$53="Moderado"),CONCATENATE("R8C",'Mapa final'!$Q$53),"")</f>
        <v/>
      </c>
      <c r="X53" s="52" t="str">
        <f>IF(AND('Mapa final'!$AA$54="Muy Baja",'Mapa final'!$AC$54="Moderado"),CONCATENATE("R8C",'Mapa final'!$Q$54),"")</f>
        <v/>
      </c>
      <c r="Y53" s="52" t="str">
        <f>IF(AND('Mapa final'!$AA$55="Muy Baja",'Mapa final'!$AC$55="Moderado"),CONCATENATE("R8C",'Mapa final'!$Q$55),"")</f>
        <v/>
      </c>
      <c r="Z53" s="52" t="str">
        <f>IF(AND('Mapa final'!$AA$56="Muy Baja",'Mapa final'!$AC$56="Moderado"),CONCATENATE("R8C",'Mapa final'!$Q$56),"")</f>
        <v/>
      </c>
      <c r="AA53" s="53" t="str">
        <f>IF(AND('Mapa final'!$AA$57="Muy Baja",'Mapa final'!$AC$57="Moderado"),CONCATENATE("R8C",'Mapa final'!$Q$57),"")</f>
        <v/>
      </c>
      <c r="AB53" s="36" t="str">
        <f>IF(AND('Mapa final'!$AA$52="Muy Baja",'Mapa final'!$AC$52="Mayor"),CONCATENATE("R8C",'Mapa final'!$Q$52),"")</f>
        <v/>
      </c>
      <c r="AC53" s="37" t="str">
        <f>IF(AND('Mapa final'!$AA$53="Muy Baja",'Mapa final'!$AC$53="Mayor"),CONCATENATE("R8C",'Mapa final'!$Q$53),"")</f>
        <v/>
      </c>
      <c r="AD53" s="37" t="str">
        <f>IF(AND('Mapa final'!$AA$54="Muy Baja",'Mapa final'!$AC$54="Mayor"),CONCATENATE("R8C",'Mapa final'!$Q$54),"")</f>
        <v/>
      </c>
      <c r="AE53" s="37" t="str">
        <f>IF(AND('Mapa final'!$AA$55="Muy Baja",'Mapa final'!$AC$55="Mayor"),CONCATENATE("R8C",'Mapa final'!$Q$55),"")</f>
        <v/>
      </c>
      <c r="AF53" s="37" t="str">
        <f>IF(AND('Mapa final'!$AA$56="Muy Baja",'Mapa final'!$AC$56="Mayor"),CONCATENATE("R8C",'Mapa final'!$Q$56),"")</f>
        <v/>
      </c>
      <c r="AG53" s="38" t="str">
        <f>IF(AND('Mapa final'!$AA$57="Muy Baja",'Mapa final'!$AC$57="Mayor"),CONCATENATE("R8C",'Mapa final'!$Q$57),"")</f>
        <v/>
      </c>
      <c r="AH53" s="39" t="str">
        <f>IF(AND('Mapa final'!$AA$52="Muy Baja",'Mapa final'!$AC$52="Catastrófico"),CONCATENATE("R8C",'Mapa final'!$Q$52),"")</f>
        <v/>
      </c>
      <c r="AI53" s="40" t="str">
        <f>IF(AND('Mapa final'!$AA$53="Muy Baja",'Mapa final'!$AC$53="Catastrófico"),CONCATENATE("R8C",'Mapa final'!$Q$53),"")</f>
        <v/>
      </c>
      <c r="AJ53" s="40" t="str">
        <f>IF(AND('Mapa final'!$AA$54="Muy Baja",'Mapa final'!$AC$54="Catastrófico"),CONCATENATE("R8C",'Mapa final'!$Q$54),"")</f>
        <v/>
      </c>
      <c r="AK53" s="40" t="str">
        <f>IF(AND('Mapa final'!$AA$55="Muy Baja",'Mapa final'!$AC$55="Catastrófico"),CONCATENATE("R8C",'Mapa final'!$Q$55),"")</f>
        <v/>
      </c>
      <c r="AL53" s="40" t="str">
        <f>IF(AND('Mapa final'!$AA$56="Muy Baja",'Mapa final'!$AC$56="Catastrófico"),CONCATENATE("R8C",'Mapa final'!$Q$56),"")</f>
        <v/>
      </c>
      <c r="AM53" s="41" t="str">
        <f>IF(AND('Mapa final'!$AA$57="Muy Baja",'Mapa final'!$AC$57="Catastrófico"),CONCATENATE("R8C",'Mapa final'!$Q$57),"")</f>
        <v/>
      </c>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25">
      <c r="A54" s="67"/>
      <c r="B54" s="467"/>
      <c r="C54" s="467"/>
      <c r="D54" s="468"/>
      <c r="E54" s="566"/>
      <c r="F54" s="565"/>
      <c r="G54" s="565"/>
      <c r="H54" s="565"/>
      <c r="I54" s="581"/>
      <c r="J54" s="60" t="str">
        <f>IF(AND('Mapa final'!$AA$58="Muy Baja",'Mapa final'!$AC$58="Leve"),CONCATENATE("R9C",'Mapa final'!$Q$58),"")</f>
        <v/>
      </c>
      <c r="K54" s="61" t="str">
        <f>IF(AND('Mapa final'!$AA$59="Muy Baja",'Mapa final'!$AC$59="Leve"),CONCATENATE("R9C",'Mapa final'!$Q$59),"")</f>
        <v/>
      </c>
      <c r="L54" s="61" t="str">
        <f>IF(AND('Mapa final'!$AA$60="Muy Baja",'Mapa final'!$AC$60="Leve"),CONCATENATE("R9C",'Mapa final'!$Q$60),"")</f>
        <v/>
      </c>
      <c r="M54" s="61" t="str">
        <f>IF(AND('Mapa final'!$AA$61="Muy Baja",'Mapa final'!$AC$61="Leve"),CONCATENATE("R9C",'Mapa final'!$Q$61),"")</f>
        <v/>
      </c>
      <c r="N54" s="61" t="str">
        <f>IF(AND('Mapa final'!$AA$62="Muy Baja",'Mapa final'!$AC$62="Leve"),CONCATENATE("R9C",'Mapa final'!$Q$62),"")</f>
        <v/>
      </c>
      <c r="O54" s="62" t="str">
        <f>IF(AND('Mapa final'!$AA$63="Muy Baja",'Mapa final'!$AC$63="Leve"),CONCATENATE("R9C",'Mapa final'!$Q$63),"")</f>
        <v/>
      </c>
      <c r="P54" s="60" t="str">
        <f>IF(AND('Mapa final'!$AA$58="Muy Baja",'Mapa final'!$AC$58="Menor"),CONCATENATE("R9C",'Mapa final'!$Q$58),"")</f>
        <v/>
      </c>
      <c r="Q54" s="61" t="str">
        <f>IF(AND('Mapa final'!$AA$59="Muy Baja",'Mapa final'!$AC$59="Menor"),CONCATENATE("R9C",'Mapa final'!$Q$59),"")</f>
        <v/>
      </c>
      <c r="R54" s="61" t="str">
        <f>IF(AND('Mapa final'!$AA$60="Muy Baja",'Mapa final'!$AC$60="Menor"),CONCATENATE("R9C",'Mapa final'!$Q$60),"")</f>
        <v/>
      </c>
      <c r="S54" s="61" t="str">
        <f>IF(AND('Mapa final'!$AA$61="Muy Baja",'Mapa final'!$AC$61="Menor"),CONCATENATE("R9C",'Mapa final'!$Q$61),"")</f>
        <v/>
      </c>
      <c r="T54" s="61" t="str">
        <f>IF(AND('Mapa final'!$AA$62="Muy Baja",'Mapa final'!$AC$62="Menor"),CONCATENATE("R9C",'Mapa final'!$Q$62),"")</f>
        <v/>
      </c>
      <c r="U54" s="62" t="str">
        <f>IF(AND('Mapa final'!$AA$63="Muy Baja",'Mapa final'!$AC$63="Menor"),CONCATENATE("R9C",'Mapa final'!$Q$63),"")</f>
        <v/>
      </c>
      <c r="V54" s="51" t="str">
        <f>IF(AND('Mapa final'!$AA$58="Muy Baja",'Mapa final'!$AC$58="Moderado"),CONCATENATE("R9C",'Mapa final'!$Q$58),"")</f>
        <v/>
      </c>
      <c r="W54" s="52" t="str">
        <f>IF(AND('Mapa final'!$AA$59="Muy Baja",'Mapa final'!$AC$59="Moderado"),CONCATENATE("R9C",'Mapa final'!$Q$59),"")</f>
        <v/>
      </c>
      <c r="X54" s="52" t="str">
        <f>IF(AND('Mapa final'!$AA$60="Muy Baja",'Mapa final'!$AC$60="Moderado"),CONCATENATE("R9C",'Mapa final'!$Q$60),"")</f>
        <v/>
      </c>
      <c r="Y54" s="52" t="str">
        <f>IF(AND('Mapa final'!$AA$61="Muy Baja",'Mapa final'!$AC$61="Moderado"),CONCATENATE("R9C",'Mapa final'!$Q$61),"")</f>
        <v/>
      </c>
      <c r="Z54" s="52" t="str">
        <f>IF(AND('Mapa final'!$AA$62="Muy Baja",'Mapa final'!$AC$62="Moderado"),CONCATENATE("R9C",'Mapa final'!$Q$62),"")</f>
        <v/>
      </c>
      <c r="AA54" s="53" t="str">
        <f>IF(AND('Mapa final'!$AA$63="Muy Baja",'Mapa final'!$AC$63="Moderado"),CONCATENATE("R9C",'Mapa final'!$Q$63),"")</f>
        <v/>
      </c>
      <c r="AB54" s="36" t="str">
        <f>IF(AND('Mapa final'!$AA$58="Muy Baja",'Mapa final'!$AC$58="Mayor"),CONCATENATE("R9C",'Mapa final'!$Q$58),"")</f>
        <v/>
      </c>
      <c r="AC54" s="37" t="str">
        <f>IF(AND('Mapa final'!$AA$59="Muy Baja",'Mapa final'!$AC$59="Mayor"),CONCATENATE("R9C",'Mapa final'!$Q$59),"")</f>
        <v/>
      </c>
      <c r="AD54" s="37" t="str">
        <f>IF(AND('Mapa final'!$AA$60="Muy Baja",'Mapa final'!$AC$60="Mayor"),CONCATENATE("R9C",'Mapa final'!$Q$60),"")</f>
        <v/>
      </c>
      <c r="AE54" s="37" t="str">
        <f>IF(AND('Mapa final'!$AA$61="Muy Baja",'Mapa final'!$AC$61="Mayor"),CONCATENATE("R9C",'Mapa final'!$Q$61),"")</f>
        <v/>
      </c>
      <c r="AF54" s="37" t="str">
        <f>IF(AND('Mapa final'!$AA$62="Muy Baja",'Mapa final'!$AC$62="Mayor"),CONCATENATE("R9C",'Mapa final'!$Q$62),"")</f>
        <v/>
      </c>
      <c r="AG54" s="38" t="str">
        <f>IF(AND('Mapa final'!$AA$63="Muy Baja",'Mapa final'!$AC$63="Mayor"),CONCATENATE("R9C",'Mapa final'!$Q$63),"")</f>
        <v/>
      </c>
      <c r="AH54" s="39" t="str">
        <f>IF(AND('Mapa final'!$AA$58="Muy Baja",'Mapa final'!$AC$58="Catastrófico"),CONCATENATE("R9C",'Mapa final'!$Q$58),"")</f>
        <v/>
      </c>
      <c r="AI54" s="40" t="str">
        <f>IF(AND('Mapa final'!$AA$59="Muy Baja",'Mapa final'!$AC$59="Catastrófico"),CONCATENATE("R9C",'Mapa final'!$Q$59),"")</f>
        <v/>
      </c>
      <c r="AJ54" s="40" t="str">
        <f>IF(AND('Mapa final'!$AA$60="Muy Baja",'Mapa final'!$AC$60="Catastrófico"),CONCATENATE("R9C",'Mapa final'!$Q$60),"")</f>
        <v/>
      </c>
      <c r="AK54" s="40" t="str">
        <f>IF(AND('Mapa final'!$AA$61="Muy Baja",'Mapa final'!$AC$61="Catastrófico"),CONCATENATE("R9C",'Mapa final'!$Q$61),"")</f>
        <v/>
      </c>
      <c r="AL54" s="40" t="str">
        <f>IF(AND('Mapa final'!$AA$62="Muy Baja",'Mapa final'!$AC$62="Catastrófico"),CONCATENATE("R9C",'Mapa final'!$Q$62),"")</f>
        <v/>
      </c>
      <c r="AM54" s="41" t="str">
        <f>IF(AND('Mapa final'!$AA$63="Muy Baja",'Mapa final'!$AC$63="Catastrófico"),CONCATENATE("R9C",'Mapa final'!$Q$63),"")</f>
        <v/>
      </c>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ht="15.75" customHeight="1" thickBot="1" x14ac:dyDescent="0.3">
      <c r="A55" s="67"/>
      <c r="B55" s="467"/>
      <c r="C55" s="467"/>
      <c r="D55" s="468"/>
      <c r="E55" s="567"/>
      <c r="F55" s="568"/>
      <c r="G55" s="568"/>
      <c r="H55" s="568"/>
      <c r="I55" s="582"/>
      <c r="J55" s="63" t="str">
        <f>IF(AND('Mapa final'!$AA$64="Muy Baja",'Mapa final'!$AC$64="Leve"),CONCATENATE("R10C",'Mapa final'!$Q$64),"")</f>
        <v/>
      </c>
      <c r="K55" s="64" t="str">
        <f>IF(AND('Mapa final'!$AA$65="Muy Baja",'Mapa final'!$AC$65="Leve"),CONCATENATE("R10C",'Mapa final'!$Q$65),"")</f>
        <v/>
      </c>
      <c r="L55" s="64" t="str">
        <f>IF(AND('Mapa final'!$AA$66="Muy Baja",'Mapa final'!$AC$66="Leve"),CONCATENATE("R10C",'Mapa final'!$Q$66),"")</f>
        <v/>
      </c>
      <c r="M55" s="64" t="str">
        <f>IF(AND('Mapa final'!$AA$67="Muy Baja",'Mapa final'!$AC$67="Leve"),CONCATENATE("R10C",'Mapa final'!$Q$67),"")</f>
        <v/>
      </c>
      <c r="N55" s="64" t="str">
        <f>IF(AND('Mapa final'!$AA$68="Muy Baja",'Mapa final'!$AC$68="Leve"),CONCATENATE("R10C",'Mapa final'!$Q$68),"")</f>
        <v/>
      </c>
      <c r="O55" s="65" t="str">
        <f>IF(AND('Mapa final'!$AA$69="Muy Baja",'Mapa final'!$AC$69="Leve"),CONCATENATE("R10C",'Mapa final'!$Q$69),"")</f>
        <v/>
      </c>
      <c r="P55" s="63" t="str">
        <f>IF(AND('Mapa final'!$AA$64="Muy Baja",'Mapa final'!$AC$64="Menor"),CONCATENATE("R10C",'Mapa final'!$Q$64),"")</f>
        <v/>
      </c>
      <c r="Q55" s="64" t="str">
        <f>IF(AND('Mapa final'!$AA$65="Muy Baja",'Mapa final'!$AC$65="Menor"),CONCATENATE("R10C",'Mapa final'!$Q$65),"")</f>
        <v/>
      </c>
      <c r="R55" s="64" t="str">
        <f>IF(AND('Mapa final'!$AA$66="Muy Baja",'Mapa final'!$AC$66="Menor"),CONCATENATE("R10C",'Mapa final'!$Q$66),"")</f>
        <v/>
      </c>
      <c r="S55" s="64" t="str">
        <f>IF(AND('Mapa final'!$AA$67="Muy Baja",'Mapa final'!$AC$67="Menor"),CONCATENATE("R10C",'Mapa final'!$Q$67),"")</f>
        <v/>
      </c>
      <c r="T55" s="64" t="str">
        <f>IF(AND('Mapa final'!$AA$68="Muy Baja",'Mapa final'!$AC$68="Menor"),CONCATENATE("R10C",'Mapa final'!$Q$68),"")</f>
        <v/>
      </c>
      <c r="U55" s="65" t="str">
        <f>IF(AND('Mapa final'!$AA$69="Muy Baja",'Mapa final'!$AC$69="Menor"),CONCATENATE("R10C",'Mapa final'!$Q$69),"")</f>
        <v/>
      </c>
      <c r="V55" s="54" t="str">
        <f>IF(AND('Mapa final'!$AA$64="Muy Baja",'Mapa final'!$AC$64="Moderado"),CONCATENATE("R10C",'Mapa final'!$Q$64),"")</f>
        <v/>
      </c>
      <c r="W55" s="55" t="str">
        <f>IF(AND('Mapa final'!$AA$65="Muy Baja",'Mapa final'!$AC$65="Moderado"),CONCATENATE("R10C",'Mapa final'!$Q$65),"")</f>
        <v/>
      </c>
      <c r="X55" s="55" t="str">
        <f>IF(AND('Mapa final'!$AA$66="Muy Baja",'Mapa final'!$AC$66="Moderado"),CONCATENATE("R10C",'Mapa final'!$Q$66),"")</f>
        <v/>
      </c>
      <c r="Y55" s="55" t="str">
        <f>IF(AND('Mapa final'!$AA$67="Muy Baja",'Mapa final'!$AC$67="Moderado"),CONCATENATE("R10C",'Mapa final'!$Q$67),"")</f>
        <v/>
      </c>
      <c r="Z55" s="55" t="str">
        <f>IF(AND('Mapa final'!$AA$68="Muy Baja",'Mapa final'!$AC$68="Moderado"),CONCATENATE("R10C",'Mapa final'!$Q$68),"")</f>
        <v/>
      </c>
      <c r="AA55" s="56" t="str">
        <f>IF(AND('Mapa final'!$AA$69="Muy Baja",'Mapa final'!$AC$69="Moderado"),CONCATENATE("R10C",'Mapa final'!$Q$69),"")</f>
        <v/>
      </c>
      <c r="AB55" s="42" t="str">
        <f>IF(AND('Mapa final'!$AA$64="Muy Baja",'Mapa final'!$AC$64="Mayor"),CONCATENATE("R10C",'Mapa final'!$Q$64),"")</f>
        <v/>
      </c>
      <c r="AC55" s="43" t="str">
        <f>IF(AND('Mapa final'!$AA$65="Muy Baja",'Mapa final'!$AC$65="Mayor"),CONCATENATE("R10C",'Mapa final'!$Q$65),"")</f>
        <v/>
      </c>
      <c r="AD55" s="43" t="str">
        <f>IF(AND('Mapa final'!$AA$66="Muy Baja",'Mapa final'!$AC$66="Mayor"),CONCATENATE("R10C",'Mapa final'!$Q$66),"")</f>
        <v/>
      </c>
      <c r="AE55" s="43" t="str">
        <f>IF(AND('Mapa final'!$AA$67="Muy Baja",'Mapa final'!$AC$67="Mayor"),CONCATENATE("R10C",'Mapa final'!$Q$67),"")</f>
        <v/>
      </c>
      <c r="AF55" s="43" t="str">
        <f>IF(AND('Mapa final'!$AA$68="Muy Baja",'Mapa final'!$AC$68="Mayor"),CONCATENATE("R10C",'Mapa final'!$Q$68),"")</f>
        <v/>
      </c>
      <c r="AG55" s="44" t="str">
        <f>IF(AND('Mapa final'!$AA$69="Muy Baja",'Mapa final'!$AC$69="Mayor"),CONCATENATE("R10C",'Mapa final'!$Q$69),"")</f>
        <v/>
      </c>
      <c r="AH55" s="45" t="str">
        <f>IF(AND('Mapa final'!$AA$64="Muy Baja",'Mapa final'!$AC$64="Catastrófico"),CONCATENATE("R10C",'Mapa final'!$Q$64),"")</f>
        <v/>
      </c>
      <c r="AI55" s="46" t="str">
        <f>IF(AND('Mapa final'!$AA$65="Muy Baja",'Mapa final'!$AC$65="Catastrófico"),CONCATENATE("R10C",'Mapa final'!$Q$65),"")</f>
        <v/>
      </c>
      <c r="AJ55" s="46" t="str">
        <f>IF(AND('Mapa final'!$AA$66="Muy Baja",'Mapa final'!$AC$66="Catastrófico"),CONCATENATE("R10C",'Mapa final'!$Q$66),"")</f>
        <v/>
      </c>
      <c r="AK55" s="46" t="str">
        <f>IF(AND('Mapa final'!$AA$67="Muy Baja",'Mapa final'!$AC$67="Catastrófico"),CONCATENATE("R10C",'Mapa final'!$Q$67),"")</f>
        <v/>
      </c>
      <c r="AL55" s="46" t="str">
        <f>IF(AND('Mapa final'!$AA$68="Muy Baja",'Mapa final'!$AC$68="Catastrófico"),CONCATENATE("R10C",'Mapa final'!$Q$68),"")</f>
        <v/>
      </c>
      <c r="AM55" s="47" t="str">
        <f>IF(AND('Mapa final'!$AA$69="Muy Baja",'Mapa final'!$AC$69="Catastrófico"),CONCATENATE("R10C",'Mapa final'!$Q$69),"")</f>
        <v/>
      </c>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25">
      <c r="A56" s="67"/>
      <c r="B56" s="67"/>
      <c r="C56" s="67"/>
      <c r="D56" s="67"/>
      <c r="E56" s="67"/>
      <c r="F56" s="67"/>
      <c r="G56" s="67"/>
      <c r="H56" s="67"/>
      <c r="I56" s="67"/>
      <c r="J56" s="562" t="s">
        <v>106</v>
      </c>
      <c r="K56" s="563"/>
      <c r="L56" s="563"/>
      <c r="M56" s="563"/>
      <c r="N56" s="563"/>
      <c r="O56" s="580"/>
      <c r="P56" s="562" t="s">
        <v>105</v>
      </c>
      <c r="Q56" s="563"/>
      <c r="R56" s="563"/>
      <c r="S56" s="563"/>
      <c r="T56" s="563"/>
      <c r="U56" s="580"/>
      <c r="V56" s="562" t="s">
        <v>104</v>
      </c>
      <c r="W56" s="563"/>
      <c r="X56" s="563"/>
      <c r="Y56" s="563"/>
      <c r="Z56" s="563"/>
      <c r="AA56" s="580"/>
      <c r="AB56" s="562" t="s">
        <v>103</v>
      </c>
      <c r="AC56" s="601"/>
      <c r="AD56" s="563"/>
      <c r="AE56" s="563"/>
      <c r="AF56" s="563"/>
      <c r="AG56" s="580"/>
      <c r="AH56" s="562" t="s">
        <v>102</v>
      </c>
      <c r="AI56" s="563"/>
      <c r="AJ56" s="563"/>
      <c r="AK56" s="563"/>
      <c r="AL56" s="563"/>
      <c r="AM56" s="580"/>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25">
      <c r="A57" s="67"/>
      <c r="B57" s="67"/>
      <c r="C57" s="67"/>
      <c r="D57" s="67"/>
      <c r="E57" s="67"/>
      <c r="F57" s="67"/>
      <c r="G57" s="67"/>
      <c r="H57" s="67"/>
      <c r="I57" s="67"/>
      <c r="J57" s="566"/>
      <c r="K57" s="565"/>
      <c r="L57" s="565"/>
      <c r="M57" s="565"/>
      <c r="N57" s="565"/>
      <c r="O57" s="581"/>
      <c r="P57" s="566"/>
      <c r="Q57" s="565"/>
      <c r="R57" s="565"/>
      <c r="S57" s="565"/>
      <c r="T57" s="565"/>
      <c r="U57" s="581"/>
      <c r="V57" s="566"/>
      <c r="W57" s="565"/>
      <c r="X57" s="565"/>
      <c r="Y57" s="565"/>
      <c r="Z57" s="565"/>
      <c r="AA57" s="581"/>
      <c r="AB57" s="566"/>
      <c r="AC57" s="565"/>
      <c r="AD57" s="565"/>
      <c r="AE57" s="565"/>
      <c r="AF57" s="565"/>
      <c r="AG57" s="581"/>
      <c r="AH57" s="566"/>
      <c r="AI57" s="565"/>
      <c r="AJ57" s="565"/>
      <c r="AK57" s="565"/>
      <c r="AL57" s="565"/>
      <c r="AM57" s="581"/>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25">
      <c r="A58" s="67"/>
      <c r="B58" s="67"/>
      <c r="C58" s="67"/>
      <c r="D58" s="67"/>
      <c r="E58" s="67"/>
      <c r="F58" s="67"/>
      <c r="G58" s="67"/>
      <c r="H58" s="67"/>
      <c r="I58" s="67"/>
      <c r="J58" s="566"/>
      <c r="K58" s="565"/>
      <c r="L58" s="565"/>
      <c r="M58" s="565"/>
      <c r="N58" s="565"/>
      <c r="O58" s="581"/>
      <c r="P58" s="566"/>
      <c r="Q58" s="565"/>
      <c r="R58" s="565"/>
      <c r="S58" s="565"/>
      <c r="T58" s="565"/>
      <c r="U58" s="581"/>
      <c r="V58" s="566"/>
      <c r="W58" s="565"/>
      <c r="X58" s="565"/>
      <c r="Y58" s="565"/>
      <c r="Z58" s="565"/>
      <c r="AA58" s="581"/>
      <c r="AB58" s="566"/>
      <c r="AC58" s="565"/>
      <c r="AD58" s="565"/>
      <c r="AE58" s="565"/>
      <c r="AF58" s="565"/>
      <c r="AG58" s="581"/>
      <c r="AH58" s="566"/>
      <c r="AI58" s="565"/>
      <c r="AJ58" s="565"/>
      <c r="AK58" s="565"/>
      <c r="AL58" s="565"/>
      <c r="AM58" s="581"/>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25">
      <c r="A59" s="67"/>
      <c r="B59" s="67"/>
      <c r="C59" s="67"/>
      <c r="D59" s="67"/>
      <c r="E59" s="67"/>
      <c r="F59" s="67"/>
      <c r="G59" s="67"/>
      <c r="H59" s="67"/>
      <c r="I59" s="67"/>
      <c r="J59" s="566"/>
      <c r="K59" s="565"/>
      <c r="L59" s="565"/>
      <c r="M59" s="565"/>
      <c r="N59" s="565"/>
      <c r="O59" s="581"/>
      <c r="P59" s="566"/>
      <c r="Q59" s="565"/>
      <c r="R59" s="565"/>
      <c r="S59" s="565"/>
      <c r="T59" s="565"/>
      <c r="U59" s="581"/>
      <c r="V59" s="566"/>
      <c r="W59" s="565"/>
      <c r="X59" s="565"/>
      <c r="Y59" s="565"/>
      <c r="Z59" s="565"/>
      <c r="AA59" s="581"/>
      <c r="AB59" s="566"/>
      <c r="AC59" s="565"/>
      <c r="AD59" s="565"/>
      <c r="AE59" s="565"/>
      <c r="AF59" s="565"/>
      <c r="AG59" s="581"/>
      <c r="AH59" s="566"/>
      <c r="AI59" s="565"/>
      <c r="AJ59" s="565"/>
      <c r="AK59" s="565"/>
      <c r="AL59" s="565"/>
      <c r="AM59" s="581"/>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25">
      <c r="A60" s="67"/>
      <c r="B60" s="67"/>
      <c r="C60" s="67"/>
      <c r="D60" s="67"/>
      <c r="E60" s="67"/>
      <c r="F60" s="67"/>
      <c r="G60" s="67"/>
      <c r="H60" s="67"/>
      <c r="I60" s="67"/>
      <c r="J60" s="566"/>
      <c r="K60" s="565"/>
      <c r="L60" s="565"/>
      <c r="M60" s="565"/>
      <c r="N60" s="565"/>
      <c r="O60" s="581"/>
      <c r="P60" s="566"/>
      <c r="Q60" s="565"/>
      <c r="R60" s="565"/>
      <c r="S60" s="565"/>
      <c r="T60" s="565"/>
      <c r="U60" s="581"/>
      <c r="V60" s="566"/>
      <c r="W60" s="565"/>
      <c r="X60" s="565"/>
      <c r="Y60" s="565"/>
      <c r="Z60" s="565"/>
      <c r="AA60" s="581"/>
      <c r="AB60" s="566"/>
      <c r="AC60" s="565"/>
      <c r="AD60" s="565"/>
      <c r="AE60" s="565"/>
      <c r="AF60" s="565"/>
      <c r="AG60" s="581"/>
      <c r="AH60" s="566"/>
      <c r="AI60" s="565"/>
      <c r="AJ60" s="565"/>
      <c r="AK60" s="565"/>
      <c r="AL60" s="565"/>
      <c r="AM60" s="581"/>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ht="15.75" thickBot="1" x14ac:dyDescent="0.3">
      <c r="A61" s="67"/>
      <c r="B61" s="67"/>
      <c r="C61" s="67"/>
      <c r="D61" s="67"/>
      <c r="E61" s="67"/>
      <c r="F61" s="67"/>
      <c r="G61" s="67"/>
      <c r="H61" s="67"/>
      <c r="I61" s="67"/>
      <c r="J61" s="567"/>
      <c r="K61" s="568"/>
      <c r="L61" s="568"/>
      <c r="M61" s="568"/>
      <c r="N61" s="568"/>
      <c r="O61" s="582"/>
      <c r="P61" s="567"/>
      <c r="Q61" s="568"/>
      <c r="R61" s="568"/>
      <c r="S61" s="568"/>
      <c r="T61" s="568"/>
      <c r="U61" s="582"/>
      <c r="V61" s="567"/>
      <c r="W61" s="568"/>
      <c r="X61" s="568"/>
      <c r="Y61" s="568"/>
      <c r="Z61" s="568"/>
      <c r="AA61" s="582"/>
      <c r="AB61" s="567"/>
      <c r="AC61" s="568"/>
      <c r="AD61" s="568"/>
      <c r="AE61" s="568"/>
      <c r="AF61" s="568"/>
      <c r="AG61" s="582"/>
      <c r="AH61" s="567"/>
      <c r="AI61" s="568"/>
      <c r="AJ61" s="568"/>
      <c r="AK61" s="568"/>
      <c r="AL61" s="568"/>
      <c r="AM61" s="582"/>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25">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row>
    <row r="63" spans="1:80" ht="15" customHeight="1" x14ac:dyDescent="0.25">
      <c r="A63" s="67"/>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67"/>
      <c r="AV63" s="67"/>
      <c r="AW63" s="67"/>
      <c r="AX63" s="67"/>
      <c r="AY63" s="67"/>
      <c r="AZ63" s="67"/>
      <c r="BA63" s="67"/>
      <c r="BB63" s="67"/>
      <c r="BC63" s="67"/>
      <c r="BD63" s="67"/>
      <c r="BE63" s="67"/>
      <c r="BF63" s="67"/>
      <c r="BG63" s="67"/>
      <c r="BH63" s="67"/>
    </row>
    <row r="64" spans="1:80" ht="15" customHeight="1" x14ac:dyDescent="0.25">
      <c r="A64" s="67"/>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67"/>
      <c r="AV64" s="67"/>
      <c r="AW64" s="67"/>
      <c r="AX64" s="67"/>
      <c r="AY64" s="67"/>
      <c r="AZ64" s="67"/>
      <c r="BA64" s="67"/>
      <c r="BB64" s="67"/>
      <c r="BC64" s="67"/>
      <c r="BD64" s="67"/>
      <c r="BE64" s="67"/>
      <c r="BF64" s="67"/>
      <c r="BG64" s="67"/>
      <c r="BH64" s="67"/>
    </row>
    <row r="65" spans="1:60" x14ac:dyDescent="0.25">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row>
    <row r="66" spans="1:60" x14ac:dyDescent="0.25">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row>
    <row r="67" spans="1:60" x14ac:dyDescent="0.25">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row>
    <row r="68" spans="1:60" x14ac:dyDescent="0.25">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row>
    <row r="69" spans="1:60" x14ac:dyDescent="0.25">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row>
    <row r="70" spans="1:60" x14ac:dyDescent="0.25">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row>
    <row r="71" spans="1:60" x14ac:dyDescent="0.25">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row>
    <row r="72" spans="1:60" x14ac:dyDescent="0.25">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row>
    <row r="73" spans="1:60" x14ac:dyDescent="0.25">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row>
    <row r="74" spans="1:60" x14ac:dyDescent="0.25">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row>
    <row r="75" spans="1:60" x14ac:dyDescent="0.25">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row>
    <row r="76" spans="1:60" x14ac:dyDescent="0.25">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row>
    <row r="77" spans="1:60" x14ac:dyDescent="0.25">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row>
    <row r="78" spans="1:60" x14ac:dyDescent="0.25">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row>
    <row r="79" spans="1:60" x14ac:dyDescent="0.25">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row>
    <row r="80" spans="1:60" x14ac:dyDescent="0.25">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row>
    <row r="81" spans="1:60" x14ac:dyDescent="0.25">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row>
    <row r="82" spans="1:60" x14ac:dyDescent="0.25">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row>
    <row r="83" spans="1:60" x14ac:dyDescent="0.25">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row>
    <row r="84" spans="1:60" x14ac:dyDescent="0.25">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row>
    <row r="85" spans="1:60" x14ac:dyDescent="0.25">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row>
    <row r="86" spans="1:60" x14ac:dyDescent="0.25">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row>
    <row r="87" spans="1:60" x14ac:dyDescent="0.25">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row>
    <row r="88" spans="1:60" x14ac:dyDescent="0.25">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row>
    <row r="89" spans="1:60" x14ac:dyDescent="0.25">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row>
    <row r="90" spans="1:60" x14ac:dyDescent="0.25">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row>
    <row r="91" spans="1:60" x14ac:dyDescent="0.25">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row>
    <row r="92" spans="1:60" x14ac:dyDescent="0.25">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row>
    <row r="93" spans="1:60" x14ac:dyDescent="0.25">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row>
    <row r="94" spans="1:60" x14ac:dyDescent="0.25">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row>
    <row r="95" spans="1:60" x14ac:dyDescent="0.25">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row>
    <row r="96" spans="1:60" x14ac:dyDescent="0.25">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row>
    <row r="97" spans="1:60" x14ac:dyDescent="0.25">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row>
    <row r="98" spans="1:60" x14ac:dyDescent="0.25">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row>
    <row r="99" spans="1:60" x14ac:dyDescent="0.25">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row>
    <row r="100" spans="1:60" x14ac:dyDescent="0.25">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row>
    <row r="101" spans="1:60" x14ac:dyDescent="0.25">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row>
    <row r="102" spans="1:60" x14ac:dyDescent="0.25">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row>
    <row r="103" spans="1:60" x14ac:dyDescent="0.25">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row>
    <row r="104" spans="1:60" x14ac:dyDescent="0.25">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row>
    <row r="105" spans="1:60" x14ac:dyDescent="0.25">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row>
    <row r="106" spans="1:60" x14ac:dyDescent="0.25">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row>
    <row r="107" spans="1:60" x14ac:dyDescent="0.25">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row>
    <row r="108" spans="1:60" x14ac:dyDescent="0.25">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row>
    <row r="109" spans="1:60" x14ac:dyDescent="0.25">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row>
    <row r="110" spans="1:60" x14ac:dyDescent="0.25">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row>
    <row r="111" spans="1:60" x14ac:dyDescent="0.25">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row>
    <row r="112" spans="1:60" x14ac:dyDescent="0.25">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row>
    <row r="113" spans="1:60" x14ac:dyDescent="0.25">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row>
    <row r="114" spans="1:60" x14ac:dyDescent="0.25">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row>
    <row r="115" spans="1:60" x14ac:dyDescent="0.25">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row>
    <row r="116" spans="1:60" x14ac:dyDescent="0.25">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row>
    <row r="117" spans="1:60" x14ac:dyDescent="0.25">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row>
    <row r="118" spans="1:60" x14ac:dyDescent="0.25">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row>
    <row r="119" spans="1:60" x14ac:dyDescent="0.25">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row>
    <row r="120" spans="1:60" x14ac:dyDescent="0.25">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row>
    <row r="121" spans="1:60" x14ac:dyDescent="0.25">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row>
    <row r="122" spans="1:60" x14ac:dyDescent="0.25">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row>
    <row r="123" spans="1:60" x14ac:dyDescent="0.25">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row>
    <row r="124" spans="1:60" x14ac:dyDescent="0.25">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row>
    <row r="125" spans="1:60" x14ac:dyDescent="0.25">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row>
    <row r="126" spans="1:60" x14ac:dyDescent="0.25">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row>
    <row r="127" spans="1:60" x14ac:dyDescent="0.25">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row>
    <row r="128" spans="1:60" x14ac:dyDescent="0.25">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row>
    <row r="129" spans="1:60" x14ac:dyDescent="0.25">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row>
    <row r="130" spans="1:60" x14ac:dyDescent="0.25">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row>
    <row r="131" spans="1:60" x14ac:dyDescent="0.25">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row>
    <row r="132" spans="1:60" x14ac:dyDescent="0.25">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row>
    <row r="133" spans="1:60" x14ac:dyDescent="0.25">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row>
    <row r="134" spans="1:60" x14ac:dyDescent="0.25">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row>
    <row r="135" spans="1:60" x14ac:dyDescent="0.25">
      <c r="A135" s="67"/>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row>
    <row r="136" spans="1:60" x14ac:dyDescent="0.25">
      <c r="A136" s="67"/>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row>
    <row r="137" spans="1:60" x14ac:dyDescent="0.25">
      <c r="A137" s="67"/>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7"/>
      <c r="BC137" s="67"/>
      <c r="BD137" s="67"/>
      <c r="BE137" s="67"/>
      <c r="BF137" s="67"/>
      <c r="BG137" s="67"/>
      <c r="BH137" s="67"/>
    </row>
    <row r="138" spans="1:60" x14ac:dyDescent="0.25">
      <c r="A138" s="67"/>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7"/>
      <c r="BC138" s="67"/>
      <c r="BD138" s="67"/>
      <c r="BE138" s="67"/>
      <c r="BF138" s="67"/>
      <c r="BG138" s="67"/>
      <c r="BH138" s="67"/>
    </row>
    <row r="139" spans="1:60" x14ac:dyDescent="0.25">
      <c r="A139" s="67"/>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c r="AP139" s="67"/>
      <c r="AQ139" s="67"/>
      <c r="AR139" s="67"/>
      <c r="AS139" s="67"/>
      <c r="AT139" s="67"/>
      <c r="AU139" s="67"/>
      <c r="AV139" s="67"/>
      <c r="AW139" s="67"/>
      <c r="AX139" s="67"/>
      <c r="AY139" s="67"/>
      <c r="AZ139" s="67"/>
      <c r="BA139" s="67"/>
      <c r="BB139" s="67"/>
      <c r="BC139" s="67"/>
      <c r="BD139" s="67"/>
      <c r="BE139" s="67"/>
      <c r="BF139" s="67"/>
      <c r="BG139" s="67"/>
      <c r="BH139" s="67"/>
    </row>
    <row r="140" spans="1:60" x14ac:dyDescent="0.25">
      <c r="A140" s="67"/>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7"/>
      <c r="AK140" s="67"/>
      <c r="AL140" s="67"/>
      <c r="AM140" s="67"/>
      <c r="AN140" s="67"/>
      <c r="AO140" s="67"/>
      <c r="AP140" s="67"/>
      <c r="AQ140" s="67"/>
      <c r="AR140" s="67"/>
      <c r="AS140" s="67"/>
      <c r="AT140" s="67"/>
      <c r="AU140" s="67"/>
      <c r="AV140" s="67"/>
      <c r="AW140" s="67"/>
      <c r="AX140" s="67"/>
      <c r="AY140" s="67"/>
      <c r="AZ140" s="67"/>
      <c r="BA140" s="67"/>
      <c r="BB140" s="67"/>
      <c r="BC140" s="67"/>
      <c r="BD140" s="67"/>
      <c r="BE140" s="67"/>
      <c r="BF140" s="67"/>
      <c r="BG140" s="67"/>
      <c r="BH140" s="67"/>
    </row>
    <row r="141" spans="1:60" x14ac:dyDescent="0.25">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c r="AP141" s="67"/>
      <c r="AQ141" s="67"/>
      <c r="AR141" s="67"/>
      <c r="AS141" s="67"/>
      <c r="AT141" s="67"/>
      <c r="AU141" s="67"/>
      <c r="AV141" s="67"/>
      <c r="AW141" s="67"/>
      <c r="AX141" s="67"/>
      <c r="AY141" s="67"/>
      <c r="AZ141" s="67"/>
      <c r="BA141" s="67"/>
      <c r="BB141" s="67"/>
      <c r="BC141" s="67"/>
      <c r="BD141" s="67"/>
      <c r="BE141" s="67"/>
      <c r="BF141" s="67"/>
      <c r="BG141" s="67"/>
      <c r="BH141" s="67"/>
    </row>
    <row r="142" spans="1:60" x14ac:dyDescent="0.25">
      <c r="A142" s="67"/>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c r="AP142" s="67"/>
      <c r="AQ142" s="67"/>
      <c r="AR142" s="67"/>
      <c r="AS142" s="67"/>
      <c r="AT142" s="67"/>
      <c r="AU142" s="67"/>
      <c r="AV142" s="67"/>
      <c r="AW142" s="67"/>
      <c r="AX142" s="67"/>
      <c r="AY142" s="67"/>
      <c r="AZ142" s="67"/>
      <c r="BA142" s="67"/>
      <c r="BB142" s="67"/>
      <c r="BC142" s="67"/>
      <c r="BD142" s="67"/>
      <c r="BE142" s="67"/>
      <c r="BF142" s="67"/>
      <c r="BG142" s="67"/>
      <c r="BH142" s="67"/>
    </row>
    <row r="143" spans="1:60" x14ac:dyDescent="0.25">
      <c r="A143" s="67"/>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J143" s="67"/>
      <c r="AK143" s="67"/>
      <c r="AL143" s="67"/>
      <c r="AM143" s="67"/>
      <c r="AN143" s="67"/>
      <c r="AO143" s="67"/>
      <c r="AP143" s="67"/>
      <c r="AQ143" s="67"/>
      <c r="AR143" s="67"/>
      <c r="AS143" s="67"/>
      <c r="AT143" s="67"/>
      <c r="AU143" s="67"/>
      <c r="AV143" s="67"/>
      <c r="AW143" s="67"/>
      <c r="AX143" s="67"/>
      <c r="AY143" s="67"/>
      <c r="AZ143" s="67"/>
      <c r="BA143" s="67"/>
      <c r="BB143" s="67"/>
      <c r="BC143" s="67"/>
      <c r="BD143" s="67"/>
      <c r="BE143" s="67"/>
      <c r="BF143" s="67"/>
      <c r="BG143" s="67"/>
      <c r="BH143" s="67"/>
    </row>
    <row r="144" spans="1:60" x14ac:dyDescent="0.25">
      <c r="A144" s="67"/>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K144" s="67"/>
      <c r="AL144" s="67"/>
      <c r="AM144" s="67"/>
      <c r="AN144" s="67"/>
      <c r="AO144" s="67"/>
      <c r="AP144" s="67"/>
      <c r="AQ144" s="67"/>
      <c r="AR144" s="67"/>
      <c r="AS144" s="67"/>
      <c r="AT144" s="67"/>
      <c r="AU144" s="67"/>
      <c r="AV144" s="67"/>
      <c r="AW144" s="67"/>
      <c r="AX144" s="67"/>
      <c r="AY144" s="67"/>
      <c r="AZ144" s="67"/>
      <c r="BA144" s="67"/>
      <c r="BB144" s="67"/>
      <c r="BC144" s="67"/>
      <c r="BD144" s="67"/>
      <c r="BE144" s="67"/>
      <c r="BF144" s="67"/>
      <c r="BG144" s="67"/>
      <c r="BH144" s="67"/>
    </row>
    <row r="145" spans="1:60" x14ac:dyDescent="0.25">
      <c r="A145" s="67"/>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K145" s="67"/>
      <c r="AL145" s="67"/>
      <c r="AM145" s="67"/>
      <c r="AN145" s="67"/>
      <c r="AO145" s="67"/>
      <c r="AP145" s="67"/>
      <c r="AQ145" s="67"/>
      <c r="AR145" s="67"/>
      <c r="AS145" s="67"/>
      <c r="AT145" s="67"/>
      <c r="AU145" s="67"/>
      <c r="AV145" s="67"/>
      <c r="AW145" s="67"/>
      <c r="AX145" s="67"/>
      <c r="AY145" s="67"/>
      <c r="AZ145" s="67"/>
      <c r="BA145" s="67"/>
      <c r="BB145" s="67"/>
      <c r="BC145" s="67"/>
      <c r="BD145" s="67"/>
      <c r="BE145" s="67"/>
      <c r="BF145" s="67"/>
      <c r="BG145" s="67"/>
      <c r="BH145" s="67"/>
    </row>
    <row r="146" spans="1:60" x14ac:dyDescent="0.25">
      <c r="A146" s="67"/>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c r="AP146" s="67"/>
      <c r="AQ146" s="67"/>
      <c r="AR146" s="67"/>
      <c r="AS146" s="67"/>
      <c r="AT146" s="67"/>
      <c r="AU146" s="67"/>
      <c r="AV146" s="67"/>
      <c r="AW146" s="67"/>
      <c r="AX146" s="67"/>
      <c r="AY146" s="67"/>
      <c r="AZ146" s="67"/>
      <c r="BA146" s="67"/>
      <c r="BB146" s="67"/>
      <c r="BC146" s="67"/>
      <c r="BD146" s="67"/>
      <c r="BE146" s="67"/>
      <c r="BF146" s="67"/>
      <c r="BG146" s="67"/>
      <c r="BH146" s="67"/>
    </row>
    <row r="147" spans="1:60" x14ac:dyDescent="0.25">
      <c r="A147" s="67"/>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7"/>
      <c r="AK147" s="67"/>
      <c r="AL147" s="67"/>
      <c r="AM147" s="67"/>
      <c r="AN147" s="67"/>
      <c r="AO147" s="67"/>
      <c r="AP147" s="67"/>
      <c r="AQ147" s="67"/>
      <c r="AR147" s="67"/>
      <c r="AS147" s="67"/>
      <c r="AT147" s="67"/>
      <c r="AU147" s="67"/>
      <c r="AV147" s="67"/>
      <c r="AW147" s="67"/>
      <c r="AX147" s="67"/>
      <c r="AY147" s="67"/>
      <c r="AZ147" s="67"/>
      <c r="BA147" s="67"/>
      <c r="BB147" s="67"/>
      <c r="BC147" s="67"/>
      <c r="BD147" s="67"/>
      <c r="BE147" s="67"/>
      <c r="BF147" s="67"/>
      <c r="BG147" s="67"/>
      <c r="BH147" s="67"/>
    </row>
    <row r="148" spans="1:60" x14ac:dyDescent="0.25">
      <c r="A148" s="67"/>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7"/>
      <c r="AK148" s="67"/>
      <c r="AL148" s="67"/>
      <c r="AM148" s="67"/>
      <c r="AN148" s="67"/>
      <c r="AO148" s="67"/>
      <c r="AP148" s="67"/>
      <c r="AQ148" s="67"/>
      <c r="AR148" s="67"/>
      <c r="AS148" s="67"/>
      <c r="AT148" s="67"/>
      <c r="AU148" s="67"/>
      <c r="AV148" s="67"/>
      <c r="AW148" s="67"/>
      <c r="AX148" s="67"/>
      <c r="AY148" s="67"/>
      <c r="AZ148" s="67"/>
      <c r="BA148" s="67"/>
      <c r="BB148" s="67"/>
      <c r="BC148" s="67"/>
      <c r="BD148" s="67"/>
      <c r="BE148" s="67"/>
      <c r="BF148" s="67"/>
      <c r="BG148" s="67"/>
      <c r="BH148" s="67"/>
    </row>
    <row r="149" spans="1:60" x14ac:dyDescent="0.25">
      <c r="A149" s="67"/>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K149" s="67"/>
      <c r="AL149" s="67"/>
      <c r="AM149" s="67"/>
      <c r="AN149" s="67"/>
      <c r="AO149" s="67"/>
      <c r="AP149" s="67"/>
      <c r="AQ149" s="67"/>
      <c r="AR149" s="67"/>
      <c r="AS149" s="67"/>
      <c r="AT149" s="67"/>
      <c r="AU149" s="67"/>
      <c r="AV149" s="67"/>
      <c r="AW149" s="67"/>
      <c r="AX149" s="67"/>
      <c r="AY149" s="67"/>
      <c r="AZ149" s="67"/>
      <c r="BA149" s="67"/>
      <c r="BB149" s="67"/>
      <c r="BC149" s="67"/>
      <c r="BD149" s="67"/>
      <c r="BE149" s="67"/>
      <c r="BF149" s="67"/>
      <c r="BG149" s="67"/>
      <c r="BH149" s="67"/>
    </row>
    <row r="150" spans="1:60" x14ac:dyDescent="0.25">
      <c r="A150" s="67"/>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7"/>
      <c r="AK150" s="67"/>
      <c r="AL150" s="67"/>
      <c r="AM150" s="67"/>
      <c r="AN150" s="67"/>
      <c r="AO150" s="67"/>
      <c r="AP150" s="67"/>
      <c r="AQ150" s="67"/>
      <c r="AR150" s="67"/>
      <c r="AS150" s="67"/>
      <c r="AT150" s="67"/>
      <c r="AU150" s="67"/>
      <c r="AV150" s="67"/>
      <c r="AW150" s="67"/>
      <c r="AX150" s="67"/>
      <c r="AY150" s="67"/>
      <c r="AZ150" s="67"/>
      <c r="BA150" s="67"/>
      <c r="BB150" s="67"/>
      <c r="BC150" s="67"/>
      <c r="BD150" s="67"/>
      <c r="BE150" s="67"/>
      <c r="BF150" s="67"/>
      <c r="BG150" s="67"/>
      <c r="BH150" s="67"/>
    </row>
    <row r="151" spans="1:60" x14ac:dyDescent="0.25">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J151" s="67"/>
      <c r="AK151" s="67"/>
      <c r="AL151" s="67"/>
      <c r="AM151" s="67"/>
      <c r="AN151" s="67"/>
      <c r="AO151" s="67"/>
      <c r="AP151" s="67"/>
      <c r="AQ151" s="67"/>
      <c r="AR151" s="67"/>
      <c r="AS151" s="67"/>
      <c r="AT151" s="67"/>
      <c r="AU151" s="67"/>
      <c r="AV151" s="67"/>
      <c r="AW151" s="67"/>
      <c r="AX151" s="67"/>
      <c r="AY151" s="67"/>
      <c r="AZ151" s="67"/>
      <c r="BA151" s="67"/>
      <c r="BB151" s="67"/>
      <c r="BC151" s="67"/>
      <c r="BD151" s="67"/>
      <c r="BE151" s="67"/>
      <c r="BF151" s="67"/>
      <c r="BG151" s="67"/>
      <c r="BH151" s="67"/>
    </row>
    <row r="152" spans="1:60" x14ac:dyDescent="0.25">
      <c r="A152" s="67"/>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K152" s="67"/>
      <c r="AL152" s="67"/>
      <c r="AM152" s="67"/>
      <c r="AN152" s="67"/>
      <c r="AO152" s="67"/>
      <c r="AP152" s="67"/>
      <c r="AQ152" s="67"/>
      <c r="AR152" s="67"/>
      <c r="AS152" s="67"/>
      <c r="AT152" s="67"/>
      <c r="AU152" s="67"/>
      <c r="AV152" s="67"/>
      <c r="AW152" s="67"/>
      <c r="AX152" s="67"/>
      <c r="AY152" s="67"/>
      <c r="AZ152" s="67"/>
      <c r="BA152" s="67"/>
      <c r="BB152" s="67"/>
      <c r="BC152" s="67"/>
      <c r="BD152" s="67"/>
      <c r="BE152" s="67"/>
      <c r="BF152" s="67"/>
      <c r="BG152" s="67"/>
      <c r="BH152" s="67"/>
    </row>
    <row r="153" spans="1:60" x14ac:dyDescent="0.25">
      <c r="A153" s="67"/>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K153" s="67"/>
      <c r="AL153" s="67"/>
      <c r="AM153" s="67"/>
      <c r="AN153" s="67"/>
      <c r="AO153" s="67"/>
      <c r="AP153" s="67"/>
      <c r="AQ153" s="67"/>
      <c r="AR153" s="67"/>
      <c r="AS153" s="67"/>
      <c r="AT153" s="67"/>
      <c r="AU153" s="67"/>
      <c r="AV153" s="67"/>
      <c r="AW153" s="67"/>
      <c r="AX153" s="67"/>
      <c r="AY153" s="67"/>
      <c r="AZ153" s="67"/>
      <c r="BA153" s="67"/>
      <c r="BB153" s="67"/>
      <c r="BC153" s="67"/>
      <c r="BD153" s="67"/>
      <c r="BE153" s="67"/>
      <c r="BF153" s="67"/>
      <c r="BG153" s="67"/>
      <c r="BH153" s="67"/>
    </row>
    <row r="154" spans="1:60" x14ac:dyDescent="0.25">
      <c r="A154" s="67"/>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c r="AP154" s="67"/>
      <c r="AQ154" s="67"/>
      <c r="AR154" s="67"/>
      <c r="AS154" s="67"/>
      <c r="AT154" s="67"/>
      <c r="AU154" s="67"/>
      <c r="AV154" s="67"/>
      <c r="AW154" s="67"/>
      <c r="AX154" s="67"/>
      <c r="AY154" s="67"/>
      <c r="AZ154" s="67"/>
      <c r="BA154" s="67"/>
      <c r="BB154" s="67"/>
      <c r="BC154" s="67"/>
      <c r="BD154" s="67"/>
      <c r="BE154" s="67"/>
      <c r="BF154" s="67"/>
      <c r="BG154" s="67"/>
      <c r="BH154" s="67"/>
    </row>
    <row r="155" spans="1:60" x14ac:dyDescent="0.25">
      <c r="A155" s="67"/>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67"/>
      <c r="AL155" s="67"/>
      <c r="AM155" s="67"/>
      <c r="AN155" s="67"/>
      <c r="AO155" s="67"/>
      <c r="AP155" s="67"/>
      <c r="AQ155" s="67"/>
      <c r="AR155" s="67"/>
      <c r="AS155" s="67"/>
      <c r="AT155" s="67"/>
      <c r="AU155" s="67"/>
      <c r="AV155" s="67"/>
      <c r="AW155" s="67"/>
      <c r="AX155" s="67"/>
      <c r="AY155" s="67"/>
      <c r="AZ155" s="67"/>
      <c r="BA155" s="67"/>
      <c r="BB155" s="67"/>
      <c r="BC155" s="67"/>
      <c r="BD155" s="67"/>
      <c r="BE155" s="67"/>
      <c r="BF155" s="67"/>
      <c r="BG155" s="67"/>
      <c r="BH155" s="67"/>
    </row>
    <row r="156" spans="1:60" x14ac:dyDescent="0.25">
      <c r="A156" s="67"/>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7"/>
      <c r="AV156" s="67"/>
      <c r="AW156" s="67"/>
      <c r="AX156" s="67"/>
      <c r="AY156" s="67"/>
      <c r="AZ156" s="67"/>
      <c r="BA156" s="67"/>
      <c r="BB156" s="67"/>
      <c r="BC156" s="67"/>
      <c r="BD156" s="67"/>
      <c r="BE156" s="67"/>
      <c r="BF156" s="67"/>
      <c r="BG156" s="67"/>
      <c r="BH156" s="67"/>
    </row>
    <row r="157" spans="1:60" x14ac:dyDescent="0.25">
      <c r="A157" s="67"/>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7"/>
      <c r="AK157" s="67"/>
      <c r="AL157" s="67"/>
      <c r="AM157" s="67"/>
      <c r="AN157" s="67"/>
      <c r="AO157" s="67"/>
      <c r="AP157" s="67"/>
      <c r="AQ157" s="67"/>
      <c r="AR157" s="67"/>
      <c r="AS157" s="67"/>
      <c r="AT157" s="67"/>
      <c r="AU157" s="67"/>
      <c r="AV157" s="67"/>
      <c r="AW157" s="67"/>
      <c r="AX157" s="67"/>
      <c r="AY157" s="67"/>
      <c r="AZ157" s="67"/>
      <c r="BA157" s="67"/>
      <c r="BB157" s="67"/>
      <c r="BC157" s="67"/>
      <c r="BD157" s="67"/>
      <c r="BE157" s="67"/>
      <c r="BF157" s="67"/>
      <c r="BG157" s="67"/>
      <c r="BH157" s="67"/>
    </row>
    <row r="158" spans="1:60" x14ac:dyDescent="0.25">
      <c r="A158" s="67"/>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K158" s="67"/>
      <c r="AL158" s="67"/>
      <c r="AM158" s="67"/>
      <c r="AN158" s="67"/>
      <c r="AO158" s="67"/>
      <c r="AP158" s="67"/>
      <c r="AQ158" s="67"/>
      <c r="AR158" s="67"/>
      <c r="AS158" s="67"/>
      <c r="AT158" s="67"/>
      <c r="AU158" s="67"/>
      <c r="AV158" s="67"/>
      <c r="AW158" s="67"/>
      <c r="AX158" s="67"/>
      <c r="AY158" s="67"/>
      <c r="AZ158" s="67"/>
      <c r="BA158" s="67"/>
      <c r="BB158" s="67"/>
      <c r="BC158" s="67"/>
      <c r="BD158" s="67"/>
      <c r="BE158" s="67"/>
      <c r="BF158" s="67"/>
      <c r="BG158" s="67"/>
      <c r="BH158" s="67"/>
    </row>
    <row r="159" spans="1:60" x14ac:dyDescent="0.25">
      <c r="A159" s="67"/>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R159" s="67"/>
      <c r="AS159" s="67"/>
      <c r="AT159" s="67"/>
      <c r="AU159" s="67"/>
      <c r="AV159" s="67"/>
      <c r="AW159" s="67"/>
      <c r="AX159" s="67"/>
      <c r="AY159" s="67"/>
      <c r="AZ159" s="67"/>
      <c r="BA159" s="67"/>
      <c r="BB159" s="67"/>
      <c r="BC159" s="67"/>
      <c r="BD159" s="67"/>
      <c r="BE159" s="67"/>
      <c r="BF159" s="67"/>
      <c r="BG159" s="67"/>
      <c r="BH159" s="67"/>
    </row>
    <row r="160" spans="1:60" x14ac:dyDescent="0.25">
      <c r="A160" s="67"/>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7"/>
      <c r="AJ160" s="67"/>
      <c r="AK160" s="67"/>
      <c r="AL160" s="67"/>
      <c r="AM160" s="67"/>
      <c r="AN160" s="67"/>
      <c r="AO160" s="67"/>
      <c r="AP160" s="67"/>
      <c r="AQ160" s="67"/>
      <c r="AR160" s="67"/>
      <c r="AS160" s="67"/>
      <c r="AT160" s="67"/>
      <c r="AU160" s="67"/>
      <c r="AV160" s="67"/>
      <c r="AW160" s="67"/>
      <c r="AX160" s="67"/>
      <c r="AY160" s="67"/>
      <c r="AZ160" s="67"/>
      <c r="BA160" s="67"/>
      <c r="BB160" s="67"/>
      <c r="BC160" s="67"/>
      <c r="BD160" s="67"/>
      <c r="BE160" s="67"/>
      <c r="BF160" s="67"/>
      <c r="BG160" s="67"/>
      <c r="BH160" s="67"/>
    </row>
    <row r="161" spans="1:60" x14ac:dyDescent="0.25">
      <c r="A161" s="67"/>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K161" s="67"/>
      <c r="AL161" s="67"/>
      <c r="AM161" s="67"/>
      <c r="AN161" s="67"/>
      <c r="AO161" s="67"/>
      <c r="AP161" s="67"/>
      <c r="AQ161" s="67"/>
      <c r="AR161" s="67"/>
      <c r="AS161" s="67"/>
      <c r="AT161" s="67"/>
      <c r="AU161" s="67"/>
      <c r="AV161" s="67"/>
      <c r="AW161" s="67"/>
      <c r="AX161" s="67"/>
      <c r="AY161" s="67"/>
      <c r="AZ161" s="67"/>
      <c r="BA161" s="67"/>
      <c r="BB161" s="67"/>
      <c r="BC161" s="67"/>
      <c r="BD161" s="67"/>
      <c r="BE161" s="67"/>
      <c r="BF161" s="67"/>
      <c r="BG161" s="67"/>
      <c r="BH161" s="67"/>
    </row>
    <row r="162" spans="1:60" x14ac:dyDescent="0.25">
      <c r="A162" s="67"/>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c r="AH162" s="67"/>
      <c r="AI162" s="67"/>
      <c r="AJ162" s="67"/>
      <c r="AK162" s="67"/>
      <c r="AL162" s="67"/>
      <c r="AM162" s="67"/>
      <c r="AN162" s="67"/>
      <c r="AO162" s="67"/>
      <c r="AP162" s="67"/>
      <c r="AQ162" s="67"/>
      <c r="AR162" s="67"/>
      <c r="AS162" s="67"/>
      <c r="AT162" s="67"/>
      <c r="AU162" s="67"/>
      <c r="AV162" s="67"/>
      <c r="AW162" s="67"/>
      <c r="AX162" s="67"/>
      <c r="AY162" s="67"/>
      <c r="AZ162" s="67"/>
      <c r="BA162" s="67"/>
      <c r="BB162" s="67"/>
      <c r="BC162" s="67"/>
      <c r="BD162" s="67"/>
      <c r="BE162" s="67"/>
      <c r="BF162" s="67"/>
      <c r="BG162" s="67"/>
      <c r="BH162" s="67"/>
    </row>
    <row r="163" spans="1:60" x14ac:dyDescent="0.25">
      <c r="A163" s="67"/>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67"/>
      <c r="AH163" s="67"/>
      <c r="AI163" s="67"/>
      <c r="AJ163" s="67"/>
      <c r="AK163" s="67"/>
      <c r="AL163" s="67"/>
      <c r="AM163" s="67"/>
      <c r="AN163" s="67"/>
      <c r="AO163" s="67"/>
      <c r="AP163" s="67"/>
      <c r="AQ163" s="67"/>
      <c r="AR163" s="67"/>
      <c r="AS163" s="67"/>
      <c r="AT163" s="67"/>
      <c r="AU163" s="67"/>
      <c r="AV163" s="67"/>
      <c r="AW163" s="67"/>
      <c r="AX163" s="67"/>
      <c r="AY163" s="67"/>
      <c r="AZ163" s="67"/>
      <c r="BA163" s="67"/>
      <c r="BB163" s="67"/>
      <c r="BC163" s="67"/>
      <c r="BD163" s="67"/>
      <c r="BE163" s="67"/>
      <c r="BF163" s="67"/>
      <c r="BG163" s="67"/>
      <c r="BH163" s="67"/>
    </row>
    <row r="164" spans="1:60" x14ac:dyDescent="0.25">
      <c r="A164" s="67"/>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c r="AP164" s="67"/>
      <c r="AQ164" s="67"/>
      <c r="AR164" s="67"/>
      <c r="AS164" s="67"/>
      <c r="AT164" s="67"/>
      <c r="AU164" s="67"/>
      <c r="AV164" s="67"/>
      <c r="AW164" s="67"/>
      <c r="AX164" s="67"/>
      <c r="AY164" s="67"/>
      <c r="AZ164" s="67"/>
      <c r="BA164" s="67"/>
      <c r="BB164" s="67"/>
      <c r="BC164" s="67"/>
      <c r="BD164" s="67"/>
      <c r="BE164" s="67"/>
      <c r="BF164" s="67"/>
      <c r="BG164" s="67"/>
      <c r="BH164" s="67"/>
    </row>
    <row r="165" spans="1:60" x14ac:dyDescent="0.25">
      <c r="A165" s="67"/>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c r="AI165" s="67"/>
      <c r="AJ165" s="67"/>
      <c r="AK165" s="67"/>
      <c r="AL165" s="67"/>
      <c r="AM165" s="67"/>
      <c r="AN165" s="67"/>
      <c r="AO165" s="67"/>
      <c r="AP165" s="67"/>
      <c r="AQ165" s="67"/>
      <c r="AR165" s="67"/>
      <c r="AS165" s="67"/>
      <c r="AT165" s="67"/>
      <c r="AU165" s="67"/>
      <c r="AV165" s="67"/>
      <c r="AW165" s="67"/>
      <c r="AX165" s="67"/>
      <c r="AY165" s="67"/>
      <c r="AZ165" s="67"/>
      <c r="BA165" s="67"/>
      <c r="BB165" s="67"/>
      <c r="BC165" s="67"/>
      <c r="BD165" s="67"/>
      <c r="BE165" s="67"/>
      <c r="BF165" s="67"/>
      <c r="BG165" s="67"/>
      <c r="BH165" s="67"/>
    </row>
    <row r="166" spans="1:60" x14ac:dyDescent="0.25">
      <c r="A166" s="67"/>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K166" s="67"/>
      <c r="AL166" s="67"/>
      <c r="AM166" s="67"/>
      <c r="AN166" s="67"/>
      <c r="AO166" s="67"/>
      <c r="AP166" s="67"/>
      <c r="AQ166" s="67"/>
      <c r="AR166" s="67"/>
      <c r="AS166" s="67"/>
      <c r="AT166" s="67"/>
      <c r="AU166" s="67"/>
      <c r="AV166" s="67"/>
      <c r="AW166" s="67"/>
      <c r="AX166" s="67"/>
      <c r="AY166" s="67"/>
      <c r="AZ166" s="67"/>
      <c r="BA166" s="67"/>
      <c r="BB166" s="67"/>
      <c r="BC166" s="67"/>
      <c r="BD166" s="67"/>
      <c r="BE166" s="67"/>
      <c r="BF166" s="67"/>
      <c r="BG166" s="67"/>
      <c r="BH166" s="67"/>
    </row>
    <row r="167" spans="1:60" x14ac:dyDescent="0.25">
      <c r="A167" s="67"/>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J167" s="67"/>
      <c r="AK167" s="67"/>
      <c r="AL167" s="67"/>
      <c r="AM167" s="67"/>
      <c r="AN167" s="67"/>
      <c r="AO167" s="67"/>
      <c r="AP167" s="67"/>
      <c r="AQ167" s="67"/>
      <c r="AR167" s="67"/>
      <c r="AS167" s="67"/>
      <c r="AT167" s="67"/>
      <c r="AU167" s="67"/>
      <c r="AV167" s="67"/>
      <c r="AW167" s="67"/>
      <c r="AX167" s="67"/>
      <c r="AY167" s="67"/>
      <c r="AZ167" s="67"/>
      <c r="BA167" s="67"/>
      <c r="BB167" s="67"/>
      <c r="BC167" s="67"/>
      <c r="BD167" s="67"/>
      <c r="BE167" s="67"/>
      <c r="BF167" s="67"/>
      <c r="BG167" s="67"/>
      <c r="BH167" s="67"/>
    </row>
    <row r="168" spans="1:60" x14ac:dyDescent="0.25">
      <c r="A168" s="67"/>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c r="AH168" s="67"/>
      <c r="AI168" s="67"/>
      <c r="AJ168" s="67"/>
      <c r="AK168" s="67"/>
      <c r="AL168" s="67"/>
      <c r="AM168" s="67"/>
      <c r="AN168" s="67"/>
      <c r="AO168" s="67"/>
      <c r="AP168" s="67"/>
      <c r="AQ168" s="67"/>
      <c r="AR168" s="67"/>
      <c r="AS168" s="67"/>
      <c r="AT168" s="67"/>
      <c r="AU168" s="67"/>
      <c r="AV168" s="67"/>
      <c r="AW168" s="67"/>
      <c r="AX168" s="67"/>
      <c r="AY168" s="67"/>
      <c r="AZ168" s="67"/>
      <c r="BA168" s="67"/>
      <c r="BB168" s="67"/>
      <c r="BC168" s="67"/>
      <c r="BD168" s="67"/>
      <c r="BE168" s="67"/>
      <c r="BF168" s="67"/>
      <c r="BG168" s="67"/>
      <c r="BH168" s="67"/>
    </row>
    <row r="169" spans="1:60" x14ac:dyDescent="0.25">
      <c r="A169" s="67"/>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J169" s="67"/>
      <c r="AK169" s="67"/>
      <c r="AL169" s="67"/>
      <c r="AM169" s="67"/>
      <c r="AN169" s="67"/>
      <c r="AO169" s="67"/>
      <c r="AP169" s="67"/>
      <c r="AQ169" s="67"/>
      <c r="AR169" s="67"/>
      <c r="AS169" s="67"/>
      <c r="AT169" s="67"/>
      <c r="AU169" s="67"/>
      <c r="AV169" s="67"/>
      <c r="AW169" s="67"/>
      <c r="AX169" s="67"/>
      <c r="AY169" s="67"/>
      <c r="AZ169" s="67"/>
      <c r="BA169" s="67"/>
      <c r="BB169" s="67"/>
      <c r="BC169" s="67"/>
      <c r="BD169" s="67"/>
      <c r="BE169" s="67"/>
      <c r="BF169" s="67"/>
      <c r="BG169" s="67"/>
      <c r="BH169" s="67"/>
    </row>
    <row r="170" spans="1:60" x14ac:dyDescent="0.25">
      <c r="A170" s="67"/>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c r="AP170" s="67"/>
      <c r="AQ170" s="67"/>
      <c r="AR170" s="67"/>
      <c r="AS170" s="67"/>
      <c r="AT170" s="67"/>
      <c r="AU170" s="67"/>
      <c r="AV170" s="67"/>
      <c r="AW170" s="67"/>
      <c r="AX170" s="67"/>
      <c r="AY170" s="67"/>
      <c r="AZ170" s="67"/>
      <c r="BA170" s="67"/>
      <c r="BB170" s="67"/>
      <c r="BC170" s="67"/>
      <c r="BD170" s="67"/>
      <c r="BE170" s="67"/>
      <c r="BF170" s="67"/>
      <c r="BG170" s="67"/>
      <c r="BH170" s="67"/>
    </row>
    <row r="171" spans="1:60" x14ac:dyDescent="0.25">
      <c r="A171" s="67"/>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c r="AP171" s="67"/>
      <c r="AQ171" s="67"/>
      <c r="AR171" s="67"/>
      <c r="AS171" s="67"/>
      <c r="AT171" s="67"/>
      <c r="AU171" s="67"/>
      <c r="AV171" s="67"/>
      <c r="AW171" s="67"/>
      <c r="AX171" s="67"/>
      <c r="AY171" s="67"/>
      <c r="AZ171" s="67"/>
      <c r="BA171" s="67"/>
      <c r="BB171" s="67"/>
      <c r="BC171" s="67"/>
      <c r="BD171" s="67"/>
      <c r="BE171" s="67"/>
      <c r="BF171" s="67"/>
      <c r="BG171" s="67"/>
      <c r="BH171" s="67"/>
    </row>
    <row r="172" spans="1:60" x14ac:dyDescent="0.25">
      <c r="A172" s="67"/>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67"/>
      <c r="AH172" s="67"/>
      <c r="AI172" s="67"/>
      <c r="AJ172" s="67"/>
      <c r="AK172" s="67"/>
      <c r="AL172" s="67"/>
      <c r="AM172" s="67"/>
      <c r="AN172" s="67"/>
      <c r="AO172" s="67"/>
      <c r="AP172" s="67"/>
      <c r="AQ172" s="67"/>
      <c r="AR172" s="67"/>
      <c r="AS172" s="67"/>
      <c r="AT172" s="67"/>
      <c r="AU172" s="67"/>
      <c r="AV172" s="67"/>
      <c r="AW172" s="67"/>
      <c r="AX172" s="67"/>
      <c r="AY172" s="67"/>
      <c r="AZ172" s="67"/>
      <c r="BA172" s="67"/>
      <c r="BB172" s="67"/>
      <c r="BC172" s="67"/>
      <c r="BD172" s="67"/>
      <c r="BE172" s="67"/>
      <c r="BF172" s="67"/>
      <c r="BG172" s="67"/>
      <c r="BH172" s="67"/>
    </row>
    <row r="173" spans="1:60" x14ac:dyDescent="0.25">
      <c r="A173" s="67"/>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67"/>
      <c r="AI173" s="67"/>
      <c r="AJ173" s="67"/>
      <c r="AK173" s="67"/>
      <c r="AL173" s="67"/>
      <c r="AM173" s="67"/>
      <c r="AN173" s="67"/>
      <c r="AO173" s="67"/>
      <c r="AP173" s="67"/>
      <c r="AQ173" s="67"/>
      <c r="AR173" s="67"/>
      <c r="AS173" s="67"/>
      <c r="AT173" s="67"/>
      <c r="AU173" s="67"/>
      <c r="AV173" s="67"/>
      <c r="AW173" s="67"/>
      <c r="AX173" s="67"/>
      <c r="AY173" s="67"/>
      <c r="AZ173" s="67"/>
      <c r="BA173" s="67"/>
      <c r="BB173" s="67"/>
      <c r="BC173" s="67"/>
      <c r="BD173" s="67"/>
      <c r="BE173" s="67"/>
      <c r="BF173" s="67"/>
      <c r="BG173" s="67"/>
      <c r="BH173" s="67"/>
    </row>
    <row r="174" spans="1:60" x14ac:dyDescent="0.25">
      <c r="A174" s="67"/>
      <c r="B174" s="67"/>
      <c r="C174" s="67"/>
      <c r="D174" s="67"/>
      <c r="E174" s="67"/>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c r="AH174" s="67"/>
      <c r="AI174" s="67"/>
      <c r="AJ174" s="67"/>
      <c r="AK174" s="67"/>
      <c r="AL174" s="67"/>
      <c r="AM174" s="67"/>
      <c r="AN174" s="67"/>
      <c r="AO174" s="67"/>
      <c r="AP174" s="67"/>
      <c r="AQ174" s="67"/>
      <c r="AR174" s="67"/>
      <c r="AS174" s="67"/>
      <c r="AT174" s="67"/>
      <c r="AU174" s="67"/>
      <c r="AV174" s="67"/>
      <c r="AW174" s="67"/>
      <c r="AX174" s="67"/>
      <c r="AY174" s="67"/>
      <c r="AZ174" s="67"/>
      <c r="BA174" s="67"/>
      <c r="BB174" s="67"/>
      <c r="BC174" s="67"/>
      <c r="BD174" s="67"/>
      <c r="BE174" s="67"/>
      <c r="BF174" s="67"/>
      <c r="BG174" s="67"/>
      <c r="BH174" s="67"/>
    </row>
    <row r="175" spans="1:60" x14ac:dyDescent="0.25">
      <c r="A175" s="67"/>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c r="AH175" s="67"/>
      <c r="AI175" s="67"/>
      <c r="AJ175" s="67"/>
      <c r="AK175" s="67"/>
      <c r="AL175" s="67"/>
      <c r="AM175" s="67"/>
      <c r="AN175" s="67"/>
      <c r="AO175" s="67"/>
      <c r="AP175" s="67"/>
      <c r="AQ175" s="67"/>
      <c r="AR175" s="67"/>
      <c r="AS175" s="67"/>
      <c r="AT175" s="67"/>
      <c r="AU175" s="67"/>
      <c r="AV175" s="67"/>
      <c r="AW175" s="67"/>
      <c r="AX175" s="67"/>
      <c r="AY175" s="67"/>
      <c r="AZ175" s="67"/>
      <c r="BA175" s="67"/>
      <c r="BB175" s="67"/>
      <c r="BC175" s="67"/>
      <c r="BD175" s="67"/>
      <c r="BE175" s="67"/>
      <c r="BF175" s="67"/>
      <c r="BG175" s="67"/>
      <c r="BH175" s="67"/>
    </row>
    <row r="176" spans="1:60" x14ac:dyDescent="0.25">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67"/>
      <c r="AH176" s="67"/>
      <c r="AI176" s="67"/>
      <c r="AJ176" s="67"/>
      <c r="AK176" s="67"/>
      <c r="AL176" s="67"/>
      <c r="AM176" s="67"/>
      <c r="AN176" s="67"/>
      <c r="AO176" s="67"/>
      <c r="AP176" s="67"/>
      <c r="AQ176" s="67"/>
      <c r="AR176" s="67"/>
      <c r="AS176" s="67"/>
      <c r="AT176" s="67"/>
      <c r="AU176" s="67"/>
      <c r="AV176" s="67"/>
      <c r="AW176" s="67"/>
      <c r="AX176" s="67"/>
      <c r="AY176" s="67"/>
      <c r="AZ176" s="67"/>
      <c r="BA176" s="67"/>
      <c r="BB176" s="67"/>
      <c r="BC176" s="67"/>
      <c r="BD176" s="67"/>
      <c r="BE176" s="67"/>
      <c r="BF176" s="67"/>
      <c r="BG176" s="67"/>
      <c r="BH176" s="67"/>
    </row>
    <row r="177" spans="1:60" x14ac:dyDescent="0.25">
      <c r="A177" s="67"/>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c r="AP177" s="67"/>
      <c r="AQ177" s="67"/>
      <c r="AR177" s="67"/>
      <c r="AS177" s="67"/>
      <c r="AT177" s="67"/>
      <c r="AU177" s="67"/>
      <c r="AV177" s="67"/>
      <c r="AW177" s="67"/>
      <c r="AX177" s="67"/>
      <c r="AY177" s="67"/>
      <c r="AZ177" s="67"/>
      <c r="BA177" s="67"/>
      <c r="BB177" s="67"/>
      <c r="BC177" s="67"/>
      <c r="BD177" s="67"/>
      <c r="BE177" s="67"/>
      <c r="BF177" s="67"/>
      <c r="BG177" s="67"/>
      <c r="BH177" s="67"/>
    </row>
    <row r="178" spans="1:60" x14ac:dyDescent="0.25">
      <c r="A178" s="67"/>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c r="AP178" s="67"/>
      <c r="AQ178" s="67"/>
      <c r="AR178" s="67"/>
      <c r="AS178" s="67"/>
      <c r="AT178" s="67"/>
      <c r="AU178" s="67"/>
      <c r="AV178" s="67"/>
      <c r="AW178" s="67"/>
      <c r="AX178" s="67"/>
      <c r="AY178" s="67"/>
      <c r="AZ178" s="67"/>
      <c r="BA178" s="67"/>
      <c r="BB178" s="67"/>
      <c r="BC178" s="67"/>
      <c r="BD178" s="67"/>
      <c r="BE178" s="67"/>
      <c r="BF178" s="67"/>
      <c r="BG178" s="67"/>
      <c r="BH178" s="67"/>
    </row>
    <row r="179" spans="1:60" x14ac:dyDescent="0.25">
      <c r="A179" s="67"/>
      <c r="B179" s="67"/>
      <c r="C179" s="67"/>
      <c r="D179" s="67"/>
      <c r="E179" s="67"/>
      <c r="F179" s="67"/>
      <c r="G179" s="67"/>
      <c r="H179" s="67"/>
      <c r="I179" s="67"/>
      <c r="J179" s="67"/>
      <c r="K179" s="67"/>
      <c r="L179" s="67"/>
      <c r="M179" s="67"/>
      <c r="N179" s="67"/>
      <c r="O179" s="67"/>
      <c r="P179" s="67"/>
      <c r="Q179" s="67"/>
      <c r="R179" s="67"/>
      <c r="S179" s="67"/>
      <c r="T179" s="67"/>
      <c r="U179" s="67"/>
      <c r="V179" s="67"/>
      <c r="W179" s="67"/>
      <c r="X179" s="67"/>
      <c r="Y179" s="67"/>
      <c r="Z179" s="67"/>
      <c r="AA179" s="67"/>
      <c r="AB179" s="67"/>
      <c r="AC179" s="67"/>
      <c r="AD179" s="67"/>
      <c r="AE179" s="67"/>
      <c r="AF179" s="67"/>
      <c r="AG179" s="67"/>
      <c r="AH179" s="67"/>
      <c r="AI179" s="67"/>
      <c r="AJ179" s="67"/>
      <c r="AK179" s="67"/>
      <c r="AL179" s="67"/>
      <c r="AM179" s="67"/>
      <c r="AN179" s="67"/>
      <c r="AO179" s="67"/>
      <c r="AP179" s="67"/>
      <c r="AQ179" s="67"/>
      <c r="AR179" s="67"/>
      <c r="AS179" s="67"/>
      <c r="AT179" s="67"/>
      <c r="AU179" s="67"/>
      <c r="AV179" s="67"/>
      <c r="AW179" s="67"/>
      <c r="AX179" s="67"/>
      <c r="AY179" s="67"/>
      <c r="AZ179" s="67"/>
      <c r="BA179" s="67"/>
      <c r="BB179" s="67"/>
      <c r="BC179" s="67"/>
      <c r="BD179" s="67"/>
      <c r="BE179" s="67"/>
      <c r="BF179" s="67"/>
      <c r="BG179" s="67"/>
      <c r="BH179" s="67"/>
    </row>
    <row r="180" spans="1:60" x14ac:dyDescent="0.25">
      <c r="A180" s="67"/>
      <c r="B180" s="67"/>
      <c r="C180" s="67"/>
      <c r="D180" s="67"/>
      <c r="E180" s="67"/>
      <c r="F180" s="67"/>
      <c r="G180" s="67"/>
      <c r="H180" s="67"/>
      <c r="I180" s="67"/>
      <c r="J180" s="67"/>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c r="AP180" s="67"/>
      <c r="AQ180" s="67"/>
      <c r="AR180" s="67"/>
      <c r="AS180" s="67"/>
      <c r="AT180" s="67"/>
      <c r="AU180" s="67"/>
      <c r="AV180" s="67"/>
      <c r="AW180" s="67"/>
      <c r="AX180" s="67"/>
      <c r="AY180" s="67"/>
      <c r="AZ180" s="67"/>
      <c r="BA180" s="67"/>
      <c r="BB180" s="67"/>
      <c r="BC180" s="67"/>
      <c r="BD180" s="67"/>
      <c r="BE180" s="67"/>
      <c r="BF180" s="67"/>
      <c r="BG180" s="67"/>
      <c r="BH180" s="67"/>
    </row>
    <row r="181" spans="1:60" x14ac:dyDescent="0.25">
      <c r="A181" s="67"/>
      <c r="B181" s="67"/>
      <c r="C181" s="67"/>
      <c r="D181" s="67"/>
      <c r="E181" s="67"/>
      <c r="F181" s="67"/>
      <c r="G181" s="67"/>
      <c r="H181" s="67"/>
      <c r="I181" s="67"/>
      <c r="J181" s="67"/>
      <c r="K181" s="67"/>
      <c r="L181" s="67"/>
      <c r="M181" s="67"/>
      <c r="N181" s="67"/>
      <c r="O181" s="67"/>
      <c r="P181" s="67"/>
      <c r="Q181" s="67"/>
      <c r="R181" s="67"/>
      <c r="S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c r="AP181" s="67"/>
      <c r="AQ181" s="67"/>
      <c r="AR181" s="67"/>
      <c r="AS181" s="67"/>
      <c r="AT181" s="67"/>
      <c r="AU181" s="67"/>
      <c r="AV181" s="67"/>
      <c r="AW181" s="67"/>
      <c r="AX181" s="67"/>
      <c r="AY181" s="67"/>
      <c r="AZ181" s="67"/>
      <c r="BA181" s="67"/>
      <c r="BB181" s="67"/>
      <c r="BC181" s="67"/>
      <c r="BD181" s="67"/>
      <c r="BE181" s="67"/>
      <c r="BF181" s="67"/>
      <c r="BG181" s="67"/>
      <c r="BH181" s="67"/>
    </row>
    <row r="182" spans="1:60" x14ac:dyDescent="0.25">
      <c r="A182" s="67"/>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c r="AP182" s="67"/>
      <c r="AQ182" s="67"/>
      <c r="AR182" s="67"/>
      <c r="AS182" s="67"/>
      <c r="AT182" s="67"/>
      <c r="AU182" s="67"/>
      <c r="AV182" s="67"/>
      <c r="AW182" s="67"/>
      <c r="AX182" s="67"/>
      <c r="AY182" s="67"/>
      <c r="AZ182" s="67"/>
      <c r="BA182" s="67"/>
      <c r="BB182" s="67"/>
      <c r="BC182" s="67"/>
      <c r="BD182" s="67"/>
      <c r="BE182" s="67"/>
      <c r="BF182" s="67"/>
      <c r="BG182" s="67"/>
      <c r="BH182" s="67"/>
    </row>
    <row r="183" spans="1:60" x14ac:dyDescent="0.25">
      <c r="A183" s="67"/>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7"/>
      <c r="BC183" s="67"/>
      <c r="BD183" s="67"/>
      <c r="BE183" s="67"/>
      <c r="BF183" s="67"/>
      <c r="BG183" s="67"/>
      <c r="BH183" s="67"/>
    </row>
    <row r="184" spans="1:60" x14ac:dyDescent="0.25">
      <c r="A184" s="67"/>
      <c r="B184" s="67"/>
      <c r="C184" s="67"/>
      <c r="D184" s="67"/>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c r="BG184" s="67"/>
      <c r="BH184" s="67"/>
    </row>
    <row r="185" spans="1:60" x14ac:dyDescent="0.25">
      <c r="A185" s="67"/>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c r="AP185" s="67"/>
      <c r="AQ185" s="67"/>
      <c r="AR185" s="67"/>
      <c r="AS185" s="67"/>
      <c r="AT185" s="67"/>
      <c r="AU185" s="67"/>
      <c r="AV185" s="67"/>
      <c r="AW185" s="67"/>
      <c r="AX185" s="67"/>
      <c r="AY185" s="67"/>
      <c r="AZ185" s="67"/>
      <c r="BA185" s="67"/>
      <c r="BB185" s="67"/>
      <c r="BC185" s="67"/>
      <c r="BD185" s="67"/>
      <c r="BE185" s="67"/>
      <c r="BF185" s="67"/>
      <c r="BG185" s="67"/>
      <c r="BH185" s="67"/>
    </row>
    <row r="186" spans="1:60" x14ac:dyDescent="0.25">
      <c r="A186" s="67"/>
      <c r="B186" s="67"/>
      <c r="C186" s="67"/>
      <c r="D186" s="67"/>
      <c r="E186" s="67"/>
      <c r="F186" s="67"/>
      <c r="G186" s="67"/>
      <c r="H186" s="67"/>
      <c r="I186" s="67"/>
      <c r="J186" s="67"/>
      <c r="K186" s="67"/>
      <c r="L186" s="67"/>
      <c r="M186" s="67"/>
      <c r="N186" s="67"/>
      <c r="O186" s="67"/>
      <c r="P186" s="67"/>
      <c r="Q186" s="67"/>
      <c r="R186" s="67"/>
      <c r="S186" s="67"/>
      <c r="T186" s="67"/>
      <c r="U186" s="67"/>
      <c r="V186" s="67"/>
      <c r="W186" s="67"/>
      <c r="X186" s="67"/>
      <c r="Y186" s="67"/>
      <c r="Z186" s="67"/>
      <c r="AA186" s="67"/>
      <c r="AB186" s="67"/>
      <c r="AC186" s="67"/>
      <c r="AD186" s="67"/>
      <c r="AE186" s="67"/>
      <c r="AF186" s="67"/>
      <c r="AG186" s="67"/>
      <c r="AH186" s="67"/>
      <c r="AI186" s="67"/>
      <c r="AJ186" s="67"/>
      <c r="AK186" s="67"/>
      <c r="AL186" s="67"/>
      <c r="AM186" s="67"/>
      <c r="AN186" s="67"/>
      <c r="AO186" s="67"/>
      <c r="AP186" s="67"/>
      <c r="AQ186" s="67"/>
      <c r="AR186" s="67"/>
      <c r="AS186" s="67"/>
      <c r="AT186" s="67"/>
      <c r="AU186" s="67"/>
      <c r="AV186" s="67"/>
      <c r="AW186" s="67"/>
      <c r="AX186" s="67"/>
      <c r="AY186" s="67"/>
      <c r="AZ186" s="67"/>
      <c r="BA186" s="67"/>
      <c r="BB186" s="67"/>
      <c r="BC186" s="67"/>
      <c r="BD186" s="67"/>
      <c r="BE186" s="67"/>
      <c r="BF186" s="67"/>
      <c r="BG186" s="67"/>
      <c r="BH186" s="67"/>
    </row>
    <row r="187" spans="1:60" x14ac:dyDescent="0.25">
      <c r="A187" s="67"/>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c r="AP187" s="67"/>
      <c r="AQ187" s="67"/>
      <c r="AR187" s="67"/>
      <c r="AS187" s="67"/>
      <c r="AT187" s="67"/>
      <c r="AU187" s="67"/>
      <c r="AV187" s="67"/>
      <c r="AW187" s="67"/>
      <c r="AX187" s="67"/>
      <c r="AY187" s="67"/>
      <c r="AZ187" s="67"/>
      <c r="BA187" s="67"/>
      <c r="BB187" s="67"/>
      <c r="BC187" s="67"/>
      <c r="BD187" s="67"/>
      <c r="BE187" s="67"/>
      <c r="BF187" s="67"/>
      <c r="BG187" s="67"/>
      <c r="BH187" s="67"/>
    </row>
    <row r="188" spans="1:60" x14ac:dyDescent="0.25">
      <c r="A188" s="67"/>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c r="AG188" s="67"/>
      <c r="AH188" s="67"/>
      <c r="AI188" s="67"/>
      <c r="AJ188" s="67"/>
      <c r="AK188" s="67"/>
      <c r="AL188" s="67"/>
      <c r="AM188" s="67"/>
      <c r="AN188" s="67"/>
      <c r="AO188" s="67"/>
      <c r="AP188" s="67"/>
      <c r="AQ188" s="67"/>
      <c r="AR188" s="67"/>
      <c r="AS188" s="67"/>
      <c r="AT188" s="67"/>
      <c r="AU188" s="67"/>
      <c r="AV188" s="67"/>
      <c r="AW188" s="67"/>
      <c r="AX188" s="67"/>
      <c r="AY188" s="67"/>
      <c r="AZ188" s="67"/>
      <c r="BA188" s="67"/>
      <c r="BB188" s="67"/>
      <c r="BC188" s="67"/>
      <c r="BD188" s="67"/>
      <c r="BE188" s="67"/>
      <c r="BF188" s="67"/>
      <c r="BG188" s="67"/>
      <c r="BH188" s="67"/>
    </row>
    <row r="189" spans="1:60" x14ac:dyDescent="0.25">
      <c r="A189" s="67"/>
      <c r="B189" s="67"/>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c r="AZ189" s="67"/>
      <c r="BA189" s="67"/>
      <c r="BB189" s="67"/>
      <c r="BC189" s="67"/>
      <c r="BD189" s="67"/>
      <c r="BE189" s="67"/>
      <c r="BF189" s="67"/>
      <c r="BG189" s="67"/>
      <c r="BH189" s="67"/>
    </row>
    <row r="190" spans="1:60" x14ac:dyDescent="0.25">
      <c r="A190" s="67"/>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c r="Z190" s="67"/>
      <c r="AA190" s="67"/>
      <c r="AB190" s="67"/>
      <c r="AC190" s="67"/>
      <c r="AD190" s="67"/>
      <c r="AE190" s="67"/>
      <c r="AF190" s="67"/>
      <c r="AG190" s="67"/>
      <c r="AH190" s="67"/>
      <c r="AI190" s="67"/>
      <c r="AJ190" s="67"/>
      <c r="AK190" s="67"/>
      <c r="AL190" s="67"/>
      <c r="AM190" s="67"/>
      <c r="AN190" s="67"/>
      <c r="AO190" s="67"/>
      <c r="AP190" s="67"/>
      <c r="AQ190" s="67"/>
      <c r="AR190" s="67"/>
      <c r="AS190" s="67"/>
      <c r="AT190" s="67"/>
      <c r="AU190" s="67"/>
      <c r="AV190" s="67"/>
      <c r="AW190" s="67"/>
      <c r="AX190" s="67"/>
      <c r="AY190" s="67"/>
      <c r="AZ190" s="67"/>
      <c r="BA190" s="67"/>
      <c r="BB190" s="67"/>
      <c r="BC190" s="67"/>
      <c r="BD190" s="67"/>
      <c r="BE190" s="67"/>
      <c r="BF190" s="67"/>
      <c r="BG190" s="67"/>
      <c r="BH190" s="67"/>
    </row>
    <row r="191" spans="1:60" x14ac:dyDescent="0.25">
      <c r="A191" s="67"/>
      <c r="J191" s="67"/>
      <c r="K191" s="67"/>
      <c r="L191" s="67"/>
      <c r="M191" s="67"/>
      <c r="N191" s="67"/>
      <c r="O191" s="67"/>
      <c r="P191" s="67"/>
      <c r="Q191" s="67"/>
      <c r="R191" s="67"/>
      <c r="S191" s="67"/>
      <c r="T191" s="67"/>
      <c r="U191" s="67"/>
      <c r="V191" s="67"/>
      <c r="W191" s="67"/>
      <c r="X191" s="67"/>
      <c r="Y191" s="67"/>
      <c r="Z191" s="67"/>
      <c r="AA191" s="67"/>
      <c r="AB191" s="67"/>
      <c r="AC191" s="67"/>
      <c r="AD191" s="67"/>
      <c r="AE191" s="67"/>
      <c r="AF191" s="67"/>
      <c r="AG191" s="67"/>
      <c r="AH191" s="67"/>
      <c r="AI191" s="67"/>
      <c r="AJ191" s="67"/>
      <c r="AK191" s="67"/>
      <c r="AL191" s="67"/>
      <c r="AM191" s="67"/>
      <c r="AN191" s="67"/>
      <c r="AO191" s="67"/>
      <c r="AP191" s="67"/>
      <c r="AQ191" s="67"/>
      <c r="AR191" s="67"/>
      <c r="AS191" s="67"/>
      <c r="AT191" s="67"/>
      <c r="AU191" s="67"/>
      <c r="AV191" s="67"/>
      <c r="AW191" s="67"/>
      <c r="AX191" s="67"/>
      <c r="AY191" s="67"/>
      <c r="AZ191" s="67"/>
      <c r="BA191" s="67"/>
      <c r="BB191" s="67"/>
      <c r="BC191" s="67"/>
      <c r="BD191" s="67"/>
      <c r="BE191" s="67"/>
      <c r="BF191" s="67"/>
      <c r="BG191" s="67"/>
      <c r="BH191" s="67"/>
    </row>
    <row r="192" spans="1:60" x14ac:dyDescent="0.25">
      <c r="A192" s="67"/>
      <c r="J192" s="67"/>
      <c r="K192" s="67"/>
      <c r="L192" s="67"/>
      <c r="M192" s="67"/>
      <c r="N192" s="67"/>
      <c r="O192" s="67"/>
      <c r="P192" s="67"/>
      <c r="Q192" s="67"/>
      <c r="R192" s="67"/>
      <c r="S192" s="67"/>
      <c r="T192" s="67"/>
      <c r="U192" s="67"/>
      <c r="V192" s="67"/>
      <c r="W192" s="67"/>
      <c r="X192" s="67"/>
      <c r="Y192" s="67"/>
      <c r="Z192" s="67"/>
      <c r="AA192" s="67"/>
      <c r="AB192" s="67"/>
      <c r="AC192" s="67"/>
      <c r="AD192" s="67"/>
      <c r="AE192" s="67"/>
      <c r="AF192" s="67"/>
      <c r="AG192" s="67"/>
      <c r="AH192" s="67"/>
      <c r="AI192" s="67"/>
      <c r="AJ192" s="67"/>
      <c r="AK192" s="67"/>
      <c r="AL192" s="67"/>
      <c r="AM192" s="67"/>
      <c r="AN192" s="67"/>
      <c r="AO192" s="67"/>
      <c r="AP192" s="67"/>
      <c r="AQ192" s="67"/>
      <c r="AR192" s="67"/>
      <c r="AS192" s="67"/>
      <c r="AT192" s="67"/>
      <c r="AU192" s="67"/>
      <c r="AV192" s="67"/>
      <c r="AW192" s="67"/>
      <c r="AX192" s="67"/>
      <c r="AY192" s="67"/>
      <c r="AZ192" s="67"/>
      <c r="BA192" s="67"/>
      <c r="BB192" s="67"/>
      <c r="BC192" s="67"/>
      <c r="BD192" s="67"/>
      <c r="BE192" s="67"/>
      <c r="BF192" s="67"/>
      <c r="BG192" s="67"/>
      <c r="BH192" s="67"/>
    </row>
    <row r="193" spans="1:60" x14ac:dyDescent="0.25">
      <c r="A193" s="67"/>
      <c r="J193" s="67"/>
      <c r="K193" s="67"/>
      <c r="L193" s="67"/>
      <c r="M193" s="67"/>
      <c r="N193" s="67"/>
      <c r="O193" s="67"/>
      <c r="P193" s="67"/>
      <c r="Q193" s="67"/>
      <c r="R193" s="67"/>
      <c r="S193" s="67"/>
      <c r="T193" s="67"/>
      <c r="U193" s="67"/>
      <c r="V193" s="67"/>
      <c r="W193" s="67"/>
      <c r="X193" s="67"/>
      <c r="Y193" s="67"/>
      <c r="Z193" s="67"/>
      <c r="AA193" s="67"/>
      <c r="AB193" s="67"/>
      <c r="AC193" s="67"/>
      <c r="AD193" s="67"/>
      <c r="AE193" s="67"/>
      <c r="AF193" s="67"/>
      <c r="AG193" s="67"/>
      <c r="AH193" s="67"/>
      <c r="AI193" s="67"/>
      <c r="AJ193" s="67"/>
      <c r="AK193" s="67"/>
      <c r="AL193" s="67"/>
      <c r="AM193" s="67"/>
      <c r="AN193" s="67"/>
      <c r="AO193" s="67"/>
      <c r="AP193" s="67"/>
      <c r="AQ193" s="67"/>
      <c r="AR193" s="67"/>
      <c r="AS193" s="67"/>
      <c r="AT193" s="67"/>
      <c r="AU193" s="67"/>
      <c r="AV193" s="67"/>
      <c r="AW193" s="67"/>
      <c r="AX193" s="67"/>
      <c r="AY193" s="67"/>
      <c r="AZ193" s="67"/>
      <c r="BA193" s="67"/>
      <c r="BB193" s="67"/>
      <c r="BC193" s="67"/>
      <c r="BD193" s="67"/>
      <c r="BE193" s="67"/>
      <c r="BF193" s="67"/>
      <c r="BG193" s="67"/>
      <c r="BH193" s="67"/>
    </row>
    <row r="194" spans="1:60" x14ac:dyDescent="0.25">
      <c r="A194" s="67"/>
      <c r="J194" s="67"/>
      <c r="K194" s="67"/>
      <c r="L194" s="67"/>
      <c r="M194" s="67"/>
      <c r="N194" s="67"/>
      <c r="O194" s="67"/>
      <c r="P194" s="67"/>
      <c r="Q194" s="67"/>
      <c r="R194" s="67"/>
      <c r="S194" s="67"/>
      <c r="T194" s="67"/>
      <c r="U194" s="67"/>
      <c r="V194" s="67"/>
      <c r="W194" s="67"/>
      <c r="X194" s="67"/>
      <c r="Y194" s="67"/>
      <c r="Z194" s="67"/>
      <c r="AA194" s="67"/>
      <c r="AB194" s="67"/>
      <c r="AC194" s="67"/>
      <c r="AD194" s="67"/>
      <c r="AE194" s="67"/>
      <c r="AF194" s="67"/>
      <c r="AG194" s="67"/>
      <c r="AH194" s="67"/>
      <c r="AI194" s="67"/>
      <c r="AJ194" s="67"/>
      <c r="AK194" s="67"/>
      <c r="AL194" s="67"/>
      <c r="AM194" s="67"/>
      <c r="AN194" s="67"/>
      <c r="AO194" s="67"/>
      <c r="AP194" s="67"/>
      <c r="AQ194" s="67"/>
      <c r="AR194" s="67"/>
      <c r="AS194" s="67"/>
      <c r="AT194" s="67"/>
      <c r="AU194" s="67"/>
      <c r="AV194" s="67"/>
      <c r="AW194" s="67"/>
      <c r="AX194" s="67"/>
      <c r="AY194" s="67"/>
      <c r="AZ194" s="67"/>
      <c r="BA194" s="67"/>
      <c r="BB194" s="67"/>
      <c r="BC194" s="67"/>
      <c r="BD194" s="67"/>
      <c r="BE194" s="67"/>
      <c r="BF194" s="67"/>
      <c r="BG194" s="67"/>
      <c r="BH194" s="67"/>
    </row>
    <row r="195" spans="1:60" x14ac:dyDescent="0.25">
      <c r="A195" s="67"/>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c r="AH195" s="67"/>
      <c r="AI195" s="67"/>
      <c r="AJ195" s="67"/>
      <c r="AK195" s="67"/>
      <c r="AL195" s="67"/>
      <c r="AM195" s="67"/>
      <c r="AN195" s="67"/>
      <c r="AO195" s="67"/>
      <c r="AP195" s="67"/>
      <c r="AQ195" s="67"/>
      <c r="AR195" s="67"/>
      <c r="AS195" s="67"/>
      <c r="AT195" s="67"/>
      <c r="AU195" s="67"/>
      <c r="AV195" s="67"/>
      <c r="AW195" s="67"/>
      <c r="AX195" s="67"/>
      <c r="AY195" s="67"/>
      <c r="AZ195" s="67"/>
      <c r="BA195" s="67"/>
      <c r="BB195" s="67"/>
      <c r="BC195" s="67"/>
      <c r="BD195" s="67"/>
      <c r="BE195" s="67"/>
      <c r="BF195" s="67"/>
      <c r="BG195" s="67"/>
      <c r="BH195" s="67"/>
    </row>
    <row r="196" spans="1:60" x14ac:dyDescent="0.25">
      <c r="A196" s="67"/>
      <c r="J196" s="67"/>
      <c r="K196" s="67"/>
      <c r="L196" s="67"/>
      <c r="M196" s="67"/>
      <c r="N196" s="67"/>
      <c r="O196" s="67"/>
      <c r="P196" s="67"/>
      <c r="Q196" s="67"/>
      <c r="R196" s="67"/>
      <c r="S196" s="67"/>
      <c r="T196" s="67"/>
      <c r="U196" s="67"/>
      <c r="V196" s="67"/>
      <c r="W196" s="67"/>
      <c r="X196" s="67"/>
      <c r="Y196" s="67"/>
      <c r="Z196" s="67"/>
      <c r="AA196" s="67"/>
      <c r="AB196" s="67"/>
      <c r="AC196" s="67"/>
      <c r="AD196" s="67"/>
      <c r="AE196" s="67"/>
      <c r="AF196" s="67"/>
      <c r="AG196" s="67"/>
      <c r="AH196" s="67"/>
      <c r="AI196" s="67"/>
      <c r="AJ196" s="67"/>
      <c r="AK196" s="67"/>
      <c r="AL196" s="67"/>
      <c r="AM196" s="67"/>
      <c r="AN196" s="67"/>
      <c r="AO196" s="67"/>
      <c r="AP196" s="67"/>
      <c r="AQ196" s="67"/>
      <c r="AR196" s="67"/>
      <c r="AS196" s="67"/>
      <c r="AT196" s="67"/>
      <c r="AU196" s="67"/>
      <c r="AV196" s="67"/>
      <c r="AW196" s="67"/>
      <c r="AX196" s="67"/>
      <c r="AY196" s="67"/>
      <c r="AZ196" s="67"/>
      <c r="BA196" s="67"/>
      <c r="BB196" s="67"/>
      <c r="BC196" s="67"/>
      <c r="BD196" s="67"/>
      <c r="BE196" s="67"/>
      <c r="BF196" s="67"/>
      <c r="BG196" s="67"/>
      <c r="BH196" s="67"/>
    </row>
    <row r="197" spans="1:60" x14ac:dyDescent="0.25">
      <c r="A197" s="67"/>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67"/>
      <c r="AH197" s="67"/>
      <c r="AI197" s="67"/>
      <c r="AJ197" s="67"/>
      <c r="AK197" s="67"/>
      <c r="AL197" s="67"/>
      <c r="AM197" s="67"/>
      <c r="AN197" s="67"/>
      <c r="AO197" s="67"/>
      <c r="AP197" s="67"/>
      <c r="AQ197" s="67"/>
      <c r="AR197" s="67"/>
      <c r="AS197" s="67"/>
      <c r="AT197" s="67"/>
      <c r="AU197" s="67"/>
      <c r="AV197" s="67"/>
      <c r="AW197" s="67"/>
      <c r="AX197" s="67"/>
      <c r="AY197" s="67"/>
      <c r="AZ197" s="67"/>
      <c r="BA197" s="67"/>
      <c r="BB197" s="67"/>
      <c r="BC197" s="67"/>
      <c r="BD197" s="67"/>
      <c r="BE197" s="67"/>
      <c r="BF197" s="67"/>
      <c r="BG197" s="67"/>
      <c r="BH197" s="67"/>
    </row>
    <row r="198" spans="1:60" x14ac:dyDescent="0.25">
      <c r="A198" s="67"/>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67"/>
      <c r="AH198" s="67"/>
      <c r="AI198" s="67"/>
      <c r="AJ198" s="67"/>
      <c r="AK198" s="67"/>
      <c r="AL198" s="67"/>
      <c r="AM198" s="67"/>
      <c r="AN198" s="67"/>
      <c r="AO198" s="67"/>
      <c r="AP198" s="67"/>
      <c r="AQ198" s="67"/>
      <c r="AR198" s="67"/>
      <c r="AS198" s="67"/>
      <c r="AT198" s="67"/>
      <c r="AU198" s="67"/>
      <c r="AV198" s="67"/>
      <c r="AW198" s="67"/>
      <c r="AX198" s="67"/>
      <c r="AY198" s="67"/>
      <c r="AZ198" s="67"/>
      <c r="BA198" s="67"/>
      <c r="BB198" s="67"/>
      <c r="BC198" s="67"/>
      <c r="BD198" s="67"/>
      <c r="BE198" s="67"/>
      <c r="BF198" s="67"/>
      <c r="BG198" s="67"/>
      <c r="BH198" s="67"/>
    </row>
    <row r="199" spans="1:60" x14ac:dyDescent="0.25">
      <c r="A199" s="67"/>
      <c r="J199" s="67"/>
      <c r="K199" s="67"/>
      <c r="L199" s="67"/>
      <c r="M199" s="67"/>
      <c r="N199" s="67"/>
      <c r="O199" s="67"/>
      <c r="P199" s="67"/>
      <c r="Q199" s="67"/>
      <c r="R199" s="67"/>
      <c r="S199" s="67"/>
      <c r="T199" s="67"/>
      <c r="U199" s="67"/>
      <c r="V199" s="67"/>
      <c r="W199" s="67"/>
      <c r="X199" s="67"/>
      <c r="Y199" s="67"/>
      <c r="Z199" s="67"/>
      <c r="AA199" s="67"/>
      <c r="AB199" s="67"/>
      <c r="AC199" s="67"/>
      <c r="AD199" s="67"/>
      <c r="AE199" s="67"/>
      <c r="AF199" s="67"/>
      <c r="AG199" s="67"/>
      <c r="AH199" s="67"/>
      <c r="AI199" s="67"/>
      <c r="AJ199" s="67"/>
      <c r="AK199" s="67"/>
      <c r="AL199" s="67"/>
      <c r="AM199" s="67"/>
      <c r="AN199" s="67"/>
      <c r="AO199" s="67"/>
      <c r="AP199" s="67"/>
      <c r="AQ199" s="67"/>
      <c r="AR199" s="67"/>
      <c r="AS199" s="67"/>
      <c r="AT199" s="67"/>
      <c r="AU199" s="67"/>
      <c r="AV199" s="67"/>
      <c r="AW199" s="67"/>
      <c r="AX199" s="67"/>
      <c r="AY199" s="67"/>
      <c r="AZ199" s="67"/>
      <c r="BA199" s="67"/>
      <c r="BB199" s="67"/>
      <c r="BC199" s="67"/>
      <c r="BD199" s="67"/>
      <c r="BE199" s="67"/>
      <c r="BF199" s="67"/>
      <c r="BG199" s="67"/>
      <c r="BH199" s="67"/>
    </row>
    <row r="200" spans="1:60" x14ac:dyDescent="0.25">
      <c r="A200" s="67"/>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c r="AP200" s="67"/>
      <c r="AQ200" s="67"/>
      <c r="AR200" s="67"/>
      <c r="AS200" s="67"/>
      <c r="AT200" s="67"/>
      <c r="AU200" s="67"/>
      <c r="AV200" s="67"/>
      <c r="AW200" s="67"/>
      <c r="AX200" s="67"/>
      <c r="AY200" s="67"/>
      <c r="AZ200" s="67"/>
      <c r="BA200" s="67"/>
      <c r="BB200" s="67"/>
      <c r="BC200" s="67"/>
      <c r="BD200" s="67"/>
      <c r="BE200" s="67"/>
      <c r="BF200" s="67"/>
      <c r="BG200" s="67"/>
      <c r="BH200" s="67"/>
    </row>
    <row r="201" spans="1:60" x14ac:dyDescent="0.25">
      <c r="A201" s="67"/>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67"/>
      <c r="AH201" s="67"/>
      <c r="AI201" s="67"/>
      <c r="AJ201" s="67"/>
      <c r="AK201" s="67"/>
      <c r="AL201" s="67"/>
      <c r="AM201" s="67"/>
      <c r="AN201" s="67"/>
      <c r="AO201" s="67"/>
      <c r="AP201" s="67"/>
      <c r="AQ201" s="67"/>
      <c r="AR201" s="67"/>
      <c r="AS201" s="67"/>
      <c r="AT201" s="67"/>
      <c r="AU201" s="67"/>
      <c r="AV201" s="67"/>
      <c r="AW201" s="67"/>
      <c r="AX201" s="67"/>
      <c r="AY201" s="67"/>
      <c r="AZ201" s="67"/>
      <c r="BA201" s="67"/>
      <c r="BB201" s="67"/>
      <c r="BC201" s="67"/>
      <c r="BD201" s="67"/>
      <c r="BE201" s="67"/>
      <c r="BF201" s="67"/>
      <c r="BG201" s="67"/>
      <c r="BH201" s="67"/>
    </row>
    <row r="202" spans="1:60" x14ac:dyDescent="0.25">
      <c r="A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AS202" s="67"/>
      <c r="AT202" s="67"/>
      <c r="AU202" s="67"/>
      <c r="AV202" s="67"/>
      <c r="AW202" s="67"/>
      <c r="AX202" s="67"/>
      <c r="AY202" s="67"/>
      <c r="AZ202" s="67"/>
      <c r="BA202" s="67"/>
      <c r="BB202" s="67"/>
      <c r="BC202" s="67"/>
      <c r="BD202" s="67"/>
      <c r="BE202" s="67"/>
      <c r="BF202" s="67"/>
      <c r="BG202" s="67"/>
      <c r="BH202" s="67"/>
    </row>
    <row r="203" spans="1:60" x14ac:dyDescent="0.25">
      <c r="A203" s="67"/>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Q203" s="67"/>
      <c r="AR203" s="67"/>
      <c r="AS203" s="67"/>
      <c r="AT203" s="67"/>
      <c r="AU203" s="67"/>
      <c r="AV203" s="67"/>
      <c r="AW203" s="67"/>
      <c r="AX203" s="67"/>
      <c r="AY203" s="67"/>
      <c r="AZ203" s="67"/>
      <c r="BA203" s="67"/>
      <c r="BB203" s="67"/>
      <c r="BC203" s="67"/>
      <c r="BD203" s="67"/>
      <c r="BE203" s="67"/>
      <c r="BF203" s="67"/>
      <c r="BG203" s="67"/>
      <c r="BH203" s="67"/>
    </row>
    <row r="204" spans="1:60" x14ac:dyDescent="0.25">
      <c r="A204" s="67"/>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c r="AP204" s="67"/>
      <c r="AQ204" s="67"/>
      <c r="AR204" s="67"/>
      <c r="AS204" s="67"/>
      <c r="AT204" s="67"/>
      <c r="AU204" s="67"/>
      <c r="AV204" s="67"/>
      <c r="AW204" s="67"/>
      <c r="AX204" s="67"/>
      <c r="AY204" s="67"/>
      <c r="AZ204" s="67"/>
      <c r="BA204" s="67"/>
      <c r="BB204" s="67"/>
      <c r="BC204" s="67"/>
      <c r="BD204" s="67"/>
      <c r="BE204" s="67"/>
      <c r="BF204" s="67"/>
      <c r="BG204" s="67"/>
      <c r="BH204" s="67"/>
    </row>
    <row r="205" spans="1:60" x14ac:dyDescent="0.25">
      <c r="A205" s="67"/>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c r="AP205" s="67"/>
      <c r="AQ205" s="67"/>
      <c r="AR205" s="67"/>
      <c r="AS205" s="67"/>
      <c r="AT205" s="67"/>
      <c r="AU205" s="67"/>
      <c r="AV205" s="67"/>
      <c r="AW205" s="67"/>
      <c r="AX205" s="67"/>
      <c r="AY205" s="67"/>
      <c r="AZ205" s="67"/>
      <c r="BA205" s="67"/>
      <c r="BB205" s="67"/>
      <c r="BC205" s="67"/>
      <c r="BD205" s="67"/>
      <c r="BE205" s="67"/>
      <c r="BF205" s="67"/>
      <c r="BG205" s="67"/>
      <c r="BH205" s="67"/>
    </row>
    <row r="206" spans="1:60" x14ac:dyDescent="0.25">
      <c r="A206" s="67"/>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c r="AP206" s="67"/>
      <c r="AQ206" s="67"/>
      <c r="AR206" s="67"/>
      <c r="AS206" s="67"/>
      <c r="AT206" s="67"/>
      <c r="AU206" s="67"/>
      <c r="AV206" s="67"/>
      <c r="AW206" s="67"/>
      <c r="AX206" s="67"/>
      <c r="AY206" s="67"/>
      <c r="AZ206" s="67"/>
      <c r="BA206" s="67"/>
      <c r="BB206" s="67"/>
      <c r="BC206" s="67"/>
      <c r="BD206" s="67"/>
      <c r="BE206" s="67"/>
      <c r="BF206" s="67"/>
      <c r="BG206" s="67"/>
      <c r="BH206" s="67"/>
    </row>
    <row r="207" spans="1:60" x14ac:dyDescent="0.25">
      <c r="A207" s="67"/>
      <c r="J207" s="67"/>
      <c r="K207" s="67"/>
      <c r="L207" s="67"/>
      <c r="M207" s="67"/>
      <c r="N207" s="67"/>
      <c r="O207" s="67"/>
      <c r="P207" s="67"/>
      <c r="Q207" s="67"/>
      <c r="R207" s="67"/>
      <c r="S207" s="67"/>
      <c r="T207" s="67"/>
      <c r="U207" s="67"/>
      <c r="V207" s="67"/>
      <c r="W207" s="67"/>
      <c r="X207" s="67"/>
      <c r="Y207" s="67"/>
      <c r="Z207" s="67"/>
      <c r="AA207" s="67"/>
      <c r="AB207" s="67"/>
      <c r="AC207" s="67"/>
      <c r="AD207" s="67"/>
      <c r="AE207" s="67"/>
      <c r="AF207" s="67"/>
      <c r="AG207" s="67"/>
      <c r="AH207" s="67"/>
      <c r="AI207" s="67"/>
      <c r="AJ207" s="67"/>
      <c r="AK207" s="67"/>
      <c r="AL207" s="67"/>
      <c r="AM207" s="67"/>
      <c r="AN207" s="67"/>
      <c r="AO207" s="67"/>
      <c r="AP207" s="67"/>
      <c r="AQ207" s="67"/>
      <c r="AR207" s="67"/>
      <c r="AS207" s="67"/>
      <c r="AT207" s="67"/>
      <c r="AU207" s="67"/>
      <c r="AV207" s="67"/>
      <c r="AW207" s="67"/>
      <c r="AX207" s="67"/>
      <c r="AY207" s="67"/>
      <c r="AZ207" s="67"/>
      <c r="BA207" s="67"/>
      <c r="BB207" s="67"/>
      <c r="BC207" s="67"/>
      <c r="BD207" s="67"/>
      <c r="BE207" s="67"/>
      <c r="BF207" s="67"/>
      <c r="BG207" s="67"/>
      <c r="BH207" s="67"/>
    </row>
    <row r="208" spans="1:60" x14ac:dyDescent="0.25">
      <c r="A208" s="67"/>
      <c r="J208" s="67"/>
      <c r="K208" s="67"/>
      <c r="L208" s="67"/>
      <c r="M208" s="67"/>
      <c r="N208" s="67"/>
      <c r="O208" s="67"/>
      <c r="P208" s="67"/>
      <c r="Q208" s="67"/>
      <c r="R208" s="67"/>
      <c r="S208" s="67"/>
      <c r="T208" s="67"/>
      <c r="U208" s="67"/>
      <c r="V208" s="67"/>
      <c r="W208" s="67"/>
      <c r="X208" s="67"/>
      <c r="Y208" s="67"/>
      <c r="Z208" s="67"/>
      <c r="AA208" s="67"/>
      <c r="AB208" s="67"/>
      <c r="AC208" s="67"/>
      <c r="AD208" s="67"/>
      <c r="AE208" s="67"/>
      <c r="AF208" s="67"/>
      <c r="AG208" s="67"/>
      <c r="AH208" s="67"/>
      <c r="AI208" s="67"/>
      <c r="AJ208" s="67"/>
      <c r="AK208" s="67"/>
      <c r="AL208" s="67"/>
      <c r="AM208" s="67"/>
      <c r="AN208" s="67"/>
      <c r="AO208" s="67"/>
      <c r="AP208" s="67"/>
      <c r="AQ208" s="67"/>
      <c r="AR208" s="67"/>
      <c r="AS208" s="67"/>
      <c r="AT208" s="67"/>
      <c r="AU208" s="67"/>
      <c r="AV208" s="67"/>
      <c r="AW208" s="67"/>
      <c r="AX208" s="67"/>
      <c r="AY208" s="67"/>
      <c r="AZ208" s="67"/>
      <c r="BA208" s="67"/>
      <c r="BB208" s="67"/>
      <c r="BC208" s="67"/>
      <c r="BD208" s="67"/>
      <c r="BE208" s="67"/>
      <c r="BF208" s="67"/>
      <c r="BG208" s="67"/>
      <c r="BH208" s="67"/>
    </row>
    <row r="209" spans="1:60" x14ac:dyDescent="0.25">
      <c r="A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c r="AH209" s="67"/>
      <c r="AI209" s="67"/>
      <c r="AJ209" s="67"/>
      <c r="AK209" s="67"/>
      <c r="AL209" s="67"/>
      <c r="AM209" s="67"/>
      <c r="AN209" s="67"/>
      <c r="AO209" s="67"/>
      <c r="AP209" s="67"/>
      <c r="AQ209" s="67"/>
      <c r="AR209" s="67"/>
      <c r="AS209" s="67"/>
      <c r="AT209" s="67"/>
      <c r="AU209" s="67"/>
      <c r="AV209" s="67"/>
      <c r="AW209" s="67"/>
      <c r="AX209" s="67"/>
      <c r="AY209" s="67"/>
      <c r="AZ209" s="67"/>
      <c r="BA209" s="67"/>
      <c r="BB209" s="67"/>
      <c r="BC209" s="67"/>
      <c r="BD209" s="67"/>
      <c r="BE209" s="67"/>
      <c r="BF209" s="67"/>
      <c r="BG209" s="67"/>
      <c r="BH209" s="67"/>
    </row>
    <row r="210" spans="1:60" x14ac:dyDescent="0.25">
      <c r="A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c r="AH210" s="67"/>
      <c r="AI210" s="67"/>
      <c r="AJ210" s="67"/>
      <c r="AK210" s="67"/>
      <c r="AL210" s="67"/>
      <c r="AM210" s="67"/>
      <c r="AN210" s="67"/>
      <c r="AO210" s="67"/>
      <c r="AP210" s="67"/>
      <c r="AQ210" s="67"/>
      <c r="AR210" s="67"/>
      <c r="AS210" s="67"/>
      <c r="AT210" s="67"/>
      <c r="AU210" s="67"/>
      <c r="AV210" s="67"/>
      <c r="AW210" s="67"/>
      <c r="AX210" s="67"/>
      <c r="AY210" s="67"/>
      <c r="AZ210" s="67"/>
      <c r="BA210" s="67"/>
      <c r="BB210" s="67"/>
      <c r="BC210" s="67"/>
      <c r="BD210" s="67"/>
      <c r="BE210" s="67"/>
      <c r="BF210" s="67"/>
      <c r="BG210" s="67"/>
      <c r="BH210" s="67"/>
    </row>
    <row r="211" spans="1:60" x14ac:dyDescent="0.25">
      <c r="A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I211" s="67"/>
      <c r="AJ211" s="67"/>
      <c r="AK211" s="67"/>
      <c r="AL211" s="67"/>
      <c r="AM211" s="67"/>
      <c r="AN211" s="67"/>
      <c r="AO211" s="67"/>
      <c r="AP211" s="67"/>
      <c r="AQ211" s="67"/>
      <c r="AR211" s="67"/>
      <c r="AS211" s="67"/>
      <c r="AT211" s="67"/>
      <c r="AU211" s="67"/>
      <c r="AV211" s="67"/>
      <c r="AW211" s="67"/>
      <c r="AX211" s="67"/>
      <c r="AY211" s="67"/>
      <c r="AZ211" s="67"/>
      <c r="BA211" s="67"/>
      <c r="BB211" s="67"/>
      <c r="BC211" s="67"/>
      <c r="BD211" s="67"/>
      <c r="BE211" s="67"/>
      <c r="BF211" s="67"/>
      <c r="BG211" s="67"/>
      <c r="BH211" s="67"/>
    </row>
    <row r="212" spans="1:60" x14ac:dyDescent="0.25">
      <c r="A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67"/>
      <c r="AH212" s="67"/>
      <c r="AI212" s="67"/>
      <c r="AJ212" s="67"/>
      <c r="AK212" s="67"/>
      <c r="AL212" s="67"/>
      <c r="AM212" s="67"/>
      <c r="AN212" s="67"/>
      <c r="AO212" s="67"/>
      <c r="AP212" s="67"/>
      <c r="AQ212" s="67"/>
      <c r="AR212" s="67"/>
      <c r="AS212" s="67"/>
      <c r="AT212" s="67"/>
      <c r="AU212" s="67"/>
      <c r="AV212" s="67"/>
      <c r="AW212" s="67"/>
      <c r="AX212" s="67"/>
      <c r="AY212" s="67"/>
      <c r="AZ212" s="67"/>
      <c r="BA212" s="67"/>
      <c r="BB212" s="67"/>
      <c r="BC212" s="67"/>
      <c r="BD212" s="67"/>
      <c r="BE212" s="67"/>
      <c r="BF212" s="67"/>
      <c r="BG212" s="67"/>
      <c r="BH212" s="67"/>
    </row>
    <row r="213" spans="1:60" x14ac:dyDescent="0.25">
      <c r="A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c r="AH213" s="67"/>
      <c r="AI213" s="67"/>
      <c r="AJ213" s="67"/>
      <c r="AK213" s="67"/>
      <c r="AL213" s="67"/>
      <c r="AM213" s="67"/>
      <c r="AN213" s="67"/>
      <c r="AO213" s="67"/>
      <c r="AP213" s="67"/>
      <c r="AQ213" s="67"/>
      <c r="AR213" s="67"/>
      <c r="AS213" s="67"/>
      <c r="AT213" s="67"/>
      <c r="AU213" s="67"/>
      <c r="AV213" s="67"/>
      <c r="AW213" s="67"/>
      <c r="AX213" s="67"/>
      <c r="AY213" s="67"/>
      <c r="AZ213" s="67"/>
      <c r="BA213" s="67"/>
      <c r="BB213" s="67"/>
      <c r="BC213" s="67"/>
      <c r="BD213" s="67"/>
      <c r="BE213" s="67"/>
      <c r="BF213" s="67"/>
      <c r="BG213" s="67"/>
      <c r="BH213" s="67"/>
    </row>
    <row r="214" spans="1:60" x14ac:dyDescent="0.25">
      <c r="A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c r="AH214" s="67"/>
      <c r="AI214" s="67"/>
      <c r="AJ214" s="67"/>
      <c r="AK214" s="67"/>
      <c r="AL214" s="67"/>
      <c r="AM214" s="67"/>
      <c r="AN214" s="67"/>
      <c r="AO214" s="67"/>
      <c r="AP214" s="67"/>
      <c r="AQ214" s="67"/>
      <c r="AR214" s="67"/>
      <c r="AS214" s="67"/>
      <c r="AT214" s="67"/>
      <c r="AU214" s="67"/>
      <c r="AV214" s="67"/>
      <c r="AW214" s="67"/>
      <c r="AX214" s="67"/>
      <c r="AY214" s="67"/>
      <c r="AZ214" s="67"/>
      <c r="BA214" s="67"/>
      <c r="BB214" s="67"/>
      <c r="BC214" s="67"/>
      <c r="BD214" s="67"/>
      <c r="BE214" s="67"/>
      <c r="BF214" s="67"/>
      <c r="BG214" s="67"/>
      <c r="BH214" s="67"/>
    </row>
    <row r="215" spans="1:60" x14ac:dyDescent="0.25">
      <c r="A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c r="AH215" s="67"/>
      <c r="AI215" s="67"/>
      <c r="AJ215" s="67"/>
      <c r="AK215" s="67"/>
      <c r="AL215" s="67"/>
      <c r="AM215" s="67"/>
      <c r="AN215" s="67"/>
      <c r="AO215" s="67"/>
      <c r="AP215" s="67"/>
      <c r="AQ215" s="67"/>
      <c r="AR215" s="67"/>
      <c r="AS215" s="67"/>
      <c r="AT215" s="67"/>
      <c r="AU215" s="67"/>
      <c r="AV215" s="67"/>
      <c r="AW215" s="67"/>
      <c r="AX215" s="67"/>
      <c r="AY215" s="67"/>
      <c r="AZ215" s="67"/>
      <c r="BA215" s="67"/>
      <c r="BB215" s="67"/>
      <c r="BC215" s="67"/>
      <c r="BD215" s="67"/>
      <c r="BE215" s="67"/>
      <c r="BF215" s="67"/>
      <c r="BG215" s="67"/>
      <c r="BH215" s="67"/>
    </row>
    <row r="216" spans="1:60" x14ac:dyDescent="0.25">
      <c r="A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c r="AH216" s="67"/>
      <c r="AI216" s="67"/>
      <c r="AJ216" s="67"/>
      <c r="AK216" s="67"/>
      <c r="AL216" s="67"/>
      <c r="AM216" s="67"/>
      <c r="AN216" s="67"/>
      <c r="AO216" s="67"/>
      <c r="AP216" s="67"/>
      <c r="AQ216" s="67"/>
      <c r="AR216" s="67"/>
      <c r="AS216" s="67"/>
      <c r="AT216" s="67"/>
      <c r="AU216" s="67"/>
      <c r="AV216" s="67"/>
      <c r="AW216" s="67"/>
      <c r="AX216" s="67"/>
      <c r="AY216" s="67"/>
      <c r="AZ216" s="67"/>
      <c r="BA216" s="67"/>
      <c r="BB216" s="67"/>
      <c r="BC216" s="67"/>
      <c r="BD216" s="67"/>
      <c r="BE216" s="67"/>
      <c r="BF216" s="67"/>
      <c r="BG216" s="67"/>
      <c r="BH216" s="67"/>
    </row>
    <row r="217" spans="1:60" x14ac:dyDescent="0.25">
      <c r="A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c r="AH217" s="67"/>
      <c r="AI217" s="67"/>
      <c r="AJ217" s="67"/>
      <c r="AK217" s="67"/>
      <c r="AL217" s="67"/>
      <c r="AM217" s="67"/>
      <c r="AN217" s="67"/>
      <c r="AO217" s="67"/>
      <c r="AP217" s="67"/>
      <c r="AQ217" s="67"/>
      <c r="AR217" s="67"/>
      <c r="AS217" s="67"/>
      <c r="AT217" s="67"/>
      <c r="AU217" s="67"/>
      <c r="AV217" s="67"/>
      <c r="AW217" s="67"/>
      <c r="AX217" s="67"/>
      <c r="AY217" s="67"/>
      <c r="AZ217" s="67"/>
      <c r="BA217" s="67"/>
      <c r="BB217" s="67"/>
      <c r="BC217" s="67"/>
      <c r="BD217" s="67"/>
      <c r="BE217" s="67"/>
      <c r="BF217" s="67"/>
      <c r="BG217" s="67"/>
      <c r="BH217" s="67"/>
    </row>
    <row r="218" spans="1:60" x14ac:dyDescent="0.25">
      <c r="A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c r="AH218" s="67"/>
      <c r="AI218" s="67"/>
      <c r="AJ218" s="67"/>
      <c r="AK218" s="67"/>
      <c r="AL218" s="67"/>
      <c r="AM218" s="67"/>
      <c r="AN218" s="67"/>
      <c r="AO218" s="67"/>
      <c r="AP218" s="67"/>
      <c r="AQ218" s="67"/>
      <c r="AR218" s="67"/>
      <c r="AS218" s="67"/>
      <c r="AT218" s="67"/>
      <c r="AU218" s="67"/>
      <c r="AV218" s="67"/>
      <c r="AW218" s="67"/>
      <c r="AX218" s="67"/>
      <c r="AY218" s="67"/>
      <c r="AZ218" s="67"/>
      <c r="BA218" s="67"/>
      <c r="BB218" s="67"/>
      <c r="BC218" s="67"/>
      <c r="BD218" s="67"/>
      <c r="BE218" s="67"/>
      <c r="BF218" s="67"/>
      <c r="BG218" s="67"/>
      <c r="BH218" s="67"/>
    </row>
    <row r="219" spans="1:60" x14ac:dyDescent="0.25">
      <c r="A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c r="AH219" s="67"/>
      <c r="AI219" s="67"/>
      <c r="AJ219" s="67"/>
      <c r="AK219" s="67"/>
      <c r="AL219" s="67"/>
      <c r="AM219" s="67"/>
      <c r="AN219" s="67"/>
      <c r="AO219" s="67"/>
      <c r="AP219" s="67"/>
      <c r="AQ219" s="67"/>
      <c r="AR219" s="67"/>
      <c r="AS219" s="67"/>
      <c r="AT219" s="67"/>
      <c r="AU219" s="67"/>
      <c r="AV219" s="67"/>
      <c r="AW219" s="67"/>
      <c r="AX219" s="67"/>
      <c r="AY219" s="67"/>
      <c r="AZ219" s="67"/>
      <c r="BA219" s="67"/>
      <c r="BB219" s="67"/>
      <c r="BC219" s="67"/>
      <c r="BD219" s="67"/>
      <c r="BE219" s="67"/>
      <c r="BF219" s="67"/>
      <c r="BG219" s="67"/>
      <c r="BH219" s="67"/>
    </row>
    <row r="220" spans="1:60" x14ac:dyDescent="0.25">
      <c r="A220" s="67"/>
      <c r="J220" s="67"/>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67"/>
      <c r="AH220" s="67"/>
      <c r="AI220" s="67"/>
      <c r="AJ220" s="67"/>
      <c r="AK220" s="67"/>
      <c r="AL220" s="67"/>
      <c r="AM220" s="67"/>
      <c r="AN220" s="67"/>
      <c r="AO220" s="67"/>
      <c r="AP220" s="67"/>
      <c r="AQ220" s="67"/>
      <c r="AR220" s="67"/>
      <c r="AS220" s="67"/>
      <c r="AT220" s="67"/>
      <c r="AU220" s="67"/>
      <c r="AV220" s="67"/>
      <c r="AW220" s="67"/>
      <c r="AX220" s="67"/>
      <c r="AY220" s="67"/>
      <c r="AZ220" s="67"/>
      <c r="BA220" s="67"/>
      <c r="BB220" s="67"/>
      <c r="BC220" s="67"/>
      <c r="BD220" s="67"/>
      <c r="BE220" s="67"/>
      <c r="BF220" s="67"/>
      <c r="BG220" s="67"/>
      <c r="BH220" s="67"/>
    </row>
    <row r="221" spans="1:60" x14ac:dyDescent="0.25">
      <c r="A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K221" s="67"/>
      <c r="AL221" s="67"/>
      <c r="AM221" s="67"/>
      <c r="AN221" s="67"/>
      <c r="AO221" s="67"/>
      <c r="AP221" s="67"/>
      <c r="AQ221" s="67"/>
      <c r="AR221" s="67"/>
      <c r="AS221" s="67"/>
      <c r="AT221" s="67"/>
      <c r="AU221" s="67"/>
      <c r="AV221" s="67"/>
      <c r="AW221" s="67"/>
      <c r="AX221" s="67"/>
      <c r="AY221" s="67"/>
      <c r="AZ221" s="67"/>
      <c r="BA221" s="67"/>
      <c r="BB221" s="67"/>
      <c r="BC221" s="67"/>
      <c r="BD221" s="67"/>
      <c r="BE221" s="67"/>
      <c r="BF221" s="67"/>
      <c r="BG221" s="67"/>
      <c r="BH221" s="67"/>
    </row>
    <row r="222" spans="1:60" x14ac:dyDescent="0.25">
      <c r="A222" s="67"/>
      <c r="J222" s="67"/>
      <c r="K222" s="67"/>
      <c r="L222" s="67"/>
      <c r="M222" s="67"/>
      <c r="N222" s="67"/>
      <c r="O222" s="67"/>
      <c r="P222" s="67"/>
      <c r="Q222" s="67"/>
      <c r="R222" s="67"/>
      <c r="S222" s="67"/>
      <c r="T222" s="67"/>
      <c r="U222" s="67"/>
      <c r="V222" s="67"/>
      <c r="W222" s="67"/>
      <c r="X222" s="67"/>
      <c r="Y222" s="67"/>
      <c r="Z222" s="67"/>
      <c r="AA222" s="67"/>
      <c r="AB222" s="67"/>
      <c r="AC222" s="67"/>
      <c r="AD222" s="67"/>
      <c r="AE222" s="67"/>
      <c r="AF222" s="67"/>
      <c r="AG222" s="67"/>
      <c r="AH222" s="67"/>
      <c r="AI222" s="67"/>
      <c r="AJ222" s="67"/>
      <c r="AK222" s="67"/>
      <c r="AL222" s="67"/>
      <c r="AM222" s="67"/>
      <c r="AN222" s="67"/>
      <c r="AO222" s="67"/>
      <c r="AP222" s="67"/>
      <c r="AQ222" s="67"/>
      <c r="AR222" s="67"/>
      <c r="AS222" s="67"/>
      <c r="AT222" s="67"/>
      <c r="AU222" s="67"/>
      <c r="AV222" s="67"/>
      <c r="AW222" s="67"/>
      <c r="AX222" s="67"/>
      <c r="AY222" s="67"/>
      <c r="AZ222" s="67"/>
      <c r="BA222" s="67"/>
      <c r="BB222" s="67"/>
      <c r="BC222" s="67"/>
      <c r="BD222" s="67"/>
      <c r="BE222" s="67"/>
      <c r="BF222" s="67"/>
      <c r="BG222" s="67"/>
      <c r="BH222" s="67"/>
    </row>
    <row r="223" spans="1:60" x14ac:dyDescent="0.25">
      <c r="A223" s="67"/>
      <c r="J223" s="67"/>
      <c r="K223" s="67"/>
      <c r="L223" s="67"/>
      <c r="M223" s="67"/>
      <c r="N223" s="67"/>
      <c r="O223" s="67"/>
      <c r="P223" s="67"/>
      <c r="Q223" s="67"/>
      <c r="R223" s="67"/>
      <c r="S223" s="67"/>
      <c r="T223" s="67"/>
      <c r="U223" s="67"/>
      <c r="V223" s="67"/>
      <c r="W223" s="67"/>
      <c r="X223" s="67"/>
      <c r="Y223" s="67"/>
      <c r="Z223" s="67"/>
      <c r="AA223" s="67"/>
      <c r="AB223" s="67"/>
      <c r="AC223" s="67"/>
      <c r="AD223" s="67"/>
      <c r="AE223" s="67"/>
      <c r="AF223" s="67"/>
      <c r="AG223" s="67"/>
      <c r="AH223" s="67"/>
      <c r="AI223" s="67"/>
      <c r="AJ223" s="67"/>
      <c r="AK223" s="67"/>
      <c r="AL223" s="67"/>
      <c r="AM223" s="67"/>
      <c r="AN223" s="67"/>
      <c r="AO223" s="67"/>
      <c r="AP223" s="67"/>
      <c r="AQ223" s="67"/>
      <c r="AR223" s="67"/>
      <c r="AS223" s="67"/>
      <c r="AT223" s="67"/>
      <c r="AU223" s="67"/>
      <c r="AV223" s="67"/>
      <c r="AW223" s="67"/>
      <c r="AX223" s="67"/>
      <c r="AY223" s="67"/>
      <c r="AZ223" s="67"/>
      <c r="BA223" s="67"/>
      <c r="BB223" s="67"/>
      <c r="BC223" s="67"/>
      <c r="BD223" s="67"/>
      <c r="BE223" s="67"/>
      <c r="BF223" s="67"/>
      <c r="BG223" s="67"/>
      <c r="BH223" s="67"/>
    </row>
    <row r="224" spans="1:60" x14ac:dyDescent="0.25">
      <c r="A224" s="67"/>
      <c r="J224" s="67"/>
      <c r="K224" s="67"/>
      <c r="L224" s="67"/>
      <c r="M224" s="67"/>
      <c r="N224" s="67"/>
      <c r="O224" s="67"/>
      <c r="P224" s="67"/>
      <c r="Q224" s="67"/>
      <c r="R224" s="67"/>
      <c r="S224" s="67"/>
      <c r="T224" s="67"/>
      <c r="U224" s="67"/>
      <c r="V224" s="67"/>
      <c r="W224" s="67"/>
      <c r="X224" s="67"/>
      <c r="Y224" s="67"/>
      <c r="Z224" s="67"/>
      <c r="AA224" s="67"/>
      <c r="AB224" s="67"/>
      <c r="AC224" s="67"/>
      <c r="AD224" s="67"/>
      <c r="AE224" s="67"/>
      <c r="AF224" s="67"/>
      <c r="AG224" s="67"/>
      <c r="AH224" s="67"/>
      <c r="AI224" s="67"/>
      <c r="AJ224" s="67"/>
      <c r="AK224" s="67"/>
      <c r="AL224" s="67"/>
      <c r="AM224" s="67"/>
      <c r="AN224" s="67"/>
      <c r="AO224" s="67"/>
      <c r="AP224" s="67"/>
      <c r="AQ224" s="67"/>
      <c r="AR224" s="67"/>
      <c r="AS224" s="67"/>
      <c r="AT224" s="67"/>
      <c r="AU224" s="67"/>
      <c r="AV224" s="67"/>
      <c r="AW224" s="67"/>
      <c r="AX224" s="67"/>
      <c r="AY224" s="67"/>
      <c r="AZ224" s="67"/>
      <c r="BA224" s="67"/>
      <c r="BB224" s="67"/>
      <c r="BC224" s="67"/>
      <c r="BD224" s="67"/>
      <c r="BE224" s="67"/>
      <c r="BF224" s="67"/>
      <c r="BG224" s="67"/>
      <c r="BH224" s="67"/>
    </row>
    <row r="225" spans="1:60" x14ac:dyDescent="0.25">
      <c r="A225" s="67"/>
      <c r="J225" s="67"/>
      <c r="K225" s="67"/>
      <c r="L225" s="67"/>
      <c r="M225" s="67"/>
      <c r="N225" s="67"/>
      <c r="O225" s="67"/>
      <c r="P225" s="67"/>
      <c r="Q225" s="67"/>
      <c r="R225" s="67"/>
      <c r="S225" s="67"/>
      <c r="T225" s="67"/>
      <c r="U225" s="67"/>
      <c r="V225" s="67"/>
      <c r="W225" s="67"/>
      <c r="X225" s="67"/>
      <c r="Y225" s="67"/>
      <c r="Z225" s="67"/>
      <c r="AA225" s="67"/>
      <c r="AB225" s="67"/>
      <c r="AC225" s="67"/>
      <c r="AD225" s="67"/>
      <c r="AE225" s="67"/>
      <c r="AF225" s="67"/>
      <c r="AG225" s="67"/>
      <c r="AH225" s="67"/>
      <c r="AI225" s="67"/>
      <c r="AJ225" s="67"/>
      <c r="AK225" s="67"/>
      <c r="AL225" s="67"/>
      <c r="AM225" s="67"/>
      <c r="AN225" s="67"/>
      <c r="AO225" s="67"/>
      <c r="AP225" s="67"/>
      <c r="AQ225" s="67"/>
      <c r="AR225" s="67"/>
      <c r="AS225" s="67"/>
      <c r="AT225" s="67"/>
      <c r="AU225" s="67"/>
      <c r="AV225" s="67"/>
      <c r="AW225" s="67"/>
      <c r="AX225" s="67"/>
      <c r="AY225" s="67"/>
      <c r="AZ225" s="67"/>
      <c r="BA225" s="67"/>
      <c r="BB225" s="67"/>
      <c r="BC225" s="67"/>
      <c r="BD225" s="67"/>
      <c r="BE225" s="67"/>
      <c r="BF225" s="67"/>
      <c r="BG225" s="67"/>
      <c r="BH225" s="67"/>
    </row>
    <row r="226" spans="1:60" x14ac:dyDescent="0.25">
      <c r="A226" s="67"/>
      <c r="J226" s="67"/>
      <c r="K226" s="67"/>
      <c r="L226" s="67"/>
      <c r="M226" s="67"/>
      <c r="N226" s="67"/>
      <c r="O226" s="67"/>
      <c r="P226" s="67"/>
      <c r="Q226" s="67"/>
      <c r="R226" s="67"/>
      <c r="S226" s="67"/>
      <c r="T226" s="67"/>
      <c r="U226" s="67"/>
      <c r="V226" s="67"/>
      <c r="W226" s="67"/>
      <c r="X226" s="67"/>
      <c r="Y226" s="67"/>
      <c r="Z226" s="67"/>
      <c r="AA226" s="67"/>
      <c r="AB226" s="67"/>
      <c r="AC226" s="67"/>
      <c r="AD226" s="67"/>
      <c r="AE226" s="67"/>
      <c r="AF226" s="67"/>
      <c r="AG226" s="67"/>
      <c r="AH226" s="67"/>
      <c r="AI226" s="67"/>
      <c r="AJ226" s="67"/>
      <c r="AK226" s="67"/>
      <c r="AL226" s="67"/>
      <c r="AM226" s="67"/>
      <c r="AN226" s="67"/>
      <c r="AO226" s="67"/>
      <c r="AP226" s="67"/>
      <c r="AQ226" s="67"/>
      <c r="AR226" s="67"/>
      <c r="AS226" s="67"/>
      <c r="AT226" s="67"/>
      <c r="AU226" s="67"/>
      <c r="AV226" s="67"/>
      <c r="AW226" s="67"/>
      <c r="AX226" s="67"/>
      <c r="AY226" s="67"/>
      <c r="AZ226" s="67"/>
      <c r="BA226" s="67"/>
      <c r="BB226" s="67"/>
      <c r="BC226" s="67"/>
      <c r="BD226" s="67"/>
      <c r="BE226" s="67"/>
      <c r="BF226" s="67"/>
      <c r="BG226" s="67"/>
      <c r="BH226" s="67"/>
    </row>
    <row r="227" spans="1:60" x14ac:dyDescent="0.25">
      <c r="A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c r="AL227" s="67"/>
      <c r="AM227" s="67"/>
      <c r="AN227" s="67"/>
      <c r="AO227" s="67"/>
      <c r="AP227" s="67"/>
      <c r="AQ227" s="67"/>
      <c r="AR227" s="67"/>
      <c r="AS227" s="67"/>
      <c r="AT227" s="67"/>
      <c r="AU227" s="67"/>
      <c r="AV227" s="67"/>
      <c r="AW227" s="67"/>
      <c r="AX227" s="67"/>
      <c r="AY227" s="67"/>
      <c r="AZ227" s="67"/>
      <c r="BA227" s="67"/>
      <c r="BB227" s="67"/>
      <c r="BC227" s="67"/>
      <c r="BD227" s="67"/>
      <c r="BE227" s="67"/>
      <c r="BF227" s="67"/>
      <c r="BG227" s="67"/>
      <c r="BH227" s="67"/>
    </row>
    <row r="228" spans="1:60" x14ac:dyDescent="0.25">
      <c r="A228" s="67"/>
      <c r="J228" s="67"/>
      <c r="K228" s="67"/>
      <c r="L228" s="67"/>
      <c r="M228" s="67"/>
      <c r="N228" s="67"/>
      <c r="O228" s="67"/>
      <c r="P228" s="67"/>
      <c r="Q228" s="67"/>
      <c r="R228" s="67"/>
      <c r="S228" s="67"/>
      <c r="T228" s="67"/>
      <c r="U228" s="67"/>
      <c r="V228" s="67"/>
      <c r="W228" s="67"/>
      <c r="X228" s="67"/>
      <c r="Y228" s="67"/>
      <c r="Z228" s="67"/>
      <c r="AA228" s="67"/>
      <c r="AB228" s="67"/>
      <c r="AC228" s="67"/>
      <c r="AD228" s="67"/>
      <c r="AE228" s="67"/>
      <c r="AF228" s="67"/>
      <c r="AG228" s="67"/>
      <c r="AH228" s="67"/>
      <c r="AI228" s="67"/>
      <c r="AJ228" s="67"/>
      <c r="AK228" s="67"/>
      <c r="AL228" s="67"/>
      <c r="AM228" s="67"/>
      <c r="AN228" s="67"/>
      <c r="AO228" s="67"/>
      <c r="AP228" s="67"/>
      <c r="AQ228" s="67"/>
      <c r="AR228" s="67"/>
      <c r="AS228" s="67"/>
      <c r="AT228" s="67"/>
      <c r="AU228" s="67"/>
      <c r="AV228" s="67"/>
      <c r="AW228" s="67"/>
      <c r="AX228" s="67"/>
      <c r="AY228" s="67"/>
      <c r="AZ228" s="67"/>
      <c r="BA228" s="67"/>
      <c r="BB228" s="67"/>
      <c r="BC228" s="67"/>
      <c r="BD228" s="67"/>
      <c r="BE228" s="67"/>
      <c r="BF228" s="67"/>
      <c r="BG228" s="67"/>
      <c r="BH228" s="67"/>
    </row>
    <row r="229" spans="1:60" x14ac:dyDescent="0.25">
      <c r="A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c r="AH229" s="67"/>
      <c r="AI229" s="67"/>
      <c r="AJ229" s="67"/>
      <c r="AK229" s="67"/>
      <c r="AL229" s="67"/>
      <c r="AM229" s="67"/>
      <c r="AN229" s="67"/>
      <c r="AO229" s="67"/>
      <c r="AP229" s="67"/>
      <c r="AQ229" s="67"/>
      <c r="AR229" s="67"/>
      <c r="AS229" s="67"/>
      <c r="AT229" s="67"/>
      <c r="AU229" s="67"/>
      <c r="AV229" s="67"/>
      <c r="AW229" s="67"/>
      <c r="AX229" s="67"/>
      <c r="AY229" s="67"/>
      <c r="AZ229" s="67"/>
      <c r="BA229" s="67"/>
      <c r="BB229" s="67"/>
      <c r="BC229" s="67"/>
      <c r="BD229" s="67"/>
      <c r="BE229" s="67"/>
      <c r="BF229" s="67"/>
      <c r="BG229" s="67"/>
      <c r="BH229" s="67"/>
    </row>
    <row r="230" spans="1:60" x14ac:dyDescent="0.25">
      <c r="A230" s="67"/>
      <c r="J230" s="67"/>
      <c r="K230" s="67"/>
      <c r="L230" s="67"/>
      <c r="M230" s="67"/>
      <c r="N230" s="67"/>
      <c r="O230" s="67"/>
      <c r="P230" s="67"/>
      <c r="Q230" s="67"/>
      <c r="R230" s="67"/>
      <c r="S230" s="67"/>
      <c r="T230" s="67"/>
      <c r="U230" s="67"/>
      <c r="V230" s="67"/>
      <c r="W230" s="67"/>
      <c r="X230" s="67"/>
      <c r="Y230" s="67"/>
      <c r="Z230" s="67"/>
      <c r="AA230" s="67"/>
      <c r="AB230" s="67"/>
      <c r="AC230" s="67"/>
      <c r="AD230" s="67"/>
      <c r="AE230" s="67"/>
      <c r="AF230" s="67"/>
      <c r="AG230" s="67"/>
      <c r="AH230" s="67"/>
      <c r="AI230" s="67"/>
      <c r="AJ230" s="67"/>
      <c r="AK230" s="67"/>
      <c r="AL230" s="67"/>
      <c r="AM230" s="67"/>
      <c r="AN230" s="67"/>
      <c r="AO230" s="67"/>
      <c r="AP230" s="67"/>
      <c r="AQ230" s="67"/>
      <c r="AR230" s="67"/>
      <c r="AS230" s="67"/>
      <c r="AT230" s="67"/>
      <c r="AU230" s="67"/>
      <c r="AV230" s="67"/>
      <c r="AW230" s="67"/>
      <c r="AX230" s="67"/>
      <c r="AY230" s="67"/>
      <c r="AZ230" s="67"/>
      <c r="BA230" s="67"/>
      <c r="BB230" s="67"/>
      <c r="BC230" s="67"/>
      <c r="BD230" s="67"/>
      <c r="BE230" s="67"/>
      <c r="BF230" s="67"/>
      <c r="BG230" s="67"/>
      <c r="BH230" s="67"/>
    </row>
    <row r="231" spans="1:60" x14ac:dyDescent="0.25">
      <c r="A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67"/>
      <c r="AH231" s="67"/>
      <c r="AI231" s="67"/>
      <c r="AJ231" s="67"/>
      <c r="AK231" s="67"/>
      <c r="AL231" s="67"/>
      <c r="AM231" s="67"/>
      <c r="AN231" s="67"/>
      <c r="AO231" s="67"/>
      <c r="AP231" s="67"/>
      <c r="AQ231" s="67"/>
      <c r="AR231" s="67"/>
      <c r="AS231" s="67"/>
      <c r="AT231" s="67"/>
      <c r="AU231" s="67"/>
      <c r="AV231" s="67"/>
      <c r="AW231" s="67"/>
      <c r="AX231" s="67"/>
      <c r="AY231" s="67"/>
      <c r="AZ231" s="67"/>
      <c r="BA231" s="67"/>
      <c r="BB231" s="67"/>
      <c r="BC231" s="67"/>
      <c r="BD231" s="67"/>
      <c r="BE231" s="67"/>
      <c r="BF231" s="67"/>
      <c r="BG231" s="67"/>
      <c r="BH231" s="67"/>
    </row>
    <row r="232" spans="1:60" x14ac:dyDescent="0.25">
      <c r="A232" s="67"/>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c r="AG232" s="67"/>
      <c r="AH232" s="67"/>
      <c r="AI232" s="67"/>
      <c r="AJ232" s="67"/>
      <c r="AK232" s="67"/>
      <c r="AL232" s="67"/>
      <c r="AM232" s="67"/>
      <c r="AN232" s="67"/>
      <c r="AO232" s="67"/>
      <c r="AP232" s="67"/>
      <c r="AQ232" s="67"/>
      <c r="AR232" s="67"/>
      <c r="AS232" s="67"/>
      <c r="AT232" s="67"/>
      <c r="AU232" s="67"/>
      <c r="AV232" s="67"/>
      <c r="AW232" s="67"/>
      <c r="AX232" s="67"/>
      <c r="AY232" s="67"/>
      <c r="AZ232" s="67"/>
      <c r="BA232" s="67"/>
      <c r="BB232" s="67"/>
      <c r="BC232" s="67"/>
      <c r="BD232" s="67"/>
      <c r="BE232" s="67"/>
      <c r="BF232" s="67"/>
      <c r="BG232" s="67"/>
      <c r="BH232" s="67"/>
    </row>
    <row r="233" spans="1:60" x14ac:dyDescent="0.25">
      <c r="A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c r="AH233" s="67"/>
      <c r="AI233" s="67"/>
      <c r="AJ233" s="67"/>
      <c r="AK233" s="67"/>
      <c r="AL233" s="67"/>
      <c r="AM233" s="67"/>
      <c r="AN233" s="67"/>
      <c r="AO233" s="67"/>
      <c r="AP233" s="67"/>
      <c r="AQ233" s="67"/>
      <c r="AR233" s="67"/>
      <c r="AS233" s="67"/>
      <c r="AT233" s="67"/>
      <c r="AU233" s="67"/>
      <c r="AV233" s="67"/>
      <c r="AW233" s="67"/>
      <c r="AX233" s="67"/>
      <c r="AY233" s="67"/>
      <c r="AZ233" s="67"/>
      <c r="BA233" s="67"/>
      <c r="BB233" s="67"/>
      <c r="BC233" s="67"/>
      <c r="BD233" s="67"/>
      <c r="BE233" s="67"/>
      <c r="BF233" s="67"/>
      <c r="BG233" s="67"/>
      <c r="BH233" s="67"/>
    </row>
    <row r="234" spans="1:60" x14ac:dyDescent="0.25">
      <c r="A234" s="67"/>
      <c r="J234" s="67"/>
      <c r="K234" s="67"/>
      <c r="L234" s="67"/>
      <c r="M234" s="67"/>
      <c r="N234" s="67"/>
      <c r="O234" s="67"/>
      <c r="P234" s="67"/>
      <c r="Q234" s="67"/>
      <c r="R234" s="67"/>
      <c r="S234" s="67"/>
      <c r="T234" s="67"/>
      <c r="U234" s="67"/>
      <c r="V234" s="67"/>
      <c r="W234" s="67"/>
      <c r="X234" s="67"/>
      <c r="Y234" s="67"/>
      <c r="Z234" s="67"/>
      <c r="AA234" s="67"/>
      <c r="AB234" s="67"/>
      <c r="AC234" s="67"/>
      <c r="AD234" s="67"/>
      <c r="AE234" s="67"/>
      <c r="AF234" s="67"/>
      <c r="AG234" s="67"/>
      <c r="AH234" s="67"/>
      <c r="AI234" s="67"/>
      <c r="AJ234" s="67"/>
      <c r="AK234" s="67"/>
      <c r="AL234" s="67"/>
      <c r="AM234" s="67"/>
      <c r="AN234" s="67"/>
      <c r="AO234" s="67"/>
      <c r="AP234" s="67"/>
      <c r="AQ234" s="67"/>
      <c r="AR234" s="67"/>
      <c r="AS234" s="67"/>
      <c r="AT234" s="67"/>
      <c r="AU234" s="67"/>
      <c r="AV234" s="67"/>
      <c r="AW234" s="67"/>
      <c r="AX234" s="67"/>
      <c r="AY234" s="67"/>
      <c r="AZ234" s="67"/>
      <c r="BA234" s="67"/>
      <c r="BB234" s="67"/>
      <c r="BC234" s="67"/>
      <c r="BD234" s="67"/>
      <c r="BE234" s="67"/>
      <c r="BF234" s="67"/>
      <c r="BG234" s="67"/>
      <c r="BH234" s="67"/>
    </row>
    <row r="235" spans="1:60" x14ac:dyDescent="0.25">
      <c r="A235" s="67"/>
      <c r="J235" s="67"/>
      <c r="K235" s="67"/>
      <c r="L235" s="67"/>
      <c r="M235" s="67"/>
      <c r="N235" s="67"/>
      <c r="O235" s="67"/>
      <c r="P235" s="67"/>
      <c r="Q235" s="67"/>
      <c r="R235" s="67"/>
      <c r="S235" s="67"/>
      <c r="T235" s="67"/>
      <c r="U235" s="67"/>
      <c r="V235" s="67"/>
      <c r="W235" s="67"/>
      <c r="X235" s="67"/>
      <c r="Y235" s="67"/>
      <c r="Z235" s="67"/>
      <c r="AA235" s="67"/>
      <c r="AB235" s="67"/>
      <c r="AC235" s="67"/>
      <c r="AD235" s="67"/>
      <c r="AE235" s="67"/>
      <c r="AF235" s="67"/>
      <c r="AG235" s="67"/>
      <c r="AH235" s="67"/>
      <c r="AI235" s="67"/>
      <c r="AJ235" s="67"/>
      <c r="AK235" s="67"/>
      <c r="AL235" s="67"/>
      <c r="AM235" s="67"/>
      <c r="AN235" s="67"/>
      <c r="AO235" s="67"/>
      <c r="AP235" s="67"/>
      <c r="AQ235" s="67"/>
      <c r="AR235" s="67"/>
      <c r="AS235" s="67"/>
      <c r="AT235" s="67"/>
      <c r="AU235" s="67"/>
      <c r="AV235" s="67"/>
      <c r="AW235" s="67"/>
      <c r="AX235" s="67"/>
      <c r="AY235" s="67"/>
      <c r="AZ235" s="67"/>
      <c r="BA235" s="67"/>
      <c r="BB235" s="67"/>
      <c r="BC235" s="67"/>
      <c r="BD235" s="67"/>
      <c r="BE235" s="67"/>
      <c r="BF235" s="67"/>
      <c r="BG235" s="67"/>
      <c r="BH235" s="67"/>
    </row>
    <row r="236" spans="1:60" x14ac:dyDescent="0.25">
      <c r="A236" s="67"/>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c r="AG236" s="67"/>
      <c r="AH236" s="67"/>
      <c r="AI236" s="67"/>
      <c r="AJ236" s="67"/>
      <c r="AK236" s="67"/>
      <c r="AL236" s="67"/>
      <c r="AM236" s="67"/>
      <c r="AN236" s="67"/>
      <c r="AO236" s="67"/>
      <c r="AP236" s="67"/>
      <c r="AQ236" s="67"/>
      <c r="AR236" s="67"/>
      <c r="AS236" s="67"/>
      <c r="AT236" s="67"/>
      <c r="AU236" s="67"/>
      <c r="AV236" s="67"/>
      <c r="AW236" s="67"/>
      <c r="AX236" s="67"/>
      <c r="AY236" s="67"/>
      <c r="AZ236" s="67"/>
      <c r="BA236" s="67"/>
      <c r="BB236" s="67"/>
      <c r="BC236" s="67"/>
      <c r="BD236" s="67"/>
      <c r="BE236" s="67"/>
      <c r="BF236" s="67"/>
      <c r="BG236" s="67"/>
      <c r="BH236" s="67"/>
    </row>
    <row r="237" spans="1:60" x14ac:dyDescent="0.25">
      <c r="A237" s="67"/>
      <c r="J237" s="67"/>
      <c r="K237" s="67"/>
      <c r="L237" s="67"/>
      <c r="M237" s="67"/>
      <c r="N237" s="67"/>
      <c r="O237" s="67"/>
      <c r="P237" s="67"/>
      <c r="Q237" s="67"/>
      <c r="R237" s="67"/>
      <c r="S237" s="67"/>
      <c r="T237" s="67"/>
      <c r="U237" s="67"/>
      <c r="V237" s="67"/>
      <c r="W237" s="67"/>
      <c r="X237" s="67"/>
      <c r="Y237" s="67"/>
      <c r="Z237" s="67"/>
      <c r="AA237" s="67"/>
      <c r="AB237" s="67"/>
      <c r="AC237" s="67"/>
      <c r="AD237" s="67"/>
      <c r="AE237" s="67"/>
      <c r="AF237" s="67"/>
      <c r="AG237" s="67"/>
      <c r="AH237" s="67"/>
      <c r="AI237" s="67"/>
      <c r="AJ237" s="67"/>
      <c r="AK237" s="67"/>
      <c r="AL237" s="67"/>
      <c r="AM237" s="67"/>
      <c r="AN237" s="67"/>
      <c r="AO237" s="67"/>
      <c r="AP237" s="67"/>
      <c r="AQ237" s="67"/>
      <c r="AR237" s="67"/>
      <c r="AS237" s="67"/>
      <c r="AT237" s="67"/>
      <c r="AU237" s="67"/>
      <c r="AV237" s="67"/>
      <c r="AW237" s="67"/>
      <c r="AX237" s="67"/>
      <c r="AY237" s="67"/>
      <c r="AZ237" s="67"/>
      <c r="BA237" s="67"/>
      <c r="BB237" s="67"/>
      <c r="BC237" s="67"/>
      <c r="BD237" s="67"/>
      <c r="BE237" s="67"/>
      <c r="BF237" s="67"/>
      <c r="BG237" s="67"/>
      <c r="BH237" s="67"/>
    </row>
    <row r="238" spans="1:60" x14ac:dyDescent="0.25">
      <c r="A238" s="67"/>
      <c r="J238" s="67"/>
      <c r="K238" s="67"/>
      <c r="L238" s="67"/>
      <c r="M238" s="67"/>
      <c r="N238" s="67"/>
      <c r="O238" s="67"/>
      <c r="P238" s="67"/>
      <c r="Q238" s="67"/>
      <c r="R238" s="67"/>
      <c r="S238" s="67"/>
      <c r="T238" s="67"/>
      <c r="U238" s="67"/>
      <c r="V238" s="67"/>
      <c r="W238" s="67"/>
      <c r="X238" s="67"/>
      <c r="Y238" s="67"/>
      <c r="Z238" s="67"/>
      <c r="AA238" s="67"/>
      <c r="AB238" s="67"/>
      <c r="AC238" s="67"/>
      <c r="AD238" s="67"/>
      <c r="AE238" s="67"/>
      <c r="AF238" s="67"/>
      <c r="AG238" s="67"/>
      <c r="AH238" s="67"/>
      <c r="AI238" s="67"/>
      <c r="AJ238" s="67"/>
      <c r="AK238" s="67"/>
      <c r="AL238" s="67"/>
      <c r="AM238" s="67"/>
      <c r="AN238" s="67"/>
      <c r="AO238" s="67"/>
      <c r="AP238" s="67"/>
      <c r="AQ238" s="67"/>
      <c r="AR238" s="67"/>
      <c r="AS238" s="67"/>
      <c r="AT238" s="67"/>
      <c r="AU238" s="67"/>
      <c r="AV238" s="67"/>
      <c r="AW238" s="67"/>
      <c r="AX238" s="67"/>
      <c r="AY238" s="67"/>
      <c r="AZ238" s="67"/>
      <c r="BA238" s="67"/>
      <c r="BB238" s="67"/>
      <c r="BC238" s="67"/>
      <c r="BD238" s="67"/>
      <c r="BE238" s="67"/>
      <c r="BF238" s="67"/>
      <c r="BG238" s="67"/>
      <c r="BH238" s="67"/>
    </row>
    <row r="239" spans="1:60" x14ac:dyDescent="0.25">
      <c r="A239" s="67"/>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c r="AH239" s="67"/>
      <c r="AI239" s="67"/>
      <c r="AJ239" s="67"/>
      <c r="AK239" s="67"/>
      <c r="AL239" s="67"/>
      <c r="AM239" s="67"/>
      <c r="AN239" s="67"/>
      <c r="AO239" s="67"/>
      <c r="AP239" s="67"/>
      <c r="AQ239" s="67"/>
      <c r="AR239" s="67"/>
      <c r="AS239" s="67"/>
      <c r="AT239" s="67"/>
      <c r="AU239" s="67"/>
      <c r="AV239" s="67"/>
      <c r="AW239" s="67"/>
      <c r="AX239" s="67"/>
      <c r="AY239" s="67"/>
      <c r="AZ239" s="67"/>
      <c r="BA239" s="67"/>
      <c r="BB239" s="67"/>
      <c r="BC239" s="67"/>
      <c r="BD239" s="67"/>
      <c r="BE239" s="67"/>
      <c r="BF239" s="67"/>
      <c r="BG239" s="67"/>
      <c r="BH239" s="67"/>
    </row>
    <row r="240" spans="1:60" x14ac:dyDescent="0.25">
      <c r="A240" s="67"/>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c r="AH240" s="67"/>
      <c r="AI240" s="67"/>
      <c r="AJ240" s="67"/>
      <c r="AK240" s="67"/>
      <c r="AL240" s="67"/>
      <c r="AM240" s="67"/>
      <c r="AN240" s="67"/>
      <c r="AO240" s="67"/>
      <c r="AP240" s="67"/>
      <c r="AQ240" s="67"/>
      <c r="AR240" s="67"/>
      <c r="AS240" s="67"/>
      <c r="AT240" s="67"/>
      <c r="AU240" s="67"/>
      <c r="AV240" s="67"/>
      <c r="AW240" s="67"/>
      <c r="AX240" s="67"/>
      <c r="AY240" s="67"/>
      <c r="AZ240" s="67"/>
      <c r="BA240" s="67"/>
      <c r="BB240" s="67"/>
      <c r="BC240" s="67"/>
      <c r="BD240" s="67"/>
      <c r="BE240" s="67"/>
      <c r="BF240" s="67"/>
      <c r="BG240" s="67"/>
      <c r="BH240" s="67"/>
    </row>
    <row r="241" spans="1:60" x14ac:dyDescent="0.25">
      <c r="A241" s="67"/>
      <c r="J241" s="67"/>
      <c r="K241" s="67"/>
      <c r="L241" s="67"/>
      <c r="M241" s="67"/>
      <c r="N241" s="67"/>
      <c r="O241" s="67"/>
      <c r="P241" s="67"/>
      <c r="Q241" s="67"/>
      <c r="R241" s="67"/>
      <c r="S241" s="67"/>
      <c r="T241" s="67"/>
      <c r="U241" s="67"/>
      <c r="V241" s="67"/>
      <c r="W241" s="67"/>
      <c r="X241" s="67"/>
      <c r="Y241" s="67"/>
      <c r="Z241" s="67"/>
      <c r="AA241" s="67"/>
      <c r="AB241" s="67"/>
      <c r="AC241" s="67"/>
      <c r="AD241" s="67"/>
      <c r="AE241" s="67"/>
      <c r="AF241" s="67"/>
      <c r="AG241" s="67"/>
      <c r="AH241" s="67"/>
      <c r="AI241" s="67"/>
      <c r="AJ241" s="67"/>
      <c r="AK241" s="67"/>
      <c r="AL241" s="67"/>
      <c r="AM241" s="67"/>
      <c r="AN241" s="67"/>
      <c r="AO241" s="67"/>
      <c r="AP241" s="67"/>
      <c r="AQ241" s="67"/>
      <c r="AR241" s="67"/>
      <c r="AS241" s="67"/>
      <c r="AT241" s="67"/>
      <c r="AU241" s="67"/>
      <c r="AV241" s="67"/>
      <c r="AW241" s="67"/>
      <c r="AX241" s="67"/>
      <c r="AY241" s="67"/>
      <c r="AZ241" s="67"/>
      <c r="BA241" s="67"/>
      <c r="BB241" s="67"/>
      <c r="BC241" s="67"/>
      <c r="BD241" s="67"/>
      <c r="BE241" s="67"/>
      <c r="BF241" s="67"/>
      <c r="BG241" s="67"/>
      <c r="BH241" s="67"/>
    </row>
    <row r="242" spans="1:60" x14ac:dyDescent="0.25">
      <c r="A242" s="67"/>
      <c r="J242" s="67"/>
      <c r="K242" s="67"/>
      <c r="L242" s="67"/>
      <c r="M242" s="67"/>
      <c r="N242" s="67"/>
      <c r="O242" s="67"/>
      <c r="P242" s="67"/>
      <c r="Q242" s="67"/>
      <c r="R242" s="67"/>
      <c r="S242" s="67"/>
      <c r="T242" s="67"/>
      <c r="U242" s="67"/>
      <c r="V242" s="67"/>
      <c r="W242" s="67"/>
      <c r="X242" s="67"/>
      <c r="Y242" s="67"/>
      <c r="Z242" s="67"/>
      <c r="AA242" s="67"/>
      <c r="AB242" s="67"/>
      <c r="AC242" s="67"/>
      <c r="AD242" s="67"/>
      <c r="AE242" s="67"/>
      <c r="AF242" s="67"/>
      <c r="AG242" s="67"/>
      <c r="AH242" s="67"/>
      <c r="AI242" s="67"/>
      <c r="AJ242" s="67"/>
      <c r="AK242" s="67"/>
      <c r="AL242" s="67"/>
      <c r="AM242" s="67"/>
      <c r="AN242" s="67"/>
      <c r="AO242" s="67"/>
      <c r="AP242" s="67"/>
      <c r="AQ242" s="67"/>
      <c r="AR242" s="67"/>
      <c r="AS242" s="67"/>
      <c r="AT242" s="67"/>
      <c r="AU242" s="67"/>
      <c r="AV242" s="67"/>
      <c r="AW242" s="67"/>
      <c r="AX242" s="67"/>
      <c r="AY242" s="67"/>
      <c r="AZ242" s="67"/>
      <c r="BA242" s="67"/>
      <c r="BB242" s="67"/>
      <c r="BC242" s="67"/>
      <c r="BD242" s="67"/>
      <c r="BE242" s="67"/>
      <c r="BF242" s="67"/>
      <c r="BG242" s="67"/>
      <c r="BH242" s="67"/>
    </row>
    <row r="243" spans="1:60" x14ac:dyDescent="0.25">
      <c r="A243" s="67"/>
      <c r="J243" s="67"/>
      <c r="K243" s="67"/>
      <c r="L243" s="67"/>
      <c r="M243" s="67"/>
      <c r="N243" s="67"/>
      <c r="O243" s="67"/>
      <c r="P243" s="67"/>
      <c r="Q243" s="67"/>
      <c r="R243" s="67"/>
      <c r="S243" s="67"/>
      <c r="T243" s="67"/>
      <c r="U243" s="67"/>
      <c r="V243" s="67"/>
      <c r="W243" s="67"/>
      <c r="X243" s="67"/>
      <c r="Y243" s="67"/>
      <c r="Z243" s="67"/>
      <c r="AA243" s="67"/>
      <c r="AB243" s="67"/>
      <c r="AC243" s="67"/>
      <c r="AD243" s="67"/>
      <c r="AE243" s="67"/>
      <c r="AF243" s="67"/>
      <c r="AG243" s="67"/>
      <c r="AH243" s="67"/>
      <c r="AI243" s="67"/>
      <c r="AJ243" s="67"/>
      <c r="AK243" s="67"/>
      <c r="AL243" s="67"/>
      <c r="AM243" s="67"/>
      <c r="AN243" s="67"/>
      <c r="AO243" s="67"/>
      <c r="AP243" s="67"/>
      <c r="AQ243" s="67"/>
      <c r="AR243" s="67"/>
      <c r="AS243" s="67"/>
      <c r="AT243" s="67"/>
      <c r="AU243" s="67"/>
      <c r="AV243" s="67"/>
      <c r="AW243" s="67"/>
      <c r="AX243" s="67"/>
      <c r="AY243" s="67"/>
      <c r="AZ243" s="67"/>
      <c r="BA243" s="67"/>
      <c r="BB243" s="67"/>
      <c r="BC243" s="67"/>
      <c r="BD243" s="67"/>
      <c r="BE243" s="67"/>
      <c r="BF243" s="67"/>
      <c r="BG243" s="67"/>
      <c r="BH243" s="67"/>
    </row>
    <row r="244" spans="1:60" x14ac:dyDescent="0.25">
      <c r="A244" s="67"/>
      <c r="J244" s="67"/>
      <c r="K244" s="67"/>
      <c r="L244" s="67"/>
      <c r="M244" s="67"/>
      <c r="N244" s="67"/>
      <c r="O244" s="67"/>
      <c r="P244" s="67"/>
      <c r="Q244" s="67"/>
      <c r="R244" s="67"/>
      <c r="S244" s="67"/>
      <c r="T244" s="67"/>
      <c r="U244" s="67"/>
      <c r="V244" s="67"/>
      <c r="W244" s="67"/>
      <c r="X244" s="67"/>
      <c r="Y244" s="67"/>
      <c r="Z244" s="67"/>
      <c r="AA244" s="67"/>
      <c r="AB244" s="67"/>
      <c r="AC244" s="67"/>
      <c r="AD244" s="67"/>
      <c r="AE244" s="67"/>
      <c r="AF244" s="67"/>
      <c r="AG244" s="67"/>
      <c r="AH244" s="67"/>
      <c r="AI244" s="67"/>
      <c r="AJ244" s="67"/>
      <c r="AK244" s="67"/>
      <c r="AL244" s="67"/>
      <c r="AM244" s="67"/>
      <c r="AN244" s="67"/>
      <c r="AO244" s="67"/>
      <c r="AP244" s="67"/>
      <c r="AQ244" s="67"/>
      <c r="AR244" s="67"/>
      <c r="AS244" s="67"/>
      <c r="AT244" s="67"/>
      <c r="AU244" s="67"/>
      <c r="AV244" s="67"/>
      <c r="AW244" s="67"/>
      <c r="AX244" s="67"/>
      <c r="AY244" s="67"/>
      <c r="AZ244" s="67"/>
      <c r="BA244" s="67"/>
      <c r="BB244" s="67"/>
      <c r="BC244" s="67"/>
      <c r="BD244" s="67"/>
      <c r="BE244" s="67"/>
      <c r="BF244" s="67"/>
      <c r="BG244" s="67"/>
      <c r="BH244" s="67"/>
    </row>
    <row r="245" spans="1:60" x14ac:dyDescent="0.25">
      <c r="A245" s="67"/>
    </row>
    <row r="246" spans="1:60" x14ac:dyDescent="0.25">
      <c r="A246" s="67"/>
    </row>
    <row r="247" spans="1:60" x14ac:dyDescent="0.25">
      <c r="A247" s="67"/>
    </row>
    <row r="248" spans="1:60" x14ac:dyDescent="0.25">
      <c r="A248" s="67"/>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workbookViewId="0"/>
  </sheetViews>
  <sheetFormatPr baseColWidth="10" defaultRowHeight="15" x14ac:dyDescent="0.25"/>
  <cols>
    <col min="2" max="2" width="24.140625" customWidth="1"/>
    <col min="3" max="3" width="70.140625" customWidth="1"/>
    <col min="4" max="4" width="29.85546875" customWidth="1"/>
  </cols>
  <sheetData>
    <row r="1" spans="1:37" ht="23.25" x14ac:dyDescent="0.25">
      <c r="A1" s="67"/>
      <c r="B1" s="602" t="s">
        <v>54</v>
      </c>
      <c r="C1" s="602"/>
      <c r="D1" s="602"/>
      <c r="E1" s="67"/>
      <c r="F1" s="67"/>
      <c r="G1" s="67"/>
      <c r="H1" s="67"/>
      <c r="I1" s="67"/>
      <c r="J1" s="67"/>
      <c r="K1" s="67"/>
      <c r="L1" s="67"/>
      <c r="M1" s="67"/>
      <c r="N1" s="67"/>
      <c r="O1" s="67"/>
      <c r="P1" s="67"/>
      <c r="Q1" s="67"/>
      <c r="R1" s="67"/>
      <c r="S1" s="67"/>
      <c r="T1" s="67"/>
      <c r="U1" s="67"/>
      <c r="V1" s="67"/>
      <c r="W1" s="67"/>
      <c r="X1" s="67"/>
      <c r="Y1" s="67"/>
      <c r="Z1" s="67"/>
      <c r="AA1" s="67"/>
      <c r="AB1" s="67"/>
      <c r="AC1" s="67"/>
      <c r="AD1" s="67"/>
      <c r="AE1" s="67"/>
    </row>
    <row r="2" spans="1:37" x14ac:dyDescent="0.25">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row>
    <row r="3" spans="1:37" ht="25.5" x14ac:dyDescent="0.25">
      <c r="A3" s="67"/>
      <c r="B3" s="11"/>
      <c r="C3" s="12" t="s">
        <v>51</v>
      </c>
      <c r="D3" s="12" t="s">
        <v>4</v>
      </c>
      <c r="E3" s="67"/>
      <c r="F3" s="67"/>
      <c r="G3" s="67"/>
      <c r="H3" s="67"/>
      <c r="I3" s="67"/>
      <c r="J3" s="67"/>
      <c r="K3" s="67"/>
      <c r="L3" s="67"/>
      <c r="M3" s="67"/>
      <c r="N3" s="67"/>
      <c r="O3" s="67"/>
      <c r="P3" s="67"/>
      <c r="Q3" s="67"/>
      <c r="R3" s="67"/>
      <c r="S3" s="67"/>
      <c r="T3" s="67"/>
      <c r="U3" s="67"/>
      <c r="V3" s="67"/>
      <c r="W3" s="67"/>
      <c r="X3" s="67"/>
      <c r="Y3" s="67"/>
      <c r="Z3" s="67"/>
      <c r="AA3" s="67"/>
      <c r="AB3" s="67"/>
      <c r="AC3" s="67"/>
      <c r="AD3" s="67"/>
      <c r="AE3" s="67"/>
    </row>
    <row r="4" spans="1:37" ht="51" x14ac:dyDescent="0.25">
      <c r="A4" s="67"/>
      <c r="B4" s="13" t="s">
        <v>50</v>
      </c>
      <c r="C4" s="14" t="s">
        <v>96</v>
      </c>
      <c r="D4" s="15">
        <v>0.2</v>
      </c>
      <c r="E4" s="67"/>
      <c r="F4" s="67"/>
      <c r="G4" s="67"/>
      <c r="H4" s="67"/>
      <c r="I4" s="67"/>
      <c r="J4" s="67"/>
      <c r="K4" s="67"/>
      <c r="L4" s="67"/>
      <c r="M4" s="67"/>
      <c r="N4" s="67"/>
      <c r="O4" s="67"/>
      <c r="P4" s="67"/>
      <c r="Q4" s="67"/>
      <c r="R4" s="67"/>
      <c r="S4" s="67"/>
      <c r="T4" s="67"/>
      <c r="U4" s="67"/>
      <c r="V4" s="67"/>
      <c r="W4" s="67"/>
      <c r="X4" s="67"/>
      <c r="Y4" s="67"/>
      <c r="Z4" s="67"/>
      <c r="AA4" s="67"/>
      <c r="AB4" s="67"/>
      <c r="AC4" s="67"/>
      <c r="AD4" s="67"/>
      <c r="AE4" s="67"/>
    </row>
    <row r="5" spans="1:37" ht="51" x14ac:dyDescent="0.25">
      <c r="A5" s="67"/>
      <c r="B5" s="16" t="s">
        <v>52</v>
      </c>
      <c r="C5" s="17" t="s">
        <v>97</v>
      </c>
      <c r="D5" s="18">
        <v>0.4</v>
      </c>
      <c r="E5" s="67"/>
      <c r="F5" s="67"/>
      <c r="G5" s="67"/>
      <c r="H5" s="67"/>
      <c r="I5" s="67"/>
      <c r="J5" s="67"/>
      <c r="K5" s="67"/>
      <c r="L5" s="67"/>
      <c r="M5" s="67"/>
      <c r="N5" s="67"/>
      <c r="O5" s="67"/>
      <c r="P5" s="67"/>
      <c r="Q5" s="67"/>
      <c r="R5" s="67"/>
      <c r="S5" s="67"/>
      <c r="T5" s="67"/>
      <c r="U5" s="67"/>
      <c r="V5" s="67"/>
      <c r="W5" s="67"/>
      <c r="X5" s="67"/>
      <c r="Y5" s="67"/>
      <c r="Z5" s="67"/>
      <c r="AA5" s="67"/>
      <c r="AB5" s="67"/>
      <c r="AC5" s="67"/>
      <c r="AD5" s="67"/>
      <c r="AE5" s="67"/>
    </row>
    <row r="6" spans="1:37" ht="51" x14ac:dyDescent="0.25">
      <c r="A6" s="67"/>
      <c r="B6" s="19" t="s">
        <v>101</v>
      </c>
      <c r="C6" s="17" t="s">
        <v>98</v>
      </c>
      <c r="D6" s="18">
        <v>0.6</v>
      </c>
      <c r="E6" s="67"/>
      <c r="F6" s="67"/>
      <c r="G6" s="67"/>
      <c r="H6" s="67"/>
      <c r="I6" s="67"/>
      <c r="J6" s="67"/>
      <c r="K6" s="67"/>
      <c r="L6" s="67"/>
      <c r="M6" s="67"/>
      <c r="N6" s="67"/>
      <c r="O6" s="67"/>
      <c r="P6" s="67"/>
      <c r="Q6" s="67"/>
      <c r="R6" s="67"/>
      <c r="S6" s="67"/>
      <c r="T6" s="67"/>
      <c r="U6" s="67"/>
      <c r="V6" s="67"/>
      <c r="W6" s="67"/>
      <c r="X6" s="67"/>
      <c r="Y6" s="67"/>
      <c r="Z6" s="67"/>
      <c r="AA6" s="67"/>
      <c r="AB6" s="67"/>
      <c r="AC6" s="67"/>
      <c r="AD6" s="67"/>
      <c r="AE6" s="67"/>
    </row>
    <row r="7" spans="1:37" ht="76.5" x14ac:dyDescent="0.25">
      <c r="A7" s="67"/>
      <c r="B7" s="20" t="s">
        <v>6</v>
      </c>
      <c r="C7" s="17" t="s">
        <v>99</v>
      </c>
      <c r="D7" s="18">
        <v>0.8</v>
      </c>
      <c r="E7" s="67"/>
      <c r="F7" s="67"/>
      <c r="G7" s="67"/>
      <c r="H7" s="67"/>
      <c r="I7" s="67"/>
      <c r="J7" s="67"/>
      <c r="K7" s="67"/>
      <c r="L7" s="67"/>
      <c r="M7" s="67"/>
      <c r="N7" s="67"/>
      <c r="O7" s="67"/>
      <c r="P7" s="67"/>
      <c r="Q7" s="67"/>
      <c r="R7" s="67"/>
      <c r="S7" s="67"/>
      <c r="T7" s="67"/>
      <c r="U7" s="67"/>
      <c r="V7" s="67"/>
      <c r="W7" s="67"/>
      <c r="X7" s="67"/>
      <c r="Y7" s="67"/>
      <c r="Z7" s="67"/>
      <c r="AA7" s="67"/>
      <c r="AB7" s="67"/>
      <c r="AC7" s="67"/>
      <c r="AD7" s="67"/>
      <c r="AE7" s="67"/>
    </row>
    <row r="8" spans="1:37" ht="51" x14ac:dyDescent="0.25">
      <c r="A8" s="67"/>
      <c r="B8" s="21" t="s">
        <v>53</v>
      </c>
      <c r="C8" s="17" t="s">
        <v>100</v>
      </c>
      <c r="D8" s="18">
        <v>1</v>
      </c>
      <c r="E8" s="67"/>
      <c r="F8" s="67"/>
      <c r="G8" s="67"/>
      <c r="H8" s="67"/>
      <c r="I8" s="67"/>
      <c r="J8" s="67"/>
      <c r="K8" s="67"/>
      <c r="L8" s="67"/>
      <c r="M8" s="67"/>
      <c r="N8" s="67"/>
      <c r="O8" s="67"/>
      <c r="P8" s="67"/>
      <c r="Q8" s="67"/>
      <c r="R8" s="67"/>
      <c r="S8" s="67"/>
      <c r="T8" s="67"/>
      <c r="U8" s="67"/>
      <c r="V8" s="67"/>
      <c r="W8" s="67"/>
      <c r="X8" s="67"/>
      <c r="Y8" s="67"/>
      <c r="Z8" s="67"/>
      <c r="AA8" s="67"/>
      <c r="AB8" s="67"/>
      <c r="AC8" s="67"/>
      <c r="AD8" s="67"/>
      <c r="AE8" s="67"/>
    </row>
    <row r="9" spans="1:37" x14ac:dyDescent="0.25">
      <c r="A9" s="67"/>
      <c r="B9" s="89"/>
      <c r="C9" s="89"/>
      <c r="D9" s="89"/>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row>
    <row r="10" spans="1:37" ht="16.5" x14ac:dyDescent="0.25">
      <c r="A10" s="67"/>
      <c r="B10" s="90"/>
      <c r="C10" s="89"/>
      <c r="D10" s="89"/>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row>
    <row r="11" spans="1:37" x14ac:dyDescent="0.25">
      <c r="A11" s="67"/>
      <c r="B11" s="89"/>
      <c r="C11" s="89"/>
      <c r="D11" s="89"/>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row>
    <row r="12" spans="1:37" x14ac:dyDescent="0.25">
      <c r="A12" s="67"/>
      <c r="B12" s="89"/>
      <c r="C12" s="89"/>
      <c r="D12" s="89"/>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row>
    <row r="13" spans="1:37" x14ac:dyDescent="0.25">
      <c r="A13" s="67"/>
      <c r="B13" s="89"/>
      <c r="C13" s="89"/>
      <c r="D13" s="89"/>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row>
    <row r="14" spans="1:37" x14ac:dyDescent="0.25">
      <c r="A14" s="67"/>
      <c r="B14" s="89"/>
      <c r="C14" s="89"/>
      <c r="D14" s="89"/>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row>
    <row r="15" spans="1:37" x14ac:dyDescent="0.25">
      <c r="A15" s="67"/>
      <c r="B15" s="89"/>
      <c r="C15" s="89"/>
      <c r="D15" s="89"/>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row>
    <row r="16" spans="1:37" x14ac:dyDescent="0.25">
      <c r="A16" s="67"/>
      <c r="B16" s="89"/>
      <c r="C16" s="89"/>
      <c r="D16" s="89"/>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row>
    <row r="17" spans="1:37" x14ac:dyDescent="0.25">
      <c r="A17" s="67"/>
      <c r="B17" s="89"/>
      <c r="C17" s="89"/>
      <c r="D17" s="89"/>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row>
    <row r="18" spans="1:37" x14ac:dyDescent="0.25">
      <c r="A18" s="67"/>
      <c r="B18" s="89"/>
      <c r="C18" s="89"/>
      <c r="D18" s="89"/>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row>
    <row r="19" spans="1:37" x14ac:dyDescent="0.25">
      <c r="A19" s="67"/>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row>
    <row r="20" spans="1:37" x14ac:dyDescent="0.25">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row>
    <row r="21" spans="1:37" x14ac:dyDescent="0.25">
      <c r="A21" s="67"/>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row>
    <row r="22" spans="1:37" x14ac:dyDescent="0.25">
      <c r="A22" s="67"/>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row>
    <row r="23" spans="1:37" x14ac:dyDescent="0.25">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row>
    <row r="24" spans="1:37" x14ac:dyDescent="0.25">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row>
    <row r="25" spans="1:37" x14ac:dyDescent="0.25">
      <c r="A25" s="67"/>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row>
    <row r="26" spans="1:37" x14ac:dyDescent="0.25">
      <c r="A26" s="67"/>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row>
    <row r="27" spans="1:37" x14ac:dyDescent="0.25">
      <c r="A27" s="67"/>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row>
    <row r="28" spans="1:37" x14ac:dyDescent="0.25">
      <c r="A28" s="67"/>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row>
    <row r="29" spans="1:37" x14ac:dyDescent="0.25">
      <c r="A29" s="67"/>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row>
    <row r="30" spans="1:37" x14ac:dyDescent="0.25">
      <c r="A30" s="67"/>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row>
    <row r="31" spans="1:37" x14ac:dyDescent="0.25">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row>
    <row r="32" spans="1:37" x14ac:dyDescent="0.25">
      <c r="A32" s="67"/>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row>
    <row r="33" spans="1:31" x14ac:dyDescent="0.25">
      <c r="A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row>
    <row r="34" spans="1:31" x14ac:dyDescent="0.25">
      <c r="A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row>
    <row r="35" spans="1:31" x14ac:dyDescent="0.25">
      <c r="A35" s="67"/>
    </row>
    <row r="36" spans="1:31" x14ac:dyDescent="0.25">
      <c r="A36" s="67"/>
    </row>
    <row r="37" spans="1:31" x14ac:dyDescent="0.25">
      <c r="A37" s="67"/>
    </row>
    <row r="38" spans="1:31" x14ac:dyDescent="0.25">
      <c r="A38" s="67"/>
    </row>
    <row r="39" spans="1:31" x14ac:dyDescent="0.25">
      <c r="A39" s="67"/>
    </row>
    <row r="40" spans="1:31" x14ac:dyDescent="0.25">
      <c r="A40" s="67"/>
    </row>
    <row r="41" spans="1:31" x14ac:dyDescent="0.25">
      <c r="A41" s="67"/>
    </row>
    <row r="42" spans="1:31" x14ac:dyDescent="0.25">
      <c r="A42" s="67"/>
    </row>
    <row r="43" spans="1:31" x14ac:dyDescent="0.25">
      <c r="A43" s="67"/>
    </row>
    <row r="44" spans="1:31" x14ac:dyDescent="0.25">
      <c r="A44" s="67"/>
    </row>
    <row r="45" spans="1:31" x14ac:dyDescent="0.25">
      <c r="A45" s="67"/>
    </row>
    <row r="46" spans="1:31" x14ac:dyDescent="0.25">
      <c r="A46" s="67"/>
    </row>
    <row r="47" spans="1:31" x14ac:dyDescent="0.25">
      <c r="A47" s="67"/>
    </row>
    <row r="48" spans="1:31" x14ac:dyDescent="0.25">
      <c r="A48" s="67"/>
    </row>
    <row r="49" spans="1:1" x14ac:dyDescent="0.25">
      <c r="A49" s="67"/>
    </row>
    <row r="50" spans="1:1" x14ac:dyDescent="0.25">
      <c r="A50" s="67"/>
    </row>
    <row r="51" spans="1:1" x14ac:dyDescent="0.25">
      <c r="A51" s="67"/>
    </row>
    <row r="52" spans="1:1" x14ac:dyDescent="0.25">
      <c r="A52" s="67"/>
    </row>
    <row r="53" spans="1:1" x14ac:dyDescent="0.25">
      <c r="A53" s="67"/>
    </row>
    <row r="54" spans="1:1" x14ac:dyDescent="0.25">
      <c r="A54" s="67"/>
    </row>
    <row r="55" spans="1:1" x14ac:dyDescent="0.25">
      <c r="A55" s="67"/>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24"/>
  <sheetViews>
    <sheetView topLeftCell="A4" zoomScale="70" zoomScaleNormal="70" workbookViewId="0">
      <selection activeCell="C15" sqref="C15"/>
    </sheetView>
  </sheetViews>
  <sheetFormatPr baseColWidth="10" defaultColWidth="11.42578125" defaultRowHeight="15" x14ac:dyDescent="0.25"/>
  <cols>
    <col min="1" max="1" width="11.42578125" style="22"/>
    <col min="2" max="2" width="40.42578125" style="22" customWidth="1"/>
    <col min="3" max="3" width="74.85546875" style="22" customWidth="1"/>
    <col min="4" max="4" width="135" style="22" bestFit="1" customWidth="1"/>
    <col min="5" max="5" width="137.85546875" style="22" customWidth="1"/>
    <col min="6" max="16384" width="11.42578125" style="22"/>
  </cols>
  <sheetData>
    <row r="1" spans="1:21" ht="33.75" x14ac:dyDescent="0.25">
      <c r="A1" s="89"/>
      <c r="B1" s="603" t="s">
        <v>61</v>
      </c>
      <c r="C1" s="603"/>
      <c r="D1" s="603"/>
      <c r="E1" s="89"/>
      <c r="F1" s="89"/>
      <c r="G1" s="89"/>
      <c r="H1" s="89"/>
      <c r="I1" s="89"/>
      <c r="J1" s="89"/>
      <c r="K1" s="89"/>
      <c r="L1" s="89"/>
      <c r="M1" s="89"/>
      <c r="N1" s="89"/>
      <c r="O1" s="89"/>
      <c r="P1" s="89"/>
      <c r="Q1" s="89"/>
      <c r="R1" s="89"/>
      <c r="S1" s="89"/>
      <c r="T1" s="89"/>
      <c r="U1" s="89"/>
    </row>
    <row r="2" spans="1:21" x14ac:dyDescent="0.25">
      <c r="A2" s="89"/>
      <c r="B2" s="89"/>
      <c r="C2" s="89"/>
      <c r="D2" s="89"/>
      <c r="E2" s="89"/>
      <c r="F2" s="89"/>
      <c r="G2" s="89"/>
      <c r="H2" s="89"/>
      <c r="I2" s="89"/>
      <c r="J2" s="89"/>
      <c r="K2" s="89"/>
      <c r="L2" s="89"/>
      <c r="M2" s="89"/>
      <c r="N2" s="89"/>
      <c r="O2" s="89"/>
      <c r="P2" s="89"/>
      <c r="Q2" s="89"/>
      <c r="R2" s="89"/>
      <c r="S2" s="89"/>
      <c r="T2" s="89"/>
      <c r="U2" s="89"/>
    </row>
    <row r="3" spans="1:21" ht="30" x14ac:dyDescent="0.25">
      <c r="A3" s="89"/>
      <c r="B3" s="88"/>
      <c r="C3" s="133" t="s">
        <v>55</v>
      </c>
      <c r="D3" s="133" t="s">
        <v>56</v>
      </c>
      <c r="E3" s="89"/>
      <c r="F3" s="89"/>
      <c r="G3" s="89"/>
      <c r="H3" s="89"/>
      <c r="I3" s="89"/>
      <c r="J3" s="89"/>
      <c r="K3" s="89"/>
      <c r="L3" s="89"/>
      <c r="M3" s="89"/>
      <c r="N3" s="89"/>
      <c r="O3" s="89"/>
      <c r="P3" s="89"/>
      <c r="Q3" s="89"/>
      <c r="R3" s="89"/>
      <c r="S3" s="89"/>
      <c r="T3" s="89"/>
      <c r="U3" s="89"/>
    </row>
    <row r="4" spans="1:21" ht="33.75" x14ac:dyDescent="0.25">
      <c r="A4" s="89" t="s">
        <v>81</v>
      </c>
      <c r="B4" s="134" t="s">
        <v>95</v>
      </c>
      <c r="C4" s="135" t="s">
        <v>204</v>
      </c>
      <c r="D4" s="136" t="s">
        <v>91</v>
      </c>
      <c r="E4" s="89"/>
      <c r="F4" s="89"/>
      <c r="G4" s="89"/>
      <c r="H4" s="89"/>
      <c r="I4" s="89"/>
      <c r="J4" s="89"/>
      <c r="K4" s="89"/>
      <c r="L4" s="89"/>
      <c r="M4" s="89"/>
      <c r="N4" s="89"/>
      <c r="O4" s="89"/>
      <c r="P4" s="89"/>
      <c r="Q4" s="89"/>
      <c r="R4" s="89"/>
      <c r="S4" s="89"/>
      <c r="T4" s="89"/>
      <c r="U4" s="89"/>
    </row>
    <row r="5" spans="1:21" ht="67.5" x14ac:dyDescent="0.25">
      <c r="A5" s="89" t="s">
        <v>82</v>
      </c>
      <c r="B5" s="137" t="s">
        <v>57</v>
      </c>
      <c r="C5" s="138" t="s">
        <v>205</v>
      </c>
      <c r="D5" s="139" t="s">
        <v>92</v>
      </c>
      <c r="E5" s="89"/>
      <c r="F5" s="89"/>
      <c r="G5" s="89"/>
      <c r="H5" s="89"/>
      <c r="I5" s="89"/>
      <c r="J5" s="89"/>
      <c r="K5" s="89"/>
      <c r="L5" s="89"/>
      <c r="M5" s="89"/>
      <c r="N5" s="89"/>
      <c r="O5" s="89"/>
      <c r="P5" s="89"/>
      <c r="Q5" s="89"/>
      <c r="R5" s="89"/>
      <c r="S5" s="89"/>
      <c r="T5" s="89"/>
      <c r="U5" s="89"/>
    </row>
    <row r="6" spans="1:21" ht="67.5" x14ac:dyDescent="0.25">
      <c r="A6" s="89" t="s">
        <v>79</v>
      </c>
      <c r="B6" s="140" t="s">
        <v>58</v>
      </c>
      <c r="C6" s="138" t="s">
        <v>209</v>
      </c>
      <c r="D6" s="139" t="s">
        <v>94</v>
      </c>
      <c r="E6" s="89"/>
      <c r="F6" s="89"/>
      <c r="G6" s="89"/>
      <c r="H6" s="89"/>
      <c r="I6" s="89"/>
      <c r="J6" s="89"/>
      <c r="K6" s="89"/>
      <c r="L6" s="89"/>
      <c r="M6" s="89"/>
      <c r="N6" s="89"/>
      <c r="O6" s="89"/>
      <c r="P6" s="89"/>
      <c r="Q6" s="89"/>
      <c r="R6" s="89"/>
      <c r="S6" s="89"/>
      <c r="T6" s="89"/>
      <c r="U6" s="89"/>
    </row>
    <row r="7" spans="1:21" ht="101.25" x14ac:dyDescent="0.25">
      <c r="A7" s="89" t="s">
        <v>7</v>
      </c>
      <c r="B7" s="141" t="s">
        <v>59</v>
      </c>
      <c r="C7" s="138" t="s">
        <v>210</v>
      </c>
      <c r="D7" s="139" t="s">
        <v>93</v>
      </c>
      <c r="E7" s="89"/>
      <c r="F7" s="89"/>
      <c r="G7" s="89"/>
      <c r="H7" s="89"/>
      <c r="I7" s="89"/>
      <c r="J7" s="89"/>
      <c r="K7" s="89"/>
      <c r="L7" s="89"/>
      <c r="M7" s="89"/>
      <c r="N7" s="89"/>
      <c r="O7" s="89"/>
      <c r="P7" s="89"/>
      <c r="Q7" s="89"/>
      <c r="R7" s="89"/>
      <c r="S7" s="89"/>
      <c r="T7" s="89"/>
      <c r="U7" s="89"/>
    </row>
    <row r="8" spans="1:21" ht="67.5" x14ac:dyDescent="0.25">
      <c r="A8" s="89" t="s">
        <v>83</v>
      </c>
      <c r="B8" s="142" t="s">
        <v>60</v>
      </c>
      <c r="C8" s="138" t="s">
        <v>206</v>
      </c>
      <c r="D8" s="139" t="s">
        <v>112</v>
      </c>
      <c r="E8" s="89"/>
      <c r="F8" s="89"/>
      <c r="G8" s="89"/>
      <c r="H8" s="89"/>
      <c r="I8" s="89"/>
      <c r="J8" s="89"/>
      <c r="K8" s="89"/>
      <c r="L8" s="89"/>
      <c r="M8" s="89"/>
      <c r="N8" s="89"/>
      <c r="O8" s="89"/>
      <c r="P8" s="89"/>
      <c r="Q8" s="89"/>
      <c r="R8" s="89"/>
      <c r="S8" s="89"/>
      <c r="T8" s="89"/>
      <c r="U8" s="89"/>
    </row>
    <row r="9" spans="1:21" s="23" customFormat="1" ht="20.25" x14ac:dyDescent="0.25">
      <c r="A9" s="87"/>
      <c r="B9" s="87"/>
      <c r="C9" s="146"/>
      <c r="D9" s="146"/>
      <c r="E9" s="87"/>
      <c r="F9" s="87"/>
      <c r="G9" s="87"/>
      <c r="H9" s="87"/>
      <c r="I9" s="87"/>
      <c r="J9" s="87"/>
      <c r="K9" s="87"/>
      <c r="L9" s="87"/>
      <c r="M9" s="87"/>
      <c r="N9" s="87"/>
      <c r="O9" s="87"/>
      <c r="P9" s="87"/>
      <c r="Q9" s="87"/>
      <c r="R9" s="87"/>
      <c r="S9" s="87"/>
      <c r="T9" s="87"/>
      <c r="U9" s="87"/>
    </row>
    <row r="10" spans="1:21" s="23" customFormat="1" ht="16.5" x14ac:dyDescent="0.25">
      <c r="A10" s="87"/>
      <c r="B10" s="147"/>
      <c r="C10" s="147"/>
      <c r="D10" s="147"/>
      <c r="E10" s="87"/>
      <c r="F10" s="87"/>
      <c r="G10" s="87"/>
      <c r="H10" s="87"/>
      <c r="I10" s="87"/>
      <c r="J10" s="87"/>
      <c r="K10" s="87"/>
      <c r="L10" s="87"/>
      <c r="M10" s="87"/>
      <c r="N10" s="87"/>
      <c r="O10" s="87"/>
      <c r="P10" s="87"/>
      <c r="Q10" s="87"/>
      <c r="R10" s="87"/>
      <c r="S10" s="87"/>
      <c r="T10" s="87"/>
      <c r="U10" s="87"/>
    </row>
    <row r="11" spans="1:21" s="23" customFormat="1" x14ac:dyDescent="0.25">
      <c r="A11" s="87"/>
      <c r="B11" s="87" t="s">
        <v>89</v>
      </c>
      <c r="C11" s="87" t="s">
        <v>208</v>
      </c>
      <c r="D11" s="87" t="s">
        <v>142</v>
      </c>
      <c r="E11" s="87"/>
      <c r="F11" s="87"/>
      <c r="G11" s="87"/>
      <c r="H11" s="87"/>
      <c r="I11" s="87"/>
      <c r="J11" s="87"/>
      <c r="K11" s="87"/>
      <c r="L11" s="87"/>
      <c r="M11" s="87"/>
      <c r="N11" s="87"/>
      <c r="O11" s="87"/>
      <c r="P11" s="87"/>
      <c r="Q11" s="87"/>
      <c r="R11" s="87"/>
      <c r="S11" s="87"/>
      <c r="T11" s="87"/>
      <c r="U11" s="87"/>
    </row>
    <row r="12" spans="1:21" s="23" customFormat="1" x14ac:dyDescent="0.25">
      <c r="A12" s="87"/>
      <c r="B12" s="87" t="s">
        <v>87</v>
      </c>
      <c r="C12" s="87" t="s">
        <v>207</v>
      </c>
      <c r="D12" s="87" t="s">
        <v>143</v>
      </c>
      <c r="E12" s="87"/>
      <c r="F12" s="87"/>
      <c r="G12" s="87"/>
      <c r="H12" s="87"/>
      <c r="I12" s="87"/>
      <c r="J12" s="87"/>
      <c r="K12" s="87"/>
      <c r="L12" s="87"/>
      <c r="M12" s="87"/>
      <c r="N12" s="87"/>
      <c r="O12" s="87"/>
      <c r="P12" s="87"/>
      <c r="Q12" s="87"/>
      <c r="R12" s="87"/>
      <c r="S12" s="87"/>
      <c r="T12" s="87"/>
      <c r="U12" s="87"/>
    </row>
    <row r="13" spans="1:21" s="23" customFormat="1" x14ac:dyDescent="0.25">
      <c r="A13" s="87"/>
      <c r="B13" s="87"/>
      <c r="C13" s="87" t="s">
        <v>211</v>
      </c>
      <c r="D13" s="87" t="s">
        <v>144</v>
      </c>
      <c r="E13" s="87"/>
      <c r="F13" s="87"/>
      <c r="G13" s="87"/>
      <c r="H13" s="87"/>
      <c r="I13" s="87"/>
      <c r="J13" s="87"/>
      <c r="K13" s="87"/>
      <c r="L13" s="87"/>
      <c r="M13" s="87"/>
      <c r="N13" s="87"/>
      <c r="O13" s="87"/>
      <c r="P13" s="87"/>
      <c r="Q13" s="87"/>
      <c r="R13" s="87"/>
      <c r="S13" s="87"/>
      <c r="T13" s="87"/>
      <c r="U13" s="87"/>
    </row>
    <row r="14" spans="1:21" s="23" customFormat="1" x14ac:dyDescent="0.25">
      <c r="A14" s="87"/>
      <c r="B14" s="87"/>
      <c r="C14" s="87" t="s">
        <v>213</v>
      </c>
      <c r="D14" s="87" t="s">
        <v>145</v>
      </c>
      <c r="E14" s="87"/>
      <c r="F14" s="87"/>
      <c r="G14" s="87"/>
      <c r="H14" s="87"/>
      <c r="I14" s="87"/>
      <c r="J14" s="87"/>
      <c r="K14" s="87"/>
      <c r="L14" s="87"/>
      <c r="M14" s="87"/>
      <c r="N14" s="87"/>
      <c r="O14" s="87"/>
      <c r="P14" s="87"/>
      <c r="Q14" s="87"/>
      <c r="R14" s="87"/>
      <c r="S14" s="87"/>
      <c r="T14" s="87"/>
      <c r="U14" s="87"/>
    </row>
    <row r="15" spans="1:21" s="23" customFormat="1" x14ac:dyDescent="0.25">
      <c r="A15" s="87"/>
      <c r="B15" s="87"/>
      <c r="C15" s="87" t="s">
        <v>212</v>
      </c>
      <c r="D15" s="87" t="s">
        <v>146</v>
      </c>
      <c r="E15" s="87"/>
      <c r="F15" s="87"/>
      <c r="G15" s="87"/>
      <c r="H15" s="87"/>
      <c r="I15" s="87"/>
      <c r="J15" s="87"/>
      <c r="K15" s="87"/>
      <c r="L15" s="87"/>
      <c r="M15" s="87"/>
      <c r="N15" s="87"/>
      <c r="O15" s="87"/>
      <c r="P15" s="87"/>
      <c r="Q15" s="87"/>
      <c r="R15" s="87"/>
      <c r="S15" s="87"/>
      <c r="T15" s="87"/>
      <c r="U15" s="87"/>
    </row>
    <row r="16" spans="1:21" s="23" customFormat="1" x14ac:dyDescent="0.25">
      <c r="A16" s="87"/>
      <c r="B16" s="87"/>
      <c r="C16" s="87"/>
      <c r="D16" s="87"/>
      <c r="E16" s="87"/>
      <c r="F16" s="87"/>
      <c r="G16" s="87"/>
      <c r="H16" s="87"/>
      <c r="I16" s="87"/>
      <c r="J16" s="87"/>
      <c r="K16" s="87"/>
      <c r="L16" s="87"/>
      <c r="M16" s="87"/>
      <c r="N16" s="87"/>
      <c r="O16" s="87"/>
    </row>
    <row r="17" spans="1:15" s="23" customFormat="1" x14ac:dyDescent="0.25">
      <c r="A17" s="87"/>
      <c r="B17" s="87"/>
      <c r="C17" s="87"/>
      <c r="D17" s="87"/>
      <c r="E17" s="87"/>
      <c r="F17" s="87"/>
      <c r="G17" s="87"/>
      <c r="H17" s="87"/>
      <c r="I17" s="87"/>
      <c r="J17" s="87"/>
      <c r="K17" s="87"/>
      <c r="L17" s="87"/>
      <c r="M17" s="87"/>
      <c r="N17" s="87"/>
      <c r="O17" s="87"/>
    </row>
    <row r="18" spans="1:15" s="23" customFormat="1" x14ac:dyDescent="0.25">
      <c r="A18" s="87"/>
      <c r="B18" s="87"/>
      <c r="C18" s="87"/>
      <c r="D18" s="87"/>
      <c r="E18" s="87"/>
      <c r="F18" s="87"/>
      <c r="G18" s="87"/>
      <c r="H18" s="87"/>
      <c r="I18" s="87"/>
      <c r="J18" s="87"/>
      <c r="K18" s="87"/>
      <c r="L18" s="87"/>
      <c r="M18" s="87"/>
      <c r="N18" s="87"/>
      <c r="O18" s="87"/>
    </row>
    <row r="19" spans="1:15" s="23" customFormat="1" x14ac:dyDescent="0.25">
      <c r="A19" s="87"/>
      <c r="B19" s="87"/>
      <c r="C19" s="87"/>
      <c r="D19" s="87"/>
      <c r="E19" s="87"/>
      <c r="F19" s="87"/>
      <c r="G19" s="87"/>
      <c r="H19" s="87"/>
      <c r="I19" s="87"/>
      <c r="J19" s="87"/>
      <c r="K19" s="87"/>
      <c r="L19" s="87"/>
      <c r="M19" s="87"/>
      <c r="N19" s="87"/>
      <c r="O19" s="87"/>
    </row>
    <row r="20" spans="1:15" s="23" customFormat="1" x14ac:dyDescent="0.25">
      <c r="A20" s="87"/>
      <c r="B20" s="87"/>
      <c r="C20" s="87"/>
      <c r="D20" s="87"/>
      <c r="E20" s="87"/>
      <c r="F20" s="87"/>
      <c r="G20" s="87"/>
      <c r="H20" s="87"/>
      <c r="I20" s="87"/>
      <c r="J20" s="87"/>
      <c r="K20" s="87"/>
      <c r="L20" s="87"/>
      <c r="M20" s="87"/>
      <c r="N20" s="87"/>
      <c r="O20" s="87"/>
    </row>
    <row r="21" spans="1:15" s="23" customFormat="1" x14ac:dyDescent="0.25">
      <c r="A21" s="87"/>
      <c r="B21" s="87"/>
      <c r="C21" s="87"/>
      <c r="D21" s="87"/>
      <c r="E21" s="87"/>
      <c r="F21" s="87"/>
      <c r="G21" s="87"/>
      <c r="H21" s="87"/>
      <c r="I21" s="87"/>
      <c r="J21" s="87"/>
      <c r="K21" s="87"/>
      <c r="L21" s="87"/>
      <c r="M21" s="87"/>
      <c r="N21" s="87"/>
      <c r="O21" s="87"/>
    </row>
    <row r="22" spans="1:15" s="23" customFormat="1" ht="20.25" x14ac:dyDescent="0.25">
      <c r="A22" s="87"/>
      <c r="B22" s="87"/>
      <c r="C22" s="146"/>
      <c r="D22" s="146"/>
      <c r="E22" s="87"/>
      <c r="F22" s="87"/>
      <c r="G22" s="87"/>
      <c r="H22" s="87"/>
      <c r="I22" s="87"/>
      <c r="J22" s="87"/>
      <c r="K22" s="87"/>
      <c r="L22" s="87"/>
      <c r="M22" s="87"/>
      <c r="N22" s="87"/>
      <c r="O22" s="87"/>
    </row>
    <row r="23" spans="1:15" s="23" customFormat="1" ht="20.25" x14ac:dyDescent="0.25">
      <c r="A23" s="87"/>
      <c r="B23" s="87"/>
      <c r="C23" s="146"/>
      <c r="D23" s="146"/>
      <c r="E23" s="87"/>
      <c r="F23" s="87"/>
      <c r="G23" s="87"/>
      <c r="H23" s="87"/>
      <c r="I23" s="87"/>
      <c r="J23" s="87"/>
      <c r="K23" s="87"/>
      <c r="L23" s="87"/>
      <c r="M23" s="87"/>
      <c r="N23" s="87"/>
      <c r="O23" s="87"/>
    </row>
    <row r="24" spans="1:15" s="23" customFormat="1" ht="20.25" x14ac:dyDescent="0.25">
      <c r="A24" s="87"/>
      <c r="B24" s="87"/>
      <c r="C24" s="146"/>
      <c r="D24" s="146"/>
      <c r="E24" s="87"/>
      <c r="F24" s="87"/>
      <c r="G24" s="87"/>
      <c r="H24" s="87"/>
      <c r="I24" s="87"/>
      <c r="J24" s="87"/>
      <c r="K24" s="87"/>
      <c r="L24" s="87"/>
      <c r="M24" s="87"/>
      <c r="N24" s="87"/>
      <c r="O24" s="87"/>
    </row>
    <row r="25" spans="1:15" s="23" customFormat="1" ht="20.25" x14ac:dyDescent="0.25">
      <c r="A25" s="87"/>
      <c r="B25" s="87"/>
      <c r="C25" s="146"/>
      <c r="D25" s="146"/>
      <c r="E25" s="87"/>
      <c r="F25" s="87"/>
      <c r="G25" s="87"/>
      <c r="H25" s="87"/>
      <c r="I25" s="87"/>
      <c r="J25" s="87"/>
      <c r="K25" s="87"/>
      <c r="L25" s="87"/>
      <c r="M25" s="87"/>
      <c r="N25" s="87"/>
      <c r="O25" s="87"/>
    </row>
    <row r="26" spans="1:15" s="23" customFormat="1" ht="20.25" x14ac:dyDescent="0.25">
      <c r="A26" s="87"/>
      <c r="B26" s="87"/>
      <c r="C26" s="146"/>
      <c r="D26" s="146"/>
      <c r="E26" s="87"/>
      <c r="F26" s="87"/>
      <c r="G26" s="87"/>
      <c r="H26" s="87"/>
      <c r="I26" s="87"/>
      <c r="J26" s="87"/>
      <c r="K26" s="87"/>
      <c r="L26" s="87"/>
      <c r="M26" s="87"/>
      <c r="N26" s="87"/>
      <c r="O26" s="87"/>
    </row>
    <row r="27" spans="1:15" s="23" customFormat="1" ht="20.25" x14ac:dyDescent="0.25">
      <c r="A27" s="87"/>
      <c r="B27" s="87"/>
      <c r="C27" s="146"/>
      <c r="D27" s="146"/>
      <c r="E27" s="87"/>
      <c r="F27" s="87"/>
      <c r="G27" s="87"/>
      <c r="H27" s="87"/>
      <c r="I27" s="87"/>
      <c r="J27" s="87"/>
      <c r="K27" s="87"/>
      <c r="L27" s="87"/>
      <c r="M27" s="87"/>
      <c r="N27" s="87"/>
      <c r="O27" s="87"/>
    </row>
    <row r="28" spans="1:15" s="23" customFormat="1" ht="20.25" x14ac:dyDescent="0.25">
      <c r="A28" s="87"/>
      <c r="B28" s="87"/>
      <c r="C28" s="146"/>
      <c r="D28" s="146"/>
      <c r="E28" s="87"/>
      <c r="F28" s="87"/>
      <c r="G28" s="87"/>
      <c r="H28" s="87"/>
      <c r="I28" s="87"/>
      <c r="J28" s="87"/>
      <c r="K28" s="87"/>
      <c r="L28" s="87"/>
      <c r="M28" s="87"/>
      <c r="N28" s="87"/>
      <c r="O28" s="87"/>
    </row>
    <row r="29" spans="1:15" s="23" customFormat="1" ht="20.25" x14ac:dyDescent="0.25">
      <c r="A29" s="87"/>
      <c r="B29" s="87"/>
      <c r="C29" s="146"/>
      <c r="D29" s="146"/>
      <c r="E29" s="87"/>
      <c r="F29" s="87"/>
      <c r="G29" s="87"/>
      <c r="H29" s="87"/>
      <c r="I29" s="87"/>
      <c r="J29" s="87"/>
      <c r="K29" s="87"/>
      <c r="L29" s="87"/>
      <c r="M29" s="87"/>
      <c r="N29" s="87"/>
      <c r="O29" s="87"/>
    </row>
    <row r="30" spans="1:15" s="23" customFormat="1" ht="20.25" x14ac:dyDescent="0.25">
      <c r="A30" s="87"/>
      <c r="B30" s="87"/>
      <c r="C30" s="146"/>
      <c r="D30" s="146"/>
      <c r="E30" s="87"/>
      <c r="F30" s="87"/>
      <c r="G30" s="87"/>
      <c r="H30" s="87"/>
      <c r="I30" s="87"/>
      <c r="J30" s="87"/>
      <c r="K30" s="87"/>
      <c r="L30" s="87"/>
      <c r="M30" s="87"/>
      <c r="N30" s="87"/>
      <c r="O30" s="87"/>
    </row>
    <row r="31" spans="1:15" s="23" customFormat="1" ht="20.25" x14ac:dyDescent="0.25">
      <c r="A31" s="87"/>
      <c r="B31" s="87"/>
      <c r="C31" s="146"/>
      <c r="D31" s="146"/>
      <c r="E31" s="87"/>
      <c r="F31" s="87"/>
      <c r="G31" s="87"/>
      <c r="H31" s="87"/>
      <c r="I31" s="87"/>
      <c r="J31" s="87"/>
      <c r="K31" s="87"/>
      <c r="L31" s="87"/>
      <c r="M31" s="87"/>
      <c r="N31" s="87"/>
      <c r="O31" s="87"/>
    </row>
    <row r="32" spans="1:15" s="23" customFormat="1" ht="20.25" x14ac:dyDescent="0.25">
      <c r="A32" s="87"/>
      <c r="B32" s="87"/>
      <c r="C32" s="146"/>
      <c r="D32" s="146"/>
      <c r="E32" s="87"/>
      <c r="F32" s="87"/>
      <c r="G32" s="87"/>
      <c r="H32" s="87"/>
      <c r="I32" s="87"/>
      <c r="J32" s="87"/>
      <c r="K32" s="87"/>
      <c r="L32" s="87"/>
      <c r="M32" s="87"/>
      <c r="N32" s="87"/>
      <c r="O32" s="87"/>
    </row>
    <row r="33" spans="1:15" s="23" customFormat="1" ht="20.25" x14ac:dyDescent="0.25">
      <c r="A33" s="87"/>
      <c r="B33" s="87"/>
      <c r="C33" s="146"/>
      <c r="D33" s="146"/>
      <c r="E33" s="87"/>
      <c r="F33" s="87"/>
      <c r="G33" s="87"/>
      <c r="H33" s="87"/>
      <c r="I33" s="87"/>
      <c r="J33" s="87"/>
      <c r="K33" s="87"/>
      <c r="L33" s="87"/>
      <c r="M33" s="87"/>
      <c r="N33" s="87"/>
      <c r="O33" s="87"/>
    </row>
    <row r="34" spans="1:15" s="23" customFormat="1" ht="20.25" x14ac:dyDescent="0.25">
      <c r="A34" s="87"/>
      <c r="B34" s="87"/>
      <c r="C34" s="146"/>
      <c r="D34" s="146"/>
      <c r="E34" s="87"/>
      <c r="F34" s="87"/>
      <c r="G34" s="87"/>
      <c r="H34" s="87"/>
      <c r="I34" s="87"/>
      <c r="J34" s="87"/>
      <c r="K34" s="87"/>
      <c r="L34" s="87"/>
      <c r="M34" s="87"/>
      <c r="N34" s="87"/>
      <c r="O34" s="87"/>
    </row>
    <row r="35" spans="1:15" s="23" customFormat="1" ht="20.25" x14ac:dyDescent="0.25">
      <c r="A35" s="87"/>
      <c r="B35" s="87"/>
      <c r="C35" s="146"/>
      <c r="D35" s="146"/>
      <c r="E35" s="87"/>
      <c r="F35" s="87"/>
      <c r="G35" s="87"/>
      <c r="H35" s="87"/>
      <c r="I35" s="87"/>
      <c r="J35" s="87"/>
      <c r="K35" s="87"/>
      <c r="L35" s="87"/>
      <c r="M35" s="87"/>
      <c r="N35" s="87"/>
      <c r="O35" s="87"/>
    </row>
    <row r="36" spans="1:15" s="23" customFormat="1" ht="20.25" x14ac:dyDescent="0.25">
      <c r="A36" s="87"/>
      <c r="B36" s="87"/>
      <c r="C36" s="146"/>
      <c r="D36" s="146"/>
      <c r="E36" s="87"/>
      <c r="F36" s="87"/>
      <c r="G36" s="87"/>
      <c r="H36" s="87"/>
      <c r="I36" s="87"/>
      <c r="J36" s="87"/>
      <c r="K36" s="87"/>
      <c r="L36" s="87"/>
      <c r="M36" s="87"/>
      <c r="N36" s="87"/>
      <c r="O36" s="87"/>
    </row>
    <row r="37" spans="1:15" s="23" customFormat="1" ht="20.25" x14ac:dyDescent="0.25">
      <c r="A37" s="87"/>
      <c r="B37" s="87"/>
      <c r="C37" s="146"/>
      <c r="D37" s="146"/>
      <c r="E37" s="87"/>
      <c r="F37" s="87"/>
      <c r="G37" s="87"/>
      <c r="H37" s="87"/>
      <c r="I37" s="87"/>
      <c r="J37" s="87"/>
      <c r="K37" s="87"/>
      <c r="L37" s="87"/>
      <c r="M37" s="87"/>
      <c r="N37" s="87"/>
      <c r="O37" s="87"/>
    </row>
    <row r="38" spans="1:15" s="23" customFormat="1" ht="20.25" x14ac:dyDescent="0.25">
      <c r="A38" s="87"/>
      <c r="B38" s="87"/>
      <c r="C38" s="146"/>
      <c r="D38" s="146"/>
      <c r="E38" s="87"/>
      <c r="F38" s="87"/>
      <c r="G38" s="87"/>
      <c r="H38" s="87"/>
      <c r="I38" s="87"/>
      <c r="J38" s="87"/>
      <c r="K38" s="87"/>
      <c r="L38" s="87"/>
      <c r="M38" s="87"/>
      <c r="N38" s="87"/>
      <c r="O38" s="87"/>
    </row>
    <row r="39" spans="1:15" s="23" customFormat="1" ht="20.25" x14ac:dyDescent="0.25">
      <c r="A39" s="87"/>
      <c r="B39" s="87"/>
      <c r="C39" s="146"/>
      <c r="D39" s="146"/>
      <c r="E39" s="87"/>
      <c r="F39" s="87"/>
      <c r="G39" s="87"/>
      <c r="H39" s="87"/>
      <c r="I39" s="87"/>
      <c r="J39" s="87"/>
      <c r="K39" s="87"/>
      <c r="L39" s="87"/>
      <c r="M39" s="87"/>
      <c r="N39" s="87"/>
      <c r="O39" s="87"/>
    </row>
    <row r="40" spans="1:15" s="23" customFormat="1" ht="20.25" x14ac:dyDescent="0.25">
      <c r="A40" s="87"/>
      <c r="B40" s="87"/>
      <c r="C40" s="146"/>
      <c r="D40" s="146"/>
      <c r="E40" s="87"/>
      <c r="F40" s="87"/>
      <c r="G40" s="87"/>
      <c r="H40" s="87"/>
      <c r="I40" s="87"/>
      <c r="J40" s="87"/>
      <c r="K40" s="87"/>
      <c r="L40" s="87"/>
      <c r="M40" s="87"/>
      <c r="N40" s="87"/>
      <c r="O40" s="87"/>
    </row>
    <row r="41" spans="1:15" s="23" customFormat="1" ht="20.25" x14ac:dyDescent="0.25">
      <c r="A41" s="87"/>
      <c r="B41" s="87"/>
      <c r="C41" s="146"/>
      <c r="D41" s="146"/>
      <c r="E41" s="87"/>
      <c r="F41" s="87"/>
      <c r="G41" s="87"/>
      <c r="H41" s="87"/>
      <c r="I41" s="87"/>
      <c r="J41" s="87"/>
      <c r="K41" s="87"/>
      <c r="L41" s="87"/>
      <c r="M41" s="87"/>
      <c r="N41" s="87"/>
      <c r="O41" s="87"/>
    </row>
    <row r="42" spans="1:15" s="23" customFormat="1" ht="20.25" x14ac:dyDescent="0.25">
      <c r="A42" s="87"/>
      <c r="B42" s="87"/>
      <c r="C42" s="146"/>
      <c r="D42" s="146"/>
      <c r="E42" s="87"/>
      <c r="F42" s="87"/>
      <c r="G42" s="87"/>
      <c r="H42" s="87"/>
      <c r="I42" s="87"/>
      <c r="J42" s="87"/>
      <c r="K42" s="87"/>
      <c r="L42" s="87"/>
      <c r="M42" s="87"/>
      <c r="N42" s="87"/>
      <c r="O42" s="87"/>
    </row>
    <row r="43" spans="1:15" s="23" customFormat="1" ht="20.25" x14ac:dyDescent="0.25">
      <c r="A43" s="87"/>
      <c r="B43" s="87"/>
      <c r="C43" s="146"/>
      <c r="D43" s="146"/>
      <c r="E43" s="87"/>
      <c r="F43" s="87"/>
      <c r="G43" s="87"/>
      <c r="H43" s="87"/>
      <c r="I43" s="87"/>
      <c r="J43" s="87"/>
      <c r="K43" s="87"/>
      <c r="L43" s="87"/>
      <c r="M43" s="87"/>
      <c r="N43" s="87"/>
      <c r="O43" s="87"/>
    </row>
    <row r="44" spans="1:15" s="23" customFormat="1" ht="20.25" x14ac:dyDescent="0.25">
      <c r="A44" s="87"/>
      <c r="B44" s="87"/>
      <c r="C44" s="146"/>
      <c r="D44" s="146"/>
      <c r="E44" s="87"/>
      <c r="F44" s="87"/>
      <c r="G44" s="87"/>
      <c r="H44" s="87"/>
      <c r="I44" s="87"/>
      <c r="J44" s="87"/>
      <c r="K44" s="87"/>
      <c r="L44" s="87"/>
      <c r="M44" s="87"/>
      <c r="N44" s="87"/>
      <c r="O44" s="87"/>
    </row>
    <row r="45" spans="1:15" s="23" customFormat="1" ht="20.25" x14ac:dyDescent="0.25">
      <c r="A45" s="87"/>
      <c r="B45" s="87"/>
      <c r="C45" s="146"/>
      <c r="D45" s="146"/>
      <c r="E45" s="87"/>
      <c r="F45" s="87"/>
      <c r="G45" s="87"/>
      <c r="H45" s="87"/>
      <c r="I45" s="87"/>
      <c r="J45" s="87"/>
      <c r="K45" s="87"/>
      <c r="L45" s="87"/>
      <c r="M45" s="87"/>
      <c r="N45" s="87"/>
      <c r="O45" s="87"/>
    </row>
    <row r="46" spans="1:15" s="23" customFormat="1" ht="20.25" x14ac:dyDescent="0.25">
      <c r="A46" s="87"/>
      <c r="B46" s="87"/>
      <c r="C46" s="146"/>
      <c r="D46" s="146"/>
      <c r="E46" s="87"/>
      <c r="F46" s="87"/>
      <c r="G46" s="87"/>
      <c r="H46" s="87"/>
      <c r="I46" s="87"/>
      <c r="J46" s="87"/>
      <c r="K46" s="87"/>
      <c r="L46" s="87"/>
      <c r="M46" s="87"/>
      <c r="N46" s="87"/>
      <c r="O46" s="87"/>
    </row>
    <row r="47" spans="1:15" s="23" customFormat="1" ht="20.25" x14ac:dyDescent="0.25">
      <c r="A47" s="87"/>
      <c r="B47" s="87"/>
      <c r="C47" s="146"/>
      <c r="D47" s="146"/>
      <c r="E47" s="87"/>
      <c r="F47" s="87"/>
      <c r="G47" s="87"/>
      <c r="H47" s="87"/>
      <c r="I47" s="87"/>
      <c r="J47" s="87"/>
      <c r="K47" s="87"/>
      <c r="L47" s="87"/>
      <c r="M47" s="87"/>
      <c r="N47" s="87"/>
      <c r="O47" s="87"/>
    </row>
    <row r="48" spans="1:15" s="23" customFormat="1" ht="20.25" x14ac:dyDescent="0.25">
      <c r="A48" s="87"/>
      <c r="B48" s="87"/>
      <c r="C48" s="146"/>
      <c r="D48" s="146"/>
      <c r="E48" s="87"/>
      <c r="F48" s="87"/>
      <c r="G48" s="87"/>
      <c r="H48" s="87"/>
      <c r="I48" s="87"/>
      <c r="J48" s="87"/>
      <c r="K48" s="87"/>
      <c r="L48" s="87"/>
      <c r="M48" s="87"/>
      <c r="N48" s="87"/>
      <c r="O48" s="87"/>
    </row>
    <row r="49" spans="1:15" s="23" customFormat="1" ht="20.25" x14ac:dyDescent="0.25">
      <c r="A49" s="87"/>
      <c r="B49" s="87"/>
      <c r="C49" s="146"/>
      <c r="D49" s="146"/>
      <c r="E49" s="87"/>
      <c r="F49" s="87"/>
      <c r="G49" s="87"/>
      <c r="H49" s="87"/>
      <c r="I49" s="87"/>
      <c r="J49" s="87"/>
      <c r="K49" s="87"/>
      <c r="L49" s="87"/>
      <c r="M49" s="87"/>
      <c r="N49" s="87"/>
      <c r="O49" s="87"/>
    </row>
    <row r="50" spans="1:15" s="23" customFormat="1" ht="20.25" x14ac:dyDescent="0.25">
      <c r="A50" s="87"/>
      <c r="B50" s="87"/>
      <c r="C50" s="146"/>
      <c r="D50" s="146"/>
      <c r="E50" s="87"/>
      <c r="F50" s="87"/>
      <c r="G50" s="87"/>
      <c r="H50" s="87"/>
      <c r="I50" s="87"/>
      <c r="J50" s="87"/>
      <c r="K50" s="87"/>
      <c r="L50" s="87"/>
      <c r="M50" s="87"/>
      <c r="N50" s="87"/>
      <c r="O50" s="87"/>
    </row>
    <row r="51" spans="1:15" s="23" customFormat="1" ht="20.25" x14ac:dyDescent="0.25">
      <c r="A51" s="87"/>
      <c r="B51" s="87"/>
      <c r="C51" s="146"/>
      <c r="D51" s="146"/>
      <c r="E51" s="87"/>
      <c r="F51" s="87"/>
      <c r="G51" s="87"/>
      <c r="H51" s="87"/>
      <c r="I51" s="87"/>
      <c r="J51" s="87"/>
      <c r="K51" s="87"/>
      <c r="L51" s="87"/>
      <c r="M51" s="87"/>
      <c r="N51" s="87"/>
      <c r="O51" s="87"/>
    </row>
    <row r="52" spans="1:15" s="23" customFormat="1" ht="20.25" x14ac:dyDescent="0.25">
      <c r="A52" s="87"/>
      <c r="C52" s="148"/>
      <c r="D52" s="148"/>
    </row>
    <row r="53" spans="1:15" s="23" customFormat="1" ht="20.25" x14ac:dyDescent="0.25">
      <c r="A53" s="87"/>
      <c r="C53" s="148"/>
      <c r="D53" s="148"/>
    </row>
    <row r="54" spans="1:15" s="23" customFormat="1" ht="20.25" x14ac:dyDescent="0.25">
      <c r="A54" s="87"/>
      <c r="C54" s="148"/>
      <c r="D54" s="148"/>
    </row>
    <row r="55" spans="1:15" s="23" customFormat="1" ht="20.25" x14ac:dyDescent="0.25">
      <c r="A55" s="87"/>
      <c r="C55" s="148"/>
      <c r="D55" s="148"/>
    </row>
    <row r="56" spans="1:15" s="23" customFormat="1" ht="20.25" x14ac:dyDescent="0.25">
      <c r="A56" s="87"/>
      <c r="C56" s="148"/>
      <c r="D56" s="148"/>
    </row>
    <row r="57" spans="1:15" s="23" customFormat="1" ht="20.25" x14ac:dyDescent="0.25">
      <c r="A57" s="87"/>
      <c r="C57" s="148"/>
      <c r="D57" s="148"/>
    </row>
    <row r="58" spans="1:15" s="23" customFormat="1" ht="20.25" x14ac:dyDescent="0.25">
      <c r="A58" s="87"/>
      <c r="C58" s="148"/>
      <c r="D58" s="148"/>
    </row>
    <row r="59" spans="1:15" s="23" customFormat="1" ht="20.25" x14ac:dyDescent="0.25">
      <c r="A59" s="87"/>
      <c r="C59" s="148"/>
      <c r="D59" s="148"/>
    </row>
    <row r="60" spans="1:15" s="23" customFormat="1" ht="20.25" x14ac:dyDescent="0.25">
      <c r="A60" s="87"/>
      <c r="C60" s="148"/>
      <c r="D60" s="148"/>
    </row>
    <row r="61" spans="1:15" s="23" customFormat="1" ht="20.25" x14ac:dyDescent="0.25">
      <c r="A61" s="87"/>
      <c r="C61" s="148"/>
      <c r="D61" s="148"/>
    </row>
    <row r="62" spans="1:15" s="23" customFormat="1" ht="20.25" x14ac:dyDescent="0.25">
      <c r="A62" s="87"/>
      <c r="C62" s="148"/>
      <c r="D62" s="148"/>
    </row>
    <row r="63" spans="1:15" s="23" customFormat="1" ht="20.25" x14ac:dyDescent="0.25">
      <c r="A63" s="87"/>
      <c r="C63" s="148"/>
      <c r="D63" s="148"/>
    </row>
    <row r="64" spans="1:15" s="23" customFormat="1" ht="20.25" x14ac:dyDescent="0.25">
      <c r="A64" s="87"/>
      <c r="C64" s="148"/>
      <c r="D64" s="148"/>
    </row>
    <row r="65" spans="1:4" s="23" customFormat="1" ht="20.25" x14ac:dyDescent="0.25">
      <c r="A65" s="87"/>
      <c r="C65" s="148"/>
      <c r="D65" s="148"/>
    </row>
    <row r="66" spans="1:4" s="23" customFormat="1" ht="20.25" x14ac:dyDescent="0.25">
      <c r="A66" s="87"/>
      <c r="C66" s="148"/>
      <c r="D66" s="148"/>
    </row>
    <row r="67" spans="1:4" s="23" customFormat="1" ht="20.25" x14ac:dyDescent="0.25">
      <c r="A67" s="87"/>
      <c r="C67" s="148"/>
      <c r="D67" s="148"/>
    </row>
    <row r="68" spans="1:4" s="23" customFormat="1" ht="20.25" x14ac:dyDescent="0.25">
      <c r="A68" s="87"/>
      <c r="C68" s="148"/>
      <c r="D68" s="148"/>
    </row>
    <row r="69" spans="1:4" s="23" customFormat="1" ht="20.25" x14ac:dyDescent="0.25">
      <c r="A69" s="87"/>
      <c r="C69" s="148"/>
      <c r="D69" s="148"/>
    </row>
    <row r="70" spans="1:4" s="23" customFormat="1" ht="20.25" x14ac:dyDescent="0.25">
      <c r="A70" s="87"/>
      <c r="C70" s="148"/>
      <c r="D70" s="148"/>
    </row>
    <row r="71" spans="1:4" s="23" customFormat="1" ht="20.25" x14ac:dyDescent="0.25">
      <c r="A71" s="87"/>
      <c r="C71" s="148"/>
      <c r="D71" s="148"/>
    </row>
    <row r="72" spans="1:4" s="23" customFormat="1" ht="20.25" x14ac:dyDescent="0.25">
      <c r="A72" s="87"/>
      <c r="C72" s="148"/>
      <c r="D72" s="148"/>
    </row>
    <row r="73" spans="1:4" s="23" customFormat="1" ht="20.25" x14ac:dyDescent="0.25">
      <c r="A73" s="87"/>
      <c r="C73" s="148"/>
      <c r="D73" s="148"/>
    </row>
    <row r="74" spans="1:4" s="23" customFormat="1" ht="20.25" x14ac:dyDescent="0.25">
      <c r="A74" s="87"/>
      <c r="C74" s="148"/>
      <c r="D74" s="148"/>
    </row>
    <row r="75" spans="1:4" s="23" customFormat="1" ht="20.25" x14ac:dyDescent="0.25">
      <c r="A75" s="87"/>
      <c r="C75" s="148"/>
      <c r="D75" s="148"/>
    </row>
    <row r="76" spans="1:4" s="23" customFormat="1" ht="20.25" x14ac:dyDescent="0.25">
      <c r="A76" s="87"/>
      <c r="C76" s="148"/>
      <c r="D76" s="148"/>
    </row>
    <row r="77" spans="1:4" s="23" customFormat="1" ht="20.25" x14ac:dyDescent="0.25">
      <c r="A77" s="87"/>
      <c r="C77" s="148"/>
      <c r="D77" s="148"/>
    </row>
    <row r="78" spans="1:4" s="23" customFormat="1" ht="20.25" x14ac:dyDescent="0.25">
      <c r="A78" s="87"/>
      <c r="C78" s="148"/>
      <c r="D78" s="148"/>
    </row>
    <row r="79" spans="1:4" s="23" customFormat="1" ht="20.25" x14ac:dyDescent="0.25">
      <c r="A79" s="87"/>
      <c r="C79" s="148"/>
      <c r="D79" s="148"/>
    </row>
    <row r="80" spans="1:4" s="23" customFormat="1" ht="20.25" x14ac:dyDescent="0.25">
      <c r="A80" s="87"/>
      <c r="C80" s="148"/>
      <c r="D80" s="148"/>
    </row>
    <row r="81" spans="1:4" s="23" customFormat="1" ht="20.25" x14ac:dyDescent="0.25">
      <c r="A81" s="87"/>
      <c r="C81" s="148"/>
      <c r="D81" s="148"/>
    </row>
    <row r="82" spans="1:4" s="23" customFormat="1" ht="20.25" x14ac:dyDescent="0.25">
      <c r="A82" s="87"/>
      <c r="C82" s="148"/>
      <c r="D82" s="148"/>
    </row>
    <row r="83" spans="1:4" s="23" customFormat="1" ht="20.25" x14ac:dyDescent="0.25">
      <c r="A83" s="87"/>
      <c r="C83" s="148"/>
      <c r="D83" s="148"/>
    </row>
    <row r="84" spans="1:4" s="23" customFormat="1" ht="20.25" x14ac:dyDescent="0.25">
      <c r="A84" s="87"/>
      <c r="C84" s="148"/>
      <c r="D84" s="148"/>
    </row>
    <row r="85" spans="1:4" s="23" customFormat="1" ht="20.25" x14ac:dyDescent="0.25">
      <c r="A85" s="87"/>
      <c r="C85" s="148"/>
      <c r="D85" s="148"/>
    </row>
    <row r="86" spans="1:4" s="23" customFormat="1" ht="20.25" x14ac:dyDescent="0.25">
      <c r="A86" s="87"/>
      <c r="C86" s="148"/>
      <c r="D86" s="148"/>
    </row>
    <row r="87" spans="1:4" s="23" customFormat="1" ht="20.25" x14ac:dyDescent="0.25">
      <c r="A87" s="87"/>
      <c r="C87" s="148"/>
      <c r="D87" s="148"/>
    </row>
    <row r="88" spans="1:4" s="23" customFormat="1" ht="20.25" x14ac:dyDescent="0.25">
      <c r="A88" s="87"/>
      <c r="C88" s="148"/>
      <c r="D88" s="148"/>
    </row>
    <row r="89" spans="1:4" s="23" customFormat="1" ht="20.25" x14ac:dyDescent="0.25">
      <c r="A89" s="87"/>
      <c r="C89" s="148"/>
      <c r="D89" s="148"/>
    </row>
    <row r="90" spans="1:4" s="23" customFormat="1" ht="20.25" x14ac:dyDescent="0.25">
      <c r="A90" s="87"/>
      <c r="C90" s="148"/>
      <c r="D90" s="148"/>
    </row>
    <row r="91" spans="1:4" s="23" customFormat="1" ht="20.25" x14ac:dyDescent="0.25">
      <c r="A91" s="87"/>
      <c r="C91" s="148"/>
      <c r="D91" s="148"/>
    </row>
    <row r="92" spans="1:4" s="23" customFormat="1" ht="20.25" x14ac:dyDescent="0.25">
      <c r="A92" s="87"/>
      <c r="C92" s="148"/>
      <c r="D92" s="148"/>
    </row>
    <row r="93" spans="1:4" s="23" customFormat="1" ht="20.25" x14ac:dyDescent="0.25">
      <c r="A93" s="87"/>
      <c r="C93" s="148"/>
      <c r="D93" s="148"/>
    </row>
    <row r="94" spans="1:4" s="23" customFormat="1" ht="20.25" x14ac:dyDescent="0.25">
      <c r="A94" s="87"/>
      <c r="C94" s="148"/>
      <c r="D94" s="148"/>
    </row>
    <row r="95" spans="1:4" s="23" customFormat="1" ht="20.25" x14ac:dyDescent="0.25">
      <c r="A95" s="87"/>
      <c r="C95" s="148"/>
      <c r="D95" s="148"/>
    </row>
    <row r="96" spans="1:4" s="23" customFormat="1" ht="20.25" x14ac:dyDescent="0.25">
      <c r="A96" s="87"/>
      <c r="C96" s="148"/>
      <c r="D96" s="148"/>
    </row>
    <row r="97" spans="1:4" s="23" customFormat="1" ht="20.25" x14ac:dyDescent="0.25">
      <c r="A97" s="87"/>
      <c r="C97" s="148"/>
      <c r="D97" s="148"/>
    </row>
    <row r="98" spans="1:4" s="23" customFormat="1" ht="20.25" x14ac:dyDescent="0.25">
      <c r="A98" s="87"/>
      <c r="C98" s="148"/>
      <c r="D98" s="148"/>
    </row>
    <row r="99" spans="1:4" s="23" customFormat="1" ht="20.25" x14ac:dyDescent="0.25">
      <c r="A99" s="87"/>
      <c r="C99" s="148"/>
      <c r="D99" s="148"/>
    </row>
    <row r="100" spans="1:4" s="23" customFormat="1" ht="20.25" x14ac:dyDescent="0.25">
      <c r="A100" s="87"/>
      <c r="C100" s="148"/>
      <c r="D100" s="148"/>
    </row>
    <row r="101" spans="1:4" s="23" customFormat="1" ht="20.25" x14ac:dyDescent="0.25">
      <c r="A101" s="87"/>
      <c r="C101" s="148"/>
      <c r="D101" s="148"/>
    </row>
    <row r="102" spans="1:4" s="23" customFormat="1" ht="20.25" x14ac:dyDescent="0.25">
      <c r="A102" s="87"/>
      <c r="C102" s="148"/>
      <c r="D102" s="148"/>
    </row>
    <row r="103" spans="1:4" s="23" customFormat="1" ht="20.25" x14ac:dyDescent="0.25">
      <c r="A103" s="87"/>
      <c r="C103" s="148"/>
      <c r="D103" s="148"/>
    </row>
    <row r="104" spans="1:4" s="23" customFormat="1" ht="20.25" x14ac:dyDescent="0.25">
      <c r="A104" s="87"/>
      <c r="C104" s="148"/>
      <c r="D104" s="148"/>
    </row>
    <row r="105" spans="1:4" s="23" customFormat="1" ht="20.25" x14ac:dyDescent="0.25">
      <c r="A105" s="87"/>
      <c r="C105" s="148"/>
      <c r="D105" s="148"/>
    </row>
    <row r="106" spans="1:4" s="23" customFormat="1" ht="20.25" x14ac:dyDescent="0.25">
      <c r="A106" s="87"/>
      <c r="C106" s="148"/>
      <c r="D106" s="148"/>
    </row>
    <row r="107" spans="1:4" s="23" customFormat="1" ht="20.25" x14ac:dyDescent="0.25">
      <c r="A107" s="87"/>
      <c r="C107" s="148"/>
      <c r="D107" s="148"/>
    </row>
    <row r="108" spans="1:4" s="23" customFormat="1" ht="20.25" x14ac:dyDescent="0.25">
      <c r="A108" s="87"/>
      <c r="C108" s="148"/>
      <c r="D108" s="148"/>
    </row>
    <row r="109" spans="1:4" s="23" customFormat="1" ht="20.25" x14ac:dyDescent="0.25">
      <c r="A109" s="87"/>
      <c r="C109" s="148"/>
      <c r="D109" s="148"/>
    </row>
    <row r="110" spans="1:4" s="23" customFormat="1" ht="20.25" x14ac:dyDescent="0.25">
      <c r="A110" s="87"/>
      <c r="C110" s="148"/>
      <c r="D110" s="148"/>
    </row>
    <row r="111" spans="1:4" s="23" customFormat="1" ht="20.25" x14ac:dyDescent="0.25">
      <c r="A111" s="87"/>
      <c r="C111" s="148"/>
      <c r="D111" s="148"/>
    </row>
    <row r="112" spans="1:4" s="23" customFormat="1" ht="20.25" x14ac:dyDescent="0.25">
      <c r="A112" s="87"/>
      <c r="C112" s="148"/>
      <c r="D112" s="148"/>
    </row>
    <row r="113" spans="1:4" s="23" customFormat="1" ht="20.25" x14ac:dyDescent="0.25">
      <c r="A113" s="87"/>
      <c r="C113" s="148"/>
      <c r="D113" s="148"/>
    </row>
    <row r="114" spans="1:4" s="23" customFormat="1" ht="20.25" x14ac:dyDescent="0.25">
      <c r="A114" s="87"/>
      <c r="C114" s="148"/>
      <c r="D114" s="148"/>
    </row>
    <row r="115" spans="1:4" s="23" customFormat="1" ht="20.25" x14ac:dyDescent="0.25">
      <c r="A115" s="87"/>
      <c r="C115" s="148"/>
      <c r="D115" s="148"/>
    </row>
    <row r="116" spans="1:4" s="23" customFormat="1" ht="20.25" x14ac:dyDescent="0.25">
      <c r="A116" s="87"/>
      <c r="C116" s="148"/>
      <c r="D116" s="148"/>
    </row>
    <row r="117" spans="1:4" s="23" customFormat="1" ht="20.25" x14ac:dyDescent="0.25">
      <c r="A117" s="87"/>
      <c r="C117" s="148"/>
      <c r="D117" s="148"/>
    </row>
    <row r="118" spans="1:4" s="23" customFormat="1" ht="20.25" x14ac:dyDescent="0.25">
      <c r="A118" s="87"/>
      <c r="C118" s="148"/>
      <c r="D118" s="148"/>
    </row>
    <row r="119" spans="1:4" s="23" customFormat="1" ht="20.25" x14ac:dyDescent="0.25">
      <c r="A119" s="87"/>
      <c r="C119" s="148"/>
      <c r="D119" s="148"/>
    </row>
    <row r="120" spans="1:4" s="23" customFormat="1" ht="20.25" x14ac:dyDescent="0.25">
      <c r="A120" s="87"/>
      <c r="C120" s="148"/>
      <c r="D120" s="148"/>
    </row>
    <row r="121" spans="1:4" s="23" customFormat="1" ht="20.25" x14ac:dyDescent="0.25">
      <c r="A121" s="87"/>
      <c r="C121" s="148"/>
      <c r="D121" s="148"/>
    </row>
    <row r="122" spans="1:4" s="23" customFormat="1" ht="20.25" x14ac:dyDescent="0.25">
      <c r="A122" s="87"/>
      <c r="C122" s="148"/>
      <c r="D122" s="148"/>
    </row>
    <row r="123" spans="1:4" s="23" customFormat="1" ht="20.25" x14ac:dyDescent="0.25">
      <c r="A123" s="87"/>
      <c r="C123" s="148"/>
      <c r="D123" s="148"/>
    </row>
    <row r="124" spans="1:4" s="23" customFormat="1" ht="20.25" x14ac:dyDescent="0.25">
      <c r="A124" s="87"/>
      <c r="C124" s="148"/>
      <c r="D124" s="148"/>
    </row>
    <row r="125" spans="1:4" s="23" customFormat="1" ht="20.25" x14ac:dyDescent="0.25">
      <c r="A125" s="87"/>
      <c r="C125" s="148"/>
      <c r="D125" s="148"/>
    </row>
    <row r="126" spans="1:4" s="23" customFormat="1" ht="20.25" x14ac:dyDescent="0.25">
      <c r="A126" s="87"/>
      <c r="C126" s="148"/>
      <c r="D126" s="148"/>
    </row>
    <row r="127" spans="1:4" s="23" customFormat="1" ht="20.25" x14ac:dyDescent="0.25">
      <c r="A127" s="87"/>
      <c r="C127" s="148"/>
      <c r="D127" s="148"/>
    </row>
    <row r="128" spans="1:4" s="23" customFormat="1" ht="20.25" x14ac:dyDescent="0.25">
      <c r="A128" s="87"/>
      <c r="C128" s="148"/>
      <c r="D128" s="148"/>
    </row>
    <row r="129" spans="1:4" s="23" customFormat="1" ht="20.25" x14ac:dyDescent="0.25">
      <c r="A129" s="87"/>
      <c r="C129" s="148"/>
      <c r="D129" s="148"/>
    </row>
    <row r="130" spans="1:4" s="23" customFormat="1" ht="20.25" x14ac:dyDescent="0.25">
      <c r="A130" s="87"/>
      <c r="C130" s="148"/>
      <c r="D130" s="148"/>
    </row>
    <row r="131" spans="1:4" s="23" customFormat="1" ht="20.25" x14ac:dyDescent="0.25">
      <c r="A131" s="87"/>
      <c r="C131" s="148"/>
      <c r="D131" s="148"/>
    </row>
    <row r="132" spans="1:4" s="23" customFormat="1" ht="20.25" x14ac:dyDescent="0.25">
      <c r="A132" s="87"/>
      <c r="C132" s="148"/>
      <c r="D132" s="148"/>
    </row>
    <row r="133" spans="1:4" s="23" customFormat="1" ht="20.25" x14ac:dyDescent="0.25">
      <c r="A133" s="87"/>
      <c r="C133" s="148"/>
      <c r="D133" s="148"/>
    </row>
    <row r="134" spans="1:4" s="23" customFormat="1" ht="20.25" x14ac:dyDescent="0.25">
      <c r="A134" s="87"/>
      <c r="C134" s="148"/>
      <c r="D134" s="148"/>
    </row>
    <row r="135" spans="1:4" s="23" customFormat="1" ht="20.25" x14ac:dyDescent="0.25">
      <c r="A135" s="87"/>
      <c r="C135" s="148"/>
      <c r="D135" s="148"/>
    </row>
    <row r="136" spans="1:4" s="23" customFormat="1" ht="20.25" x14ac:dyDescent="0.25">
      <c r="A136" s="87"/>
      <c r="C136" s="148"/>
      <c r="D136" s="148"/>
    </row>
    <row r="137" spans="1:4" s="23" customFormat="1" ht="20.25" x14ac:dyDescent="0.25">
      <c r="A137" s="87"/>
      <c r="C137" s="148"/>
      <c r="D137" s="148"/>
    </row>
    <row r="138" spans="1:4" s="23" customFormat="1" ht="20.25" x14ac:dyDescent="0.25">
      <c r="A138" s="87"/>
      <c r="C138" s="148"/>
      <c r="D138" s="148"/>
    </row>
    <row r="139" spans="1:4" s="23" customFormat="1" ht="20.25" x14ac:dyDescent="0.25">
      <c r="A139" s="87"/>
      <c r="C139" s="148"/>
      <c r="D139" s="148"/>
    </row>
    <row r="140" spans="1:4" s="23" customFormat="1" ht="20.25" x14ac:dyDescent="0.25">
      <c r="A140" s="87"/>
      <c r="C140" s="148"/>
      <c r="D140" s="148"/>
    </row>
    <row r="141" spans="1:4" s="23" customFormat="1" ht="20.25" x14ac:dyDescent="0.25">
      <c r="A141" s="87"/>
      <c r="C141" s="148"/>
      <c r="D141" s="148"/>
    </row>
    <row r="142" spans="1:4" s="23" customFormat="1" ht="20.25" x14ac:dyDescent="0.25">
      <c r="A142" s="87"/>
      <c r="C142" s="148"/>
      <c r="D142" s="148"/>
    </row>
    <row r="143" spans="1:4" s="23" customFormat="1" ht="20.25" x14ac:dyDescent="0.25">
      <c r="A143" s="87"/>
      <c r="C143" s="148"/>
      <c r="D143" s="148"/>
    </row>
    <row r="144" spans="1:4" s="23" customFormat="1" ht="20.25" x14ac:dyDescent="0.25">
      <c r="A144" s="87"/>
      <c r="C144" s="148"/>
      <c r="D144" s="148"/>
    </row>
    <row r="145" spans="1:4" s="23" customFormat="1" ht="20.25" x14ac:dyDescent="0.25">
      <c r="A145" s="87"/>
      <c r="C145" s="148"/>
      <c r="D145" s="148"/>
    </row>
    <row r="146" spans="1:4" s="23" customFormat="1" ht="20.25" x14ac:dyDescent="0.25">
      <c r="A146" s="87"/>
      <c r="C146" s="148"/>
      <c r="D146" s="148"/>
    </row>
    <row r="147" spans="1:4" s="23" customFormat="1" ht="20.25" x14ac:dyDescent="0.25">
      <c r="A147" s="87"/>
      <c r="C147" s="148"/>
      <c r="D147" s="148"/>
    </row>
    <row r="148" spans="1:4" s="23" customFormat="1" ht="20.25" x14ac:dyDescent="0.25">
      <c r="A148" s="87"/>
      <c r="C148" s="148"/>
      <c r="D148" s="148"/>
    </row>
    <row r="149" spans="1:4" s="23" customFormat="1" ht="20.25" x14ac:dyDescent="0.25">
      <c r="A149" s="87"/>
      <c r="C149" s="148"/>
      <c r="D149" s="148"/>
    </row>
    <row r="150" spans="1:4" s="23" customFormat="1" ht="20.25" x14ac:dyDescent="0.25">
      <c r="A150" s="87"/>
      <c r="C150" s="148"/>
      <c r="D150" s="148"/>
    </row>
    <row r="151" spans="1:4" s="23" customFormat="1" ht="20.25" x14ac:dyDescent="0.25">
      <c r="A151" s="87"/>
      <c r="C151" s="148"/>
      <c r="D151" s="148"/>
    </row>
    <row r="152" spans="1:4" s="23" customFormat="1" ht="20.25" x14ac:dyDescent="0.25">
      <c r="A152" s="87"/>
      <c r="C152" s="148"/>
      <c r="D152" s="148"/>
    </row>
    <row r="153" spans="1:4" s="23" customFormat="1" ht="20.25" x14ac:dyDescent="0.25">
      <c r="A153" s="87"/>
      <c r="C153" s="148"/>
      <c r="D153" s="148"/>
    </row>
    <row r="154" spans="1:4" s="23" customFormat="1" ht="20.25" x14ac:dyDescent="0.25">
      <c r="A154" s="87"/>
      <c r="C154" s="148"/>
      <c r="D154" s="148"/>
    </row>
    <row r="155" spans="1:4" s="23" customFormat="1" ht="20.25" x14ac:dyDescent="0.25">
      <c r="A155" s="87"/>
      <c r="C155" s="148"/>
      <c r="D155" s="148"/>
    </row>
    <row r="156" spans="1:4" s="23" customFormat="1" ht="20.25" x14ac:dyDescent="0.25">
      <c r="A156" s="87"/>
      <c r="C156" s="148"/>
      <c r="D156" s="148"/>
    </row>
    <row r="157" spans="1:4" s="23" customFormat="1" ht="20.25" x14ac:dyDescent="0.25">
      <c r="A157" s="87"/>
      <c r="C157" s="148"/>
      <c r="D157" s="148"/>
    </row>
    <row r="158" spans="1:4" s="23" customFormat="1" ht="20.25" x14ac:dyDescent="0.25">
      <c r="A158" s="87"/>
      <c r="C158" s="148"/>
      <c r="D158" s="148"/>
    </row>
    <row r="159" spans="1:4" s="23" customFormat="1" ht="20.25" x14ac:dyDescent="0.25">
      <c r="A159" s="87"/>
      <c r="C159" s="148"/>
      <c r="D159" s="148"/>
    </row>
    <row r="160" spans="1:4" s="23" customFormat="1" ht="20.25" x14ac:dyDescent="0.25">
      <c r="A160" s="87"/>
      <c r="C160" s="148"/>
      <c r="D160" s="148"/>
    </row>
    <row r="161" spans="1:4" s="23" customFormat="1" ht="20.25" x14ac:dyDescent="0.25">
      <c r="A161" s="87"/>
      <c r="C161" s="148"/>
      <c r="D161" s="148"/>
    </row>
    <row r="162" spans="1:4" s="23" customFormat="1" ht="20.25" x14ac:dyDescent="0.25">
      <c r="A162" s="87"/>
      <c r="C162" s="148"/>
      <c r="D162" s="148"/>
    </row>
    <row r="163" spans="1:4" s="23" customFormat="1" ht="20.25" x14ac:dyDescent="0.25">
      <c r="A163" s="87"/>
      <c r="C163" s="148"/>
      <c r="D163" s="148"/>
    </row>
    <row r="164" spans="1:4" s="23" customFormat="1" ht="20.25" x14ac:dyDescent="0.25">
      <c r="A164" s="87"/>
      <c r="C164" s="148"/>
      <c r="D164" s="148"/>
    </row>
    <row r="165" spans="1:4" s="23" customFormat="1" ht="20.25" x14ac:dyDescent="0.25">
      <c r="A165" s="87"/>
      <c r="C165" s="148"/>
      <c r="D165" s="148"/>
    </row>
    <row r="166" spans="1:4" s="23" customFormat="1" ht="20.25" x14ac:dyDescent="0.25">
      <c r="A166" s="87"/>
      <c r="C166" s="148"/>
      <c r="D166" s="148"/>
    </row>
    <row r="167" spans="1:4" s="23" customFormat="1" ht="20.25" x14ac:dyDescent="0.25">
      <c r="A167" s="87"/>
      <c r="C167" s="148"/>
      <c r="D167" s="148"/>
    </row>
    <row r="168" spans="1:4" s="23" customFormat="1" ht="20.25" x14ac:dyDescent="0.25">
      <c r="A168" s="87"/>
      <c r="C168" s="148"/>
      <c r="D168" s="148"/>
    </row>
    <row r="169" spans="1:4" s="23" customFormat="1" ht="20.25" x14ac:dyDescent="0.25">
      <c r="A169" s="87"/>
      <c r="C169" s="148"/>
      <c r="D169" s="148"/>
    </row>
    <row r="170" spans="1:4" s="23" customFormat="1" ht="20.25" x14ac:dyDescent="0.25">
      <c r="A170" s="87"/>
      <c r="C170" s="148"/>
      <c r="D170" s="148"/>
    </row>
    <row r="171" spans="1:4" s="23" customFormat="1" ht="20.25" x14ac:dyDescent="0.25">
      <c r="A171" s="87"/>
      <c r="C171" s="148"/>
      <c r="D171" s="148"/>
    </row>
    <row r="172" spans="1:4" s="23" customFormat="1" ht="20.25" x14ac:dyDescent="0.25">
      <c r="A172" s="87"/>
      <c r="C172" s="148"/>
      <c r="D172" s="148"/>
    </row>
    <row r="173" spans="1:4" s="23" customFormat="1" ht="20.25" x14ac:dyDescent="0.25">
      <c r="A173" s="87"/>
      <c r="C173" s="148"/>
      <c r="D173" s="148"/>
    </row>
    <row r="174" spans="1:4" s="23" customFormat="1" ht="20.25" x14ac:dyDescent="0.25">
      <c r="A174" s="87"/>
      <c r="C174" s="148"/>
      <c r="D174" s="148"/>
    </row>
    <row r="175" spans="1:4" s="23" customFormat="1" ht="20.25" x14ac:dyDescent="0.25">
      <c r="A175" s="87"/>
      <c r="C175" s="148"/>
      <c r="D175" s="148"/>
    </row>
    <row r="176" spans="1:4" s="23" customFormat="1" ht="20.25" x14ac:dyDescent="0.25">
      <c r="A176" s="87"/>
      <c r="C176" s="148"/>
      <c r="D176" s="148"/>
    </row>
    <row r="177" spans="1:4" s="23" customFormat="1" ht="20.25" x14ac:dyDescent="0.25">
      <c r="A177" s="87"/>
      <c r="C177" s="148"/>
      <c r="D177" s="148"/>
    </row>
    <row r="178" spans="1:4" s="23" customFormat="1" ht="20.25" x14ac:dyDescent="0.25">
      <c r="A178" s="87"/>
      <c r="C178" s="148"/>
      <c r="D178" s="148"/>
    </row>
    <row r="179" spans="1:4" s="23" customFormat="1" ht="20.25" x14ac:dyDescent="0.25">
      <c r="A179" s="87"/>
      <c r="C179" s="148"/>
      <c r="D179" s="148"/>
    </row>
    <row r="180" spans="1:4" s="23" customFormat="1" ht="20.25" x14ac:dyDescent="0.25">
      <c r="A180" s="87"/>
      <c r="C180" s="148"/>
      <c r="D180" s="148"/>
    </row>
    <row r="181" spans="1:4" s="23" customFormat="1" ht="20.25" x14ac:dyDescent="0.25">
      <c r="A181" s="87"/>
      <c r="C181" s="148"/>
      <c r="D181" s="148"/>
    </row>
    <row r="182" spans="1:4" s="23" customFormat="1" ht="20.25" x14ac:dyDescent="0.25">
      <c r="A182" s="87"/>
      <c r="C182" s="148"/>
      <c r="D182" s="148"/>
    </row>
    <row r="183" spans="1:4" s="23" customFormat="1" ht="20.25" x14ac:dyDescent="0.25">
      <c r="A183" s="87"/>
      <c r="C183" s="148"/>
      <c r="D183" s="148"/>
    </row>
    <row r="184" spans="1:4" s="23" customFormat="1" ht="20.25" x14ac:dyDescent="0.25">
      <c r="A184" s="87"/>
      <c r="C184" s="148"/>
      <c r="D184" s="148"/>
    </row>
    <row r="185" spans="1:4" s="23" customFormat="1" ht="20.25" x14ac:dyDescent="0.25">
      <c r="A185" s="87"/>
      <c r="C185" s="148"/>
      <c r="D185" s="148"/>
    </row>
    <row r="186" spans="1:4" s="23" customFormat="1" ht="20.25" x14ac:dyDescent="0.25">
      <c r="A186" s="87"/>
      <c r="C186" s="148"/>
      <c r="D186" s="148"/>
    </row>
    <row r="187" spans="1:4" s="23" customFormat="1" ht="20.25" x14ac:dyDescent="0.25">
      <c r="A187" s="87"/>
      <c r="C187" s="148"/>
      <c r="D187" s="148"/>
    </row>
    <row r="188" spans="1:4" s="23" customFormat="1" ht="20.25" x14ac:dyDescent="0.25">
      <c r="A188" s="87"/>
      <c r="C188" s="148"/>
      <c r="D188" s="148"/>
    </row>
    <row r="189" spans="1:4" s="23" customFormat="1" ht="20.25" x14ac:dyDescent="0.25">
      <c r="A189" s="87"/>
      <c r="C189" s="148"/>
      <c r="D189" s="148"/>
    </row>
    <row r="190" spans="1:4" s="23" customFormat="1" ht="20.25" x14ac:dyDescent="0.25">
      <c r="A190" s="87"/>
      <c r="C190" s="148"/>
      <c r="D190" s="148"/>
    </row>
    <row r="191" spans="1:4" s="23" customFormat="1" ht="20.25" x14ac:dyDescent="0.25">
      <c r="A191" s="87"/>
      <c r="C191" s="148"/>
      <c r="D191" s="148"/>
    </row>
    <row r="192" spans="1:4" s="23" customFormat="1" ht="20.25" x14ac:dyDescent="0.25">
      <c r="A192" s="87"/>
      <c r="C192" s="148"/>
      <c r="D192" s="148"/>
    </row>
    <row r="193" spans="1:4" s="23" customFormat="1" ht="20.25" x14ac:dyDescent="0.25">
      <c r="A193" s="87"/>
      <c r="C193" s="148"/>
      <c r="D193" s="148"/>
    </row>
    <row r="194" spans="1:4" s="23" customFormat="1" ht="20.25" x14ac:dyDescent="0.25">
      <c r="A194" s="87"/>
      <c r="C194" s="148"/>
      <c r="D194" s="148"/>
    </row>
    <row r="195" spans="1:4" s="23" customFormat="1" ht="20.25" x14ac:dyDescent="0.25">
      <c r="A195" s="87"/>
      <c r="C195" s="148"/>
      <c r="D195" s="148"/>
    </row>
    <row r="196" spans="1:4" s="23" customFormat="1" ht="20.25" x14ac:dyDescent="0.25">
      <c r="A196" s="87"/>
      <c r="C196" s="148"/>
      <c r="D196" s="148"/>
    </row>
    <row r="197" spans="1:4" s="23" customFormat="1" ht="20.25" x14ac:dyDescent="0.25">
      <c r="A197" s="87"/>
      <c r="C197" s="148"/>
      <c r="D197" s="148"/>
    </row>
    <row r="198" spans="1:4" s="23" customFormat="1" ht="20.25" x14ac:dyDescent="0.25">
      <c r="A198" s="87"/>
      <c r="C198" s="148"/>
      <c r="D198" s="148"/>
    </row>
    <row r="199" spans="1:4" s="23" customFormat="1" ht="20.25" x14ac:dyDescent="0.25">
      <c r="A199" s="87"/>
      <c r="C199" s="148"/>
      <c r="D199" s="148"/>
    </row>
    <row r="200" spans="1:4" s="23" customFormat="1" ht="20.25" x14ac:dyDescent="0.25">
      <c r="A200" s="87"/>
      <c r="C200" s="148"/>
      <c r="D200" s="148"/>
    </row>
    <row r="201" spans="1:4" s="23" customFormat="1" ht="20.25" x14ac:dyDescent="0.25">
      <c r="A201" s="87"/>
      <c r="C201" s="148"/>
      <c r="D201" s="148"/>
    </row>
    <row r="202" spans="1:4" s="23" customFormat="1" ht="20.25" x14ac:dyDescent="0.25">
      <c r="A202" s="87"/>
      <c r="C202" s="148"/>
      <c r="D202" s="148"/>
    </row>
    <row r="203" spans="1:4" s="23" customFormat="1" ht="20.25" x14ac:dyDescent="0.25">
      <c r="A203" s="87"/>
      <c r="C203" s="148"/>
      <c r="D203" s="148"/>
    </row>
    <row r="204" spans="1:4" s="23" customFormat="1" ht="20.25" x14ac:dyDescent="0.25">
      <c r="A204" s="87"/>
      <c r="C204" s="148"/>
      <c r="D204" s="148"/>
    </row>
    <row r="205" spans="1:4" s="23" customFormat="1" ht="20.25" x14ac:dyDescent="0.25">
      <c r="A205" s="87"/>
      <c r="C205" s="148"/>
      <c r="D205" s="148"/>
    </row>
    <row r="206" spans="1:4" s="23" customFormat="1" ht="20.25" x14ac:dyDescent="0.25">
      <c r="A206" s="87"/>
      <c r="C206" s="148"/>
      <c r="D206" s="148"/>
    </row>
    <row r="207" spans="1:4" s="23" customFormat="1" ht="20.25" x14ac:dyDescent="0.25">
      <c r="A207" s="87"/>
      <c r="C207" s="148"/>
      <c r="D207" s="148"/>
    </row>
    <row r="208" spans="1:4" s="23" customFormat="1" x14ac:dyDescent="0.25">
      <c r="A208" s="87"/>
    </row>
    <row r="209" spans="1:8" s="23" customFormat="1" ht="20.25" x14ac:dyDescent="0.25">
      <c r="A209" s="87"/>
      <c r="B209" s="149" t="s">
        <v>86</v>
      </c>
      <c r="C209" s="149" t="s">
        <v>139</v>
      </c>
      <c r="D209" s="150" t="s">
        <v>86</v>
      </c>
      <c r="E209" s="150" t="s">
        <v>139</v>
      </c>
    </row>
    <row r="210" spans="1:8" s="23" customFormat="1" ht="42" x14ac:dyDescent="0.35">
      <c r="A210" s="87"/>
      <c r="B210" s="151" t="s">
        <v>88</v>
      </c>
      <c r="C210" s="151" t="s">
        <v>204</v>
      </c>
      <c r="D210" s="23" t="s">
        <v>88</v>
      </c>
      <c r="F210" s="23" t="str">
        <f>IF(NOT(ISBLANK(D210)),D210,IF(NOT(ISBLANK(E210)),"     "&amp;E210,FALSE))</f>
        <v>Afectación Económica o presupuestal</v>
      </c>
      <c r="G210" s="23" t="s">
        <v>88</v>
      </c>
      <c r="H210" s="23" t="str">
        <f ca="1">IF(NOT(ISERROR(MATCH(G210,_xlfn.ANCHORARRAY(B221),0))),F223&amp;"Por favor no seleccionar los criterios de impacto",G210)</f>
        <v>Afectación Económica o presupuestal</v>
      </c>
    </row>
    <row r="211" spans="1:8" s="23" customFormat="1" ht="42" x14ac:dyDescent="0.35">
      <c r="A211" s="87"/>
      <c r="B211" s="151" t="s">
        <v>88</v>
      </c>
      <c r="C211" s="151" t="s">
        <v>205</v>
      </c>
      <c r="E211" s="23" t="s">
        <v>204</v>
      </c>
      <c r="F211" s="23" t="str">
        <f t="shared" ref="F211:F221" si="0">IF(NOT(ISBLANK(D211)),D211,IF(NOT(ISBLANK(E211)),"     "&amp;E211,FALSE))</f>
        <v xml:space="preserve">     Afectación menor a 200 SMLMV</v>
      </c>
    </row>
    <row r="212" spans="1:8" s="23" customFormat="1" ht="42" x14ac:dyDescent="0.35">
      <c r="A212" s="87"/>
      <c r="B212" s="151" t="s">
        <v>88</v>
      </c>
      <c r="C212" s="151" t="s">
        <v>209</v>
      </c>
      <c r="E212" s="23" t="s">
        <v>205</v>
      </c>
      <c r="F212" s="23" t="str">
        <f t="shared" si="0"/>
        <v xml:space="preserve">     Entre 200 y 1000 SMLMV</v>
      </c>
    </row>
    <row r="213" spans="1:8" s="23" customFormat="1" ht="42" x14ac:dyDescent="0.35">
      <c r="A213" s="87"/>
      <c r="B213" s="151" t="s">
        <v>88</v>
      </c>
      <c r="C213" s="151" t="s">
        <v>210</v>
      </c>
      <c r="E213" s="23" t="s">
        <v>209</v>
      </c>
      <c r="F213" s="23" t="str">
        <f t="shared" si="0"/>
        <v xml:space="preserve">     Entre 1000 y 5000 SMLMV </v>
      </c>
    </row>
    <row r="214" spans="1:8" s="23" customFormat="1" ht="42" x14ac:dyDescent="0.35">
      <c r="A214" s="87"/>
      <c r="B214" s="151" t="s">
        <v>88</v>
      </c>
      <c r="C214" s="151" t="s">
        <v>206</v>
      </c>
      <c r="E214" s="23" t="s">
        <v>210</v>
      </c>
      <c r="F214" s="23" t="str">
        <f t="shared" si="0"/>
        <v xml:space="preserve">     Entre 5000 y 10000 SMLMV</v>
      </c>
    </row>
    <row r="215" spans="1:8" s="23" customFormat="1" ht="42" x14ac:dyDescent="0.35">
      <c r="A215" s="87"/>
      <c r="B215" s="151" t="s">
        <v>56</v>
      </c>
      <c r="C215" s="151" t="s">
        <v>91</v>
      </c>
      <c r="E215" s="23" t="s">
        <v>206</v>
      </c>
      <c r="F215" s="23" t="str">
        <f t="shared" si="0"/>
        <v xml:space="preserve">     Mayor a 10000 SMLMV</v>
      </c>
    </row>
    <row r="216" spans="1:8" s="23" customFormat="1" ht="63" x14ac:dyDescent="0.35">
      <c r="A216" s="87"/>
      <c r="B216" s="151" t="s">
        <v>56</v>
      </c>
      <c r="C216" s="151" t="s">
        <v>92</v>
      </c>
      <c r="D216" s="23" t="s">
        <v>56</v>
      </c>
      <c r="F216" s="23" t="str">
        <f t="shared" si="0"/>
        <v>Pérdida Reputacional</v>
      </c>
    </row>
    <row r="217" spans="1:8" s="23" customFormat="1" ht="42" x14ac:dyDescent="0.35">
      <c r="A217" s="87"/>
      <c r="B217" s="151" t="s">
        <v>56</v>
      </c>
      <c r="C217" s="151" t="s">
        <v>94</v>
      </c>
      <c r="E217" s="23" t="s">
        <v>91</v>
      </c>
      <c r="F217" s="23" t="str">
        <f>IF(NOT(ISBLANK(D217)),D217,IF(NOT(ISBLANK(E217)),"     "&amp;E217,FALSE))</f>
        <v xml:space="preserve">     El riesgo afecta la imagen de alguna área de la organización</v>
      </c>
    </row>
    <row r="218" spans="1:8" s="23" customFormat="1" ht="63" x14ac:dyDescent="0.35">
      <c r="A218" s="87"/>
      <c r="B218" s="151" t="s">
        <v>56</v>
      </c>
      <c r="C218" s="151" t="s">
        <v>93</v>
      </c>
      <c r="E218" s="23" t="s">
        <v>92</v>
      </c>
      <c r="F218" s="23" t="str">
        <f t="shared" si="0"/>
        <v xml:space="preserve">     El riesgo afecta la imagen de la entidad internamente, de conocimiento general, nivel interno, de junta dircetiva y accionistas y/o de provedores</v>
      </c>
    </row>
    <row r="219" spans="1:8" s="23" customFormat="1" ht="42" x14ac:dyDescent="0.35">
      <c r="A219" s="87"/>
      <c r="B219" s="151" t="s">
        <v>56</v>
      </c>
      <c r="C219" s="151" t="s">
        <v>112</v>
      </c>
      <c r="E219" s="23" t="s">
        <v>94</v>
      </c>
      <c r="F219" s="23" t="str">
        <f t="shared" si="0"/>
        <v xml:space="preserve">     El riesgo afecta la imagen de la entidad con algunos usuarios de relevancia frente al logro de los objetivos</v>
      </c>
    </row>
    <row r="220" spans="1:8" s="23" customFormat="1" x14ac:dyDescent="0.25">
      <c r="A220" s="87"/>
      <c r="E220" s="23" t="s">
        <v>93</v>
      </c>
      <c r="F220" s="23" t="str">
        <f t="shared" si="0"/>
        <v xml:space="preserve">     El riesgo afecta la imagen de de la entidad con efecto publicitario sostenido a nivel de sector administrativo, nivel departamental o municipal</v>
      </c>
    </row>
    <row r="221" spans="1:8" s="23" customFormat="1" x14ac:dyDescent="0.25">
      <c r="A221" s="87"/>
      <c r="B221" s="23" t="e" cm="1">
        <f t="array" aca="1" ref="B221:B223" ca="1">_xlfn.UNIQUE(Tabla1[[#All],[Criterios]])</f>
        <v>#NAME?</v>
      </c>
      <c r="E221" s="23" t="s">
        <v>112</v>
      </c>
      <c r="F221" s="23" t="str">
        <f t="shared" si="0"/>
        <v xml:space="preserve">     El riesgo afecta la imagen de la entidad a nivel nacional, con efecto publicitarios sostenible a nivel país</v>
      </c>
    </row>
    <row r="222" spans="1:8" s="23" customFormat="1" x14ac:dyDescent="0.25">
      <c r="A222" s="87"/>
      <c r="B222" s="23" t="e">
        <f ca="1"/>
        <v>#NAME?</v>
      </c>
    </row>
    <row r="223" spans="1:8" s="23" customFormat="1" x14ac:dyDescent="0.25">
      <c r="B223" s="23" t="e">
        <f ca="1"/>
        <v>#NAME?</v>
      </c>
      <c r="F223" s="152" t="s">
        <v>140</v>
      </c>
    </row>
    <row r="224" spans="1:8" s="23" customFormat="1" x14ac:dyDescent="0.25">
      <c r="F224" s="152" t="s">
        <v>141</v>
      </c>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election activeCell="E10" sqref="E10"/>
    </sheetView>
  </sheetViews>
  <sheetFormatPr baseColWidth="10" defaultColWidth="14.28515625" defaultRowHeight="12.75" x14ac:dyDescent="0.2"/>
  <cols>
    <col min="1" max="2" width="14.28515625" style="72"/>
    <col min="3" max="3" width="17" style="72" customWidth="1"/>
    <col min="4" max="4" width="14.28515625" style="72"/>
    <col min="5" max="5" width="46" style="72" customWidth="1"/>
    <col min="6" max="16384" width="14.28515625" style="72"/>
  </cols>
  <sheetData>
    <row r="1" spans="2:6" ht="24" customHeight="1" thickBot="1" x14ac:dyDescent="0.25">
      <c r="B1" s="604" t="s">
        <v>76</v>
      </c>
      <c r="C1" s="605"/>
      <c r="D1" s="605"/>
      <c r="E1" s="605"/>
      <c r="F1" s="606"/>
    </row>
    <row r="2" spans="2:6" ht="16.5" thickBot="1" x14ac:dyDescent="0.3">
      <c r="B2" s="73"/>
      <c r="C2" s="73"/>
      <c r="D2" s="73"/>
      <c r="E2" s="73"/>
      <c r="F2" s="73"/>
    </row>
    <row r="3" spans="2:6" ht="16.5" thickBot="1" x14ac:dyDescent="0.25">
      <c r="B3" s="608" t="s">
        <v>62</v>
      </c>
      <c r="C3" s="609"/>
      <c r="D3" s="609"/>
      <c r="E3" s="85" t="s">
        <v>63</v>
      </c>
      <c r="F3" s="86" t="s">
        <v>64</v>
      </c>
    </row>
    <row r="4" spans="2:6" ht="31.5" x14ac:dyDescent="0.2">
      <c r="B4" s="610" t="s">
        <v>65</v>
      </c>
      <c r="C4" s="612" t="s">
        <v>13</v>
      </c>
      <c r="D4" s="74" t="s">
        <v>14</v>
      </c>
      <c r="E4" s="75" t="s">
        <v>66</v>
      </c>
      <c r="F4" s="76">
        <v>0.25</v>
      </c>
    </row>
    <row r="5" spans="2:6" ht="47.25" x14ac:dyDescent="0.2">
      <c r="B5" s="611"/>
      <c r="C5" s="613"/>
      <c r="D5" s="77" t="s">
        <v>15</v>
      </c>
      <c r="E5" s="78" t="s">
        <v>67</v>
      </c>
      <c r="F5" s="79">
        <v>0.15</v>
      </c>
    </row>
    <row r="6" spans="2:6" ht="47.25" x14ac:dyDescent="0.2">
      <c r="B6" s="611"/>
      <c r="C6" s="613"/>
      <c r="D6" s="77" t="s">
        <v>16</v>
      </c>
      <c r="E6" s="78" t="s">
        <v>68</v>
      </c>
      <c r="F6" s="79">
        <v>0.1</v>
      </c>
    </row>
    <row r="7" spans="2:6" ht="63" x14ac:dyDescent="0.2">
      <c r="B7" s="611"/>
      <c r="C7" s="613" t="s">
        <v>17</v>
      </c>
      <c r="D7" s="77" t="s">
        <v>10</v>
      </c>
      <c r="E7" s="78" t="s">
        <v>69</v>
      </c>
      <c r="F7" s="79">
        <v>0.25</v>
      </c>
    </row>
    <row r="8" spans="2:6" ht="31.5" x14ac:dyDescent="0.2">
      <c r="B8" s="611"/>
      <c r="C8" s="613"/>
      <c r="D8" s="77" t="s">
        <v>9</v>
      </c>
      <c r="E8" s="78" t="s">
        <v>70</v>
      </c>
      <c r="F8" s="79">
        <v>0.15</v>
      </c>
    </row>
    <row r="9" spans="2:6" ht="47.25" x14ac:dyDescent="0.2">
      <c r="B9" s="611" t="s">
        <v>150</v>
      </c>
      <c r="C9" s="613" t="s">
        <v>18</v>
      </c>
      <c r="D9" s="77" t="s">
        <v>19</v>
      </c>
      <c r="E9" s="78" t="s">
        <v>71</v>
      </c>
      <c r="F9" s="80" t="s">
        <v>72</v>
      </c>
    </row>
    <row r="10" spans="2:6" ht="63" x14ac:dyDescent="0.2">
      <c r="B10" s="611"/>
      <c r="C10" s="613"/>
      <c r="D10" s="77" t="s">
        <v>20</v>
      </c>
      <c r="E10" s="78" t="s">
        <v>73</v>
      </c>
      <c r="F10" s="80" t="s">
        <v>72</v>
      </c>
    </row>
    <row r="11" spans="2:6" ht="47.25" x14ac:dyDescent="0.2">
      <c r="B11" s="611"/>
      <c r="C11" s="613" t="s">
        <v>21</v>
      </c>
      <c r="D11" s="77" t="s">
        <v>22</v>
      </c>
      <c r="E11" s="78" t="s">
        <v>74</v>
      </c>
      <c r="F11" s="80" t="s">
        <v>72</v>
      </c>
    </row>
    <row r="12" spans="2:6" ht="47.25" x14ac:dyDescent="0.2">
      <c r="B12" s="611"/>
      <c r="C12" s="613"/>
      <c r="D12" s="77" t="s">
        <v>23</v>
      </c>
      <c r="E12" s="78" t="s">
        <v>75</v>
      </c>
      <c r="F12" s="80" t="s">
        <v>72</v>
      </c>
    </row>
    <row r="13" spans="2:6" ht="31.5" x14ac:dyDescent="0.2">
      <c r="B13" s="611"/>
      <c r="C13" s="613" t="s">
        <v>24</v>
      </c>
      <c r="D13" s="77" t="s">
        <v>113</v>
      </c>
      <c r="E13" s="78" t="s">
        <v>116</v>
      </c>
      <c r="F13" s="80" t="s">
        <v>72</v>
      </c>
    </row>
    <row r="14" spans="2:6" ht="32.25" thickBot="1" x14ac:dyDescent="0.25">
      <c r="B14" s="614"/>
      <c r="C14" s="615"/>
      <c r="D14" s="81" t="s">
        <v>114</v>
      </c>
      <c r="E14" s="82" t="s">
        <v>115</v>
      </c>
      <c r="F14" s="83" t="s">
        <v>72</v>
      </c>
    </row>
    <row r="15" spans="2:6" ht="49.5" customHeight="1" x14ac:dyDescent="0.2">
      <c r="B15" s="607" t="s">
        <v>147</v>
      </c>
      <c r="C15" s="607"/>
      <c r="D15" s="607"/>
      <c r="E15" s="607"/>
      <c r="F15" s="607"/>
    </row>
    <row r="16" spans="2:6" ht="27" customHeight="1" x14ac:dyDescent="0.25">
      <c r="B16" s="84"/>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heetViews>
  <sheetFormatPr baseColWidth="10" defaultRowHeight="15" x14ac:dyDescent="0.25"/>
  <sheetData>
    <row r="2" spans="2:5" x14ac:dyDescent="0.25">
      <c r="B2" t="s">
        <v>31</v>
      </c>
      <c r="E2" t="s">
        <v>127</v>
      </c>
    </row>
    <row r="3" spans="2:5" x14ac:dyDescent="0.25">
      <c r="B3" t="s">
        <v>32</v>
      </c>
      <c r="E3" t="s">
        <v>126</v>
      </c>
    </row>
    <row r="4" spans="2:5" x14ac:dyDescent="0.25">
      <c r="B4" t="s">
        <v>131</v>
      </c>
      <c r="E4" t="s">
        <v>128</v>
      </c>
    </row>
    <row r="5" spans="2:5" x14ac:dyDescent="0.25">
      <c r="B5" t="s">
        <v>130</v>
      </c>
    </row>
    <row r="8" spans="2:5" x14ac:dyDescent="0.25">
      <c r="B8" t="s">
        <v>84</v>
      </c>
    </row>
    <row r="9" spans="2:5" x14ac:dyDescent="0.25">
      <c r="B9" t="s">
        <v>39</v>
      </c>
    </row>
    <row r="10" spans="2:5" x14ac:dyDescent="0.25">
      <c r="B10" t="s">
        <v>40</v>
      </c>
    </row>
    <row r="13" spans="2:5" x14ac:dyDescent="0.25">
      <c r="B13" t="s">
        <v>123</v>
      </c>
    </row>
    <row r="14" spans="2:5" x14ac:dyDescent="0.25">
      <c r="B14" t="s">
        <v>117</v>
      </c>
    </row>
    <row r="15" spans="2:5" x14ac:dyDescent="0.25">
      <c r="B15" t="s">
        <v>120</v>
      </c>
    </row>
    <row r="16" spans="2:5" x14ac:dyDescent="0.25">
      <c r="B16" t="s">
        <v>118</v>
      </c>
    </row>
    <row r="17" spans="2:2" x14ac:dyDescent="0.25">
      <c r="B17" t="s">
        <v>119</v>
      </c>
    </row>
    <row r="18" spans="2:2" x14ac:dyDescent="0.25">
      <c r="B18" t="s">
        <v>121</v>
      </c>
    </row>
    <row r="19" spans="2:2" x14ac:dyDescent="0.25">
      <c r="B19" t="s">
        <v>122</v>
      </c>
    </row>
  </sheetData>
  <sortState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Hoja2</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Sandy Poveda Vargas</cp:lastModifiedBy>
  <cp:lastPrinted>2020-05-13T01:12:22Z</cp:lastPrinted>
  <dcterms:created xsi:type="dcterms:W3CDTF">2020-03-24T23:12:47Z</dcterms:created>
  <dcterms:modified xsi:type="dcterms:W3CDTF">2023-04-26T15:46:41Z</dcterms:modified>
</cp:coreProperties>
</file>