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y Poveda Vargas\Desktop\MAPAS DE RIESGOS DE GESTIÓN POR PROCESOS\"/>
    </mc:Choice>
  </mc:AlternateContent>
  <bookViews>
    <workbookView xWindow="0" yWindow="0" windowWidth="20490" windowHeight="7650" activeTab="1"/>
  </bookViews>
  <sheets>
    <sheet name="Intructivo" sheetId="1" r:id="rId1"/>
    <sheet name="Mapa final" sheetId="2" r:id="rId2"/>
    <sheet name="Matriz Calor Inherente" sheetId="3" r:id="rId3"/>
    <sheet name="Matriz Calor Residual" sheetId="4" r:id="rId4"/>
    <sheet name="Tabla probabilidad" sheetId="5" r:id="rId5"/>
    <sheet name="Tabla Impacto" sheetId="6" r:id="rId6"/>
    <sheet name="Tabla Valoración controles" sheetId="7" r:id="rId7"/>
    <sheet name="Opciones Tratamiento" sheetId="8" state="hidden" r:id="rId8"/>
    <sheet name="Hoja1" sheetId="9" state="hidden" r:id="rId9"/>
  </sheets>
  <calcPr calcId="162913"/>
  <extLst>
    <ext uri="GoogleSheetsCustomDataVersion1">
      <go:sheetsCustomData xmlns:go="http://customooxmlschemas.google.com/" r:id="rId14" roundtripDataSignature="AMtx7miXhccUr4dW6tn52GlVeTA4TIa2Gg=="/>
    </ext>
  </extLst>
</workbook>
</file>

<file path=xl/calcChain.xml><?xml version="1.0" encoding="utf-8"?>
<calcChain xmlns="http://schemas.openxmlformats.org/spreadsheetml/2006/main">
  <c r="F221" i="6" l="1"/>
  <c r="F220" i="6"/>
  <c r="F219" i="6"/>
  <c r="F218" i="6"/>
  <c r="F217" i="6"/>
  <c r="F216" i="6"/>
  <c r="F215" i="6"/>
  <c r="F214" i="6"/>
  <c r="F213" i="6"/>
  <c r="F212" i="6"/>
  <c r="F211" i="6"/>
  <c r="F210" i="6"/>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V69" i="2"/>
  <c r="S69" i="2"/>
  <c r="V68" i="2"/>
  <c r="S68" i="2"/>
  <c r="Z69" i="2" s="1"/>
  <c r="AB69" i="2" s="1"/>
  <c r="V67" i="2"/>
  <c r="S67" i="2"/>
  <c r="V66" i="2"/>
  <c r="S66" i="2"/>
  <c r="AD65" i="2"/>
  <c r="AC65" i="2" s="1"/>
  <c r="V65" i="2"/>
  <c r="S65" i="2"/>
  <c r="Z66" i="2" s="1"/>
  <c r="AB66" i="2" s="1"/>
  <c r="V64" i="2"/>
  <c r="S64" i="2"/>
  <c r="K64" i="2"/>
  <c r="J64" i="2"/>
  <c r="AE63" i="2"/>
  <c r="AD63" i="2"/>
  <c r="AC63" i="2"/>
  <c r="AB63" i="2"/>
  <c r="Z63" i="2"/>
  <c r="AA63" i="2" s="1"/>
  <c r="V63" i="2"/>
  <c r="S63" i="2"/>
  <c r="AD62" i="2"/>
  <c r="AC62" i="2" s="1"/>
  <c r="Z62" i="2"/>
  <c r="V62" i="2"/>
  <c r="S62" i="2"/>
  <c r="V61" i="2"/>
  <c r="S61" i="2"/>
  <c r="V60" i="2"/>
  <c r="S60" i="2"/>
  <c r="V59" i="2"/>
  <c r="S59" i="2"/>
  <c r="V58" i="2"/>
  <c r="S58" i="2"/>
  <c r="K58" i="2"/>
  <c r="J58" i="2"/>
  <c r="AD57" i="2"/>
  <c r="AC57" i="2" s="1"/>
  <c r="AB57" i="2"/>
  <c r="Z57" i="2"/>
  <c r="AA57" i="2" s="1"/>
  <c r="V57" i="2"/>
  <c r="S57" i="2"/>
  <c r="AD56" i="2"/>
  <c r="AC56" i="2" s="1"/>
  <c r="AB56" i="2"/>
  <c r="Z56" i="2"/>
  <c r="AA56" i="2" s="1"/>
  <c r="AL13" i="4" s="1"/>
  <c r="V56" i="2"/>
  <c r="S56" i="2"/>
  <c r="AD55" i="2"/>
  <c r="AC55" i="2" s="1"/>
  <c r="AB55" i="2"/>
  <c r="Z55" i="2"/>
  <c r="AA55" i="2" s="1"/>
  <c r="V55" i="2"/>
  <c r="S55" i="2"/>
  <c r="AD54" i="2"/>
  <c r="AC54" i="2" s="1"/>
  <c r="Z54" i="2"/>
  <c r="AB54" i="2" s="1"/>
  <c r="V54" i="2"/>
  <c r="S54" i="2"/>
  <c r="AD53" i="2"/>
  <c r="AC53" i="2" s="1"/>
  <c r="Z53" i="2"/>
  <c r="AB53" i="2" s="1"/>
  <c r="V53" i="2"/>
  <c r="S53" i="2"/>
  <c r="AD52" i="2"/>
  <c r="AC52" i="2" s="1"/>
  <c r="Z52" i="2"/>
  <c r="AB52" i="2" s="1"/>
  <c r="V52" i="2"/>
  <c r="S52" i="2"/>
  <c r="J52" i="2"/>
  <c r="V51" i="2"/>
  <c r="S51" i="2"/>
  <c r="AB50" i="2"/>
  <c r="V50" i="2"/>
  <c r="S50" i="2"/>
  <c r="Z51" i="2" s="1"/>
  <c r="AA51" i="2" s="1"/>
  <c r="V49" i="2"/>
  <c r="S49" i="2"/>
  <c r="Z50" i="2" s="1"/>
  <c r="AA50" i="2" s="1"/>
  <c r="AB48" i="2"/>
  <c r="V48" i="2"/>
  <c r="S48" i="2"/>
  <c r="Z49" i="2" s="1"/>
  <c r="AA49" i="2" s="1"/>
  <c r="AB47" i="2"/>
  <c r="V47" i="2"/>
  <c r="S47" i="2"/>
  <c r="Z48" i="2" s="1"/>
  <c r="AA48" i="2" s="1"/>
  <c r="V46" i="2"/>
  <c r="S46" i="2"/>
  <c r="Z47" i="2" s="1"/>
  <c r="AA47" i="2" s="1"/>
  <c r="J46" i="2"/>
  <c r="AD45" i="2"/>
  <c r="AC45" i="2"/>
  <c r="AA45" i="2"/>
  <c r="Z45" i="2"/>
  <c r="AB45" i="2" s="1"/>
  <c r="V45" i="2"/>
  <c r="S45" i="2"/>
  <c r="AD44" i="2"/>
  <c r="AC44" i="2"/>
  <c r="AA44" i="2"/>
  <c r="AL21" i="4" s="1"/>
  <c r="Z44" i="2"/>
  <c r="AB44" i="2" s="1"/>
  <c r="V44" i="2"/>
  <c r="S44" i="2"/>
  <c r="AD43" i="2"/>
  <c r="AC43" i="2"/>
  <c r="Z43" i="2"/>
  <c r="AB43" i="2" s="1"/>
  <c r="V43" i="2"/>
  <c r="S43" i="2"/>
  <c r="AD42" i="2"/>
  <c r="AC42" i="2"/>
  <c r="AA42" i="2"/>
  <c r="Z42" i="2"/>
  <c r="AB42" i="2" s="1"/>
  <c r="V42" i="2"/>
  <c r="S42" i="2"/>
  <c r="AD41" i="2"/>
  <c r="AC41" i="2"/>
  <c r="AA41" i="2"/>
  <c r="Z41" i="2"/>
  <c r="AB41" i="2" s="1"/>
  <c r="V41" i="2"/>
  <c r="S41" i="2"/>
  <c r="AD40" i="2"/>
  <c r="AC40" i="2"/>
  <c r="AA40" i="2"/>
  <c r="Z40" i="2"/>
  <c r="AB40" i="2" s="1"/>
  <c r="V40" i="2"/>
  <c r="S40" i="2"/>
  <c r="J40" i="2"/>
  <c r="V39" i="2"/>
  <c r="S39" i="2"/>
  <c r="V38" i="2"/>
  <c r="S38" i="2"/>
  <c r="V37" i="2"/>
  <c r="S37" i="2"/>
  <c r="V36" i="2"/>
  <c r="S36" i="2"/>
  <c r="V35" i="2"/>
  <c r="S35" i="2"/>
  <c r="V34" i="2"/>
  <c r="S34" i="2"/>
  <c r="K34" i="2"/>
  <c r="J34" i="2"/>
  <c r="AD33" i="2"/>
  <c r="AC33" i="2" s="1"/>
  <c r="Z33" i="2"/>
  <c r="AB33" i="2" s="1"/>
  <c r="V33" i="2"/>
  <c r="S33" i="2"/>
  <c r="AD32" i="2"/>
  <c r="AC32" i="2" s="1"/>
  <c r="Z32" i="2"/>
  <c r="V32" i="2"/>
  <c r="S32" i="2"/>
  <c r="AD31" i="2"/>
  <c r="AC31" i="2" s="1"/>
  <c r="Z31" i="2"/>
  <c r="V31" i="2"/>
  <c r="S31" i="2"/>
  <c r="AD30" i="2"/>
  <c r="AC30" i="2" s="1"/>
  <c r="Z30" i="2"/>
  <c r="V30" i="2"/>
  <c r="S30" i="2"/>
  <c r="AD29" i="2"/>
  <c r="AC29" i="2" s="1"/>
  <c r="Z29" i="2"/>
  <c r="V29" i="2"/>
  <c r="S29" i="2"/>
  <c r="AD28" i="2"/>
  <c r="AC28" i="2" s="1"/>
  <c r="Z28" i="2"/>
  <c r="V28" i="2"/>
  <c r="S28" i="2"/>
  <c r="J28" i="2"/>
  <c r="V27" i="2"/>
  <c r="S27" i="2"/>
  <c r="V26" i="2"/>
  <c r="S26" i="2"/>
  <c r="V25" i="2"/>
  <c r="S25" i="2"/>
  <c r="V24" i="2"/>
  <c r="S24" i="2"/>
  <c r="V23" i="2"/>
  <c r="S23" i="2"/>
  <c r="V22" i="2"/>
  <c r="S22" i="2"/>
  <c r="J22" i="2"/>
  <c r="AD21" i="2"/>
  <c r="AC21" i="2" s="1"/>
  <c r="Z21" i="2"/>
  <c r="AB21" i="2" s="1"/>
  <c r="V21" i="2"/>
  <c r="S21" i="2"/>
  <c r="AD20" i="2"/>
  <c r="AC20" i="2" s="1"/>
  <c r="AA20" i="2"/>
  <c r="Z20" i="2"/>
  <c r="AB20" i="2" s="1"/>
  <c r="V20" i="2"/>
  <c r="S20" i="2"/>
  <c r="AD19" i="2"/>
  <c r="AC19" i="2"/>
  <c r="AA19" i="2"/>
  <c r="Z19" i="2"/>
  <c r="AB19" i="2" s="1"/>
  <c r="V19" i="2"/>
  <c r="S19" i="2"/>
  <c r="AD18" i="2"/>
  <c r="AC18" i="2"/>
  <c r="Z18" i="2"/>
  <c r="AB18" i="2" s="1"/>
  <c r="V18" i="2"/>
  <c r="S18" i="2"/>
  <c r="V17" i="2"/>
  <c r="S17" i="2"/>
  <c r="V16" i="2"/>
  <c r="S16" i="2"/>
  <c r="K16" i="2"/>
  <c r="J16" i="2"/>
  <c r="V15" i="2"/>
  <c r="S15" i="2"/>
  <c r="AD14" i="2"/>
  <c r="AC14" i="2" s="1"/>
  <c r="V14" i="2"/>
  <c r="S14" i="2"/>
  <c r="AD13" i="2"/>
  <c r="AC13" i="2" s="1"/>
  <c r="V13" i="2"/>
  <c r="S13" i="2"/>
  <c r="V12" i="2"/>
  <c r="S12" i="2"/>
  <c r="Z13" i="2" s="1"/>
  <c r="AB13" i="2" s="1"/>
  <c r="V11" i="2"/>
  <c r="S11" i="2"/>
  <c r="V10" i="2"/>
  <c r="S10" i="2"/>
  <c r="K10" i="2"/>
  <c r="J10" i="2"/>
  <c r="B223" i="6"/>
  <c r="B222" i="6"/>
  <c r="B221" i="6"/>
  <c r="H210" i="6"/>
  <c r="M28" i="2" l="1"/>
  <c r="N28" i="2" s="1"/>
  <c r="O28" i="2" s="1"/>
  <c r="M34" i="2"/>
  <c r="N34" i="2" s="1"/>
  <c r="L8" i="3" s="1"/>
  <c r="M10" i="2"/>
  <c r="N10" i="2" s="1"/>
  <c r="P10" i="2" s="1"/>
  <c r="M46" i="2"/>
  <c r="N46" i="2" s="1"/>
  <c r="AB18" i="3" s="1"/>
  <c r="M16" i="2"/>
  <c r="N16" i="2" s="1"/>
  <c r="O16" i="2" s="1"/>
  <c r="AD16" i="2" s="1"/>
  <c r="AC16" i="2" s="1"/>
  <c r="M58" i="2"/>
  <c r="N58" i="2" s="1"/>
  <c r="AF10" i="3" s="1"/>
  <c r="M64" i="2"/>
  <c r="N64" i="2" s="1"/>
  <c r="AB28" i="3" s="1"/>
  <c r="M52" i="2"/>
  <c r="N52" i="2" s="1"/>
  <c r="AD10" i="3" s="1"/>
  <c r="M22" i="2"/>
  <c r="N22" i="2" s="1"/>
  <c r="P22" i="2" s="1"/>
  <c r="M40" i="2"/>
  <c r="N40" i="2" s="1"/>
  <c r="O40" i="2" s="1"/>
  <c r="AH16" i="3"/>
  <c r="P26" i="3"/>
  <c r="AB42" i="3"/>
  <c r="Q12" i="4"/>
  <c r="AL16" i="3"/>
  <c r="Z10" i="2"/>
  <c r="Z15" i="2"/>
  <c r="AA18" i="2"/>
  <c r="Z26" i="2"/>
  <c r="AD26" i="2"/>
  <c r="AC26" i="2" s="1"/>
  <c r="AD39" i="2"/>
  <c r="AC39" i="2" s="1"/>
  <c r="Z39" i="2"/>
  <c r="AD60" i="2"/>
  <c r="AC60" i="2" s="1"/>
  <c r="Z60" i="2"/>
  <c r="AB40" i="3"/>
  <c r="AB24" i="3"/>
  <c r="V40" i="3"/>
  <c r="V24" i="3"/>
  <c r="V8" i="3"/>
  <c r="AB32" i="3"/>
  <c r="AB16" i="3"/>
  <c r="P40" i="3"/>
  <c r="P24" i="3"/>
  <c r="P8" i="3"/>
  <c r="V32" i="3"/>
  <c r="AH24" i="3"/>
  <c r="V16" i="3"/>
  <c r="AB8" i="3"/>
  <c r="J40" i="3"/>
  <c r="P32" i="3"/>
  <c r="AH40" i="3"/>
  <c r="J32" i="3"/>
  <c r="P16" i="3"/>
  <c r="K28" i="2"/>
  <c r="J16" i="3"/>
  <c r="J24" i="3"/>
  <c r="AH8" i="3"/>
  <c r="J8" i="3"/>
  <c r="AA53" i="4"/>
  <c r="AM43" i="4"/>
  <c r="O43" i="4"/>
  <c r="AA33" i="4"/>
  <c r="AG53" i="4"/>
  <c r="U43" i="4"/>
  <c r="AG33" i="4"/>
  <c r="AM53" i="4"/>
  <c r="O53" i="4"/>
  <c r="AA43" i="4"/>
  <c r="U53" i="4"/>
  <c r="AG43" i="4"/>
  <c r="O33" i="4"/>
  <c r="AA23" i="4"/>
  <c r="U33" i="4"/>
  <c r="AM23" i="4"/>
  <c r="U23" i="4"/>
  <c r="AM33" i="4"/>
  <c r="AG13" i="4"/>
  <c r="U13" i="4"/>
  <c r="AG23" i="4"/>
  <c r="AM13" i="4"/>
  <c r="AA13" i="4"/>
  <c r="O13" i="4"/>
  <c r="O23" i="4"/>
  <c r="AE57" i="2"/>
  <c r="AB32" i="2"/>
  <c r="AA32" i="2"/>
  <c r="AD51" i="4"/>
  <c r="R41" i="4"/>
  <c r="AJ51" i="4"/>
  <c r="L51" i="4"/>
  <c r="X41" i="4"/>
  <c r="X51" i="4"/>
  <c r="R51" i="4"/>
  <c r="AJ41" i="4"/>
  <c r="R31" i="4"/>
  <c r="AD41" i="4"/>
  <c r="L41" i="4"/>
  <c r="AD31" i="4"/>
  <c r="X11" i="4"/>
  <c r="AJ31" i="4"/>
  <c r="AJ21" i="4"/>
  <c r="R21" i="4"/>
  <c r="AD11" i="4"/>
  <c r="X21" i="4"/>
  <c r="AJ11" i="4"/>
  <c r="L11" i="4"/>
  <c r="L31" i="4"/>
  <c r="X31" i="4"/>
  <c r="AD21" i="4"/>
  <c r="R11" i="4"/>
  <c r="L21" i="4"/>
  <c r="AE42" i="2"/>
  <c r="K40" i="2"/>
  <c r="AA43" i="2"/>
  <c r="Z23" i="2"/>
  <c r="Z22" i="2"/>
  <c r="AD23" i="2"/>
  <c r="AC23" i="2" s="1"/>
  <c r="AD22" i="2"/>
  <c r="AC22" i="2" s="1"/>
  <c r="Z14" i="2"/>
  <c r="AD15" i="2"/>
  <c r="AC15" i="2" s="1"/>
  <c r="AA21" i="2"/>
  <c r="P28" i="2"/>
  <c r="AB29" i="2"/>
  <c r="AA29" i="2"/>
  <c r="AD37" i="2"/>
  <c r="AC37" i="2" s="1"/>
  <c r="Z37" i="2"/>
  <c r="Q52" i="4"/>
  <c r="W52" i="4"/>
  <c r="K52" i="4"/>
  <c r="AC32" i="4"/>
  <c r="W22" i="4"/>
  <c r="AC22" i="4"/>
  <c r="AB49" i="2"/>
  <c r="AB51" i="2"/>
  <c r="Z53" i="4"/>
  <c r="AL43" i="4"/>
  <c r="N43" i="4"/>
  <c r="AF53" i="4"/>
  <c r="T43" i="4"/>
  <c r="AF33" i="4"/>
  <c r="N33" i="4"/>
  <c r="T53" i="4"/>
  <c r="AF43" i="4"/>
  <c r="AL53" i="4"/>
  <c r="AL33" i="4"/>
  <c r="Z33" i="4"/>
  <c r="AF23" i="4"/>
  <c r="N23" i="4"/>
  <c r="T13" i="4"/>
  <c r="Z43" i="4"/>
  <c r="T33" i="4"/>
  <c r="Z13" i="4"/>
  <c r="AL23" i="4"/>
  <c r="T23" i="4"/>
  <c r="AF13" i="4"/>
  <c r="Z23" i="4"/>
  <c r="N53" i="4"/>
  <c r="N13" i="4"/>
  <c r="AE56" i="2"/>
  <c r="AH32" i="3"/>
  <c r="Z24" i="2"/>
  <c r="AD24" i="2"/>
  <c r="AC24" i="2" s="1"/>
  <c r="AB30" i="2"/>
  <c r="AA30" i="2"/>
  <c r="P38" i="3"/>
  <c r="Z16" i="2"/>
  <c r="Z25" i="2"/>
  <c r="AD25" i="2"/>
  <c r="AC25" i="2" s="1"/>
  <c r="W51" i="4"/>
  <c r="AI41" i="4"/>
  <c r="K41" i="4"/>
  <c r="AC51" i="4"/>
  <c r="Q41" i="4"/>
  <c r="AI51" i="4"/>
  <c r="K51" i="4"/>
  <c r="W41" i="4"/>
  <c r="Q51" i="4"/>
  <c r="AI31" i="4"/>
  <c r="K31" i="4"/>
  <c r="W21" i="4"/>
  <c r="Q31" i="4"/>
  <c r="AI21" i="4"/>
  <c r="Q21" i="4"/>
  <c r="AC31" i="4"/>
  <c r="AC41" i="4"/>
  <c r="W31" i="4"/>
  <c r="AC21" i="4"/>
  <c r="AC11" i="4"/>
  <c r="Q11" i="4"/>
  <c r="AI11" i="4"/>
  <c r="W11" i="4"/>
  <c r="K11" i="4"/>
  <c r="AE41" i="2"/>
  <c r="K21" i="4"/>
  <c r="AM51" i="4"/>
  <c r="O51" i="4"/>
  <c r="AA41" i="4"/>
  <c r="U51" i="4"/>
  <c r="AG41" i="4"/>
  <c r="AA51" i="4"/>
  <c r="AM41" i="4"/>
  <c r="O41" i="4"/>
  <c r="AG51" i="4"/>
  <c r="AA31" i="4"/>
  <c r="AM21" i="4"/>
  <c r="O21" i="4"/>
  <c r="AG31" i="4"/>
  <c r="U31" i="4"/>
  <c r="U41" i="4"/>
  <c r="AA21" i="4"/>
  <c r="O31" i="4"/>
  <c r="AG21" i="4"/>
  <c r="AG11" i="4"/>
  <c r="U21" i="4"/>
  <c r="AA11" i="4"/>
  <c r="O11" i="4"/>
  <c r="AM11" i="4"/>
  <c r="U11" i="4"/>
  <c r="AE45" i="2"/>
  <c r="AM31" i="4"/>
  <c r="AD61" i="2"/>
  <c r="AC61" i="2" s="1"/>
  <c r="Z61" i="2"/>
  <c r="AA62" i="2"/>
  <c r="AB62" i="2"/>
  <c r="AE47" i="4"/>
  <c r="S37" i="4"/>
  <c r="AK47" i="4"/>
  <c r="M47" i="4"/>
  <c r="Y37" i="4"/>
  <c r="S47" i="4"/>
  <c r="Y47" i="4"/>
  <c r="S27" i="4"/>
  <c r="AE37" i="4"/>
  <c r="AE27" i="4"/>
  <c r="M27" i="4"/>
  <c r="M37" i="4"/>
  <c r="S17" i="4"/>
  <c r="AK37" i="4"/>
  <c r="AK27" i="4"/>
  <c r="Y17" i="4"/>
  <c r="Y27" i="4"/>
  <c r="AE17" i="4"/>
  <c r="M7" i="4"/>
  <c r="M17" i="4"/>
  <c r="AE7" i="4"/>
  <c r="AK17" i="4"/>
  <c r="AK7" i="4"/>
  <c r="S7" i="4"/>
  <c r="Y7" i="4"/>
  <c r="AE19" i="2"/>
  <c r="AD36" i="2"/>
  <c r="AC36" i="2" s="1"/>
  <c r="Z36" i="2"/>
  <c r="AA13" i="2"/>
  <c r="R30" i="3"/>
  <c r="AJ38" i="3"/>
  <c r="L14" i="3"/>
  <c r="AD38" i="3"/>
  <c r="AD6" i="3"/>
  <c r="AD14" i="3"/>
  <c r="X6" i="3"/>
  <c r="AD30" i="3"/>
  <c r="AL47" i="4"/>
  <c r="N47" i="4"/>
  <c r="Z37" i="4"/>
  <c r="T47" i="4"/>
  <c r="AF37" i="4"/>
  <c r="T37" i="4"/>
  <c r="Z47" i="4"/>
  <c r="AL37" i="4"/>
  <c r="N37" i="4"/>
  <c r="T17" i="4"/>
  <c r="AL27" i="4"/>
  <c r="T27" i="4"/>
  <c r="Z17" i="4"/>
  <c r="AL7" i="4"/>
  <c r="N7" i="4"/>
  <c r="Z27" i="4"/>
  <c r="AF17" i="4"/>
  <c r="N17" i="4"/>
  <c r="AF7" i="4"/>
  <c r="AF27" i="4"/>
  <c r="AL17" i="4"/>
  <c r="AF47" i="4"/>
  <c r="Z7" i="4"/>
  <c r="T7" i="4"/>
  <c r="AE20" i="2"/>
  <c r="N27" i="4"/>
  <c r="AB31" i="2"/>
  <c r="AA31" i="2"/>
  <c r="AD35" i="2"/>
  <c r="AC35" i="2" s="1"/>
  <c r="AD34" i="2"/>
  <c r="AC34" i="2" s="1"/>
  <c r="Z35" i="2"/>
  <c r="Z34" i="2"/>
  <c r="S42" i="4"/>
  <c r="M52" i="4"/>
  <c r="M32" i="4"/>
  <c r="Y22" i="4"/>
  <c r="AE22" i="4"/>
  <c r="AK12" i="4"/>
  <c r="Y12" i="4"/>
  <c r="AE12" i="4"/>
  <c r="O52" i="4"/>
  <c r="U52" i="4"/>
  <c r="AG22" i="4"/>
  <c r="AM32" i="4"/>
  <c r="O12" i="4"/>
  <c r="AA12" i="4"/>
  <c r="Z27" i="2"/>
  <c r="AD27" i="2"/>
  <c r="AC27" i="2" s="1"/>
  <c r="AB28" i="2"/>
  <c r="AA28" i="2"/>
  <c r="AD38" i="2"/>
  <c r="AC38" i="2" s="1"/>
  <c r="Z38" i="2"/>
  <c r="V51" i="4"/>
  <c r="AH41" i="4"/>
  <c r="J41" i="4"/>
  <c r="AB51" i="4"/>
  <c r="P41" i="4"/>
  <c r="AH31" i="4"/>
  <c r="J31" i="4"/>
  <c r="P51" i="4"/>
  <c r="AH51" i="4"/>
  <c r="V41" i="4"/>
  <c r="V31" i="4"/>
  <c r="AB41" i="4"/>
  <c r="AB21" i="4"/>
  <c r="J21" i="4"/>
  <c r="P11" i="4"/>
  <c r="P31" i="4"/>
  <c r="V11" i="4"/>
  <c r="AH21" i="4"/>
  <c r="P21" i="4"/>
  <c r="J51" i="4"/>
  <c r="AB11" i="4"/>
  <c r="AB31" i="4"/>
  <c r="V21" i="4"/>
  <c r="J11" i="4"/>
  <c r="AE40" i="2"/>
  <c r="AH11" i="4"/>
  <c r="AL51" i="4"/>
  <c r="N51" i="4"/>
  <c r="Z41" i="4"/>
  <c r="T51" i="4"/>
  <c r="AF41" i="4"/>
  <c r="Z51" i="4"/>
  <c r="AL41" i="4"/>
  <c r="T41" i="4"/>
  <c r="N41" i="4"/>
  <c r="Z31" i="4"/>
  <c r="AL31" i="4"/>
  <c r="N31" i="4"/>
  <c r="AF11" i="4"/>
  <c r="T31" i="4"/>
  <c r="AF31" i="4"/>
  <c r="Z21" i="4"/>
  <c r="AL11" i="4"/>
  <c r="N11" i="4"/>
  <c r="AF51" i="4"/>
  <c r="N21" i="4"/>
  <c r="T11" i="4"/>
  <c r="AF21" i="4"/>
  <c r="T21" i="4"/>
  <c r="Z11" i="4"/>
  <c r="AE44" i="2"/>
  <c r="S53" i="4"/>
  <c r="AE43" i="4"/>
  <c r="Y53" i="4"/>
  <c r="AK43" i="4"/>
  <c r="M43" i="4"/>
  <c r="Y33" i="4"/>
  <c r="AE53" i="4"/>
  <c r="S43" i="4"/>
  <c r="AK53" i="4"/>
  <c r="M53" i="4"/>
  <c r="Y43" i="4"/>
  <c r="S23" i="4"/>
  <c r="AE33" i="4"/>
  <c r="M33" i="4"/>
  <c r="AE23" i="4"/>
  <c r="M23" i="4"/>
  <c r="S33" i="4"/>
  <c r="AK33" i="4"/>
  <c r="AK23" i="4"/>
  <c r="AK13" i="4"/>
  <c r="AE13" i="4"/>
  <c r="S13" i="4"/>
  <c r="Y23" i="4"/>
  <c r="M13" i="4"/>
  <c r="AE55" i="2"/>
  <c r="Y13" i="4"/>
  <c r="AD59" i="2"/>
  <c r="AC59" i="2" s="1"/>
  <c r="AD58" i="2"/>
  <c r="AC58" i="2" s="1"/>
  <c r="Z59" i="2"/>
  <c r="Z58" i="2"/>
  <c r="Z65" i="2"/>
  <c r="Z64" i="2"/>
  <c r="J6" i="3"/>
  <c r="AB10" i="3"/>
  <c r="V18" i="3"/>
  <c r="AB34" i="3"/>
  <c r="V36" i="3"/>
  <c r="J38" i="3"/>
  <c r="AH30" i="3"/>
  <c r="J22" i="3"/>
  <c r="AB30" i="3"/>
  <c r="AH38" i="3"/>
  <c r="J30" i="3"/>
  <c r="AH22" i="3"/>
  <c r="J14" i="3"/>
  <c r="AH6" i="3"/>
  <c r="V30" i="3"/>
  <c r="V14" i="3"/>
  <c r="AD46" i="2"/>
  <c r="AC46" i="2" s="1"/>
  <c r="AD47" i="2"/>
  <c r="AC47" i="2" s="1"/>
  <c r="AE47" i="2" s="1"/>
  <c r="AD48" i="2"/>
  <c r="AC48" i="2" s="1"/>
  <c r="R42" i="4" s="1"/>
  <c r="AD49" i="2"/>
  <c r="AC49" i="2" s="1"/>
  <c r="Y42" i="4" s="1"/>
  <c r="AD50" i="2"/>
  <c r="AC50" i="2" s="1"/>
  <c r="AE50" i="2" s="1"/>
  <c r="AD51" i="2"/>
  <c r="AC51" i="2" s="1"/>
  <c r="AG42" i="4" s="1"/>
  <c r="AL34" i="3"/>
  <c r="AL10" i="3"/>
  <c r="Z68" i="2"/>
  <c r="AD68" i="2"/>
  <c r="AC68" i="2" s="1"/>
  <c r="V12" i="3"/>
  <c r="AH14" i="3"/>
  <c r="AH34" i="3"/>
  <c r="V38" i="3"/>
  <c r="V44" i="3"/>
  <c r="V6" i="3"/>
  <c r="P14" i="3"/>
  <c r="V20" i="3"/>
  <c r="P22" i="3"/>
  <c r="J36" i="3"/>
  <c r="AB38" i="3"/>
  <c r="AA33" i="2"/>
  <c r="K52" i="2"/>
  <c r="AA52" i="2"/>
  <c r="AA53" i="2"/>
  <c r="AA54" i="2"/>
  <c r="AD64" i="2"/>
  <c r="AC64" i="2" s="1"/>
  <c r="Z67" i="2"/>
  <c r="AD67" i="2"/>
  <c r="AC67" i="2" s="1"/>
  <c r="AB12" i="3"/>
  <c r="V22" i="3"/>
  <c r="V28" i="3"/>
  <c r="AL30" i="3"/>
  <c r="V34" i="3"/>
  <c r="P34" i="3"/>
  <c r="P18" i="3"/>
  <c r="V42" i="3"/>
  <c r="V26" i="3"/>
  <c r="V10" i="3"/>
  <c r="AH42" i="3"/>
  <c r="J34" i="3"/>
  <c r="AH26" i="3"/>
  <c r="J18" i="3"/>
  <c r="AH10" i="3"/>
  <c r="Z46" i="2"/>
  <c r="AA69" i="2"/>
  <c r="P10" i="3"/>
  <c r="AB26" i="3"/>
  <c r="N30" i="3"/>
  <c r="AL38" i="3"/>
  <c r="J42" i="3"/>
  <c r="K22" i="2"/>
  <c r="K46" i="2"/>
  <c r="U54" i="4"/>
  <c r="AG44" i="4"/>
  <c r="U34" i="4"/>
  <c r="AA54" i="4"/>
  <c r="AM44" i="4"/>
  <c r="O44" i="4"/>
  <c r="AA34" i="4"/>
  <c r="AG54" i="4"/>
  <c r="U44" i="4"/>
  <c r="AM54" i="4"/>
  <c r="O54" i="4"/>
  <c r="AA44" i="4"/>
  <c r="O34" i="4"/>
  <c r="U24" i="4"/>
  <c r="AG34" i="4"/>
  <c r="AM34" i="4"/>
  <c r="AM24" i="4"/>
  <c r="U14" i="4"/>
  <c r="AA24" i="4"/>
  <c r="AA14" i="4"/>
  <c r="AG24" i="4"/>
  <c r="O24" i="4"/>
  <c r="AM14" i="4"/>
  <c r="AG14" i="4"/>
  <c r="O14" i="4"/>
  <c r="O64" i="2"/>
  <c r="AA66" i="2"/>
  <c r="AD69" i="2"/>
  <c r="AC69" i="2" s="1"/>
  <c r="AB6" i="3"/>
  <c r="P12" i="3"/>
  <c r="J20" i="3"/>
  <c r="AB22" i="3"/>
  <c r="P30" i="3"/>
  <c r="AD66" i="2"/>
  <c r="AC66" i="2" s="1"/>
  <c r="AH12" i="3"/>
  <c r="AF22" i="3"/>
  <c r="P42" i="3"/>
  <c r="AB44" i="3"/>
  <c r="AB20" i="3"/>
  <c r="AB36" i="3"/>
  <c r="P20" i="3"/>
  <c r="P36" i="3"/>
  <c r="J12" i="3"/>
  <c r="AH20" i="3"/>
  <c r="J28" i="3"/>
  <c r="AH36" i="3"/>
  <c r="J44" i="3"/>
  <c r="P28" i="3"/>
  <c r="P44" i="3"/>
  <c r="AH44" i="3"/>
  <c r="AF42" i="3" l="1"/>
  <c r="Z18" i="3"/>
  <c r="AF34" i="3"/>
  <c r="T34" i="3"/>
  <c r="Z42" i="3"/>
  <c r="Z34" i="3"/>
  <c r="N26" i="3"/>
  <c r="X14" i="3"/>
  <c r="AJ22" i="3"/>
  <c r="T16" i="3"/>
  <c r="T26" i="3"/>
  <c r="AF26" i="3"/>
  <c r="N18" i="3"/>
  <c r="N42" i="3"/>
  <c r="T42" i="3"/>
  <c r="Z26" i="3"/>
  <c r="AL26" i="3"/>
  <c r="O58" i="2"/>
  <c r="L6" i="3"/>
  <c r="AD22" i="3"/>
  <c r="T18" i="3"/>
  <c r="P58" i="2"/>
  <c r="N34" i="3"/>
  <c r="AL42" i="3"/>
  <c r="AJ30" i="3"/>
  <c r="R6" i="3"/>
  <c r="AL18" i="3"/>
  <c r="Z10" i="3"/>
  <c r="T10" i="3"/>
  <c r="N10" i="3"/>
  <c r="AF18" i="3"/>
  <c r="P16" i="2"/>
  <c r="AJ6" i="3"/>
  <c r="X24" i="3"/>
  <c r="L32" i="3"/>
  <c r="R40" i="3"/>
  <c r="R24" i="3"/>
  <c r="AD24" i="3"/>
  <c r="T38" i="3"/>
  <c r="X16" i="3"/>
  <c r="AD32" i="3"/>
  <c r="X30" i="3"/>
  <c r="L38" i="3"/>
  <c r="L30" i="3"/>
  <c r="AD8" i="3"/>
  <c r="P46" i="2"/>
  <c r="AJ40" i="3"/>
  <c r="T22" i="3"/>
  <c r="X40" i="3"/>
  <c r="R8" i="3"/>
  <c r="L24" i="3"/>
  <c r="O34" i="2"/>
  <c r="J10" i="3"/>
  <c r="R32" i="3"/>
  <c r="AD16" i="3"/>
  <c r="R16" i="3"/>
  <c r="Z22" i="3"/>
  <c r="Z38" i="3"/>
  <c r="AJ16" i="3"/>
  <c r="AJ8" i="3"/>
  <c r="AJ32" i="3"/>
  <c r="AF14" i="3"/>
  <c r="P34" i="2"/>
  <c r="AF16" i="3"/>
  <c r="X32" i="3"/>
  <c r="AF6" i="3"/>
  <c r="N6" i="3"/>
  <c r="X8" i="3"/>
  <c r="AL14" i="3"/>
  <c r="AD40" i="3"/>
  <c r="L16" i="3"/>
  <c r="L40" i="3"/>
  <c r="AL32" i="3"/>
  <c r="Z14" i="3"/>
  <c r="Z6" i="3"/>
  <c r="N22" i="3"/>
  <c r="AJ24" i="3"/>
  <c r="AL6" i="3"/>
  <c r="N38" i="3"/>
  <c r="L34" i="3"/>
  <c r="AF24" i="3"/>
  <c r="O46" i="2"/>
  <c r="AH28" i="3"/>
  <c r="AL8" i="3"/>
  <c r="N14" i="3"/>
  <c r="P64" i="2"/>
  <c r="R18" i="3"/>
  <c r="Z30" i="3"/>
  <c r="J26" i="3"/>
  <c r="AF38" i="3"/>
  <c r="P6" i="3"/>
  <c r="L18" i="3"/>
  <c r="L42" i="3"/>
  <c r="T30" i="3"/>
  <c r="T14" i="3"/>
  <c r="T6" i="3"/>
  <c r="R42" i="3"/>
  <c r="AB14" i="3"/>
  <c r="AL22" i="3"/>
  <c r="N24" i="3"/>
  <c r="R14" i="3"/>
  <c r="R38" i="3"/>
  <c r="AH18" i="3"/>
  <c r="O10" i="2"/>
  <c r="AD10" i="2" s="1"/>
  <c r="L22" i="3"/>
  <c r="AJ14" i="3"/>
  <c r="X38" i="3"/>
  <c r="X22" i="3"/>
  <c r="R22" i="3"/>
  <c r="Z40" i="3"/>
  <c r="T8" i="3"/>
  <c r="T32" i="3"/>
  <c r="AF30" i="3"/>
  <c r="P52" i="2"/>
  <c r="O52" i="2"/>
  <c r="AJ26" i="3"/>
  <c r="AD18" i="3"/>
  <c r="AF32" i="3"/>
  <c r="N40" i="3"/>
  <c r="N16" i="3"/>
  <c r="O22" i="2"/>
  <c r="AD17" i="2"/>
  <c r="AC17" i="2" s="1"/>
  <c r="AD34" i="3"/>
  <c r="N8" i="3"/>
  <c r="AF8" i="3"/>
  <c r="AL24" i="3"/>
  <c r="N32" i="3"/>
  <c r="AJ10" i="3"/>
  <c r="X10" i="3"/>
  <c r="R34" i="3"/>
  <c r="L10" i="3"/>
  <c r="X26" i="3"/>
  <c r="L26" i="3"/>
  <c r="P40" i="2"/>
  <c r="AF40" i="3"/>
  <c r="AL40" i="3"/>
  <c r="AJ18" i="3"/>
  <c r="X42" i="3"/>
  <c r="X18" i="3"/>
  <c r="R10" i="3"/>
  <c r="AD26" i="3"/>
  <c r="Z16" i="3"/>
  <c r="Z24" i="3"/>
  <c r="T24" i="3"/>
  <c r="X34" i="3"/>
  <c r="AJ42" i="3"/>
  <c r="R26" i="3"/>
  <c r="AD42" i="3"/>
  <c r="AJ34" i="3"/>
  <c r="Z32" i="3"/>
  <c r="Z8" i="3"/>
  <c r="T40" i="3"/>
  <c r="AM47" i="4"/>
  <c r="O47" i="4"/>
  <c r="AA37" i="4"/>
  <c r="U47" i="4"/>
  <c r="AG37" i="4"/>
  <c r="AA47" i="4"/>
  <c r="AG47" i="4"/>
  <c r="U37" i="4"/>
  <c r="AA27" i="4"/>
  <c r="O37" i="4"/>
  <c r="AM27" i="4"/>
  <c r="U27" i="4"/>
  <c r="AA17" i="4"/>
  <c r="AM37" i="4"/>
  <c r="AG17" i="4"/>
  <c r="AM17" i="4"/>
  <c r="O17" i="4"/>
  <c r="AG27" i="4"/>
  <c r="U7" i="4"/>
  <c r="AM7" i="4"/>
  <c r="O27" i="4"/>
  <c r="AA7" i="4"/>
  <c r="AE21" i="2"/>
  <c r="O7" i="4"/>
  <c r="AG7" i="4"/>
  <c r="U17" i="4"/>
  <c r="AE51" i="4"/>
  <c r="S41" i="4"/>
  <c r="AK51" i="4"/>
  <c r="M51" i="4"/>
  <c r="Y41" i="4"/>
  <c r="S51" i="4"/>
  <c r="AE41" i="4"/>
  <c r="Y51" i="4"/>
  <c r="AK41" i="4"/>
  <c r="S31" i="4"/>
  <c r="AE21" i="4"/>
  <c r="M41" i="4"/>
  <c r="Y31" i="4"/>
  <c r="AK31" i="4"/>
  <c r="AK21" i="4"/>
  <c r="S21" i="4"/>
  <c r="AE31" i="4"/>
  <c r="Y21" i="4"/>
  <c r="M31" i="4"/>
  <c r="M21" i="4"/>
  <c r="S11" i="4"/>
  <c r="AE11" i="4"/>
  <c r="M11" i="4"/>
  <c r="Y11" i="4"/>
  <c r="AE43" i="2"/>
  <c r="AK11" i="4"/>
  <c r="AD12" i="4"/>
  <c r="R12" i="4"/>
  <c r="AD52" i="4"/>
  <c r="N42" i="4"/>
  <c r="AF22" i="4"/>
  <c r="AL42" i="4"/>
  <c r="AB59" i="2"/>
  <c r="AA59" i="2"/>
  <c r="AB38" i="2"/>
  <c r="AA38" i="2"/>
  <c r="AM12" i="4"/>
  <c r="AA32" i="4"/>
  <c r="AA42" i="4"/>
  <c r="S22" i="4"/>
  <c r="S32" i="4"/>
  <c r="AK52" i="4"/>
  <c r="AB16" i="2"/>
  <c r="Z17" i="2" s="1"/>
  <c r="AA16" i="2"/>
  <c r="Q32" i="4"/>
  <c r="W42" i="4"/>
  <c r="AC42" i="4"/>
  <c r="L22" i="4"/>
  <c r="X32" i="4"/>
  <c r="L42" i="4"/>
  <c r="T22" i="4"/>
  <c r="AL32" i="4"/>
  <c r="Z52" i="4"/>
  <c r="AE49" i="2"/>
  <c r="AB68" i="2"/>
  <c r="AA68" i="2"/>
  <c r="Z12" i="4"/>
  <c r="AH49" i="4"/>
  <c r="J49" i="4"/>
  <c r="V39" i="4"/>
  <c r="P49" i="4"/>
  <c r="AB39" i="4"/>
  <c r="V49" i="4"/>
  <c r="AH39" i="4"/>
  <c r="P39" i="4"/>
  <c r="J39" i="4"/>
  <c r="V29" i="4"/>
  <c r="AH29" i="4"/>
  <c r="J29" i="4"/>
  <c r="P19" i="4"/>
  <c r="AB49" i="4"/>
  <c r="P29" i="4"/>
  <c r="AB29" i="4"/>
  <c r="V19" i="4"/>
  <c r="AH9" i="4"/>
  <c r="J9" i="4"/>
  <c r="AB19" i="4"/>
  <c r="P9" i="4"/>
  <c r="J19" i="4"/>
  <c r="V9" i="4"/>
  <c r="AH19" i="4"/>
  <c r="AB9" i="4"/>
  <c r="AE28" i="2"/>
  <c r="U22" i="4"/>
  <c r="U32" i="4"/>
  <c r="AM52" i="4"/>
  <c r="AE52" i="4"/>
  <c r="S49" i="4"/>
  <c r="AE39" i="4"/>
  <c r="Y49" i="4"/>
  <c r="AK39" i="4"/>
  <c r="M39" i="4"/>
  <c r="AE49" i="4"/>
  <c r="S39" i="4"/>
  <c r="AK49" i="4"/>
  <c r="M49" i="4"/>
  <c r="AE29" i="4"/>
  <c r="AK29" i="4"/>
  <c r="M29" i="4"/>
  <c r="Y39" i="4"/>
  <c r="AE19" i="4"/>
  <c r="M19" i="4"/>
  <c r="Y29" i="4"/>
  <c r="AK19" i="4"/>
  <c r="S19" i="4"/>
  <c r="S29" i="4"/>
  <c r="Y9" i="4"/>
  <c r="AE9" i="4"/>
  <c r="M9" i="4"/>
  <c r="Y19" i="4"/>
  <c r="AK9" i="4"/>
  <c r="AE31" i="2"/>
  <c r="S9" i="4"/>
  <c r="R49" i="4"/>
  <c r="AD39" i="4"/>
  <c r="X49" i="4"/>
  <c r="AJ39" i="4"/>
  <c r="L39" i="4"/>
  <c r="AD29" i="4"/>
  <c r="L49" i="4"/>
  <c r="AD49" i="4"/>
  <c r="R39" i="4"/>
  <c r="R29" i="4"/>
  <c r="AJ49" i="4"/>
  <c r="X19" i="4"/>
  <c r="X39" i="4"/>
  <c r="L29" i="4"/>
  <c r="R9" i="4"/>
  <c r="AD19" i="4"/>
  <c r="L19" i="4"/>
  <c r="X29" i="4"/>
  <c r="R19" i="4"/>
  <c r="AJ9" i="4"/>
  <c r="X9" i="4"/>
  <c r="AJ19" i="4"/>
  <c r="AJ29" i="4"/>
  <c r="AD9" i="4"/>
  <c r="L9" i="4"/>
  <c r="AE30" i="2"/>
  <c r="AC12" i="4"/>
  <c r="AI22" i="4"/>
  <c r="AI52" i="4"/>
  <c r="AB37" i="2"/>
  <c r="AA37" i="2"/>
  <c r="R22" i="4"/>
  <c r="X42" i="4"/>
  <c r="AD42" i="4"/>
  <c r="X52" i="4"/>
  <c r="N32" i="4"/>
  <c r="Z22" i="4"/>
  <c r="N52" i="4"/>
  <c r="AD47" i="4"/>
  <c r="AJ47" i="4"/>
  <c r="L47" i="4"/>
  <c r="R47" i="4"/>
  <c r="AJ37" i="4"/>
  <c r="L37" i="4"/>
  <c r="AD37" i="4"/>
  <c r="R37" i="4"/>
  <c r="X37" i="4"/>
  <c r="AJ17" i="4"/>
  <c r="L17" i="4"/>
  <c r="AD27" i="4"/>
  <c r="L27" i="4"/>
  <c r="R17" i="4"/>
  <c r="AD7" i="4"/>
  <c r="R27" i="4"/>
  <c r="AJ27" i="4"/>
  <c r="X17" i="4"/>
  <c r="L7" i="4"/>
  <c r="X27" i="4"/>
  <c r="AD17" i="4"/>
  <c r="AJ7" i="4"/>
  <c r="R7" i="4"/>
  <c r="X47" i="4"/>
  <c r="X7" i="4"/>
  <c r="AE18" i="2"/>
  <c r="AE51" i="2"/>
  <c r="AB58" i="2"/>
  <c r="AA58" i="2"/>
  <c r="AE48" i="2"/>
  <c r="R53" i="4"/>
  <c r="AD43" i="4"/>
  <c r="X53" i="4"/>
  <c r="AJ43" i="4"/>
  <c r="L43" i="4"/>
  <c r="AD53" i="4"/>
  <c r="R43" i="4"/>
  <c r="R33" i="4"/>
  <c r="AJ13" i="4"/>
  <c r="L13" i="4"/>
  <c r="X33" i="4"/>
  <c r="X43" i="4"/>
  <c r="AD23" i="4"/>
  <c r="L23" i="4"/>
  <c r="R13" i="4"/>
  <c r="R23" i="4"/>
  <c r="X13" i="4"/>
  <c r="AJ53" i="4"/>
  <c r="AJ33" i="4"/>
  <c r="AJ23" i="4"/>
  <c r="AD33" i="4"/>
  <c r="L53" i="4"/>
  <c r="L33" i="4"/>
  <c r="AD13" i="4"/>
  <c r="X23" i="4"/>
  <c r="AE54" i="2"/>
  <c r="AM22" i="4"/>
  <c r="O42" i="4"/>
  <c r="U42" i="4"/>
  <c r="M12" i="4"/>
  <c r="AK32" i="4"/>
  <c r="M42" i="4"/>
  <c r="AI12" i="4"/>
  <c r="W32" i="4"/>
  <c r="Q42" i="4"/>
  <c r="AJ12" i="4"/>
  <c r="X12" i="4"/>
  <c r="R52" i="4"/>
  <c r="AA60" i="2"/>
  <c r="AB60" i="2"/>
  <c r="N12" i="4"/>
  <c r="AF32" i="4"/>
  <c r="AL52" i="4"/>
  <c r="AB15" i="2"/>
  <c r="AA15" i="2"/>
  <c r="AA25" i="2"/>
  <c r="AB25" i="2"/>
  <c r="AJ42" i="4"/>
  <c r="AL22" i="4"/>
  <c r="AA26" i="2"/>
  <c r="AB26" i="2"/>
  <c r="AD55" i="4"/>
  <c r="R45" i="4"/>
  <c r="AJ55" i="4"/>
  <c r="L55" i="4"/>
  <c r="X45" i="4"/>
  <c r="L45" i="4"/>
  <c r="AJ35" i="4"/>
  <c r="X55" i="4"/>
  <c r="AJ45" i="4"/>
  <c r="R55" i="4"/>
  <c r="AD35" i="4"/>
  <c r="AJ25" i="4"/>
  <c r="R25" i="4"/>
  <c r="X15" i="4"/>
  <c r="X35" i="4"/>
  <c r="AD15" i="4"/>
  <c r="AD45" i="4"/>
  <c r="X25" i="4"/>
  <c r="AJ15" i="4"/>
  <c r="L15" i="4"/>
  <c r="R35" i="4"/>
  <c r="AD25" i="4"/>
  <c r="L25" i="4"/>
  <c r="L35" i="4"/>
  <c r="R15" i="4"/>
  <c r="AE66" i="2"/>
  <c r="AI53" i="4"/>
  <c r="K53" i="4"/>
  <c r="W43" i="4"/>
  <c r="AI33" i="4"/>
  <c r="Q53" i="4"/>
  <c r="AC43" i="4"/>
  <c r="W53" i="4"/>
  <c r="AI43" i="4"/>
  <c r="K43" i="4"/>
  <c r="AC53" i="4"/>
  <c r="Q43" i="4"/>
  <c r="W33" i="4"/>
  <c r="AI23" i="4"/>
  <c r="K23" i="4"/>
  <c r="W23" i="4"/>
  <c r="AC23" i="4"/>
  <c r="Q33" i="4"/>
  <c r="Q23" i="4"/>
  <c r="W13" i="4"/>
  <c r="K13" i="4"/>
  <c r="AC33" i="4"/>
  <c r="AI13" i="4"/>
  <c r="K33" i="4"/>
  <c r="Q13" i="4"/>
  <c r="AC13" i="4"/>
  <c r="AE53" i="2"/>
  <c r="AG12" i="4"/>
  <c r="O32" i="4"/>
  <c r="AM42" i="4"/>
  <c r="AG52" i="4"/>
  <c r="AK22" i="4"/>
  <c r="AE42" i="4"/>
  <c r="AK42" i="4"/>
  <c r="T54" i="4"/>
  <c r="AF44" i="4"/>
  <c r="Z54" i="4"/>
  <c r="AL44" i="4"/>
  <c r="N44" i="4"/>
  <c r="AF54" i="4"/>
  <c r="N34" i="4"/>
  <c r="T44" i="4"/>
  <c r="T24" i="4"/>
  <c r="AL14" i="4"/>
  <c r="N14" i="4"/>
  <c r="AL34" i="4"/>
  <c r="AL24" i="4"/>
  <c r="AL54" i="4"/>
  <c r="AF34" i="4"/>
  <c r="T14" i="4"/>
  <c r="Z24" i="4"/>
  <c r="N54" i="4"/>
  <c r="Z14" i="4"/>
  <c r="Z34" i="4"/>
  <c r="N24" i="4"/>
  <c r="AF24" i="4"/>
  <c r="Z44" i="4"/>
  <c r="AF14" i="4"/>
  <c r="AE62" i="2"/>
  <c r="T34" i="4"/>
  <c r="K12" i="4"/>
  <c r="K32" i="4"/>
  <c r="AC52" i="4"/>
  <c r="AI49" i="4"/>
  <c r="K49" i="4"/>
  <c r="W39" i="4"/>
  <c r="Q49" i="4"/>
  <c r="AC39" i="4"/>
  <c r="W49" i="4"/>
  <c r="AI39" i="4"/>
  <c r="AC49" i="4"/>
  <c r="K39" i="4"/>
  <c r="W29" i="4"/>
  <c r="AI19" i="4"/>
  <c r="AC29" i="4"/>
  <c r="Q29" i="4"/>
  <c r="W19" i="4"/>
  <c r="Q39" i="4"/>
  <c r="K29" i="4"/>
  <c r="AC19" i="4"/>
  <c r="K19" i="4"/>
  <c r="Q9" i="4"/>
  <c r="Q19" i="4"/>
  <c r="AI9" i="4"/>
  <c r="W9" i="4"/>
  <c r="AC9" i="4"/>
  <c r="K9" i="4"/>
  <c r="AI29" i="4"/>
  <c r="AE29" i="2"/>
  <c r="Z49" i="4"/>
  <c r="AL39" i="4"/>
  <c r="N39" i="4"/>
  <c r="AF49" i="4"/>
  <c r="T39" i="4"/>
  <c r="T49" i="4"/>
  <c r="N49" i="4"/>
  <c r="AF39" i="4"/>
  <c r="AL29" i="4"/>
  <c r="N29" i="4"/>
  <c r="Z39" i="4"/>
  <c r="Z29" i="4"/>
  <c r="AF29" i="4"/>
  <c r="AF19" i="4"/>
  <c r="N19" i="4"/>
  <c r="Z9" i="4"/>
  <c r="AL19" i="4"/>
  <c r="T19" i="4"/>
  <c r="T29" i="4"/>
  <c r="AL49" i="4"/>
  <c r="AF9" i="4"/>
  <c r="N9" i="4"/>
  <c r="Z19" i="4"/>
  <c r="AL9" i="4"/>
  <c r="T9" i="4"/>
  <c r="AE32" i="2"/>
  <c r="L12" i="4"/>
  <c r="R32" i="4"/>
  <c r="L32" i="4"/>
  <c r="AL12" i="4"/>
  <c r="T32" i="4"/>
  <c r="T42" i="4"/>
  <c r="AB10" i="2"/>
  <c r="Z11" i="2" s="1"/>
  <c r="AA10" i="2"/>
  <c r="AA49" i="4"/>
  <c r="AM39" i="4"/>
  <c r="O39" i="4"/>
  <c r="AG49" i="4"/>
  <c r="U39" i="4"/>
  <c r="AM49" i="4"/>
  <c r="O49" i="4"/>
  <c r="AA39" i="4"/>
  <c r="U49" i="4"/>
  <c r="AG39" i="4"/>
  <c r="AM29" i="4"/>
  <c r="O29" i="4"/>
  <c r="AA19" i="4"/>
  <c r="U29" i="4"/>
  <c r="AG29" i="4"/>
  <c r="AG19" i="4"/>
  <c r="O19" i="4"/>
  <c r="AA29" i="4"/>
  <c r="AM19" i="4"/>
  <c r="U19" i="4"/>
  <c r="AA9" i="4"/>
  <c r="AG9" i="4"/>
  <c r="O9" i="4"/>
  <c r="AM9" i="4"/>
  <c r="U9" i="4"/>
  <c r="AE33" i="2"/>
  <c r="AB14" i="2"/>
  <c r="AA14" i="2"/>
  <c r="AJ52" i="4"/>
  <c r="AM55" i="4"/>
  <c r="O55" i="4"/>
  <c r="AA45" i="4"/>
  <c r="AM35" i="4"/>
  <c r="O35" i="4"/>
  <c r="U55" i="4"/>
  <c r="AG45" i="4"/>
  <c r="U35" i="4"/>
  <c r="AA55" i="4"/>
  <c r="AM45" i="4"/>
  <c r="O45" i="4"/>
  <c r="AG55" i="4"/>
  <c r="U45" i="4"/>
  <c r="AA35" i="4"/>
  <c r="AM25" i="4"/>
  <c r="O25" i="4"/>
  <c r="AA25" i="4"/>
  <c r="AM15" i="4"/>
  <c r="O15" i="4"/>
  <c r="AG25" i="4"/>
  <c r="U15" i="4"/>
  <c r="U25" i="4"/>
  <c r="AA15" i="4"/>
  <c r="AG35" i="4"/>
  <c r="AG15" i="4"/>
  <c r="AE69" i="2"/>
  <c r="AH53" i="4"/>
  <c r="J53" i="4"/>
  <c r="V43" i="4"/>
  <c r="P53" i="4"/>
  <c r="AB43" i="4"/>
  <c r="J43" i="4"/>
  <c r="AB53" i="4"/>
  <c r="AH33" i="4"/>
  <c r="V53" i="4"/>
  <c r="AH43" i="4"/>
  <c r="V33" i="4"/>
  <c r="AB33" i="4"/>
  <c r="J33" i="4"/>
  <c r="AB13" i="4"/>
  <c r="V23" i="4"/>
  <c r="AH13" i="4"/>
  <c r="J13" i="4"/>
  <c r="P43" i="4"/>
  <c r="J23" i="4"/>
  <c r="AB23" i="4"/>
  <c r="P13" i="4"/>
  <c r="P33" i="4"/>
  <c r="V13" i="4"/>
  <c r="AH23" i="4"/>
  <c r="P23" i="4"/>
  <c r="AE52" i="2"/>
  <c r="AB64" i="2"/>
  <c r="AA64" i="2"/>
  <c r="AA27" i="2"/>
  <c r="AB27" i="2"/>
  <c r="U12" i="4"/>
  <c r="AG32" i="4"/>
  <c r="AA52" i="4"/>
  <c r="Y32" i="4"/>
  <c r="AE32" i="4"/>
  <c r="S52" i="4"/>
  <c r="Y52" i="4"/>
  <c r="AK46" i="4"/>
  <c r="M46" i="4"/>
  <c r="Y36" i="4"/>
  <c r="S46" i="4"/>
  <c r="AE36" i="4"/>
  <c r="Y46" i="4"/>
  <c r="AE46" i="4"/>
  <c r="S36" i="4"/>
  <c r="Y26" i="4"/>
  <c r="AK36" i="4"/>
  <c r="Y16" i="4"/>
  <c r="AE26" i="4"/>
  <c r="M26" i="4"/>
  <c r="M36" i="4"/>
  <c r="AE16" i="4"/>
  <c r="AK26" i="4"/>
  <c r="S26" i="4"/>
  <c r="AK16" i="4"/>
  <c r="M16" i="4"/>
  <c r="Y6" i="4"/>
  <c r="AE6" i="4"/>
  <c r="M6" i="4"/>
  <c r="AK6" i="4"/>
  <c r="S6" i="4"/>
  <c r="S16" i="4"/>
  <c r="AE13" i="2"/>
  <c r="AA61" i="2"/>
  <c r="AB61" i="2"/>
  <c r="AA24" i="2"/>
  <c r="AB24" i="2"/>
  <c r="W12" i="4"/>
  <c r="AI32" i="4"/>
  <c r="K42" i="4"/>
  <c r="AA22" i="2"/>
  <c r="AB22" i="2"/>
  <c r="AJ22" i="4"/>
  <c r="X22" i="4"/>
  <c r="AJ32" i="4"/>
  <c r="T12" i="4"/>
  <c r="AF12" i="4"/>
  <c r="AF42" i="4"/>
  <c r="AF52" i="4"/>
  <c r="AB35" i="2"/>
  <c r="AA35" i="2"/>
  <c r="AB67" i="2"/>
  <c r="AA67" i="2"/>
  <c r="AD22" i="4"/>
  <c r="Z42" i="4"/>
  <c r="AA46" i="2"/>
  <c r="AB46" i="2"/>
  <c r="AB65" i="2"/>
  <c r="AA65" i="2"/>
  <c r="AA22" i="4"/>
  <c r="O22" i="4"/>
  <c r="S12" i="4"/>
  <c r="M22" i="4"/>
  <c r="AB34" i="2"/>
  <c r="AA34" i="2"/>
  <c r="AB36" i="2"/>
  <c r="AA36" i="2"/>
  <c r="K22" i="4"/>
  <c r="Q22" i="4"/>
  <c r="AI42" i="4"/>
  <c r="AA23" i="2"/>
  <c r="AB23" i="2"/>
  <c r="AD32" i="4"/>
  <c r="L52" i="4"/>
  <c r="Z32" i="4"/>
  <c r="N22" i="4"/>
  <c r="T52" i="4"/>
  <c r="AB39" i="2"/>
  <c r="AA39" i="2"/>
  <c r="AC10" i="2" l="1"/>
  <c r="P46" i="4" s="1"/>
  <c r="AD11" i="2"/>
  <c r="AJ50" i="4"/>
  <c r="L50" i="4"/>
  <c r="X40" i="4"/>
  <c r="R50" i="4"/>
  <c r="AD40" i="4"/>
  <c r="X50" i="4"/>
  <c r="X30" i="4"/>
  <c r="AJ30" i="4"/>
  <c r="L30" i="4"/>
  <c r="L20" i="4"/>
  <c r="AD10" i="4"/>
  <c r="R30" i="4"/>
  <c r="AD20" i="4"/>
  <c r="AJ40" i="4"/>
  <c r="AD30" i="4"/>
  <c r="AJ10" i="4"/>
  <c r="L10" i="4"/>
  <c r="AJ20" i="4"/>
  <c r="R20" i="4"/>
  <c r="R40" i="4"/>
  <c r="X20" i="4"/>
  <c r="X10" i="4"/>
  <c r="AD50" i="4"/>
  <c r="L40" i="4"/>
  <c r="AE36" i="2"/>
  <c r="R10" i="4"/>
  <c r="W55" i="4"/>
  <c r="AI45" i="4"/>
  <c r="K45" i="4"/>
  <c r="W35" i="4"/>
  <c r="AC55" i="4"/>
  <c r="Q45" i="4"/>
  <c r="AC35" i="4"/>
  <c r="AI55" i="4"/>
  <c r="K55" i="4"/>
  <c r="W45" i="4"/>
  <c r="Q55" i="4"/>
  <c r="AC45" i="4"/>
  <c r="Q35" i="4"/>
  <c r="W25" i="4"/>
  <c r="AI35" i="4"/>
  <c r="AI25" i="4"/>
  <c r="Q25" i="4"/>
  <c r="W15" i="4"/>
  <c r="AC15" i="4"/>
  <c r="AI15" i="4"/>
  <c r="Q15" i="4"/>
  <c r="K15" i="4"/>
  <c r="K25" i="4"/>
  <c r="AC25" i="4"/>
  <c r="K35" i="4"/>
  <c r="AE65" i="2"/>
  <c r="AC50" i="4"/>
  <c r="Q40" i="4"/>
  <c r="AI50" i="4"/>
  <c r="K50" i="4"/>
  <c r="W40" i="4"/>
  <c r="Q50" i="4"/>
  <c r="AC40" i="4"/>
  <c r="W50" i="4"/>
  <c r="Q30" i="4"/>
  <c r="AC20" i="4"/>
  <c r="W30" i="4"/>
  <c r="K40" i="4"/>
  <c r="AI30" i="4"/>
  <c r="K20" i="4"/>
  <c r="AI40" i="4"/>
  <c r="AC30" i="4"/>
  <c r="K30" i="4"/>
  <c r="AI20" i="4"/>
  <c r="Q20" i="4"/>
  <c r="W20" i="4"/>
  <c r="AI10" i="4"/>
  <c r="W10" i="4"/>
  <c r="K10" i="4"/>
  <c r="Q10" i="4"/>
  <c r="AE35" i="2"/>
  <c r="AC10" i="4"/>
  <c r="AB46" i="4"/>
  <c r="P36" i="4"/>
  <c r="AH26" i="4"/>
  <c r="AH16" i="4"/>
  <c r="V26" i="4"/>
  <c r="P16" i="4"/>
  <c r="J36" i="4"/>
  <c r="AB26" i="4"/>
  <c r="J26" i="4"/>
  <c r="P6" i="4"/>
  <c r="AB16" i="4"/>
  <c r="J6" i="4"/>
  <c r="AJ54" i="4"/>
  <c r="L54" i="4"/>
  <c r="X44" i="4"/>
  <c r="R54" i="4"/>
  <c r="AD44" i="4"/>
  <c r="L44" i="4"/>
  <c r="AD54" i="4"/>
  <c r="AJ34" i="4"/>
  <c r="X54" i="4"/>
  <c r="AJ44" i="4"/>
  <c r="X34" i="4"/>
  <c r="L34" i="4"/>
  <c r="AD34" i="4"/>
  <c r="R34" i="4"/>
  <c r="R44" i="4"/>
  <c r="AD24" i="4"/>
  <c r="AD14" i="4"/>
  <c r="AJ24" i="4"/>
  <c r="R24" i="4"/>
  <c r="AJ14" i="4"/>
  <c r="L14" i="4"/>
  <c r="R14" i="4"/>
  <c r="X24" i="4"/>
  <c r="X14" i="4"/>
  <c r="L24" i="4"/>
  <c r="AE60" i="2"/>
  <c r="AB54" i="4"/>
  <c r="P44" i="4"/>
  <c r="AH54" i="4"/>
  <c r="J54" i="4"/>
  <c r="V44" i="4"/>
  <c r="J44" i="4"/>
  <c r="AH34" i="4"/>
  <c r="V54" i="4"/>
  <c r="AH44" i="4"/>
  <c r="V14" i="4"/>
  <c r="P34" i="4"/>
  <c r="AB24" i="4"/>
  <c r="J24" i="4"/>
  <c r="J34" i="4"/>
  <c r="AB14" i="4"/>
  <c r="P54" i="4"/>
  <c r="AB34" i="4"/>
  <c r="AH24" i="4"/>
  <c r="P24" i="4"/>
  <c r="AH14" i="4"/>
  <c r="J14" i="4"/>
  <c r="P14" i="4"/>
  <c r="AB44" i="4"/>
  <c r="V34" i="4"/>
  <c r="V24" i="4"/>
  <c r="AE58" i="2"/>
  <c r="V47" i="4"/>
  <c r="AH37" i="4"/>
  <c r="AB47" i="4"/>
  <c r="V37" i="4"/>
  <c r="P47" i="4"/>
  <c r="J37" i="4"/>
  <c r="J47" i="4"/>
  <c r="V27" i="4"/>
  <c r="AB17" i="4"/>
  <c r="J27" i="4"/>
  <c r="AH17" i="4"/>
  <c r="J17" i="4"/>
  <c r="V7" i="4"/>
  <c r="AB27" i="4"/>
  <c r="P17" i="4"/>
  <c r="AH47" i="4"/>
  <c r="AB37" i="4"/>
  <c r="AH27" i="4"/>
  <c r="P27" i="4"/>
  <c r="AB7" i="4"/>
  <c r="J7" i="4"/>
  <c r="V17" i="4"/>
  <c r="AH7" i="4"/>
  <c r="P7" i="4"/>
  <c r="P37" i="4"/>
  <c r="AE16" i="2"/>
  <c r="T50" i="4"/>
  <c r="AF40" i="4"/>
  <c r="Z50" i="4"/>
  <c r="AL40" i="4"/>
  <c r="N40" i="4"/>
  <c r="Z40" i="4"/>
  <c r="T40" i="4"/>
  <c r="AF30" i="4"/>
  <c r="N50" i="4"/>
  <c r="AF50" i="4"/>
  <c r="T30" i="4"/>
  <c r="AL10" i="4"/>
  <c r="T20" i="4"/>
  <c r="N30" i="4"/>
  <c r="AL20" i="4"/>
  <c r="T10" i="4"/>
  <c r="Z20" i="4"/>
  <c r="AL50" i="4"/>
  <c r="Z30" i="4"/>
  <c r="N10" i="4"/>
  <c r="AL30" i="4"/>
  <c r="N20" i="4"/>
  <c r="AF10" i="4"/>
  <c r="AE38" i="2"/>
  <c r="AF20" i="4"/>
  <c r="Z10" i="4"/>
  <c r="AB11" i="2"/>
  <c r="Z12" i="2" s="1"/>
  <c r="AA11" i="2"/>
  <c r="Y48" i="4"/>
  <c r="AK38" i="4"/>
  <c r="M38" i="4"/>
  <c r="AE48" i="4"/>
  <c r="S38" i="4"/>
  <c r="AK48" i="4"/>
  <c r="M48" i="4"/>
  <c r="S48" i="4"/>
  <c r="AE38" i="4"/>
  <c r="AK28" i="4"/>
  <c r="M28" i="4"/>
  <c r="Y38" i="4"/>
  <c r="AE28" i="4"/>
  <c r="S28" i="4"/>
  <c r="AK18" i="4"/>
  <c r="M18" i="4"/>
  <c r="S18" i="4"/>
  <c r="Y28" i="4"/>
  <c r="Y18" i="4"/>
  <c r="AK8" i="4"/>
  <c r="S8" i="4"/>
  <c r="Y8" i="4"/>
  <c r="AE8" i="4"/>
  <c r="M8" i="4"/>
  <c r="AE18" i="4"/>
  <c r="AE25" i="2"/>
  <c r="AB17" i="2"/>
  <c r="AA17" i="2"/>
  <c r="AE55" i="4"/>
  <c r="S45" i="4"/>
  <c r="AE35" i="4"/>
  <c r="AK55" i="4"/>
  <c r="M55" i="4"/>
  <c r="Y45" i="4"/>
  <c r="AK35" i="4"/>
  <c r="M35" i="4"/>
  <c r="S55" i="4"/>
  <c r="AE45" i="4"/>
  <c r="Y55" i="4"/>
  <c r="AK45" i="4"/>
  <c r="M45" i="4"/>
  <c r="AE25" i="4"/>
  <c r="Y35" i="4"/>
  <c r="AE15" i="4"/>
  <c r="Y25" i="4"/>
  <c r="AK15" i="4"/>
  <c r="M15" i="4"/>
  <c r="S35" i="4"/>
  <c r="M25" i="4"/>
  <c r="S25" i="4"/>
  <c r="S15" i="4"/>
  <c r="Y15" i="4"/>
  <c r="AE67" i="2"/>
  <c r="AK25" i="4"/>
  <c r="U46" i="4"/>
  <c r="AG36" i="4"/>
  <c r="AA46" i="4"/>
  <c r="AM36" i="4"/>
  <c r="O36" i="4"/>
  <c r="AG46" i="4"/>
  <c r="AM46" i="4"/>
  <c r="O46" i="4"/>
  <c r="AG26" i="4"/>
  <c r="AA36" i="4"/>
  <c r="U36" i="4"/>
  <c r="O26" i="4"/>
  <c r="AG16" i="4"/>
  <c r="AM26" i="4"/>
  <c r="U26" i="4"/>
  <c r="AM16" i="4"/>
  <c r="O16" i="4"/>
  <c r="U16" i="4"/>
  <c r="AA26" i="4"/>
  <c r="AG6" i="4"/>
  <c r="O6" i="4"/>
  <c r="AM6" i="4"/>
  <c r="U6" i="4"/>
  <c r="AA6" i="4"/>
  <c r="AA16" i="4"/>
  <c r="AE15" i="2"/>
  <c r="AC54" i="4"/>
  <c r="Q44" i="4"/>
  <c r="AC34" i="4"/>
  <c r="AI54" i="4"/>
  <c r="K54" i="4"/>
  <c r="W44" i="4"/>
  <c r="AI34" i="4"/>
  <c r="K34" i="4"/>
  <c r="Q54" i="4"/>
  <c r="AC44" i="4"/>
  <c r="W54" i="4"/>
  <c r="AI44" i="4"/>
  <c r="K44" i="4"/>
  <c r="AC24" i="4"/>
  <c r="W34" i="4"/>
  <c r="Q34" i="4"/>
  <c r="K24" i="4"/>
  <c r="AC14" i="4"/>
  <c r="AI24" i="4"/>
  <c r="Q24" i="4"/>
  <c r="AI14" i="4"/>
  <c r="K14" i="4"/>
  <c r="W14" i="4"/>
  <c r="Q14" i="4"/>
  <c r="W24" i="4"/>
  <c r="AE59" i="2"/>
  <c r="P52" i="4"/>
  <c r="AB42" i="4"/>
  <c r="V52" i="4"/>
  <c r="AH42" i="4"/>
  <c r="J42" i="4"/>
  <c r="AB52" i="4"/>
  <c r="AB32" i="4"/>
  <c r="P42" i="4"/>
  <c r="P32" i="4"/>
  <c r="AH52" i="4"/>
  <c r="P22" i="4"/>
  <c r="AH12" i="4"/>
  <c r="J12" i="4"/>
  <c r="V32" i="4"/>
  <c r="AH22" i="4"/>
  <c r="J52" i="4"/>
  <c r="AH32" i="4"/>
  <c r="P12" i="4"/>
  <c r="V22" i="4"/>
  <c r="V12" i="4"/>
  <c r="V42" i="4"/>
  <c r="AB12" i="4"/>
  <c r="AB22" i="4"/>
  <c r="J32" i="4"/>
  <c r="J22" i="4"/>
  <c r="AE46" i="2"/>
  <c r="U50" i="4"/>
  <c r="AG40" i="4"/>
  <c r="AA50" i="4"/>
  <c r="AM40" i="4"/>
  <c r="O40" i="4"/>
  <c r="AG50" i="4"/>
  <c r="U40" i="4"/>
  <c r="AM50" i="4"/>
  <c r="O50" i="4"/>
  <c r="AA40" i="4"/>
  <c r="AG30" i="4"/>
  <c r="U20" i="4"/>
  <c r="AM30" i="4"/>
  <c r="O30" i="4"/>
  <c r="AM20" i="4"/>
  <c r="AA20" i="4"/>
  <c r="AA30" i="4"/>
  <c r="O10" i="4"/>
  <c r="O20" i="4"/>
  <c r="AG10" i="4"/>
  <c r="U10" i="4"/>
  <c r="AG20" i="4"/>
  <c r="AA10" i="4"/>
  <c r="U30" i="4"/>
  <c r="AE39" i="2"/>
  <c r="AM10" i="4"/>
  <c r="Q48" i="4"/>
  <c r="AC38" i="4"/>
  <c r="W48" i="4"/>
  <c r="AI38" i="4"/>
  <c r="K38" i="4"/>
  <c r="AC48" i="4"/>
  <c r="AI48" i="4"/>
  <c r="K48" i="4"/>
  <c r="Q38" i="4"/>
  <c r="AC28" i="4"/>
  <c r="AI28" i="4"/>
  <c r="AC18" i="4"/>
  <c r="Q28" i="4"/>
  <c r="AI18" i="4"/>
  <c r="K18" i="4"/>
  <c r="Q18" i="4"/>
  <c r="AC8" i="4"/>
  <c r="K8" i="4"/>
  <c r="AI8" i="4"/>
  <c r="Q8" i="4"/>
  <c r="W28" i="4"/>
  <c r="W38" i="4"/>
  <c r="W8" i="4"/>
  <c r="K28" i="4"/>
  <c r="W18" i="4"/>
  <c r="AE23" i="2"/>
  <c r="AG48" i="4"/>
  <c r="U38" i="4"/>
  <c r="AM48" i="4"/>
  <c r="O48" i="4"/>
  <c r="AA38" i="4"/>
  <c r="U48" i="4"/>
  <c r="AA48" i="4"/>
  <c r="U28" i="4"/>
  <c r="O38" i="4"/>
  <c r="AM38" i="4"/>
  <c r="AA28" i="4"/>
  <c r="AG38" i="4"/>
  <c r="AG28" i="4"/>
  <c r="U18" i="4"/>
  <c r="AA18" i="4"/>
  <c r="AM28" i="4"/>
  <c r="O28" i="4"/>
  <c r="AG18" i="4"/>
  <c r="O18" i="4"/>
  <c r="AA8" i="4"/>
  <c r="AM18" i="4"/>
  <c r="O8" i="4"/>
  <c r="AG8" i="4"/>
  <c r="U8" i="4"/>
  <c r="AM8" i="4"/>
  <c r="AE27" i="2"/>
  <c r="T46" i="4"/>
  <c r="Z46" i="4"/>
  <c r="N46" i="4"/>
  <c r="AL36" i="4"/>
  <c r="AL46" i="4"/>
  <c r="AF46" i="4"/>
  <c r="Z16" i="4"/>
  <c r="T36" i="4"/>
  <c r="AF26" i="4"/>
  <c r="N26" i="4"/>
  <c r="N36" i="4"/>
  <c r="AF16" i="4"/>
  <c r="T6" i="4"/>
  <c r="AF36" i="4"/>
  <c r="AL26" i="4"/>
  <c r="T26" i="4"/>
  <c r="AL16" i="4"/>
  <c r="N16" i="4"/>
  <c r="Z36" i="4"/>
  <c r="Z26" i="4"/>
  <c r="T16" i="4"/>
  <c r="AF6" i="4"/>
  <c r="Z6" i="4"/>
  <c r="AL6" i="4"/>
  <c r="N6" i="4"/>
  <c r="AE14" i="2"/>
  <c r="AK50" i="4"/>
  <c r="M50" i="4"/>
  <c r="Y40" i="4"/>
  <c r="S50" i="4"/>
  <c r="AE40" i="4"/>
  <c r="Y50" i="4"/>
  <c r="AK40" i="4"/>
  <c r="M40" i="4"/>
  <c r="AE50" i="4"/>
  <c r="Y30" i="4"/>
  <c r="AK20" i="4"/>
  <c r="M20" i="4"/>
  <c r="S40" i="4"/>
  <c r="AE30" i="4"/>
  <c r="S30" i="4"/>
  <c r="AE20" i="4"/>
  <c r="S20" i="4"/>
  <c r="M30" i="4"/>
  <c r="Y20" i="4"/>
  <c r="AK10" i="4"/>
  <c r="Y10" i="4"/>
  <c r="M10" i="4"/>
  <c r="AK30" i="4"/>
  <c r="AE10" i="4"/>
  <c r="S10" i="4"/>
  <c r="AE37" i="2"/>
  <c r="AL55" i="4"/>
  <c r="N55" i="4"/>
  <c r="Z45" i="4"/>
  <c r="T55" i="4"/>
  <c r="AF45" i="4"/>
  <c r="N45" i="4"/>
  <c r="AF55" i="4"/>
  <c r="AL35" i="4"/>
  <c r="Z55" i="4"/>
  <c r="AL45" i="4"/>
  <c r="Z35" i="4"/>
  <c r="N35" i="4"/>
  <c r="AF35" i="4"/>
  <c r="T35" i="4"/>
  <c r="AF15" i="4"/>
  <c r="Z25" i="4"/>
  <c r="AL15" i="4"/>
  <c r="N15" i="4"/>
  <c r="N25" i="4"/>
  <c r="AF25" i="4"/>
  <c r="T15" i="4"/>
  <c r="T45" i="4"/>
  <c r="T25" i="4"/>
  <c r="AL25" i="4"/>
  <c r="Z15" i="4"/>
  <c r="AE68" i="2"/>
  <c r="X48" i="4"/>
  <c r="AJ38" i="4"/>
  <c r="L38" i="4"/>
  <c r="AD48" i="4"/>
  <c r="R48" i="4"/>
  <c r="AD38" i="4"/>
  <c r="L48" i="4"/>
  <c r="X28" i="4"/>
  <c r="R38" i="4"/>
  <c r="AD18" i="4"/>
  <c r="AJ48" i="4"/>
  <c r="AD28" i="4"/>
  <c r="R28" i="4"/>
  <c r="AJ18" i="4"/>
  <c r="L18" i="4"/>
  <c r="X8" i="4"/>
  <c r="R18" i="4"/>
  <c r="AJ28" i="4"/>
  <c r="AJ8" i="4"/>
  <c r="R8" i="4"/>
  <c r="X38" i="4"/>
  <c r="L28" i="4"/>
  <c r="X18" i="4"/>
  <c r="AD8" i="4"/>
  <c r="L8" i="4"/>
  <c r="AE24" i="2"/>
  <c r="AK54" i="4"/>
  <c r="M54" i="4"/>
  <c r="Y44" i="4"/>
  <c r="AK34" i="4"/>
  <c r="M34" i="4"/>
  <c r="S54" i="4"/>
  <c r="AE44" i="4"/>
  <c r="S34" i="4"/>
  <c r="Y54" i="4"/>
  <c r="AK44" i="4"/>
  <c r="M44" i="4"/>
  <c r="AE54" i="4"/>
  <c r="S44" i="4"/>
  <c r="Y34" i="4"/>
  <c r="AK24" i="4"/>
  <c r="M24" i="4"/>
  <c r="S24" i="4"/>
  <c r="AK14" i="4"/>
  <c r="AE34" i="4"/>
  <c r="S14" i="4"/>
  <c r="Y24" i="4"/>
  <c r="AE14" i="4"/>
  <c r="AE24" i="4"/>
  <c r="Y14" i="4"/>
  <c r="AE61" i="2"/>
  <c r="M14" i="4"/>
  <c r="AB50" i="4"/>
  <c r="P40" i="4"/>
  <c r="AH50" i="4"/>
  <c r="J50" i="4"/>
  <c r="V40" i="4"/>
  <c r="V50" i="4"/>
  <c r="P50" i="4"/>
  <c r="P30" i="4"/>
  <c r="AH40" i="4"/>
  <c r="AB30" i="4"/>
  <c r="V20" i="4"/>
  <c r="V10" i="4"/>
  <c r="AH30" i="4"/>
  <c r="AB20" i="4"/>
  <c r="J20" i="4"/>
  <c r="AB10" i="4"/>
  <c r="AB40" i="4"/>
  <c r="AH10" i="4"/>
  <c r="J30" i="4"/>
  <c r="AH20" i="4"/>
  <c r="P20" i="4"/>
  <c r="J40" i="4"/>
  <c r="V30" i="4"/>
  <c r="J10" i="4"/>
  <c r="AE34" i="2"/>
  <c r="P10" i="4"/>
  <c r="P48" i="4"/>
  <c r="AB38" i="4"/>
  <c r="V48" i="4"/>
  <c r="P38" i="4"/>
  <c r="J48" i="4"/>
  <c r="AB48" i="4"/>
  <c r="V38" i="4"/>
  <c r="P28" i="4"/>
  <c r="J28" i="4"/>
  <c r="V18" i="4"/>
  <c r="J38" i="4"/>
  <c r="AB18" i="4"/>
  <c r="P8" i="4"/>
  <c r="AH48" i="4"/>
  <c r="AB28" i="4"/>
  <c r="AH38" i="4"/>
  <c r="AH18" i="4"/>
  <c r="J18" i="4"/>
  <c r="P18" i="4"/>
  <c r="AB8" i="4"/>
  <c r="J8" i="4"/>
  <c r="AH28" i="4"/>
  <c r="AH8" i="4"/>
  <c r="V8" i="4"/>
  <c r="V28" i="4"/>
  <c r="AE22" i="2"/>
  <c r="V55" i="4"/>
  <c r="AH45" i="4"/>
  <c r="J45" i="4"/>
  <c r="AB55" i="4"/>
  <c r="P45" i="4"/>
  <c r="AH55" i="4"/>
  <c r="P35" i="4"/>
  <c r="J55" i="4"/>
  <c r="V45" i="4"/>
  <c r="J35" i="4"/>
  <c r="P15" i="4"/>
  <c r="P55" i="4"/>
  <c r="AB35" i="4"/>
  <c r="AH25" i="4"/>
  <c r="P25" i="4"/>
  <c r="V15" i="4"/>
  <c r="V35" i="4"/>
  <c r="AB45" i="4"/>
  <c r="V25" i="4"/>
  <c r="AB15" i="4"/>
  <c r="AH35" i="4"/>
  <c r="AH15" i="4"/>
  <c r="J15" i="4"/>
  <c r="J25" i="4"/>
  <c r="AE64" i="2"/>
  <c r="AB25" i="4"/>
  <c r="AF48" i="4"/>
  <c r="T38" i="4"/>
  <c r="AL48" i="4"/>
  <c r="N48" i="4"/>
  <c r="T48" i="4"/>
  <c r="Z38" i="4"/>
  <c r="N38" i="4"/>
  <c r="AF28" i="4"/>
  <c r="T28" i="4"/>
  <c r="AL18" i="4"/>
  <c r="N18" i="4"/>
  <c r="T18" i="4"/>
  <c r="AF8" i="4"/>
  <c r="AL38" i="4"/>
  <c r="Z48" i="4"/>
  <c r="Z28" i="4"/>
  <c r="Z18" i="4"/>
  <c r="AF38" i="4"/>
  <c r="AL28" i="4"/>
  <c r="N28" i="4"/>
  <c r="AL8" i="4"/>
  <c r="T8" i="4"/>
  <c r="Z8" i="4"/>
  <c r="AF18" i="4"/>
  <c r="N8" i="4"/>
  <c r="AE26" i="2"/>
  <c r="P26" i="4" l="1"/>
  <c r="J16" i="4"/>
  <c r="V36" i="4"/>
  <c r="AE10" i="2"/>
  <c r="V16" i="4"/>
  <c r="J46" i="4"/>
  <c r="AH46" i="4"/>
  <c r="V6" i="4"/>
  <c r="AB6" i="4"/>
  <c r="AH36" i="4"/>
  <c r="AB36" i="4"/>
  <c r="AH6" i="4"/>
  <c r="V46" i="4"/>
  <c r="AC11" i="2"/>
  <c r="AC36" i="4" s="1"/>
  <c r="AD12" i="2"/>
  <c r="AC12" i="2" s="1"/>
  <c r="W47" i="4"/>
  <c r="AI37" i="4"/>
  <c r="K37" i="4"/>
  <c r="AC47" i="4"/>
  <c r="Q37" i="4"/>
  <c r="AI47" i="4"/>
  <c r="K47" i="4"/>
  <c r="Q47" i="4"/>
  <c r="AI27" i="4"/>
  <c r="K27" i="4"/>
  <c r="AI17" i="4"/>
  <c r="K17" i="4"/>
  <c r="AC27" i="4"/>
  <c r="Q17" i="4"/>
  <c r="AC37" i="4"/>
  <c r="Q27" i="4"/>
  <c r="W17" i="4"/>
  <c r="W7" i="4"/>
  <c r="AC7" i="4"/>
  <c r="W27" i="4"/>
  <c r="W37" i="4"/>
  <c r="Q7" i="4"/>
  <c r="AE17" i="2"/>
  <c r="AC17" i="4"/>
  <c r="AI7" i="4"/>
  <c r="K7" i="4"/>
  <c r="W36" i="4"/>
  <c r="W16" i="4"/>
  <c r="K36" i="4"/>
  <c r="AC6" i="4"/>
  <c r="W6" i="4"/>
  <c r="AB12" i="2"/>
  <c r="AA12" i="2"/>
  <c r="AI6" i="4" l="1"/>
  <c r="AC26" i="4"/>
  <c r="W46" i="4"/>
  <c r="Q46" i="4"/>
  <c r="K46" i="4"/>
  <c r="AI16" i="4"/>
  <c r="AE11" i="2"/>
  <c r="K16" i="4"/>
  <c r="W26" i="4"/>
  <c r="Q36" i="4"/>
  <c r="K6" i="4"/>
  <c r="Q16" i="4"/>
  <c r="AI46" i="4"/>
  <c r="Q6" i="4"/>
  <c r="AI36" i="4"/>
  <c r="AC16" i="4"/>
  <c r="Q26" i="4"/>
  <c r="AC46" i="4"/>
  <c r="AI26" i="4"/>
  <c r="K26" i="4"/>
  <c r="AJ46" i="4"/>
  <c r="L46" i="4"/>
  <c r="R46" i="4"/>
  <c r="R36" i="4"/>
  <c r="X46" i="4"/>
  <c r="L36" i="4"/>
  <c r="X26" i="4"/>
  <c r="R16" i="4"/>
  <c r="AD46" i="4"/>
  <c r="AJ36" i="4"/>
  <c r="X16" i="4"/>
  <c r="AJ6" i="4"/>
  <c r="L6" i="4"/>
  <c r="AD26" i="4"/>
  <c r="L26" i="4"/>
  <c r="AD16" i="4"/>
  <c r="AD36" i="4"/>
  <c r="L16" i="4"/>
  <c r="X36" i="4"/>
  <c r="X6" i="4"/>
  <c r="R26" i="4"/>
  <c r="AJ16" i="4"/>
  <c r="AD6" i="4"/>
  <c r="AJ26" i="4"/>
  <c r="R6" i="4"/>
  <c r="AE12" i="2"/>
</calcChain>
</file>

<file path=xl/sharedStrings.xml><?xml version="1.0" encoding="utf-8"?>
<sst xmlns="http://schemas.openxmlformats.org/spreadsheetml/2006/main" count="379" uniqueCount="247">
  <si>
    <t>Matriz Mapa de Riesgos</t>
  </si>
  <si>
    <r>
      <rPr>
        <sz val="10"/>
        <color theme="1"/>
        <rFont val="Arial Narrow"/>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rPr>
      <t>Guía para la Administración del Riesgo y el diseño de controles V5</t>
    </r>
    <r>
      <rPr>
        <sz val="10"/>
        <color theme="1"/>
        <rFont val="Arial Narrow"/>
      </rPr>
      <t>. El formato cuenta con celdas parametrizadas y permite contar con los respectivos mapas de calor para riesgo inherente y riesgo residual.</t>
    </r>
  </si>
  <si>
    <t>Orientaciones Generales</t>
  </si>
  <si>
    <r>
      <rPr>
        <sz val="11"/>
        <color theme="1"/>
        <rFont val="Arial Narrow"/>
      </rPr>
      <t xml:space="preserve">Antes de iniciar con el diligenciamiento de la información en la matriz, se requiere haber avanzado en el análisis del </t>
    </r>
    <r>
      <rPr>
        <b/>
        <sz val="11"/>
        <color theme="1"/>
        <rFont val="Arial Narrow"/>
      </rPr>
      <t>proceso, su objetivo, alcance, actividades clave</t>
    </r>
    <r>
      <rPr>
        <sz val="11"/>
        <color theme="1"/>
        <rFont val="Arial Narrow"/>
      </rPr>
      <t xml:space="preserve">, considere los lineamientos establecidos en el </t>
    </r>
    <r>
      <rPr>
        <b/>
        <sz val="11"/>
        <color rgb="FFE36C09"/>
        <rFont val="Arial Narrow"/>
      </rPr>
      <t>Paso 2: identificación del riesgo</t>
    </r>
    <r>
      <rPr>
        <sz val="11"/>
        <color theme="1"/>
        <rFont val="Arial Narrow"/>
      </rPr>
      <t xml:space="preserve">, donde se explica ampliamente las bases para adelanter este análisis.
Así mismo, considere en el </t>
    </r>
    <r>
      <rPr>
        <b/>
        <sz val="11"/>
        <color rgb="FFE36C09"/>
        <rFont val="Arial Narrow"/>
      </rPr>
      <t>Paso 3: valoración del riesgo</t>
    </r>
    <r>
      <rPr>
        <sz val="11"/>
        <color theme="1"/>
        <rFont val="Arial Narrow"/>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rPr>
      <t>NOTA:</t>
    </r>
    <r>
      <rPr>
        <sz val="11"/>
        <color theme="1"/>
        <rFont val="Arial Narrow"/>
      </rPr>
      <t xml:space="preserve"> Si lo considera pertinente, es posible agregar hojas de trabajo adicionales al presente formato que permitan incluir la traza de estos análisis.</t>
    </r>
  </si>
  <si>
    <r>
      <rPr>
        <sz val="10"/>
        <color theme="1"/>
        <rFont val="Arial Narrow"/>
      </rPr>
      <t xml:space="preserve">El archivo contiene las siguientes hojas:
-   </t>
    </r>
    <r>
      <rPr>
        <b/>
        <sz val="11"/>
        <color theme="1"/>
        <rFont val="Arial Narrow"/>
      </rPr>
      <t>Hoja 1 Instructivo</t>
    </r>
    <r>
      <rPr>
        <sz val="10"/>
        <color theme="1"/>
        <rFont val="Arial Narrow"/>
      </rPr>
      <t xml:space="preserve">
 -  </t>
    </r>
    <r>
      <rPr>
        <b/>
        <sz val="11"/>
        <color theme="1"/>
        <rFont val="Arial Narrow"/>
      </rPr>
      <t xml:space="preserve">Hoja 2 Mapa Final: </t>
    </r>
    <r>
      <rPr>
        <sz val="10"/>
        <color theme="1"/>
        <rFont val="Arial Narrow"/>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</si>
  <si>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</si>
  <si>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</si>
  <si>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</si>
  <si>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</si>
  <si>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</si>
  <si>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</si>
  <si>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</si>
  <si>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</si>
  <si>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</si>
  <si>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</si>
  <si>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</si>
  <si>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</si>
  <si>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</si>
  <si>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</si>
  <si>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</si>
  <si>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</si>
  <si>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</si>
  <si>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</si>
  <si>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</si>
  <si>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</si>
  <si>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</si>
  <si>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</si>
  <si>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</si>
  <si>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</si>
  <si>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</si>
  <si>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</si>
  <si>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</si>
  <si>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rPr>
      <t xml:space="preserve">Recuerde que el control se define como la medida que permite reducir o mitigar un riesgo. Defina el control (es) que atacan la causa raíz del riesgo, considere la estructura explicada en la guía: </t>
    </r>
    <r>
      <rPr>
        <b/>
        <sz val="9"/>
        <color rgb="FFE36C09"/>
        <rFont val="Arial Narrow"/>
      </rPr>
      <t>Responsable de ejecutar el control + Acción + Complemento</t>
    </r>
  </si>
  <si>
    <t>Afectación</t>
  </si>
  <si>
    <t>Esta casilla no se diligencia, depende de la selección en la columna R.</t>
  </si>
  <si>
    <r>
      <rPr>
        <b/>
        <sz val="9"/>
        <color theme="1"/>
        <rFont val="Arial Narrow"/>
      </rPr>
      <t xml:space="preserve">ATRIBUTOS EFICIENCIA
</t>
    </r>
    <r>
      <rPr>
        <sz val="9"/>
        <color theme="1"/>
        <rFont val="Arial Narrow"/>
      </rPr>
      <t>Tipo</t>
    </r>
  </si>
  <si>
    <t>Utilice la lista de despligue que se encuentra parametrizada, le aparecerán las opciones: i)Preventivo, ii)Detectivo, iii)Correctivo.</t>
  </si>
  <si>
    <r>
      <rPr>
        <b/>
        <sz val="9"/>
        <color theme="1"/>
        <rFont val="Arial Narrow"/>
      </rPr>
      <t xml:space="preserve">ATRIBUTOS EFICIENCIA
</t>
    </r>
    <r>
      <rPr>
        <sz val="9"/>
        <color theme="1"/>
        <rFont val="Arial Narrow"/>
      </rPr>
      <t>Implementación</t>
    </r>
  </si>
  <si>
    <t>Utilice la lista de despligue que se encuentra parametrizada, le aparecerán las opciones: i)Automático, ii)Manual.</t>
  </si>
  <si>
    <r>
      <rPr>
        <b/>
        <sz val="9"/>
        <color theme="1"/>
        <rFont val="Arial Narrow"/>
      </rPr>
      <t xml:space="preserve">ATRIBUTOS EFICIENCIA
</t>
    </r>
    <r>
      <rPr>
        <sz val="9"/>
        <color theme="1"/>
        <rFont val="Arial Narrow"/>
      </rPr>
      <t>Implementación</t>
    </r>
  </si>
  <si>
    <r>
      <rPr>
        <b/>
        <sz val="9"/>
        <color theme="1"/>
        <rFont val="Arial Narrow"/>
      </rPr>
      <t xml:space="preserve">ATRIBUTOS EFICIENCIA
</t>
    </r>
    <r>
      <rPr>
        <sz val="9"/>
        <color theme="1"/>
        <rFont val="Arial Narrow"/>
      </rPr>
      <t>Calificación</t>
    </r>
  </si>
  <si>
    <t xml:space="preserve">La matriz automáticamente hará el cálculo para el control analizado (Columna T) </t>
  </si>
  <si>
    <r>
      <rPr>
        <b/>
        <sz val="9"/>
        <color theme="1"/>
        <rFont val="Arial Narrow"/>
      </rPr>
      <t xml:space="preserve">ATRIBUTOS INFORMATIVOS
</t>
    </r>
    <r>
      <rPr>
        <sz val="9"/>
        <color theme="1"/>
        <rFont val="Arial Narrow"/>
      </rPr>
      <t>Documentación</t>
    </r>
  </si>
  <si>
    <t>Utilice la lista de despligue que se encuentra parametrizada, le aparecerán las opciones: i)Documentado, ii)Sin documentar.</t>
  </si>
  <si>
    <r>
      <rPr>
        <b/>
        <sz val="9"/>
        <color theme="1"/>
        <rFont val="Arial Narrow"/>
      </rPr>
      <t xml:space="preserve">ATRIBUTOS INFORMATIVOS
</t>
    </r>
    <r>
      <rPr>
        <sz val="9"/>
        <color theme="1"/>
        <rFont val="Arial Narrow"/>
      </rPr>
      <t>Frecuencia</t>
    </r>
  </si>
  <si>
    <t>Utilice la lista de despligue que se encuentra parametrizada, le aparecerán las opciones: i)Continua, ii)Aleatoria.</t>
  </si>
  <si>
    <r>
      <rPr>
        <b/>
        <sz val="9"/>
        <color theme="1"/>
        <rFont val="Arial Narrow"/>
      </rPr>
      <t xml:space="preserve">ATRIBUTOS INFORMATIVOS
</t>
    </r>
    <r>
      <rPr>
        <sz val="9"/>
        <color theme="1"/>
        <rFont val="Arial Narrow"/>
      </rPr>
      <t>Registro</t>
    </r>
  </si>
  <si>
    <t>Utilice la lista de despligue que se encuentra parametrizada, le aparecerán las opciones: i)Con Registro, ii) Sin Registro.</t>
  </si>
  <si>
    <t>Evaluación del Nivel de Riesgo - Nivel de Riesgo Residual</t>
  </si>
  <si>
    <r>
      <rPr>
        <sz val="9"/>
        <color theme="1"/>
        <rFont val="Arial Narrow"/>
      </rPr>
      <t>La matriz automáticamente hará el cálculo, acorde con el control o controles definidos con sus atributos analizados, lo que permitirá establecer el</t>
    </r>
    <r>
      <rPr>
        <b/>
        <sz val="9"/>
        <color rgb="FFE36C09"/>
        <rFont val="Arial Narrow"/>
      </rPr>
      <t xml:space="preserve"> nivel de riesgo inherente</t>
    </r>
    <r>
      <rPr>
        <sz val="9"/>
        <color theme="1"/>
        <rFont val="Arial Narrow"/>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</si>
  <si>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</si>
  <si>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</si>
  <si>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rPr>
      <t xml:space="preserve">Plan de Acción
</t>
    </r>
    <r>
      <rPr>
        <sz val="9"/>
        <color theme="1"/>
        <rFont val="Arial Narrow"/>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</si>
  <si>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</si>
  <si>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</si>
  <si>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</si>
  <si>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rPr>
      <t xml:space="preserve"> -</t>
    </r>
    <r>
      <rPr>
        <sz val="11"/>
        <color theme="1"/>
        <rFont val="Arial Narrow"/>
      </rPr>
      <t xml:space="preserve"> </t>
    </r>
    <r>
      <rPr>
        <b/>
        <sz val="11"/>
        <color theme="1"/>
        <rFont val="Arial Narrow"/>
      </rPr>
      <t xml:space="preserve"> Hoja 3 Matriz de Calor Inherente: </t>
    </r>
    <r>
      <rPr>
        <sz val="11"/>
        <color theme="1"/>
        <rFont val="Arial Narrow"/>
      </rPr>
      <t xml:space="preserve"> 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</si>
  <si>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4 Matriz de Calor Residual: </t>
    </r>
    <r>
      <rPr>
        <sz val="11"/>
        <color theme="1"/>
        <rFont val="Arial Narrow"/>
      </rPr>
      <t>En esta hoja, en la medida en que ese diligencia el Mapa Final, se verán reflejados los riesgos en su zona correspondiente. Esta hoja no se diligencia se genera de manera automática.</t>
    </r>
  </si>
  <si>
    <r>
      <rPr>
        <sz val="10"/>
        <color theme="1"/>
        <rFont val="Arial Narrow"/>
      </rPr>
      <t xml:space="preserve"> -</t>
    </r>
    <r>
      <rPr>
        <sz val="11"/>
        <color theme="1"/>
        <rFont val="Arial Narrow"/>
      </rPr>
      <t xml:space="preserve"> </t>
    </r>
    <r>
      <rPr>
        <b/>
        <sz val="11"/>
        <color theme="1"/>
        <rFont val="Arial Narrow"/>
      </rPr>
      <t xml:space="preserve"> Hoja 5 Tabla de probabilidad: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</si>
  <si>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6 Tabla de Impacto: </t>
    </r>
    <r>
      <rPr>
        <sz val="11"/>
        <color theme="1"/>
        <rFont val="Arial Narrow"/>
      </rPr>
      <t>Tabla referente para todos los cálculos (no se diligencia)</t>
    </r>
  </si>
  <si>
    <r>
      <rPr>
        <sz val="10"/>
        <color theme="1"/>
        <rFont val="Arial Narrow"/>
      </rPr>
      <t xml:space="preserve"> -</t>
    </r>
    <r>
      <rPr>
        <sz val="11"/>
        <color theme="1"/>
        <rFont val="Arial Narrow"/>
      </rPr>
      <t xml:space="preserve"> </t>
    </r>
    <r>
      <rPr>
        <b/>
        <sz val="11"/>
        <color theme="1"/>
        <rFont val="Arial Narrow"/>
      </rPr>
      <t xml:space="preserve"> Hoja 7 Tabla de Valoración de Controles: </t>
    </r>
    <r>
      <rPr>
        <sz val="11"/>
        <color theme="1"/>
        <rFont val="Arial Narrow"/>
      </rPr>
      <t>Tabla referente para todos los cálculos (no se diligencia)</t>
    </r>
  </si>
  <si>
    <t xml:space="preserve">Formato Mapa Riesgos </t>
  </si>
  <si>
    <t>Proceso:</t>
  </si>
  <si>
    <t>GESTIÓN HUMANA</t>
  </si>
  <si>
    <t>Objetivo:</t>
  </si>
  <si>
    <t>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t>
  </si>
  <si>
    <t>Alcance:</t>
  </si>
  <si>
    <t>INICIA CON LA IDENTIFICACIÓN DE LAS NECESIDADES DE PERSONAL, PARA SU VINCULACIÓN, TRAMITANDO LAS SITUACIONES ADMINISTRATIVAS, IMPLEMENTANDO EL PLAN INSTITUCIONAL DE CAPACITACIÓN Y EL SISTEMA DE ESTÍMULOS, GESTIONANDO LOS PROGRAMAS DE INDUCCIÓN, RE INDUCCIÓN, BIENESTAR E INCENTIVOS. AL IGUAL QUE GESTIONAR EL PAGO DE LA NÓMINA, IMPLEMENTAR LA ADAPTACIÓN AL CAMBIO ORGANIZACIONAL, HASTA EL RETIRO DEL SERVIDOR PÚBLICO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</si>
  <si>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</si>
  <si>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</si>
  <si>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</si>
  <si>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</si>
  <si>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</si>
  <si>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</si>
  <si>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</si>
  <si>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</si>
  <si>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</si>
  <si>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</si>
  <si>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</si>
  <si>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</si>
  <si>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</si>
  <si>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</si>
  <si>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</si>
  <si>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</si>
  <si>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</si>
  <si>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</si>
  <si>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</si>
  <si>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</si>
  <si>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</si>
  <si>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</si>
  <si>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</si>
  <si>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</si>
  <si>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</si>
  <si>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</si>
  <si>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</si>
  <si>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</si>
  <si>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</si>
  <si>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</si>
  <si>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</si>
  <si>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Debilidad en las competencias, habilidades, conocimientos de los servidores públicos</t>
  </si>
  <si>
    <t>La inoportuna ejecución de las actividades establecidas en el plan estratégico de talento humano</t>
  </si>
  <si>
    <t>Demora en la adjudicación del proceso contractual para adelantar la actividades de bienestar social</t>
  </si>
  <si>
    <t>Posibilidad de pérdida reputacional por debilidad en las competencias, habilidades, conocimientos y la fuga de conocimiento de los servidores públicos, debido a la inoportuna ejecución de las actividades establecidas en el plan estratégico de talento humano</t>
  </si>
  <si>
    <t>Plan Estrategico de talento humano, plan de bienestar e incentivos,plan anual de vacantes, plan de prevision de recursos humanos y plan institucional de capacitación</t>
  </si>
  <si>
    <t>Ejecucion y Administracion de procesos</t>
  </si>
  <si>
    <t xml:space="preserve">     El riesgo afecta la imagen de la entidad con algunos usuarios de relevancia frente al logro de los objetivos</t>
  </si>
  <si>
    <t>El Director de Talento Humano con Su Equipo de trabajo verifica el cumplimiento del cronograma del proceso contractual para su adjudicacion dentro de los tiempos establecidos dejando como evidencia un acta de reunión</t>
  </si>
  <si>
    <t>Preventivo</t>
  </si>
  <si>
    <t>Manual</t>
  </si>
  <si>
    <t>Sin Documentar</t>
  </si>
  <si>
    <t>Continua</t>
  </si>
  <si>
    <t>Sin Registro</t>
  </si>
  <si>
    <t>Asignación de personal para el proceso pre contractual del proceso de plan de bienestar</t>
  </si>
  <si>
    <t>Director (a) Talento Humano</t>
  </si>
  <si>
    <t>En curso</t>
  </si>
  <si>
    <t>Demora en la implementación de las actividades programadas en en los planes a cargo de Talento Humano</t>
  </si>
  <si>
    <t>El Director de Talento Humano con Su Equipo de trabajo verifica la ejecución de las actividades establecidas en el cronograma de PIC y plan de bienestar, revisando la matriz pic y seguimiento de actividades</t>
  </si>
  <si>
    <t xml:space="preserve">Identificar las actividades no ejecutadas y reprogramarlas </t>
  </si>
  <si>
    <t xml:space="preserve">Falta de transferencia del conocimiento entre los funcionarios de la Administración Municipal </t>
  </si>
  <si>
    <t xml:space="preserve"> El Director de Talento Humano con Su Equipo de trabajo verifica que las evidencias de transferencia de conocimiento de las capacitaciones individuales, y solicita por medio de memorando las evidencias no entregadas</t>
  </si>
  <si>
    <t>Debilidad en el  incumplimiento del Código de integridad y buen gobierno</t>
  </si>
  <si>
    <t>El inoportuno cumplimiento del Código de integridad y buen gobierno</t>
  </si>
  <si>
    <t xml:space="preserve">Incumplimiento de los valores institucionales por parte de los servidores públicos </t>
  </si>
  <si>
    <t>Posibilidad de pérdida reputacional por  el  incumplimiento del Código de integridad y buen gobierno</t>
  </si>
  <si>
    <t xml:space="preserve">Código de Intergidad y Buen Gobierno </t>
  </si>
  <si>
    <t>Fraude Interno</t>
  </si>
  <si>
    <t xml:space="preserve">     El riesgo afecta la imagen de alguna área de la organización</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</si>
  <si>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articulos 14 y 29 </t>
  </si>
  <si>
    <t xml:space="preserve">Solicitar a La Oficina de Control Disciplinario el informe de quejas y denuncias que no ha sido enviado para su verificación por parte de la Dirección de Talento Humano </t>
  </si>
  <si>
    <t xml:space="preserve">1.Durante el período no se presentaron declaraciones de conflictos de intereses 2. se realizó el informe pero estamos a la espera del Comite de desempeño intiucional y comité de control interno. </t>
  </si>
  <si>
    <t>Incumplimiento a la Ley 2013 del 2019  de los servidores  afectados por esta normativa</t>
  </si>
  <si>
    <t>Ley 2013 del 2019</t>
  </si>
  <si>
    <t>El Director de Talento Humano con Su Equipo  realiza revision de las declaraciones de conflcitos de interese</t>
  </si>
  <si>
    <t xml:space="preserve"> Se realiza revisión de las declaraciones de conflcitos de intereses</t>
  </si>
  <si>
    <t xml:space="preserve">Por el momento no se cuenta con declaraciones de conflictos de intereses durante el período     </t>
  </si>
  <si>
    <t>Incumplimiento al Decreto 830 del 2021 de los servidores  afectados por esta normativa</t>
  </si>
  <si>
    <t>Decreto 830 del 2021</t>
  </si>
  <si>
    <r>
      <rPr>
        <b/>
        <sz val="11"/>
        <color rgb="FFE36C09"/>
        <rFont val="Arial Narrow"/>
      </rPr>
      <t xml:space="preserve">*Nota: </t>
    </r>
    <r>
      <rPr>
        <sz val="11"/>
        <color theme="1"/>
        <rFont val="Arial Narrow"/>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</si>
  <si>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</si>
  <si>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</si>
  <si>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</si>
  <si>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</si>
  <si>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</si>
  <si>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</si>
  <si>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</si>
  <si>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</si>
  <si>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</si>
  <si>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</si>
  <si>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</si>
  <si>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</si>
  <si>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</si>
  <si>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</si>
  <si>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</si>
  <si>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</si>
  <si>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</si>
  <si>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</si>
  <si>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</si>
  <si>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</si>
  <si>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</si>
  <si>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</si>
  <si>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</si>
  <si>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</si>
  <si>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</si>
  <si>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</si>
  <si>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</si>
  <si>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</si>
  <si>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</si>
  <si>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</si>
  <si>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</si>
  <si>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</si>
  <si>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</si>
  <si>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</si>
  <si>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</si>
  <si>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</si>
  <si>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</si>
  <si>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</si>
  <si>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</si>
  <si>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</si>
  <si>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</si>
  <si>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</si>
  <si>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</si>
  <si>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</si>
  <si>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</si>
  <si>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</si>
  <si>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</si>
  <si>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</si>
  <si>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</si>
  <si>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</si>
  <si>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</si>
  <si>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</si>
  <si>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</si>
  <si>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</si>
  <si>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</si>
  <si>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</si>
  <si>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</si>
  <si>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</si>
  <si>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</si>
  <si>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</si>
  <si>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</si>
  <si>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</si>
  <si>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</si>
  <si>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</si>
  <si>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</si>
  <si>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</si>
  <si>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</si>
  <si>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</si>
  <si>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</si>
  <si>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</si>
  <si>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</si>
  <si>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</si>
  <si>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</si>
  <si>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</si>
  <si>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</si>
  <si>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</si>
  <si>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</si>
  <si>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</si>
  <si>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</si>
  <si>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</si>
  <si>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rPr>
      <t>*</t>
    </r>
    <r>
      <rPr>
        <b/>
        <sz val="12"/>
        <color rgb="FF000000"/>
        <rFont val="Arial Narrow"/>
      </rPr>
      <t>Atributos de</t>
    </r>
    <r>
      <rPr>
        <b/>
        <sz val="12"/>
        <color rgb="FFE36C09"/>
        <rFont val="Arial Narrow"/>
      </rPr>
      <t xml:space="preserve"> </t>
    </r>
    <r>
      <rPr>
        <b/>
        <sz val="12"/>
        <color rgb="FF000000"/>
        <rFont val="Arial Narrow"/>
      </rPr>
      <t>Formalización</t>
    </r>
  </si>
  <si>
    <t>Documentado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</si>
  <si>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</si>
  <si>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</si>
  <si>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</si>
  <si>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</si>
  <si>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</si>
  <si>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</si>
  <si>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</si>
  <si>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</si>
  <si>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El control no deja registro de la ejecución del control</t>
  </si>
  <si>
    <r>
      <rPr>
        <b/>
        <sz val="12"/>
        <color rgb="FFE36C09"/>
        <rFont val="Arial Narrow"/>
      </rPr>
      <t>*Nota 1:</t>
    </r>
    <r>
      <rPr>
        <sz val="12"/>
        <color theme="1"/>
        <rFont val="Arial Narrow"/>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</si>
  <si>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</si>
  <si>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</si>
  <si>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</si>
  <si>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</si>
  <si>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</si>
  <si>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Reducir (mitigar)</t>
  </si>
  <si>
    <t>Plan de accion (solo para la opción reducir)</t>
  </si>
  <si>
    <t>Finalizado</t>
  </si>
  <si>
    <t>Daños Activos Fisicos</t>
  </si>
  <si>
    <t>Fallas Tecnologicas</t>
  </si>
  <si>
    <t>Fraude Externo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</si>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</sst>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m/yyyy"/>
  </numFmts>
  <fonts count="50">
    <font>
      <sz val="11"/>
      <color theme="1"/>
      <name val="Calibri"/>
      <scheme val="minor"/>
    </font>
    <font>
      <sz val="11"/>
      <color theme="1"/>
      <name val="Calibri"/>
    </font>
    <font>
      <b/>
      <sz val="14"/>
      <color theme="1"/>
      <name val="Arial Narrow"/>
    </font>
    <font>
      <sz val="11"/>
      <name val="Calibri"/>
    </font>
    <font>
      <sz val="10"/>
      <color theme="1"/>
      <name val="Arial Narrow"/>
    </font>
    <font>
      <b/>
      <u/>
      <sz val="11"/>
      <color theme="1"/>
      <name val="Arial Narrow"/>
    </font>
    <font>
      <sz val="11"/>
      <color theme="1"/>
      <name val="Arial Narrow"/>
    </font>
    <font>
      <b/>
      <u/>
      <sz val="11"/>
      <color theme="1"/>
      <name val="Arial Narrow"/>
    </font>
    <font>
      <b/>
      <sz val="11"/>
      <color theme="1"/>
      <name val="Arial Narrow"/>
    </font>
    <font>
      <b/>
      <sz val="10"/>
      <color theme="1"/>
      <name val="Arial Narrow"/>
    </font>
    <font>
      <b/>
      <sz val="9"/>
      <color theme="1"/>
      <name val="Arial Narrow"/>
    </font>
    <font>
      <sz val="9"/>
      <color theme="1"/>
      <name val="Arial Narrow"/>
    </font>
    <font>
      <b/>
      <sz val="22"/>
      <color theme="1"/>
      <name val="Arial Narrow"/>
    </font>
    <font>
      <b/>
      <sz val="18"/>
      <color theme="1"/>
      <name val="Arial Narrow"/>
    </font>
    <font>
      <sz val="12"/>
      <color theme="1"/>
      <name val="Arial Narrow"/>
    </font>
    <font>
      <b/>
      <sz val="12"/>
      <color theme="1"/>
      <name val="Arial Narrow"/>
    </font>
    <font>
      <b/>
      <sz val="40"/>
      <color rgb="FF000000"/>
      <name val="Calibri"/>
    </font>
    <font>
      <sz val="28"/>
      <color theme="1"/>
      <name val="Calibri"/>
    </font>
    <font>
      <b/>
      <sz val="28"/>
      <color rgb="FF000000"/>
      <name val="Calibri"/>
    </font>
    <font>
      <b/>
      <sz val="36"/>
      <color rgb="FF000000"/>
      <name val="Calibri"/>
    </font>
    <font>
      <sz val="16"/>
      <color theme="1"/>
      <name val="Calibri"/>
    </font>
    <font>
      <sz val="24"/>
      <color theme="1"/>
      <name val="Arial Narrow"/>
    </font>
    <font>
      <b/>
      <sz val="20"/>
      <color theme="1"/>
      <name val="Calibri"/>
    </font>
    <font>
      <b/>
      <sz val="12"/>
      <color rgb="FF000000"/>
      <name val="Calibri"/>
    </font>
    <font>
      <b/>
      <sz val="24"/>
      <color rgb="FF000000"/>
      <name val="Calibri"/>
    </font>
    <font>
      <b/>
      <sz val="18"/>
      <color rgb="FF000000"/>
      <name val="Calibri"/>
    </font>
    <font>
      <sz val="18"/>
      <color theme="1"/>
      <name val="Arial"/>
    </font>
    <font>
      <b/>
      <sz val="20"/>
      <color rgb="FF000000"/>
      <name val="Arial Narrow"/>
    </font>
    <font>
      <sz val="20"/>
      <color rgb="FF000000"/>
      <name val="Arial Narrow"/>
    </font>
    <font>
      <sz val="20"/>
      <color rgb="FFFFFFFF"/>
      <name val="Arial Narrow"/>
    </font>
    <font>
      <b/>
      <sz val="26"/>
      <color theme="1"/>
      <name val="Arial Narrow"/>
    </font>
    <font>
      <sz val="24"/>
      <color theme="1"/>
      <name val="Arial"/>
    </font>
    <font>
      <b/>
      <sz val="24"/>
      <color theme="1"/>
      <name val="Arial Narrow"/>
    </font>
    <font>
      <sz val="26"/>
      <color theme="1"/>
      <name val="Arial Narrow"/>
    </font>
    <font>
      <sz val="11"/>
      <color theme="0"/>
      <name val="Calibri"/>
    </font>
    <font>
      <sz val="16"/>
      <color theme="0"/>
      <name val="Arial Narrow"/>
    </font>
    <font>
      <b/>
      <sz val="11"/>
      <color theme="0"/>
      <name val="Arial Narrow"/>
    </font>
    <font>
      <sz val="16"/>
      <color theme="0"/>
      <name val="Calibri"/>
    </font>
    <font>
      <sz val="11"/>
      <color theme="0"/>
      <name val="Arial"/>
    </font>
    <font>
      <sz val="10"/>
      <color theme="1"/>
      <name val="Calibri"/>
    </font>
    <font>
      <b/>
      <sz val="14"/>
      <color rgb="FF000000"/>
      <name val="Arial Narrow"/>
    </font>
    <font>
      <sz val="12"/>
      <color theme="1"/>
      <name val="Calibri"/>
    </font>
    <font>
      <b/>
      <sz val="12"/>
      <color rgb="FF000000"/>
      <name val="Arial Narrow"/>
    </font>
    <font>
      <sz val="12"/>
      <color rgb="FF000000"/>
      <name val="Arial Narrow"/>
    </font>
    <font>
      <sz val="11"/>
      <color theme="1"/>
      <name val="Calibri"/>
      <scheme val="minor"/>
    </font>
    <font>
      <sz val="10"/>
      <color rgb="FF000000"/>
      <name val="Arial Narrow"/>
    </font>
    <font>
      <b/>
      <sz val="10"/>
      <color rgb="FFE36C09"/>
      <name val="Arial Narrow"/>
    </font>
    <font>
      <b/>
      <sz val="11"/>
      <color rgb="FFE36C09"/>
      <name val="Arial Narrow"/>
    </font>
    <font>
      <b/>
      <sz val="9"/>
      <color rgb="FFE36C09"/>
      <name val="Arial Narrow"/>
    </font>
    <font>
      <b/>
      <sz val="12"/>
      <color rgb="FFE36C09"/>
      <name val="Arial Narrow"/>
    </font>
  </fonts>
  <fills count="16">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7">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302">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4" borderId="58" xfId="0" applyFont="1" applyFill="1" applyBorder="1" applyAlignment="1">
      <alignment horizontal="center" vertical="center"/>
    </xf>
    <xf numFmtId="0" fontId="8" fillId="4" borderId="63"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2" borderId="63" xfId="0" applyFont="1" applyFill="1" applyBorder="1" applyAlignment="1">
      <alignment vertical="center" wrapText="1"/>
    </xf>
    <xf numFmtId="0" fontId="6" fillId="0" borderId="63" xfId="0" applyFont="1" applyBorder="1" applyAlignment="1">
      <alignment horizontal="center" vertical="top"/>
    </xf>
    <xf numFmtId="0" fontId="6" fillId="0" borderId="63" xfId="0" applyFont="1" applyBorder="1" applyAlignment="1">
      <alignment horizontal="left" vertical="top" wrapText="1"/>
    </xf>
    <xf numFmtId="0" fontId="6" fillId="0" borderId="63" xfId="0" applyFont="1" applyBorder="1" applyAlignment="1">
      <alignment horizontal="center" vertical="center"/>
    </xf>
    <xf numFmtId="0" fontId="14" fillId="0" borderId="63" xfId="0" applyFont="1" applyBorder="1" applyAlignment="1">
      <alignment horizontal="center" vertical="top" textRotation="90"/>
    </xf>
    <xf numFmtId="9" fontId="14" fillId="0" borderId="63" xfId="0" applyNumberFormat="1" applyFont="1" applyBorder="1" applyAlignment="1">
      <alignment horizontal="center" vertical="top"/>
    </xf>
    <xf numFmtId="164" fontId="6" fillId="0" borderId="63" xfId="0" applyNumberFormat="1" applyFont="1" applyBorder="1" applyAlignment="1">
      <alignment horizontal="center" vertical="top"/>
    </xf>
    <xf numFmtId="0" fontId="15" fillId="0" borderId="63" xfId="0" applyFont="1" applyBorder="1" applyAlignment="1">
      <alignment horizontal="center" vertical="top" textRotation="90" wrapText="1"/>
    </xf>
    <xf numFmtId="9" fontId="14" fillId="0" borderId="56" xfId="0" applyNumberFormat="1" applyFont="1" applyBorder="1" applyAlignment="1">
      <alignment horizontal="center" vertical="top"/>
    </xf>
    <xf numFmtId="0" fontId="15" fillId="0" borderId="63" xfId="0" applyFont="1" applyBorder="1" applyAlignment="1">
      <alignment horizontal="center" vertical="top" textRotation="90"/>
    </xf>
    <xf numFmtId="0" fontId="14" fillId="0" borderId="56" xfId="0" applyFont="1" applyBorder="1" applyAlignment="1">
      <alignment horizontal="center" vertical="top" textRotation="90"/>
    </xf>
    <xf numFmtId="0" fontId="14" fillId="0" borderId="63" xfId="0" applyFont="1" applyBorder="1" applyAlignment="1">
      <alignment horizontal="center" vertical="top" wrapText="1"/>
    </xf>
    <xf numFmtId="165" fontId="14" fillId="0" borderId="63" xfId="0" applyNumberFormat="1" applyFont="1" applyBorder="1" applyAlignment="1">
      <alignment horizontal="center" vertical="top"/>
    </xf>
    <xf numFmtId="0" fontId="14" fillId="0" borderId="63" xfId="0" applyFont="1" applyBorder="1" applyAlignment="1">
      <alignment horizontal="center" vertical="top"/>
    </xf>
    <xf numFmtId="0" fontId="6" fillId="2" borderId="1" xfId="0" applyFont="1" applyFill="1" applyBorder="1" applyAlignment="1">
      <alignment vertical="center"/>
    </xf>
    <xf numFmtId="0" fontId="4" fillId="0" borderId="63" xfId="0" applyFont="1" applyBorder="1" applyAlignment="1">
      <alignment horizontal="left" vertical="top" wrapText="1"/>
    </xf>
    <xf numFmtId="0" fontId="6" fillId="0" borderId="63" xfId="0" applyFont="1" applyBorder="1" applyAlignment="1">
      <alignment horizontal="left" vertical="top"/>
    </xf>
    <xf numFmtId="0" fontId="6" fillId="0" borderId="63" xfId="0" applyFont="1" applyBorder="1" applyAlignment="1">
      <alignment horizontal="center" vertical="top" wrapText="1"/>
    </xf>
    <xf numFmtId="0" fontId="14" fillId="0" borderId="63" xfId="0" applyFont="1" applyBorder="1" applyAlignment="1">
      <alignment horizontal="left" vertical="center" wrapText="1"/>
    </xf>
    <xf numFmtId="165" fontId="6" fillId="0" borderId="63" xfId="0" applyNumberFormat="1" applyFont="1" applyBorder="1" applyAlignment="1">
      <alignment horizontal="center" vertical="top"/>
    </xf>
    <xf numFmtId="0" fontId="6" fillId="0" borderId="56" xfId="0" applyFont="1" applyBorder="1" applyAlignment="1">
      <alignment horizontal="center" vertical="top" wrapText="1"/>
    </xf>
    <xf numFmtId="0" fontId="4" fillId="0" borderId="56" xfId="0" applyFont="1" applyBorder="1" applyAlignment="1">
      <alignment vertical="center" wrapText="1"/>
    </xf>
    <xf numFmtId="0" fontId="6" fillId="2" borderId="63" xfId="0" applyFont="1" applyFill="1" applyBorder="1" applyAlignment="1">
      <alignment horizontal="center" vertical="top" wrapText="1"/>
    </xf>
    <xf numFmtId="0" fontId="4" fillId="0" borderId="64" xfId="0" applyFont="1" applyBorder="1" applyAlignment="1">
      <alignment vertical="center" wrapText="1"/>
    </xf>
    <xf numFmtId="0" fontId="4" fillId="0" borderId="60" xfId="0" applyFont="1" applyBorder="1" applyAlignment="1">
      <alignment vertical="center" wrapText="1"/>
    </xf>
    <xf numFmtId="0" fontId="6" fillId="0" borderId="64" xfId="0" applyFont="1" applyBorder="1" applyAlignment="1">
      <alignment horizontal="center" vertical="top" wrapText="1"/>
    </xf>
    <xf numFmtId="0" fontId="6" fillId="0" borderId="60" xfId="0" applyFont="1" applyBorder="1" applyAlignment="1">
      <alignment horizontal="center" vertical="top"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20" fillId="2" borderId="1" xfId="0" applyFont="1" applyFill="1" applyBorder="1" applyAlignment="1">
      <alignment vertical="center"/>
    </xf>
    <xf numFmtId="0" fontId="23" fillId="6" borderId="97" xfId="0" applyFont="1" applyFill="1" applyBorder="1" applyAlignment="1">
      <alignment horizontal="center" vertical="center" wrapText="1" readingOrder="1"/>
    </xf>
    <xf numFmtId="0" fontId="23" fillId="6" borderId="98" xfId="0" applyFont="1" applyFill="1" applyBorder="1" applyAlignment="1">
      <alignment horizontal="center" vertical="center" wrapText="1" readingOrder="1"/>
    </xf>
    <xf numFmtId="0" fontId="23" fillId="6" borderId="99" xfId="0" applyFont="1" applyFill="1" applyBorder="1" applyAlignment="1">
      <alignment horizontal="center" vertical="center" wrapText="1" readingOrder="1"/>
    </xf>
    <xf numFmtId="0" fontId="23" fillId="7" borderId="97" xfId="0" applyFont="1" applyFill="1" applyBorder="1" applyAlignment="1">
      <alignment horizontal="center" wrapText="1" readingOrder="1"/>
    </xf>
    <xf numFmtId="0" fontId="23" fillId="7" borderId="98" xfId="0" applyFont="1" applyFill="1" applyBorder="1" applyAlignment="1">
      <alignment horizontal="center" wrapText="1" readingOrder="1"/>
    </xf>
    <xf numFmtId="0" fontId="23" fillId="7" borderId="99" xfId="0" applyFont="1" applyFill="1" applyBorder="1" applyAlignment="1">
      <alignment horizontal="center" wrapText="1" readingOrder="1"/>
    </xf>
    <xf numFmtId="0" fontId="23" fillId="6" borderId="19" xfId="0" applyFont="1" applyFill="1" applyBorder="1" applyAlignment="1">
      <alignment horizontal="center" vertical="center" wrapText="1" readingOrder="1"/>
    </xf>
    <xf numFmtId="0" fontId="23" fillId="6" borderId="1" xfId="0" applyFont="1" applyFill="1" applyBorder="1" applyAlignment="1">
      <alignment horizontal="center" vertical="center" wrapText="1" readingOrder="1"/>
    </xf>
    <xf numFmtId="0" fontId="23" fillId="6" borderId="20" xfId="0" applyFont="1" applyFill="1" applyBorder="1" applyAlignment="1">
      <alignment horizontal="center" vertical="center" wrapText="1" readingOrder="1"/>
    </xf>
    <xf numFmtId="0" fontId="23" fillId="7" borderId="19" xfId="0" applyFont="1" applyFill="1" applyBorder="1" applyAlignment="1">
      <alignment horizontal="center" wrapText="1" readingOrder="1"/>
    </xf>
    <xf numFmtId="0" fontId="23" fillId="7" borderId="1" xfId="0" applyFont="1" applyFill="1" applyBorder="1" applyAlignment="1">
      <alignment horizontal="center" wrapText="1" readingOrder="1"/>
    </xf>
    <xf numFmtId="0" fontId="23" fillId="7" borderId="20" xfId="0" applyFont="1" applyFill="1" applyBorder="1" applyAlignment="1">
      <alignment horizontal="center" wrapText="1" readingOrder="1"/>
    </xf>
    <xf numFmtId="0" fontId="23" fillId="6" borderId="40" xfId="0" applyFont="1" applyFill="1" applyBorder="1" applyAlignment="1">
      <alignment horizontal="center" vertical="center" wrapText="1" readingOrder="1"/>
    </xf>
    <xf numFmtId="0" fontId="23" fillId="6" borderId="41" xfId="0" applyFont="1" applyFill="1" applyBorder="1" applyAlignment="1">
      <alignment horizontal="center" vertical="center" wrapText="1" readingOrder="1"/>
    </xf>
    <xf numFmtId="0" fontId="23" fillId="6" borderId="42" xfId="0" applyFont="1" applyFill="1" applyBorder="1" applyAlignment="1">
      <alignment horizontal="center" vertical="center" wrapText="1" readingOrder="1"/>
    </xf>
    <xf numFmtId="0" fontId="23" fillId="7" borderId="40" xfId="0" applyFont="1" applyFill="1" applyBorder="1" applyAlignment="1">
      <alignment horizontal="center" wrapText="1" readingOrder="1"/>
    </xf>
    <xf numFmtId="0" fontId="23" fillId="7" borderId="41" xfId="0" applyFont="1" applyFill="1" applyBorder="1" applyAlignment="1">
      <alignment horizontal="center" wrapText="1" readingOrder="1"/>
    </xf>
    <xf numFmtId="0" fontId="23" fillId="7" borderId="42" xfId="0" applyFont="1" applyFill="1" applyBorder="1" applyAlignment="1">
      <alignment horizontal="center" wrapText="1" readingOrder="1"/>
    </xf>
    <xf numFmtId="0" fontId="23" fillId="8" borderId="97" xfId="0" applyFont="1" applyFill="1" applyBorder="1" applyAlignment="1">
      <alignment horizontal="center" wrapText="1" readingOrder="1"/>
    </xf>
    <xf numFmtId="0" fontId="23" fillId="8" borderId="98" xfId="0" applyFont="1" applyFill="1" applyBorder="1" applyAlignment="1">
      <alignment horizontal="center" wrapText="1" readingOrder="1"/>
    </xf>
    <xf numFmtId="0" fontId="23" fillId="8" borderId="99" xfId="0" applyFont="1" applyFill="1" applyBorder="1" applyAlignment="1">
      <alignment horizontal="center" wrapText="1" readingOrder="1"/>
    </xf>
    <xf numFmtId="0" fontId="23" fillId="8" borderId="19" xfId="0" applyFont="1" applyFill="1" applyBorder="1" applyAlignment="1">
      <alignment horizontal="center" wrapText="1" readingOrder="1"/>
    </xf>
    <xf numFmtId="0" fontId="23" fillId="8" borderId="1" xfId="0" applyFont="1" applyFill="1" applyBorder="1" applyAlignment="1">
      <alignment horizontal="center" wrapText="1" readingOrder="1"/>
    </xf>
    <xf numFmtId="0" fontId="23" fillId="8" borderId="20" xfId="0" applyFont="1" applyFill="1" applyBorder="1" applyAlignment="1">
      <alignment horizontal="center" wrapText="1" readingOrder="1"/>
    </xf>
    <xf numFmtId="0" fontId="23" fillId="8" borderId="40" xfId="0" applyFont="1" applyFill="1" applyBorder="1" applyAlignment="1">
      <alignment horizontal="center" wrapText="1" readingOrder="1"/>
    </xf>
    <xf numFmtId="0" fontId="23" fillId="8" borderId="41" xfId="0" applyFont="1" applyFill="1" applyBorder="1" applyAlignment="1">
      <alignment horizontal="center" wrapText="1" readingOrder="1"/>
    </xf>
    <xf numFmtId="0" fontId="23" fillId="8" borderId="42" xfId="0" applyFont="1" applyFill="1" applyBorder="1" applyAlignment="1">
      <alignment horizontal="center" wrapText="1" readingOrder="1"/>
    </xf>
    <xf numFmtId="0" fontId="23" fillId="9" borderId="97" xfId="0" applyFont="1" applyFill="1" applyBorder="1" applyAlignment="1">
      <alignment horizontal="center" wrapText="1" readingOrder="1"/>
    </xf>
    <xf numFmtId="0" fontId="23" fillId="9" borderId="98" xfId="0" applyFont="1" applyFill="1" applyBorder="1" applyAlignment="1">
      <alignment horizontal="center" wrapText="1" readingOrder="1"/>
    </xf>
    <xf numFmtId="0" fontId="23" fillId="9" borderId="99" xfId="0" applyFont="1" applyFill="1" applyBorder="1" applyAlignment="1">
      <alignment horizontal="center" wrapText="1" readingOrder="1"/>
    </xf>
    <xf numFmtId="0" fontId="23" fillId="9" borderId="19" xfId="0" applyFont="1" applyFill="1" applyBorder="1" applyAlignment="1">
      <alignment horizontal="center" wrapText="1" readingOrder="1"/>
    </xf>
    <xf numFmtId="0" fontId="23" fillId="9" borderId="1" xfId="0" applyFont="1" applyFill="1" applyBorder="1" applyAlignment="1">
      <alignment horizontal="center" wrapText="1" readingOrder="1"/>
    </xf>
    <xf numFmtId="0" fontId="23" fillId="9" borderId="20" xfId="0" applyFont="1" applyFill="1" applyBorder="1" applyAlignment="1">
      <alignment horizontal="center" wrapText="1" readingOrder="1"/>
    </xf>
    <xf numFmtId="0" fontId="23" fillId="9" borderId="40" xfId="0" applyFont="1" applyFill="1" applyBorder="1" applyAlignment="1">
      <alignment horizontal="center" wrapText="1" readingOrder="1"/>
    </xf>
    <xf numFmtId="0" fontId="23" fillId="9" borderId="41" xfId="0" applyFont="1" applyFill="1" applyBorder="1" applyAlignment="1">
      <alignment horizontal="center" wrapText="1" readingOrder="1"/>
    </xf>
    <xf numFmtId="0" fontId="23" fillId="9" borderId="42" xfId="0" applyFont="1" applyFill="1" applyBorder="1" applyAlignment="1">
      <alignment horizontal="center" wrapText="1" readingOrder="1"/>
    </xf>
    <xf numFmtId="0" fontId="25" fillId="8" borderId="98" xfId="0" applyFont="1" applyFill="1" applyBorder="1" applyAlignment="1">
      <alignment horizontal="center" wrapText="1" readingOrder="1"/>
    </xf>
    <xf numFmtId="0" fontId="26" fillId="0" borderId="0" xfId="0" applyFont="1" applyAlignment="1">
      <alignment horizontal="center" vertical="center" wrapText="1"/>
    </xf>
    <xf numFmtId="0" fontId="27" fillId="10" borderId="1" xfId="0" applyFont="1" applyFill="1" applyBorder="1" applyAlignment="1">
      <alignment horizontal="center" vertical="center" wrapText="1" readingOrder="1"/>
    </xf>
    <xf numFmtId="0" fontId="28" fillId="9" borderId="100" xfId="0" applyFont="1" applyFill="1" applyBorder="1" applyAlignment="1">
      <alignment horizontal="center" vertical="center" wrapText="1" readingOrder="1"/>
    </xf>
    <xf numFmtId="0" fontId="28" fillId="0" borderId="101" xfId="0" applyFont="1" applyBorder="1" applyAlignment="1">
      <alignment horizontal="left" vertical="center" wrapText="1" readingOrder="1"/>
    </xf>
    <xf numFmtId="9" fontId="28" fillId="0" borderId="101" xfId="0" applyNumberFormat="1" applyFont="1" applyBorder="1" applyAlignment="1">
      <alignment horizontal="center" vertical="center" wrapText="1" readingOrder="1"/>
    </xf>
    <xf numFmtId="0" fontId="28" fillId="11" borderId="102" xfId="0" applyFont="1" applyFill="1" applyBorder="1" applyAlignment="1">
      <alignment horizontal="center" vertical="center" wrapText="1" readingOrder="1"/>
    </xf>
    <xf numFmtId="0" fontId="28" fillId="0" borderId="102" xfId="0" applyFont="1" applyBorder="1" applyAlignment="1">
      <alignment horizontal="left" vertical="center" wrapText="1" readingOrder="1"/>
    </xf>
    <xf numFmtId="9" fontId="28" fillId="0" borderId="102" xfId="0" applyNumberFormat="1" applyFont="1" applyBorder="1" applyAlignment="1">
      <alignment horizontal="center" vertical="center" wrapText="1" readingOrder="1"/>
    </xf>
    <xf numFmtId="0" fontId="28" fillId="12" borderId="102" xfId="0" applyFont="1" applyFill="1" applyBorder="1" applyAlignment="1">
      <alignment horizontal="center" vertical="center" wrapText="1" readingOrder="1"/>
    </xf>
    <xf numFmtId="0" fontId="28" fillId="13" borderId="102" xfId="0" applyFont="1" applyFill="1" applyBorder="1" applyAlignment="1">
      <alignment horizontal="center" vertical="center" wrapText="1" readingOrder="1"/>
    </xf>
    <xf numFmtId="0" fontId="29" fillId="14" borderId="102"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1" fillId="0" borderId="0" xfId="0" applyFont="1"/>
    <xf numFmtId="0" fontId="31" fillId="2" borderId="1" xfId="0" applyFont="1" applyFill="1" applyBorder="1" applyAlignment="1">
      <alignment horizontal="center" vertical="center" wrapText="1"/>
    </xf>
    <xf numFmtId="0" fontId="32" fillId="10" borderId="1" xfId="0" applyFont="1" applyFill="1" applyBorder="1" applyAlignment="1">
      <alignment horizontal="center" vertical="center" wrapText="1" readingOrder="1"/>
    </xf>
    <xf numFmtId="0" fontId="33" fillId="9" borderId="100" xfId="0" applyFont="1" applyFill="1" applyBorder="1" applyAlignment="1">
      <alignment horizontal="center" vertical="center" wrapText="1" readingOrder="1"/>
    </xf>
    <xf numFmtId="0" fontId="33" fillId="0" borderId="101" xfId="0" applyFont="1" applyBorder="1" applyAlignment="1">
      <alignment horizontal="center" vertical="center" wrapText="1" readingOrder="1"/>
    </xf>
    <xf numFmtId="0" fontId="33" fillId="0" borderId="101" xfId="0" applyFont="1" applyBorder="1" applyAlignment="1">
      <alignment horizontal="left" vertical="center" wrapText="1" readingOrder="1"/>
    </xf>
    <xf numFmtId="0" fontId="33" fillId="11" borderId="102" xfId="0" applyFont="1" applyFill="1" applyBorder="1" applyAlignment="1">
      <alignment horizontal="center" vertical="center" wrapText="1" readingOrder="1"/>
    </xf>
    <xf numFmtId="0" fontId="33" fillId="0" borderId="102" xfId="0" applyFont="1" applyBorder="1" applyAlignment="1">
      <alignment horizontal="center" vertical="center" wrapText="1" readingOrder="1"/>
    </xf>
    <xf numFmtId="0" fontId="33" fillId="0" borderId="102" xfId="0" applyFont="1" applyBorder="1" applyAlignment="1">
      <alignment horizontal="left" vertical="center" wrapText="1" readingOrder="1"/>
    </xf>
    <xf numFmtId="0" fontId="33" fillId="12" borderId="102" xfId="0" applyFont="1" applyFill="1" applyBorder="1" applyAlignment="1">
      <alignment horizontal="center" vertical="center" wrapText="1" readingOrder="1"/>
    </xf>
    <xf numFmtId="0" fontId="33" fillId="13" borderId="102" xfId="0" applyFont="1" applyFill="1" applyBorder="1" applyAlignment="1">
      <alignment horizontal="center" vertical="center" wrapText="1" readingOrder="1"/>
    </xf>
    <xf numFmtId="0" fontId="33" fillId="14" borderId="102" xfId="0" applyFont="1" applyFill="1" applyBorder="1" applyAlignment="1">
      <alignment horizontal="center" vertical="center" wrapText="1" readingOrder="1"/>
    </xf>
    <xf numFmtId="0" fontId="34" fillId="2" borderId="1" xfId="0" applyFont="1" applyFill="1" applyBorder="1"/>
    <xf numFmtId="0" fontId="35" fillId="2" borderId="1" xfId="0" applyFont="1" applyFill="1" applyBorder="1" applyAlignment="1">
      <alignment horizontal="left" vertical="center" wrapText="1" readingOrder="1"/>
    </xf>
    <xf numFmtId="0" fontId="34" fillId="0" borderId="0" xfId="0" applyFont="1"/>
    <xf numFmtId="0" fontId="36" fillId="2" borderId="1" xfId="0" applyFont="1" applyFill="1" applyBorder="1" applyAlignment="1">
      <alignment vertical="center"/>
    </xf>
    <xf numFmtId="0" fontId="35" fillId="0" borderId="0" xfId="0" applyFont="1" applyAlignment="1">
      <alignment horizontal="left" vertical="center" wrapText="1" readingOrder="1"/>
    </xf>
    <xf numFmtId="0" fontId="35" fillId="0" borderId="0" xfId="0" applyFont="1" applyAlignment="1">
      <alignment vertical="center"/>
    </xf>
    <xf numFmtId="0" fontId="37" fillId="0" borderId="0" xfId="0" applyFont="1" applyAlignment="1">
      <alignment horizontal="center" wrapText="1"/>
    </xf>
    <xf numFmtId="0" fontId="38" fillId="0" borderId="0" xfId="0" applyFont="1"/>
    <xf numFmtId="0" fontId="39" fillId="2" borderId="1" xfId="0" applyFont="1" applyFill="1" applyBorder="1"/>
    <xf numFmtId="0" fontId="41" fillId="2" borderId="1" xfId="0" applyFont="1" applyFill="1" applyBorder="1"/>
    <xf numFmtId="0" fontId="42" fillId="15" borderId="107" xfId="0" applyFont="1" applyFill="1" applyBorder="1" applyAlignment="1">
      <alignment horizontal="center" vertical="center" wrapText="1" readingOrder="1"/>
    </xf>
    <xf numFmtId="0" fontId="42" fillId="15" borderId="108" xfId="0" applyFont="1" applyFill="1" applyBorder="1" applyAlignment="1">
      <alignment horizontal="center" vertical="center" wrapText="1" readingOrder="1"/>
    </xf>
    <xf numFmtId="0" fontId="42" fillId="2" borderId="111" xfId="0" applyFont="1" applyFill="1" applyBorder="1" applyAlignment="1">
      <alignment horizontal="center" vertical="center" wrapText="1" readingOrder="1"/>
    </xf>
    <xf numFmtId="0" fontId="43" fillId="2" borderId="111" xfId="0" applyFont="1" applyFill="1" applyBorder="1" applyAlignment="1">
      <alignment horizontal="left" vertical="center" wrapText="1" readingOrder="1"/>
    </xf>
    <xf numFmtId="9" fontId="42" fillId="2" borderId="112" xfId="0" applyNumberFormat="1" applyFont="1" applyFill="1" applyBorder="1" applyAlignment="1">
      <alignment horizontal="center" vertical="center" wrapText="1" readingOrder="1"/>
    </xf>
    <xf numFmtId="0" fontId="42" fillId="2" borderId="115" xfId="0" applyFont="1" applyFill="1" applyBorder="1" applyAlignment="1">
      <alignment horizontal="center" vertical="center" wrapText="1" readingOrder="1"/>
    </xf>
    <xf numFmtId="0" fontId="43" fillId="2" borderId="115" xfId="0" applyFont="1" applyFill="1" applyBorder="1" applyAlignment="1">
      <alignment horizontal="left" vertical="center" wrapText="1" readingOrder="1"/>
    </xf>
    <xf numFmtId="9" fontId="42" fillId="2" borderId="116" xfId="0" applyNumberFormat="1" applyFont="1" applyFill="1" applyBorder="1" applyAlignment="1">
      <alignment horizontal="center" vertical="center" wrapText="1" readingOrder="1"/>
    </xf>
    <xf numFmtId="0" fontId="43" fillId="2" borderId="116" xfId="0" applyFont="1" applyFill="1" applyBorder="1" applyAlignment="1">
      <alignment horizontal="center" vertical="center" wrapText="1" readingOrder="1"/>
    </xf>
    <xf numFmtId="0" fontId="42" fillId="2" borderId="123" xfId="0" applyFont="1" applyFill="1" applyBorder="1" applyAlignment="1">
      <alignment horizontal="center" vertical="center" wrapText="1" readingOrder="1"/>
    </xf>
    <xf numFmtId="0" fontId="43" fillId="2" borderId="123" xfId="0" applyFont="1" applyFill="1" applyBorder="1" applyAlignment="1">
      <alignment horizontal="left" vertical="center" wrapText="1" readingOrder="1"/>
    </xf>
    <xf numFmtId="0" fontId="43" fillId="2" borderId="124" xfId="0" applyFont="1" applyFill="1" applyBorder="1" applyAlignment="1">
      <alignment horizontal="center" vertical="center" wrapText="1" readingOrder="1"/>
    </xf>
    <xf numFmtId="0" fontId="10" fillId="2" borderId="1" xfId="0" applyFont="1" applyFill="1" applyBorder="1"/>
    <xf numFmtId="0" fontId="44" fillId="0" borderId="0" xfId="0" applyFont="1"/>
    <xf numFmtId="0" fontId="39" fillId="0" borderId="0" xfId="0" applyFont="1"/>
    <xf numFmtId="0" fontId="45" fillId="0" borderId="102" xfId="0" applyFont="1" applyBorder="1" applyAlignment="1">
      <alignment horizontal="left" vertical="center" wrapText="1" readingOrder="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2" borderId="33" xfId="0" applyFont="1" applyFill="1" applyBorder="1" applyAlignment="1">
      <alignment horizontal="left" vertical="center" wrapText="1"/>
    </xf>
    <xf numFmtId="0" fontId="3" fillId="0" borderId="34" xfId="0" applyFont="1" applyBorder="1"/>
    <xf numFmtId="0" fontId="6" fillId="0" borderId="56" xfId="0" applyFont="1" applyBorder="1" applyAlignment="1">
      <alignment horizontal="center" vertical="top" wrapText="1"/>
    </xf>
    <xf numFmtId="0" fontId="3" fillId="0" borderId="64" xfId="0" applyFont="1" applyBorder="1"/>
    <xf numFmtId="0" fontId="3" fillId="0" borderId="60" xfId="0" applyFont="1" applyBorder="1"/>
    <xf numFmtId="0" fontId="6" fillId="0" borderId="56" xfId="0" applyFont="1" applyBorder="1" applyAlignment="1">
      <alignment horizontal="center" vertical="top"/>
    </xf>
    <xf numFmtId="0" fontId="6" fillId="0" borderId="56" xfId="0" applyFont="1" applyBorder="1" applyAlignment="1">
      <alignment horizontal="center" vertical="center"/>
    </xf>
    <xf numFmtId="0" fontId="6" fillId="0" borderId="43" xfId="0" applyFont="1" applyBorder="1" applyAlignment="1">
      <alignment horizontal="center" vertical="top" wrapText="1"/>
    </xf>
    <xf numFmtId="0" fontId="3" fillId="0" borderId="65" xfId="0" applyFont="1" applyBorder="1"/>
    <xf numFmtId="0" fontId="3" fillId="0" borderId="46" xfId="0" applyFont="1" applyBorder="1"/>
    <xf numFmtId="0" fontId="6" fillId="0" borderId="45" xfId="0" applyFont="1" applyBorder="1" applyAlignment="1">
      <alignment horizontal="center" vertical="top" wrapText="1"/>
    </xf>
    <xf numFmtId="0" fontId="3" fillId="0" borderId="66" xfId="0" applyFont="1" applyBorder="1"/>
    <xf numFmtId="0" fontId="3" fillId="0" borderId="48" xfId="0" applyFont="1" applyBorder="1"/>
    <xf numFmtId="0" fontId="8" fillId="0" borderId="56" xfId="0" applyFont="1" applyBorder="1" applyAlignment="1">
      <alignment horizontal="center" vertical="top" wrapText="1"/>
    </xf>
    <xf numFmtId="9" fontId="6" fillId="0" borderId="56" xfId="0" applyNumberFormat="1" applyFont="1" applyBorder="1" applyAlignment="1">
      <alignment horizontal="center" vertical="top" wrapText="1"/>
    </xf>
    <xf numFmtId="0" fontId="8" fillId="0" borderId="56" xfId="0" applyFont="1" applyBorder="1" applyAlignment="1">
      <alignment horizontal="center" vertical="top"/>
    </xf>
    <xf numFmtId="0" fontId="6" fillId="0" borderId="49" xfId="0" applyFont="1" applyBorder="1" applyAlignment="1">
      <alignment horizontal="left" vertical="center" wrapText="1"/>
    </xf>
    <xf numFmtId="0" fontId="3" fillId="0" borderId="51" xfId="0" applyFont="1" applyBorder="1"/>
    <xf numFmtId="0" fontId="3" fillId="0" borderId="52" xfId="0" applyFont="1" applyBorder="1"/>
    <xf numFmtId="0" fontId="6" fillId="0" borderId="64" xfId="0" applyFont="1" applyBorder="1" applyAlignment="1">
      <alignment horizontal="center" vertical="top" wrapText="1"/>
    </xf>
    <xf numFmtId="0" fontId="14" fillId="0" borderId="56" xfId="0" applyFont="1" applyBorder="1" applyAlignment="1">
      <alignment horizontal="center" vertical="top" wrapText="1"/>
    </xf>
    <xf numFmtId="0" fontId="14" fillId="0" borderId="43" xfId="0" applyFont="1" applyBorder="1" applyAlignment="1">
      <alignment horizontal="center" vertical="top" wrapText="1"/>
    </xf>
    <xf numFmtId="0" fontId="14" fillId="0" borderId="45" xfId="0" applyFont="1" applyBorder="1" applyAlignment="1">
      <alignment horizontal="center" vertical="top" wrapText="1"/>
    </xf>
    <xf numFmtId="0" fontId="15" fillId="0" borderId="56" xfId="0" applyFont="1" applyBorder="1" applyAlignment="1">
      <alignment horizontal="center" vertical="top" wrapText="1"/>
    </xf>
    <xf numFmtId="9" fontId="14" fillId="0" borderId="56" xfId="0" applyNumberFormat="1" applyFont="1" applyBorder="1" applyAlignment="1">
      <alignment horizontal="center" vertical="top" wrapText="1"/>
    </xf>
    <xf numFmtId="0" fontId="15" fillId="0" borderId="56" xfId="0" applyFont="1" applyBorder="1" applyAlignment="1">
      <alignment horizontal="center" vertical="top"/>
    </xf>
    <xf numFmtId="0" fontId="8" fillId="4" borderId="49" xfId="0" applyFont="1" applyFill="1" applyBorder="1" applyAlignment="1">
      <alignment horizontal="center" vertical="center" wrapText="1"/>
    </xf>
    <xf numFmtId="0" fontId="8" fillId="4" borderId="56" xfId="0" applyFont="1" applyFill="1" applyBorder="1" applyAlignment="1">
      <alignment horizontal="center" vertical="center" textRotation="90" wrapText="1"/>
    </xf>
    <xf numFmtId="0" fontId="14" fillId="0" borderId="56" xfId="0" applyFont="1" applyBorder="1" applyAlignment="1">
      <alignment horizontal="center" vertical="top"/>
    </xf>
    <xf numFmtId="0" fontId="8" fillId="4" borderId="56" xfId="0" applyFont="1" applyFill="1" applyBorder="1" applyAlignment="1">
      <alignment horizontal="center" vertical="center" wrapText="1"/>
    </xf>
    <xf numFmtId="0" fontId="8" fillId="4" borderId="49" xfId="0" applyFont="1" applyFill="1" applyBorder="1" applyAlignment="1">
      <alignment horizontal="center" vertical="center"/>
    </xf>
    <xf numFmtId="0" fontId="8" fillId="4" borderId="53" xfId="0" applyFont="1" applyFill="1" applyBorder="1" applyAlignment="1">
      <alignment horizontal="center" vertical="center"/>
    </xf>
    <xf numFmtId="0" fontId="3" fillId="0" borderId="54" xfId="0" applyFont="1" applyBorder="1"/>
    <xf numFmtId="0" fontId="3" fillId="0" borderId="55" xfId="0" applyFont="1" applyBorder="1"/>
    <xf numFmtId="0" fontId="2" fillId="4" borderId="56" xfId="0" applyFont="1" applyFill="1" applyBorder="1" applyAlignment="1">
      <alignment horizontal="center" vertical="center" textRotation="90"/>
    </xf>
    <xf numFmtId="0" fontId="8" fillId="4" borderId="56" xfId="0" applyFont="1" applyFill="1" applyBorder="1" applyAlignment="1">
      <alignment horizontal="center" vertical="center"/>
    </xf>
    <xf numFmtId="0" fontId="12" fillId="4" borderId="43" xfId="0" applyFont="1" applyFill="1" applyBorder="1" applyAlignment="1">
      <alignment horizontal="center" vertical="center"/>
    </xf>
    <xf numFmtId="0" fontId="3" fillId="0" borderId="44" xfId="0" applyFont="1" applyBorder="1"/>
    <xf numFmtId="0" fontId="3" fillId="0" borderId="45" xfId="0" applyFont="1" applyBorder="1"/>
    <xf numFmtId="0" fontId="3" fillId="0" borderId="47" xfId="0" applyFont="1" applyBorder="1"/>
    <xf numFmtId="0" fontId="13" fillId="4" borderId="49" xfId="0" applyFont="1" applyFill="1" applyBorder="1" applyAlignment="1">
      <alignment horizontal="left" vertical="center"/>
    </xf>
    <xf numFmtId="0" fontId="3" fillId="0" borderId="50" xfId="0" applyFont="1" applyBorder="1"/>
    <xf numFmtId="0" fontId="14" fillId="2" borderId="49" xfId="0" applyFont="1" applyFill="1" applyBorder="1" applyAlignment="1">
      <alignment horizontal="center" vertical="center"/>
    </xf>
    <xf numFmtId="0" fontId="14" fillId="2" borderId="49" xfId="0" applyFont="1" applyFill="1" applyBorder="1" applyAlignment="1">
      <alignment horizontal="center" vertical="center" wrapText="1"/>
    </xf>
    <xf numFmtId="0" fontId="8" fillId="4" borderId="57" xfId="0" applyFont="1" applyFill="1" applyBorder="1" applyAlignment="1">
      <alignment horizontal="center" vertical="center" wrapText="1"/>
    </xf>
    <xf numFmtId="0" fontId="3" fillId="0" borderId="61" xfId="0" applyFont="1" applyBorder="1"/>
    <xf numFmtId="0" fontId="8" fillId="4" borderId="57" xfId="0" applyFont="1" applyFill="1" applyBorder="1" applyAlignment="1">
      <alignment horizontal="center" vertical="center"/>
    </xf>
    <xf numFmtId="0" fontId="8" fillId="4" borderId="59" xfId="0" applyFont="1" applyFill="1" applyBorder="1" applyAlignment="1">
      <alignment horizontal="center" vertical="center"/>
    </xf>
    <xf numFmtId="0" fontId="3" fillId="0" borderId="62" xfId="0" applyFont="1" applyBorder="1"/>
    <xf numFmtId="0" fontId="8" fillId="4" borderId="59" xfId="0" applyFont="1" applyFill="1" applyBorder="1" applyAlignment="1">
      <alignment horizontal="center" vertical="center" wrapText="1"/>
    </xf>
    <xf numFmtId="0" fontId="18" fillId="8" borderId="67" xfId="0" applyFont="1" applyFill="1" applyBorder="1" applyAlignment="1">
      <alignment horizontal="center" wrapText="1" readingOrder="1"/>
    </xf>
    <xf numFmtId="0" fontId="3" fillId="0" borderId="75" xfId="0" applyFont="1" applyBorder="1"/>
    <xf numFmtId="0" fontId="3" fillId="0" borderId="72" xfId="0" applyFont="1" applyBorder="1"/>
    <xf numFmtId="0" fontId="3" fillId="0" borderId="85" xfId="0" applyFont="1" applyBorder="1"/>
    <xf numFmtId="0" fontId="18" fillId="8" borderId="88" xfId="0" applyFont="1" applyFill="1" applyBorder="1" applyAlignment="1">
      <alignment horizontal="center" wrapText="1" readingOrder="1"/>
    </xf>
    <xf numFmtId="0" fontId="3" fillId="0" borderId="69" xfId="0" applyFont="1" applyBorder="1"/>
    <xf numFmtId="0" fontId="3" fillId="0" borderId="84" xfId="0" applyFont="1" applyBorder="1"/>
    <xf numFmtId="0" fontId="3" fillId="0" borderId="74" xfId="0" applyFont="1" applyBorder="1"/>
    <xf numFmtId="0" fontId="18" fillId="8" borderId="80" xfId="0" applyFont="1" applyFill="1" applyBorder="1" applyAlignment="1">
      <alignment horizontal="center" wrapText="1" readingOrder="1"/>
    </xf>
    <xf numFmtId="0" fontId="3" fillId="0" borderId="79" xfId="0" applyFont="1" applyBorder="1"/>
    <xf numFmtId="0" fontId="3" fillId="0" borderId="78" xfId="0" applyFont="1" applyBorder="1"/>
    <xf numFmtId="0" fontId="18" fillId="6" borderId="76" xfId="0" applyFont="1" applyFill="1" applyBorder="1" applyAlignment="1">
      <alignment horizontal="center" vertical="center" wrapText="1" readingOrder="1"/>
    </xf>
    <xf numFmtId="0" fontId="18" fillId="6" borderId="80" xfId="0" applyFont="1" applyFill="1" applyBorder="1" applyAlignment="1">
      <alignment horizontal="center" vertical="center" wrapText="1" readingOrder="1"/>
    </xf>
    <xf numFmtId="0" fontId="18" fillId="7" borderId="76" xfId="0" applyFont="1" applyFill="1" applyBorder="1" applyAlignment="1">
      <alignment horizontal="center" wrapText="1" readingOrder="1"/>
    </xf>
    <xf numFmtId="0" fontId="18" fillId="7" borderId="80" xfId="0" applyFont="1" applyFill="1" applyBorder="1" applyAlignment="1">
      <alignment horizontal="center" wrapText="1" readingOrder="1"/>
    </xf>
    <xf numFmtId="0" fontId="18" fillId="9" borderId="67" xfId="0" applyFont="1" applyFill="1" applyBorder="1" applyAlignment="1">
      <alignment horizontal="center" wrapText="1" readingOrder="1"/>
    </xf>
    <xf numFmtId="0" fontId="18" fillId="6" borderId="88" xfId="0" applyFont="1" applyFill="1" applyBorder="1" applyAlignment="1">
      <alignment horizontal="center" vertical="center" wrapText="1" readingOrder="1"/>
    </xf>
    <xf numFmtId="0" fontId="18" fillId="6" borderId="67" xfId="0" applyFont="1" applyFill="1" applyBorder="1" applyAlignment="1">
      <alignment horizontal="center" vertical="center" wrapText="1" readingOrder="1"/>
    </xf>
    <xf numFmtId="0" fontId="18" fillId="7" borderId="88" xfId="0" applyFont="1" applyFill="1" applyBorder="1" applyAlignment="1">
      <alignment horizontal="center" wrapText="1" readingOrder="1"/>
    </xf>
    <xf numFmtId="0" fontId="18" fillId="7" borderId="67" xfId="0" applyFont="1" applyFill="1" applyBorder="1" applyAlignment="1">
      <alignment horizontal="center" wrapText="1" readingOrder="1"/>
    </xf>
    <xf numFmtId="0" fontId="17" fillId="0" borderId="76" xfId="0" applyFont="1" applyBorder="1" applyAlignment="1">
      <alignment horizontal="center" vertical="center" wrapText="1"/>
    </xf>
    <xf numFmtId="0" fontId="3" fillId="0" borderId="77" xfId="0" applyFont="1" applyBorder="1"/>
    <xf numFmtId="0" fontId="3" fillId="0" borderId="89" xfId="0" applyFont="1" applyBorder="1"/>
    <xf numFmtId="0" fontId="3" fillId="0" borderId="90" xfId="0" applyFont="1" applyBorder="1"/>
    <xf numFmtId="0" fontId="3" fillId="0" borderId="91" xfId="0" applyFont="1" applyBorder="1"/>
    <xf numFmtId="0" fontId="18" fillId="8" borderId="76" xfId="0" applyFont="1" applyFill="1" applyBorder="1" applyAlignment="1">
      <alignment horizontal="center" wrapText="1" readingOrder="1"/>
    </xf>
    <xf numFmtId="0" fontId="3" fillId="0" borderId="93" xfId="0" applyFont="1" applyBorder="1"/>
    <xf numFmtId="0" fontId="3" fillId="0" borderId="92" xfId="0" applyFont="1" applyBorder="1"/>
    <xf numFmtId="0" fontId="18" fillId="9" borderId="88" xfId="0" applyFont="1" applyFill="1" applyBorder="1" applyAlignment="1">
      <alignment horizontal="center" wrapText="1" readingOrder="1"/>
    </xf>
    <xf numFmtId="0" fontId="12" fillId="0" borderId="0" xfId="0" applyFont="1" applyAlignment="1">
      <alignment horizontal="center" vertical="center" wrapText="1"/>
    </xf>
    <xf numFmtId="0" fontId="16" fillId="5" borderId="67" xfId="0" applyFont="1" applyFill="1" applyBorder="1" applyAlignment="1">
      <alignment horizontal="center" vertical="center" wrapText="1" readingOrder="1"/>
    </xf>
    <xf numFmtId="0" fontId="3" fillId="0" borderId="68" xfId="0" applyFont="1" applyBorder="1"/>
    <xf numFmtId="0" fontId="3" fillId="0" borderId="70" xfId="0" applyFont="1" applyBorder="1"/>
    <xf numFmtId="0" fontId="3" fillId="0" borderId="71" xfId="0" applyFont="1" applyBorder="1"/>
    <xf numFmtId="0" fontId="3" fillId="0" borderId="73" xfId="0" applyFont="1" applyBorder="1"/>
    <xf numFmtId="0" fontId="16" fillId="5" borderId="67" xfId="0" applyFont="1" applyFill="1" applyBorder="1" applyAlignment="1">
      <alignment horizontal="center" vertical="center" textRotation="90" wrapText="1" readingOrder="1"/>
    </xf>
    <xf numFmtId="0" fontId="18" fillId="9" borderId="76" xfId="0" applyFont="1" applyFill="1" applyBorder="1" applyAlignment="1">
      <alignment horizontal="center" wrapText="1" readingOrder="1"/>
    </xf>
    <xf numFmtId="0" fontId="18" fillId="9" borderId="80" xfId="0" applyFont="1" applyFill="1" applyBorder="1" applyAlignment="1">
      <alignment horizontal="center" wrapText="1" readingOrder="1"/>
    </xf>
    <xf numFmtId="0" fontId="19" fillId="7" borderId="81" xfId="0" applyFont="1" applyFill="1" applyBorder="1" applyAlignment="1">
      <alignment horizontal="center" vertical="center" wrapText="1" readingOrder="1"/>
    </xf>
    <xf numFmtId="0" fontId="3" fillId="0" borderId="82" xfId="0" applyFont="1" applyBorder="1"/>
    <xf numFmtId="0" fontId="3" fillId="0" borderId="83" xfId="0" applyFont="1" applyBorder="1"/>
    <xf numFmtId="0" fontId="3" fillId="0" borderId="86" xfId="0" applyFont="1" applyBorder="1"/>
    <xf numFmtId="0" fontId="3" fillId="0" borderId="87" xfId="0" applyFont="1" applyBorder="1"/>
    <xf numFmtId="0" fontId="3" fillId="0" borderId="94" xfId="0" applyFont="1" applyBorder="1"/>
    <xf numFmtId="0" fontId="3" fillId="0" borderId="95" xfId="0" applyFont="1" applyBorder="1"/>
    <xf numFmtId="0" fontId="3" fillId="0" borderId="96" xfId="0" applyFont="1" applyBorder="1"/>
    <xf numFmtId="0" fontId="19" fillId="9" borderId="81" xfId="0" applyFont="1" applyFill="1" applyBorder="1" applyAlignment="1">
      <alignment horizontal="center" vertical="center" wrapText="1" readingOrder="1"/>
    </xf>
    <xf numFmtId="0" fontId="19" fillId="6" borderId="81" xfId="0" applyFont="1" applyFill="1" applyBorder="1" applyAlignment="1">
      <alignment horizontal="center" vertical="center" wrapText="1" readingOrder="1"/>
    </xf>
    <xf numFmtId="0" fontId="19" fillId="8" borderId="81" xfId="0" applyFont="1" applyFill="1" applyBorder="1" applyAlignment="1">
      <alignment horizontal="center" vertical="center" wrapText="1" readingOrder="1"/>
    </xf>
    <xf numFmtId="0" fontId="21" fillId="0" borderId="0" xfId="0" applyFont="1" applyAlignment="1">
      <alignment horizontal="center" vertical="center" wrapText="1"/>
    </xf>
    <xf numFmtId="0" fontId="22" fillId="0" borderId="76" xfId="0" applyFont="1" applyBorder="1" applyAlignment="1">
      <alignment horizontal="center" vertical="center" wrapText="1"/>
    </xf>
    <xf numFmtId="0" fontId="24" fillId="6" borderId="81" xfId="0" applyFont="1" applyFill="1" applyBorder="1" applyAlignment="1">
      <alignment horizontal="center" vertical="center" wrapText="1" readingOrder="1"/>
    </xf>
    <xf numFmtId="0" fontId="24" fillId="8" borderId="81" xfId="0" applyFont="1" applyFill="1" applyBorder="1" applyAlignment="1">
      <alignment horizontal="center" vertical="center" wrapText="1" readingOrder="1"/>
    </xf>
    <xf numFmtId="0" fontId="24" fillId="7" borderId="81" xfId="0" applyFont="1" applyFill="1" applyBorder="1" applyAlignment="1">
      <alignment horizontal="center" vertical="center" wrapText="1" readingOrder="1"/>
    </xf>
    <xf numFmtId="0" fontId="24" fillId="9" borderId="81" xfId="0" applyFont="1" applyFill="1" applyBorder="1" applyAlignment="1">
      <alignment horizontal="center" vertical="center" wrapText="1" readingOrder="1"/>
    </xf>
    <xf numFmtId="0" fontId="13" fillId="0" borderId="0" xfId="0" applyFont="1" applyAlignment="1">
      <alignment horizontal="center" vertical="center"/>
    </xf>
    <xf numFmtId="0" fontId="30" fillId="0" borderId="0" xfId="0" applyFont="1" applyAlignment="1">
      <alignment horizontal="center" vertical="center"/>
    </xf>
    <xf numFmtId="0" fontId="14" fillId="2" borderId="125" xfId="0" applyFont="1" applyFill="1" applyBorder="1" applyAlignment="1">
      <alignment horizontal="left" vertical="center" wrapText="1"/>
    </xf>
    <xf numFmtId="0" fontId="3" fillId="0" borderId="126" xfId="0" applyFont="1" applyBorder="1"/>
    <xf numFmtId="0" fontId="42" fillId="2" borderId="118" xfId="0" applyFont="1" applyFill="1" applyBorder="1" applyAlignment="1">
      <alignment horizontal="center" vertical="center" wrapText="1" readingOrder="1"/>
    </xf>
    <xf numFmtId="0" fontId="3" fillId="0" borderId="117" xfId="0" applyFont="1" applyBorder="1"/>
    <xf numFmtId="0" fontId="3" fillId="0" borderId="122" xfId="0" applyFont="1" applyBorder="1"/>
    <xf numFmtId="0" fontId="40" fillId="15" borderId="103" xfId="0" applyFont="1" applyFill="1" applyBorder="1" applyAlignment="1">
      <alignment horizontal="center" vertical="center" wrapText="1" readingOrder="1"/>
    </xf>
    <xf numFmtId="0" fontId="3" fillId="0" borderId="104" xfId="0" applyFont="1" applyBorder="1"/>
    <xf numFmtId="0" fontId="3" fillId="0" borderId="105" xfId="0" applyFont="1" applyBorder="1"/>
    <xf numFmtId="0" fontId="42" fillId="15" borderId="103" xfId="0" applyFont="1" applyFill="1" applyBorder="1" applyAlignment="1">
      <alignment horizontal="center" vertical="center" wrapText="1" readingOrder="1"/>
    </xf>
    <xf numFmtId="0" fontId="3" fillId="0" borderId="106" xfId="0" applyFont="1" applyBorder="1"/>
    <xf numFmtId="0" fontId="42" fillId="2" borderId="109" xfId="0" applyFont="1" applyFill="1" applyBorder="1" applyAlignment="1">
      <alignment horizontal="center" vertical="center" wrapText="1" readingOrder="1"/>
    </xf>
    <xf numFmtId="0" fontId="3" fillId="0" borderId="113" xfId="0" applyFont="1" applyBorder="1"/>
    <xf numFmtId="0" fontId="3" fillId="0" borderId="119" xfId="0" applyFont="1" applyBorder="1"/>
    <xf numFmtId="0" fontId="42" fillId="2" borderId="110" xfId="0" applyFont="1" applyFill="1" applyBorder="1" applyAlignment="1">
      <alignment horizontal="center" vertical="center" wrapText="1" readingOrder="1"/>
    </xf>
    <xf numFmtId="0" fontId="3" fillId="0" borderId="114" xfId="0" applyFont="1" applyBorder="1"/>
    <xf numFmtId="0" fontId="42" fillId="2" borderId="120" xfId="0" applyFont="1" applyFill="1" applyBorder="1" applyAlignment="1">
      <alignment horizontal="center" vertical="center" wrapText="1" readingOrder="1"/>
    </xf>
    <xf numFmtId="0" fontId="3" fillId="0" borderId="121" xfId="0" applyFont="1" applyBorder="1"/>
  </cellXfs>
  <cellStyles count="1">
    <cellStyle name="Normal" xfId="0" builtinId="0"/>
  </cellStyles>
  <dxfs count="302">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301"/>
      <tableStyleElement type="firstRowStripe" dxfId="300"/>
      <tableStyleElement type="secondRowStripe" dxfId="29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61" t="s">
        <v>0</v>
      </c>
      <c r="C2" s="162"/>
      <c r="D2" s="162"/>
      <c r="E2" s="162"/>
      <c r="F2" s="162"/>
      <c r="G2" s="162"/>
      <c r="H2" s="163"/>
      <c r="I2" s="1"/>
      <c r="J2" s="1"/>
      <c r="K2" s="1"/>
      <c r="L2" s="1"/>
      <c r="M2" s="1"/>
      <c r="N2" s="1"/>
      <c r="O2" s="1"/>
      <c r="P2" s="1"/>
      <c r="Q2" s="1"/>
      <c r="R2" s="1"/>
      <c r="S2" s="1"/>
      <c r="T2" s="1"/>
      <c r="U2" s="1"/>
      <c r="V2" s="1"/>
      <c r="W2" s="1"/>
      <c r="X2" s="1"/>
      <c r="Y2" s="1"/>
      <c r="Z2" s="1"/>
    </row>
    <row r="3" spans="1:26">
      <c r="A3" s="1"/>
      <c r="B3" s="2"/>
      <c r="C3" s="3"/>
      <c r="D3" s="3"/>
      <c r="E3" s="3"/>
      <c r="F3" s="3"/>
      <c r="G3" s="3"/>
      <c r="H3" s="4"/>
      <c r="I3" s="1"/>
      <c r="J3" s="1"/>
      <c r="K3" s="1"/>
      <c r="L3" s="1"/>
      <c r="M3" s="1"/>
      <c r="N3" s="1"/>
      <c r="O3" s="1"/>
      <c r="P3" s="1"/>
      <c r="Q3" s="1"/>
      <c r="R3" s="1"/>
      <c r="S3" s="1"/>
      <c r="T3" s="1"/>
      <c r="U3" s="1"/>
      <c r="V3" s="1"/>
      <c r="W3" s="1"/>
      <c r="X3" s="1"/>
      <c r="Y3" s="1"/>
      <c r="Z3" s="1"/>
    </row>
    <row r="4" spans="1:26" ht="63" customHeight="1">
      <c r="A4" s="1"/>
      <c r="B4" s="164" t="s">
        <v>1</v>
      </c>
      <c r="C4" s="165"/>
      <c r="D4" s="165"/>
      <c r="E4" s="165"/>
      <c r="F4" s="165"/>
      <c r="G4" s="165"/>
      <c r="H4" s="166"/>
      <c r="I4" s="1"/>
      <c r="J4" s="1"/>
      <c r="K4" s="1"/>
      <c r="L4" s="1"/>
      <c r="M4" s="1"/>
      <c r="N4" s="1"/>
      <c r="O4" s="1"/>
      <c r="P4" s="1"/>
      <c r="Q4" s="1"/>
      <c r="R4" s="1"/>
      <c r="S4" s="1"/>
      <c r="T4" s="1"/>
      <c r="U4" s="1"/>
      <c r="V4" s="1"/>
      <c r="W4" s="1"/>
      <c r="X4" s="1"/>
      <c r="Y4" s="1"/>
      <c r="Z4" s="1"/>
    </row>
    <row r="5" spans="1:26" ht="63" customHeight="1">
      <c r="A5" s="1"/>
      <c r="B5" s="167"/>
      <c r="C5" s="168"/>
      <c r="D5" s="168"/>
      <c r="E5" s="168"/>
      <c r="F5" s="168"/>
      <c r="G5" s="168"/>
      <c r="H5" s="169"/>
      <c r="I5" s="1"/>
      <c r="J5" s="1"/>
      <c r="K5" s="1"/>
      <c r="L5" s="1"/>
      <c r="M5" s="1"/>
      <c r="N5" s="1"/>
      <c r="O5" s="1"/>
      <c r="P5" s="1"/>
      <c r="Q5" s="1"/>
      <c r="R5" s="1"/>
      <c r="S5" s="1"/>
      <c r="T5" s="1"/>
      <c r="U5" s="1"/>
      <c r="V5" s="1"/>
      <c r="W5" s="1"/>
      <c r="X5" s="1"/>
      <c r="Y5" s="1"/>
      <c r="Z5" s="1"/>
    </row>
    <row r="6" spans="1:26">
      <c r="A6" s="1"/>
      <c r="B6" s="170" t="s">
        <v>2</v>
      </c>
      <c r="C6" s="171"/>
      <c r="D6" s="171"/>
      <c r="E6" s="171"/>
      <c r="F6" s="171"/>
      <c r="G6" s="171"/>
      <c r="H6" s="172"/>
      <c r="I6" s="1"/>
      <c r="J6" s="1"/>
      <c r="K6" s="1"/>
      <c r="L6" s="1"/>
      <c r="M6" s="1"/>
      <c r="N6" s="1"/>
      <c r="O6" s="1"/>
      <c r="P6" s="1"/>
      <c r="Q6" s="1"/>
      <c r="R6" s="1"/>
      <c r="S6" s="1"/>
      <c r="T6" s="1"/>
      <c r="U6" s="1"/>
      <c r="V6" s="1"/>
      <c r="W6" s="1"/>
      <c r="X6" s="1"/>
      <c r="Y6" s="1"/>
      <c r="Z6" s="1"/>
    </row>
    <row r="7" spans="1:26" ht="95.25" customHeight="1">
      <c r="A7" s="1"/>
      <c r="B7" s="173" t="s">
        <v>3</v>
      </c>
      <c r="C7" s="174"/>
      <c r="D7" s="174"/>
      <c r="E7" s="174"/>
      <c r="F7" s="174"/>
      <c r="G7" s="174"/>
      <c r="H7" s="175"/>
      <c r="I7" s="1"/>
      <c r="J7" s="1"/>
      <c r="K7" s="1"/>
      <c r="L7" s="1"/>
      <c r="M7" s="1"/>
      <c r="N7" s="1"/>
      <c r="O7" s="1"/>
      <c r="P7" s="1"/>
      <c r="Q7" s="1"/>
      <c r="R7" s="1"/>
      <c r="S7" s="1"/>
      <c r="T7" s="1"/>
      <c r="U7" s="1"/>
      <c r="V7" s="1"/>
      <c r="W7" s="1"/>
      <c r="X7" s="1"/>
      <c r="Y7" s="1"/>
      <c r="Z7" s="1"/>
    </row>
    <row r="8" spans="1:26" ht="16.5">
      <c r="A8" s="1"/>
      <c r="B8" s="5"/>
      <c r="C8" s="6"/>
      <c r="D8" s="6"/>
      <c r="E8" s="6"/>
      <c r="F8" s="6"/>
      <c r="G8" s="6"/>
      <c r="H8" s="7"/>
      <c r="I8" s="1"/>
      <c r="J8" s="1"/>
      <c r="K8" s="1"/>
      <c r="L8" s="1"/>
      <c r="M8" s="1"/>
      <c r="N8" s="1"/>
      <c r="O8" s="1"/>
      <c r="P8" s="1"/>
      <c r="Q8" s="1"/>
      <c r="R8" s="1"/>
      <c r="S8" s="1"/>
      <c r="T8" s="1"/>
      <c r="U8" s="1"/>
      <c r="V8" s="1"/>
      <c r="W8" s="1"/>
      <c r="X8" s="1"/>
      <c r="Y8" s="1"/>
      <c r="Z8" s="1"/>
    </row>
    <row r="9" spans="1:26" ht="16.5" customHeight="1">
      <c r="A9" s="1"/>
      <c r="B9" s="176" t="s">
        <v>4</v>
      </c>
      <c r="C9" s="165"/>
      <c r="D9" s="165"/>
      <c r="E9" s="165"/>
      <c r="F9" s="165"/>
      <c r="G9" s="165"/>
      <c r="H9" s="166"/>
      <c r="I9" s="1"/>
      <c r="J9" s="1"/>
      <c r="K9" s="1"/>
      <c r="L9" s="1"/>
      <c r="M9" s="1"/>
      <c r="N9" s="1"/>
      <c r="O9" s="1"/>
      <c r="P9" s="1"/>
      <c r="Q9" s="1"/>
      <c r="R9" s="1"/>
      <c r="S9" s="1"/>
      <c r="T9" s="1"/>
      <c r="U9" s="1"/>
      <c r="V9" s="1"/>
      <c r="W9" s="1"/>
      <c r="X9" s="1"/>
      <c r="Y9" s="1"/>
      <c r="Z9" s="1"/>
    </row>
    <row r="10" spans="1:26" ht="44.25" customHeight="1">
      <c r="A10" s="1"/>
      <c r="B10" s="177"/>
      <c r="C10" s="165"/>
      <c r="D10" s="165"/>
      <c r="E10" s="165"/>
      <c r="F10" s="165"/>
      <c r="G10" s="165"/>
      <c r="H10" s="166"/>
      <c r="I10" s="1"/>
      <c r="J10" s="1"/>
      <c r="K10" s="1"/>
      <c r="L10" s="1"/>
      <c r="M10" s="1"/>
      <c r="N10" s="1"/>
      <c r="O10" s="1"/>
      <c r="P10" s="1"/>
      <c r="Q10" s="1"/>
      <c r="R10" s="1"/>
      <c r="S10" s="1"/>
      <c r="T10" s="1"/>
      <c r="U10" s="1"/>
      <c r="V10" s="1"/>
      <c r="W10" s="1"/>
      <c r="X10" s="1"/>
      <c r="Y10" s="1"/>
      <c r="Z10" s="1"/>
    </row>
    <row r="11" spans="1:26">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c r="A12" s="1"/>
      <c r="B12" s="8"/>
      <c r="C12" s="157" t="s">
        <v>5</v>
      </c>
      <c r="D12" s="158"/>
      <c r="E12" s="159" t="s">
        <v>6</v>
      </c>
      <c r="F12" s="160"/>
      <c r="G12" s="9"/>
      <c r="H12" s="12"/>
      <c r="I12" s="1"/>
      <c r="J12" s="1"/>
      <c r="K12" s="1"/>
      <c r="L12" s="1"/>
      <c r="M12" s="1"/>
      <c r="N12" s="1"/>
      <c r="O12" s="1"/>
      <c r="P12" s="1"/>
      <c r="Q12" s="1"/>
      <c r="R12" s="1"/>
      <c r="S12" s="1"/>
      <c r="T12" s="1"/>
      <c r="U12" s="1"/>
      <c r="V12" s="1"/>
      <c r="W12" s="1"/>
      <c r="X12" s="1"/>
      <c r="Y12" s="1"/>
      <c r="Z12" s="1"/>
    </row>
    <row r="13" spans="1:26" ht="35.25" customHeight="1">
      <c r="A13" s="1"/>
      <c r="B13" s="8"/>
      <c r="C13" s="153" t="s">
        <v>7</v>
      </c>
      <c r="D13" s="154"/>
      <c r="E13" s="155" t="s">
        <v>8</v>
      </c>
      <c r="F13" s="156"/>
      <c r="G13" s="9"/>
      <c r="H13" s="12"/>
      <c r="I13" s="1"/>
      <c r="J13" s="1"/>
      <c r="K13" s="1"/>
      <c r="L13" s="1"/>
      <c r="M13" s="1"/>
      <c r="N13" s="1"/>
      <c r="O13" s="1"/>
      <c r="P13" s="1"/>
      <c r="Q13" s="1"/>
      <c r="R13" s="1"/>
      <c r="S13" s="1"/>
      <c r="T13" s="1"/>
      <c r="U13" s="1"/>
      <c r="V13" s="1"/>
      <c r="W13" s="1"/>
      <c r="X13" s="1"/>
      <c r="Y13" s="1"/>
      <c r="Z13" s="1"/>
    </row>
    <row r="14" spans="1:26" ht="17.25" customHeight="1">
      <c r="A14" s="1"/>
      <c r="B14" s="8"/>
      <c r="C14" s="153" t="s">
        <v>9</v>
      </c>
      <c r="D14" s="154"/>
      <c r="E14" s="155" t="s">
        <v>10</v>
      </c>
      <c r="F14" s="156"/>
      <c r="G14" s="9"/>
      <c r="H14" s="12"/>
      <c r="I14" s="1"/>
      <c r="J14" s="1"/>
      <c r="K14" s="1"/>
      <c r="L14" s="1"/>
      <c r="M14" s="1"/>
      <c r="N14" s="1"/>
      <c r="O14" s="1"/>
      <c r="P14" s="1"/>
      <c r="Q14" s="1"/>
      <c r="R14" s="1"/>
      <c r="S14" s="1"/>
      <c r="T14" s="1"/>
      <c r="U14" s="1"/>
      <c r="V14" s="1"/>
      <c r="W14" s="1"/>
      <c r="X14" s="1"/>
      <c r="Y14" s="1"/>
      <c r="Z14" s="1"/>
    </row>
    <row r="15" spans="1:26" ht="19.5" customHeight="1">
      <c r="A15" s="1"/>
      <c r="B15" s="8"/>
      <c r="C15" s="153" t="s">
        <v>11</v>
      </c>
      <c r="D15" s="154"/>
      <c r="E15" s="155" t="s">
        <v>12</v>
      </c>
      <c r="F15" s="156"/>
      <c r="G15" s="9"/>
      <c r="H15" s="12"/>
      <c r="I15" s="1"/>
      <c r="J15" s="1"/>
      <c r="K15" s="1"/>
      <c r="L15" s="1"/>
      <c r="M15" s="1"/>
      <c r="N15" s="1"/>
      <c r="O15" s="1"/>
      <c r="P15" s="1"/>
      <c r="Q15" s="1"/>
      <c r="R15" s="1"/>
      <c r="S15" s="1"/>
      <c r="T15" s="1"/>
      <c r="U15" s="1"/>
      <c r="V15" s="1"/>
      <c r="W15" s="1"/>
      <c r="X15" s="1"/>
      <c r="Y15" s="1"/>
      <c r="Z15" s="1"/>
    </row>
    <row r="16" spans="1:26" ht="69.75" customHeight="1">
      <c r="A16" s="1"/>
      <c r="B16" s="8"/>
      <c r="C16" s="153" t="s">
        <v>13</v>
      </c>
      <c r="D16" s="154"/>
      <c r="E16" s="155" t="s">
        <v>14</v>
      </c>
      <c r="F16" s="156"/>
      <c r="G16" s="9"/>
      <c r="H16" s="12"/>
      <c r="I16" s="1"/>
      <c r="J16" s="1"/>
      <c r="K16" s="1"/>
      <c r="L16" s="1"/>
      <c r="M16" s="1"/>
      <c r="N16" s="1"/>
      <c r="O16" s="1"/>
      <c r="P16" s="1"/>
      <c r="Q16" s="1"/>
      <c r="R16" s="1"/>
      <c r="S16" s="1"/>
      <c r="T16" s="1"/>
      <c r="U16" s="1"/>
      <c r="V16" s="1"/>
      <c r="W16" s="1"/>
      <c r="X16" s="1"/>
      <c r="Y16" s="1"/>
      <c r="Z16" s="1"/>
    </row>
    <row r="17" spans="1:26" ht="34.5" customHeight="1">
      <c r="A17" s="1"/>
      <c r="B17" s="8"/>
      <c r="C17" s="151" t="s">
        <v>15</v>
      </c>
      <c r="D17" s="152"/>
      <c r="E17" s="147" t="s">
        <v>16</v>
      </c>
      <c r="F17" s="148"/>
      <c r="G17" s="9"/>
      <c r="H17" s="12"/>
      <c r="I17" s="1"/>
      <c r="J17" s="1"/>
      <c r="K17" s="1"/>
      <c r="L17" s="1"/>
      <c r="M17" s="1"/>
      <c r="N17" s="1"/>
      <c r="O17" s="1"/>
      <c r="P17" s="1"/>
      <c r="Q17" s="1"/>
      <c r="R17" s="1"/>
      <c r="S17" s="1"/>
      <c r="T17" s="1"/>
      <c r="U17" s="1"/>
      <c r="V17" s="1"/>
      <c r="W17" s="1"/>
      <c r="X17" s="1"/>
      <c r="Y17" s="1"/>
      <c r="Z17" s="1"/>
    </row>
    <row r="18" spans="1:26" ht="27.75" customHeight="1">
      <c r="A18" s="1"/>
      <c r="B18" s="8"/>
      <c r="C18" s="151" t="s">
        <v>17</v>
      </c>
      <c r="D18" s="152"/>
      <c r="E18" s="147" t="s">
        <v>18</v>
      </c>
      <c r="F18" s="148"/>
      <c r="G18" s="9"/>
      <c r="H18" s="12"/>
      <c r="I18" s="1"/>
      <c r="J18" s="1"/>
      <c r="K18" s="1"/>
      <c r="L18" s="1"/>
      <c r="M18" s="1"/>
      <c r="N18" s="1"/>
      <c r="O18" s="1"/>
      <c r="P18" s="1"/>
      <c r="Q18" s="1"/>
      <c r="R18" s="1"/>
      <c r="S18" s="1"/>
      <c r="T18" s="1"/>
      <c r="U18" s="1"/>
      <c r="V18" s="1"/>
      <c r="W18" s="1"/>
      <c r="X18" s="1"/>
      <c r="Y18" s="1"/>
      <c r="Z18" s="1"/>
    </row>
    <row r="19" spans="1:26" ht="28.5" customHeight="1">
      <c r="A19" s="1"/>
      <c r="B19" s="8"/>
      <c r="C19" s="151" t="s">
        <v>19</v>
      </c>
      <c r="D19" s="152"/>
      <c r="E19" s="147" t="s">
        <v>20</v>
      </c>
      <c r="F19" s="148"/>
      <c r="G19" s="9"/>
      <c r="H19" s="12"/>
      <c r="I19" s="1"/>
      <c r="J19" s="1"/>
      <c r="K19" s="1"/>
      <c r="L19" s="1"/>
      <c r="M19" s="1"/>
      <c r="N19" s="1"/>
      <c r="O19" s="1"/>
      <c r="P19" s="1"/>
      <c r="Q19" s="1"/>
      <c r="R19" s="1"/>
      <c r="S19" s="1"/>
      <c r="T19" s="1"/>
      <c r="U19" s="1"/>
      <c r="V19" s="1"/>
      <c r="W19" s="1"/>
      <c r="X19" s="1"/>
      <c r="Y19" s="1"/>
      <c r="Z19" s="1"/>
    </row>
    <row r="20" spans="1:26" ht="72.75" customHeight="1">
      <c r="A20" s="1"/>
      <c r="B20" s="8"/>
      <c r="C20" s="151" t="s">
        <v>21</v>
      </c>
      <c r="D20" s="152"/>
      <c r="E20" s="147" t="s">
        <v>22</v>
      </c>
      <c r="F20" s="148"/>
      <c r="G20" s="9"/>
      <c r="H20" s="12"/>
      <c r="I20" s="1"/>
      <c r="J20" s="1"/>
      <c r="K20" s="1"/>
      <c r="L20" s="1"/>
      <c r="M20" s="1"/>
      <c r="N20" s="1"/>
      <c r="O20" s="1"/>
      <c r="P20" s="1"/>
      <c r="Q20" s="1"/>
      <c r="R20" s="1"/>
      <c r="S20" s="1"/>
      <c r="T20" s="1"/>
      <c r="U20" s="1"/>
      <c r="V20" s="1"/>
      <c r="W20" s="1"/>
      <c r="X20" s="1"/>
      <c r="Y20" s="1"/>
      <c r="Z20" s="1"/>
    </row>
    <row r="21" spans="1:26" ht="64.5" customHeight="1">
      <c r="A21" s="1"/>
      <c r="B21" s="8"/>
      <c r="C21" s="151" t="s">
        <v>23</v>
      </c>
      <c r="D21" s="152"/>
      <c r="E21" s="147" t="s">
        <v>24</v>
      </c>
      <c r="F21" s="148"/>
      <c r="G21" s="9"/>
      <c r="H21" s="12"/>
      <c r="I21" s="1"/>
      <c r="J21" s="1"/>
      <c r="K21" s="1"/>
      <c r="L21" s="1"/>
      <c r="M21" s="1"/>
      <c r="N21" s="1"/>
      <c r="O21" s="1"/>
      <c r="P21" s="1"/>
      <c r="Q21" s="1"/>
      <c r="R21" s="1"/>
      <c r="S21" s="1"/>
      <c r="T21" s="1"/>
      <c r="U21" s="1"/>
      <c r="V21" s="1"/>
      <c r="W21" s="1"/>
      <c r="X21" s="1"/>
      <c r="Y21" s="1"/>
      <c r="Z21" s="1"/>
    </row>
    <row r="22" spans="1:26" ht="71.25" customHeight="1">
      <c r="A22" s="1"/>
      <c r="B22" s="8"/>
      <c r="C22" s="151" t="s">
        <v>25</v>
      </c>
      <c r="D22" s="152"/>
      <c r="E22" s="147" t="s">
        <v>26</v>
      </c>
      <c r="F22" s="148"/>
      <c r="G22" s="9"/>
      <c r="H22" s="12"/>
      <c r="I22" s="1"/>
      <c r="J22" s="1"/>
      <c r="K22" s="1"/>
      <c r="L22" s="1"/>
      <c r="M22" s="1"/>
      <c r="N22" s="1"/>
      <c r="O22" s="1"/>
      <c r="P22" s="1"/>
      <c r="Q22" s="1"/>
      <c r="R22" s="1"/>
      <c r="S22" s="1"/>
      <c r="T22" s="1"/>
      <c r="U22" s="1"/>
      <c r="V22" s="1"/>
      <c r="W22" s="1"/>
      <c r="X22" s="1"/>
      <c r="Y22" s="1"/>
      <c r="Z22" s="1"/>
    </row>
    <row r="23" spans="1:26" ht="55.5" customHeight="1">
      <c r="A23" s="1"/>
      <c r="B23" s="8"/>
      <c r="C23" s="151" t="s">
        <v>27</v>
      </c>
      <c r="D23" s="152"/>
      <c r="E23" s="147" t="s">
        <v>28</v>
      </c>
      <c r="F23" s="148"/>
      <c r="G23" s="9"/>
      <c r="H23" s="12"/>
      <c r="I23" s="1"/>
      <c r="J23" s="1"/>
      <c r="K23" s="1"/>
      <c r="L23" s="1"/>
      <c r="M23" s="1"/>
      <c r="N23" s="1"/>
      <c r="O23" s="1"/>
      <c r="P23" s="1"/>
      <c r="Q23" s="1"/>
      <c r="R23" s="1"/>
      <c r="S23" s="1"/>
      <c r="T23" s="1"/>
      <c r="U23" s="1"/>
      <c r="V23" s="1"/>
      <c r="W23" s="1"/>
      <c r="X23" s="1"/>
      <c r="Y23" s="1"/>
      <c r="Z23" s="1"/>
    </row>
    <row r="24" spans="1:26" ht="42" customHeight="1">
      <c r="A24" s="1"/>
      <c r="B24" s="8"/>
      <c r="C24" s="151" t="s">
        <v>29</v>
      </c>
      <c r="D24" s="152"/>
      <c r="E24" s="147" t="s">
        <v>30</v>
      </c>
      <c r="F24" s="148"/>
      <c r="G24" s="9"/>
      <c r="H24" s="12"/>
      <c r="I24" s="1"/>
      <c r="J24" s="1"/>
      <c r="K24" s="1"/>
      <c r="L24" s="1"/>
      <c r="M24" s="1"/>
      <c r="N24" s="1"/>
      <c r="O24" s="1"/>
      <c r="P24" s="1"/>
      <c r="Q24" s="1"/>
      <c r="R24" s="1"/>
      <c r="S24" s="1"/>
      <c r="T24" s="1"/>
      <c r="U24" s="1"/>
      <c r="V24" s="1"/>
      <c r="W24" s="1"/>
      <c r="X24" s="1"/>
      <c r="Y24" s="1"/>
      <c r="Z24" s="1"/>
    </row>
    <row r="25" spans="1:26" ht="59.25" customHeight="1">
      <c r="A25" s="1"/>
      <c r="B25" s="8"/>
      <c r="C25" s="151" t="s">
        <v>31</v>
      </c>
      <c r="D25" s="152"/>
      <c r="E25" s="147" t="s">
        <v>32</v>
      </c>
      <c r="F25" s="148"/>
      <c r="G25" s="9"/>
      <c r="H25" s="12"/>
      <c r="I25" s="1"/>
      <c r="J25" s="1"/>
      <c r="K25" s="1"/>
      <c r="L25" s="1"/>
      <c r="M25" s="1"/>
      <c r="N25" s="1"/>
      <c r="O25" s="1"/>
      <c r="P25" s="1"/>
      <c r="Q25" s="1"/>
      <c r="R25" s="1"/>
      <c r="S25" s="1"/>
      <c r="T25" s="1"/>
      <c r="U25" s="1"/>
      <c r="V25" s="1"/>
      <c r="W25" s="1"/>
      <c r="X25" s="1"/>
      <c r="Y25" s="1"/>
      <c r="Z25" s="1"/>
    </row>
    <row r="26" spans="1:26" ht="23.25" customHeight="1">
      <c r="A26" s="1"/>
      <c r="B26" s="8"/>
      <c r="C26" s="151" t="s">
        <v>33</v>
      </c>
      <c r="D26" s="152"/>
      <c r="E26" s="147" t="s">
        <v>34</v>
      </c>
      <c r="F26" s="148"/>
      <c r="G26" s="9"/>
      <c r="H26" s="12"/>
      <c r="I26" s="1"/>
      <c r="J26" s="1"/>
      <c r="K26" s="1"/>
      <c r="L26" s="1"/>
      <c r="M26" s="1"/>
      <c r="N26" s="1"/>
      <c r="O26" s="1"/>
      <c r="P26" s="1"/>
      <c r="Q26" s="1"/>
      <c r="R26" s="1"/>
      <c r="S26" s="1"/>
      <c r="T26" s="1"/>
      <c r="U26" s="1"/>
      <c r="V26" s="1"/>
      <c r="W26" s="1"/>
      <c r="X26" s="1"/>
      <c r="Y26" s="1"/>
      <c r="Z26" s="1"/>
    </row>
    <row r="27" spans="1:26" ht="30.75" customHeight="1">
      <c r="A27" s="1"/>
      <c r="B27" s="8"/>
      <c r="C27" s="151" t="s">
        <v>35</v>
      </c>
      <c r="D27" s="152"/>
      <c r="E27" s="147" t="s">
        <v>36</v>
      </c>
      <c r="F27" s="148"/>
      <c r="G27" s="9"/>
      <c r="H27" s="12"/>
      <c r="I27" s="1"/>
      <c r="J27" s="1"/>
      <c r="K27" s="1"/>
      <c r="L27" s="1"/>
      <c r="M27" s="1"/>
      <c r="N27" s="1"/>
      <c r="O27" s="1"/>
      <c r="P27" s="1"/>
      <c r="Q27" s="1"/>
      <c r="R27" s="1"/>
      <c r="S27" s="1"/>
      <c r="T27" s="1"/>
      <c r="U27" s="1"/>
      <c r="V27" s="1"/>
      <c r="W27" s="1"/>
      <c r="X27" s="1"/>
      <c r="Y27" s="1"/>
      <c r="Z27" s="1"/>
    </row>
    <row r="28" spans="1:26" ht="35.25" customHeight="1">
      <c r="A28" s="1"/>
      <c r="B28" s="8"/>
      <c r="C28" s="151" t="s">
        <v>37</v>
      </c>
      <c r="D28" s="152"/>
      <c r="E28" s="147" t="s">
        <v>38</v>
      </c>
      <c r="F28" s="148"/>
      <c r="G28" s="9"/>
      <c r="H28" s="12"/>
      <c r="I28" s="1"/>
      <c r="J28" s="1"/>
      <c r="K28" s="1"/>
      <c r="L28" s="1"/>
      <c r="M28" s="1"/>
      <c r="N28" s="1"/>
      <c r="O28" s="1"/>
      <c r="P28" s="1"/>
      <c r="Q28" s="1"/>
      <c r="R28" s="1"/>
      <c r="S28" s="1"/>
      <c r="T28" s="1"/>
      <c r="U28" s="1"/>
      <c r="V28" s="1"/>
      <c r="W28" s="1"/>
      <c r="X28" s="1"/>
      <c r="Y28" s="1"/>
      <c r="Z28" s="1"/>
    </row>
    <row r="29" spans="1:26" ht="33" customHeight="1">
      <c r="A29" s="1"/>
      <c r="B29" s="8"/>
      <c r="C29" s="151" t="s">
        <v>39</v>
      </c>
      <c r="D29" s="152"/>
      <c r="E29" s="147" t="s">
        <v>38</v>
      </c>
      <c r="F29" s="148"/>
      <c r="G29" s="9"/>
      <c r="H29" s="12"/>
      <c r="I29" s="1"/>
      <c r="J29" s="1"/>
      <c r="K29" s="1"/>
      <c r="L29" s="1"/>
      <c r="M29" s="1"/>
      <c r="N29" s="1"/>
      <c r="O29" s="1"/>
      <c r="P29" s="1"/>
      <c r="Q29" s="1"/>
      <c r="R29" s="1"/>
      <c r="S29" s="1"/>
      <c r="T29" s="1"/>
      <c r="U29" s="1"/>
      <c r="V29" s="1"/>
      <c r="W29" s="1"/>
      <c r="X29" s="1"/>
      <c r="Y29" s="1"/>
      <c r="Z29" s="1"/>
    </row>
    <row r="30" spans="1:26" ht="30" customHeight="1">
      <c r="A30" s="1"/>
      <c r="B30" s="8"/>
      <c r="C30" s="151" t="s">
        <v>40</v>
      </c>
      <c r="D30" s="152"/>
      <c r="E30" s="147" t="s">
        <v>41</v>
      </c>
      <c r="F30" s="148"/>
      <c r="G30" s="9"/>
      <c r="H30" s="12"/>
      <c r="I30" s="1"/>
      <c r="J30" s="1"/>
      <c r="K30" s="1"/>
      <c r="L30" s="1"/>
      <c r="M30" s="1"/>
      <c r="N30" s="1"/>
      <c r="O30" s="1"/>
      <c r="P30" s="1"/>
      <c r="Q30" s="1"/>
      <c r="R30" s="1"/>
      <c r="S30" s="1"/>
      <c r="T30" s="1"/>
      <c r="U30" s="1"/>
      <c r="V30" s="1"/>
      <c r="W30" s="1"/>
      <c r="X30" s="1"/>
      <c r="Y30" s="1"/>
      <c r="Z30" s="1"/>
    </row>
    <row r="31" spans="1:26" ht="35.25" customHeight="1">
      <c r="A31" s="1"/>
      <c r="B31" s="8"/>
      <c r="C31" s="151" t="s">
        <v>42</v>
      </c>
      <c r="D31" s="152"/>
      <c r="E31" s="147" t="s">
        <v>43</v>
      </c>
      <c r="F31" s="148"/>
      <c r="G31" s="9"/>
      <c r="H31" s="12"/>
      <c r="I31" s="1"/>
      <c r="J31" s="1"/>
      <c r="K31" s="1"/>
      <c r="L31" s="1"/>
      <c r="M31" s="1"/>
      <c r="N31" s="1"/>
      <c r="O31" s="1"/>
      <c r="P31" s="1"/>
      <c r="Q31" s="1"/>
      <c r="R31" s="1"/>
      <c r="S31" s="1"/>
      <c r="T31" s="1"/>
      <c r="U31" s="1"/>
      <c r="V31" s="1"/>
      <c r="W31" s="1"/>
      <c r="X31" s="1"/>
      <c r="Y31" s="1"/>
      <c r="Z31" s="1"/>
    </row>
    <row r="32" spans="1:26" ht="31.5" customHeight="1">
      <c r="A32" s="1"/>
      <c r="B32" s="8"/>
      <c r="C32" s="151" t="s">
        <v>44</v>
      </c>
      <c r="D32" s="152"/>
      <c r="E32" s="147" t="s">
        <v>45</v>
      </c>
      <c r="F32" s="148"/>
      <c r="G32" s="9"/>
      <c r="H32" s="12"/>
      <c r="I32" s="1"/>
      <c r="J32" s="1"/>
      <c r="K32" s="1"/>
      <c r="L32" s="1"/>
      <c r="M32" s="1"/>
      <c r="N32" s="1"/>
      <c r="O32" s="1"/>
      <c r="P32" s="1"/>
      <c r="Q32" s="1"/>
      <c r="R32" s="1"/>
      <c r="S32" s="1"/>
      <c r="T32" s="1"/>
      <c r="U32" s="1"/>
      <c r="V32" s="1"/>
      <c r="W32" s="1"/>
      <c r="X32" s="1"/>
      <c r="Y32" s="1"/>
      <c r="Z32" s="1"/>
    </row>
    <row r="33" spans="1:26" ht="35.25" customHeight="1">
      <c r="A33" s="1"/>
      <c r="B33" s="8"/>
      <c r="C33" s="151" t="s">
        <v>46</v>
      </c>
      <c r="D33" s="152"/>
      <c r="E33" s="147" t="s">
        <v>47</v>
      </c>
      <c r="F33" s="148"/>
      <c r="G33" s="9"/>
      <c r="H33" s="12"/>
      <c r="I33" s="1"/>
      <c r="J33" s="1"/>
      <c r="K33" s="1"/>
      <c r="L33" s="1"/>
      <c r="M33" s="1"/>
      <c r="N33" s="1"/>
      <c r="O33" s="1"/>
      <c r="P33" s="1"/>
      <c r="Q33" s="1"/>
      <c r="R33" s="1"/>
      <c r="S33" s="1"/>
      <c r="T33" s="1"/>
      <c r="U33" s="1"/>
      <c r="V33" s="1"/>
      <c r="W33" s="1"/>
      <c r="X33" s="1"/>
      <c r="Y33" s="1"/>
      <c r="Z33" s="1"/>
    </row>
    <row r="34" spans="1:26" ht="59.25" customHeight="1">
      <c r="A34" s="1"/>
      <c r="B34" s="8"/>
      <c r="C34" s="151" t="s">
        <v>48</v>
      </c>
      <c r="D34" s="152"/>
      <c r="E34" s="147" t="s">
        <v>49</v>
      </c>
      <c r="F34" s="148"/>
      <c r="G34" s="9"/>
      <c r="H34" s="12"/>
      <c r="I34" s="1"/>
      <c r="J34" s="1"/>
      <c r="K34" s="1"/>
      <c r="L34" s="1"/>
      <c r="M34" s="1"/>
      <c r="N34" s="1"/>
      <c r="O34" s="1"/>
      <c r="P34" s="1"/>
      <c r="Q34" s="1"/>
      <c r="R34" s="1"/>
      <c r="S34" s="1"/>
      <c r="T34" s="1"/>
      <c r="U34" s="1"/>
      <c r="V34" s="1"/>
      <c r="W34" s="1"/>
      <c r="X34" s="1"/>
      <c r="Y34" s="1"/>
      <c r="Z34" s="1"/>
    </row>
    <row r="35" spans="1:26" ht="29.25" customHeight="1">
      <c r="A35" s="1"/>
      <c r="B35" s="8"/>
      <c r="C35" s="151" t="s">
        <v>50</v>
      </c>
      <c r="D35" s="152"/>
      <c r="E35" s="147" t="s">
        <v>51</v>
      </c>
      <c r="F35" s="148"/>
      <c r="G35" s="9"/>
      <c r="H35" s="12"/>
      <c r="I35" s="1"/>
      <c r="J35" s="1"/>
      <c r="K35" s="1"/>
      <c r="L35" s="1"/>
      <c r="M35" s="1"/>
      <c r="N35" s="1"/>
      <c r="O35" s="1"/>
      <c r="P35" s="1"/>
      <c r="Q35" s="1"/>
      <c r="R35" s="1"/>
      <c r="S35" s="1"/>
      <c r="T35" s="1"/>
      <c r="U35" s="1"/>
      <c r="V35" s="1"/>
      <c r="W35" s="1"/>
      <c r="X35" s="1"/>
      <c r="Y35" s="1"/>
      <c r="Z35" s="1"/>
    </row>
    <row r="36" spans="1:26" ht="82.5" customHeight="1">
      <c r="A36" s="1"/>
      <c r="B36" s="8"/>
      <c r="C36" s="151" t="s">
        <v>52</v>
      </c>
      <c r="D36" s="152"/>
      <c r="E36" s="147" t="s">
        <v>53</v>
      </c>
      <c r="F36" s="148"/>
      <c r="G36" s="9"/>
      <c r="H36" s="12"/>
      <c r="I36" s="1"/>
      <c r="J36" s="1"/>
      <c r="K36" s="1"/>
      <c r="L36" s="1"/>
      <c r="M36" s="1"/>
      <c r="N36" s="1"/>
      <c r="O36" s="1"/>
      <c r="P36" s="1"/>
      <c r="Q36" s="1"/>
      <c r="R36" s="1"/>
      <c r="S36" s="1"/>
      <c r="T36" s="1"/>
      <c r="U36" s="1"/>
      <c r="V36" s="1"/>
      <c r="W36" s="1"/>
      <c r="X36" s="1"/>
      <c r="Y36" s="1"/>
      <c r="Z36" s="1"/>
    </row>
    <row r="37" spans="1:26" ht="46.5" customHeight="1">
      <c r="A37" s="1"/>
      <c r="B37" s="8"/>
      <c r="C37" s="151" t="s">
        <v>54</v>
      </c>
      <c r="D37" s="152"/>
      <c r="E37" s="147" t="s">
        <v>55</v>
      </c>
      <c r="F37" s="148"/>
      <c r="G37" s="9"/>
      <c r="H37" s="12"/>
      <c r="I37" s="1"/>
      <c r="J37" s="1"/>
      <c r="K37" s="1"/>
      <c r="L37" s="1"/>
      <c r="M37" s="1"/>
      <c r="N37" s="1"/>
      <c r="O37" s="1"/>
      <c r="P37" s="1"/>
      <c r="Q37" s="1"/>
      <c r="R37" s="1"/>
      <c r="S37" s="1"/>
      <c r="T37" s="1"/>
      <c r="U37" s="1"/>
      <c r="V37" s="1"/>
      <c r="W37" s="1"/>
      <c r="X37" s="1"/>
      <c r="Y37" s="1"/>
      <c r="Z37" s="1"/>
    </row>
    <row r="38" spans="1:26" ht="6.75" customHeight="1">
      <c r="A38" s="1"/>
      <c r="B38" s="8"/>
      <c r="C38" s="178"/>
      <c r="D38" s="179"/>
      <c r="E38" s="149"/>
      <c r="F38" s="150"/>
      <c r="G38" s="9"/>
      <c r="H38" s="12"/>
      <c r="I38" s="1"/>
      <c r="J38" s="1"/>
      <c r="K38" s="1"/>
      <c r="L38" s="1"/>
      <c r="M38" s="1"/>
      <c r="N38" s="1"/>
      <c r="O38" s="1"/>
      <c r="P38" s="1"/>
      <c r="Q38" s="1"/>
      <c r="R38" s="1"/>
      <c r="S38" s="1"/>
      <c r="T38" s="1"/>
      <c r="U38" s="1"/>
      <c r="V38" s="1"/>
      <c r="W38" s="1"/>
      <c r="X38" s="1"/>
      <c r="Y38" s="1"/>
      <c r="Z38" s="1"/>
    </row>
    <row r="39" spans="1:26" ht="15.75" customHeight="1">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c r="A40" s="1"/>
      <c r="B40" s="144" t="s">
        <v>56</v>
      </c>
      <c r="C40" s="145"/>
      <c r="D40" s="145"/>
      <c r="E40" s="145"/>
      <c r="F40" s="145"/>
      <c r="G40" s="145"/>
      <c r="H40" s="146"/>
      <c r="I40" s="1"/>
      <c r="J40" s="1"/>
      <c r="K40" s="1"/>
      <c r="L40" s="1"/>
      <c r="M40" s="1"/>
      <c r="N40" s="1"/>
      <c r="O40" s="1"/>
      <c r="P40" s="1"/>
      <c r="Q40" s="1"/>
      <c r="R40" s="1"/>
      <c r="S40" s="1"/>
      <c r="T40" s="1"/>
      <c r="U40" s="1"/>
      <c r="V40" s="1"/>
      <c r="W40" s="1"/>
      <c r="X40" s="1"/>
      <c r="Y40" s="1"/>
      <c r="Z40" s="1"/>
    </row>
    <row r="41" spans="1:26" ht="20.25" customHeight="1">
      <c r="A41" s="1"/>
      <c r="B41" s="144" t="s">
        <v>57</v>
      </c>
      <c r="C41" s="145"/>
      <c r="D41" s="145"/>
      <c r="E41" s="145"/>
      <c r="F41" s="145"/>
      <c r="G41" s="145"/>
      <c r="H41" s="146"/>
      <c r="I41" s="1"/>
      <c r="J41" s="1"/>
      <c r="K41" s="1"/>
      <c r="L41" s="1"/>
      <c r="M41" s="1"/>
      <c r="N41" s="1"/>
      <c r="O41" s="1"/>
      <c r="P41" s="1"/>
      <c r="Q41" s="1"/>
      <c r="R41" s="1"/>
      <c r="S41" s="1"/>
      <c r="T41" s="1"/>
      <c r="U41" s="1"/>
      <c r="V41" s="1"/>
      <c r="W41" s="1"/>
      <c r="X41" s="1"/>
      <c r="Y41" s="1"/>
      <c r="Z41" s="1"/>
    </row>
    <row r="42" spans="1:26" ht="20.25" customHeight="1">
      <c r="A42" s="1"/>
      <c r="B42" s="144" t="s">
        <v>58</v>
      </c>
      <c r="C42" s="145"/>
      <c r="D42" s="145"/>
      <c r="E42" s="145"/>
      <c r="F42" s="145"/>
      <c r="G42" s="145"/>
      <c r="H42" s="146"/>
      <c r="I42" s="1"/>
      <c r="J42" s="1"/>
      <c r="K42" s="1"/>
      <c r="L42" s="1"/>
      <c r="M42" s="1"/>
      <c r="N42" s="1"/>
      <c r="O42" s="1"/>
      <c r="P42" s="1"/>
      <c r="Q42" s="1"/>
      <c r="R42" s="1"/>
      <c r="S42" s="1"/>
      <c r="T42" s="1"/>
      <c r="U42" s="1"/>
      <c r="V42" s="1"/>
      <c r="W42" s="1"/>
      <c r="X42" s="1"/>
      <c r="Y42" s="1"/>
      <c r="Z42" s="1"/>
    </row>
    <row r="43" spans="1:26" ht="20.25" customHeight="1">
      <c r="A43" s="1"/>
      <c r="B43" s="144" t="s">
        <v>59</v>
      </c>
      <c r="C43" s="145"/>
      <c r="D43" s="145"/>
      <c r="E43" s="145"/>
      <c r="F43" s="145"/>
      <c r="G43" s="145"/>
      <c r="H43" s="146"/>
      <c r="I43" s="1"/>
      <c r="J43" s="1"/>
      <c r="K43" s="1"/>
      <c r="L43" s="1"/>
      <c r="M43" s="1"/>
      <c r="N43" s="1"/>
      <c r="O43" s="1"/>
      <c r="P43" s="1"/>
      <c r="Q43" s="1"/>
      <c r="R43" s="1"/>
      <c r="S43" s="1"/>
      <c r="T43" s="1"/>
      <c r="U43" s="1"/>
      <c r="V43" s="1"/>
      <c r="W43" s="1"/>
      <c r="X43" s="1"/>
      <c r="Y43" s="1"/>
      <c r="Z43" s="1"/>
    </row>
    <row r="44" spans="1:26" ht="15.75" customHeight="1">
      <c r="A44" s="1"/>
      <c r="B44" s="144" t="s">
        <v>60</v>
      </c>
      <c r="C44" s="145"/>
      <c r="D44" s="145"/>
      <c r="E44" s="145"/>
      <c r="F44" s="145"/>
      <c r="G44" s="145"/>
      <c r="H44" s="146"/>
      <c r="I44" s="1"/>
      <c r="J44" s="1"/>
      <c r="K44" s="1"/>
      <c r="L44" s="1"/>
      <c r="M44" s="1"/>
      <c r="N44" s="1"/>
      <c r="O44" s="1"/>
      <c r="P44" s="1"/>
      <c r="Q44" s="1"/>
      <c r="R44" s="1"/>
      <c r="S44" s="1"/>
      <c r="T44" s="1"/>
      <c r="U44" s="1"/>
      <c r="V44" s="1"/>
      <c r="W44" s="1"/>
      <c r="X44" s="1"/>
      <c r="Y44" s="1"/>
      <c r="Z44" s="1"/>
    </row>
    <row r="45" spans="1:26" ht="15.75" customHeight="1">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000"/>
  <sheetViews>
    <sheetView tabSelected="1" workbookViewId="0">
      <selection sqref="A1:AL2"/>
    </sheetView>
  </sheetViews>
  <sheetFormatPr baseColWidth="10" defaultColWidth="14.42578125" defaultRowHeight="15" customHeight="1"/>
  <cols>
    <col min="1" max="1" width="4" customWidth="1"/>
    <col min="2" max="2" width="14.140625" customWidth="1"/>
    <col min="3" max="3" width="13.140625" customWidth="1"/>
    <col min="4" max="4" width="16.140625" customWidth="1"/>
    <col min="5" max="5" width="30.28515625" customWidth="1"/>
    <col min="6" max="7" width="35" customWidth="1"/>
    <col min="8" max="8" width="18.140625" customWidth="1"/>
    <col min="9" max="9" width="14.28515625" customWidth="1"/>
    <col min="10" max="10" width="12" customWidth="1"/>
    <col min="11" max="11" width="6.28515625" customWidth="1"/>
    <col min="12" max="12" width="24.42578125" customWidth="1"/>
    <col min="13" max="13" width="28.28515625" hidden="1" customWidth="1"/>
    <col min="14" max="14" width="17.5703125" customWidth="1"/>
    <col min="15" max="15" width="6.28515625" customWidth="1"/>
    <col min="16" max="16" width="16" customWidth="1"/>
    <col min="17" max="17" width="5.85546875" customWidth="1"/>
    <col min="18" max="18" width="55" customWidth="1"/>
    <col min="19" max="19" width="15.140625" customWidth="1"/>
    <col min="20" max="20" width="6.85546875" customWidth="1"/>
    <col min="21" max="21" width="5" customWidth="1"/>
    <col min="22" max="22" width="5.5703125" customWidth="1"/>
    <col min="23" max="23" width="7.140625" customWidth="1"/>
    <col min="24" max="24" width="6.7109375" customWidth="1"/>
    <col min="25" max="25" width="4.7109375" customWidth="1"/>
    <col min="26" max="26" width="38.5703125" customWidth="1"/>
    <col min="27" max="27" width="8.7109375" customWidth="1"/>
    <col min="28" max="28" width="10.42578125" customWidth="1"/>
    <col min="29" max="29" width="9.28515625" customWidth="1"/>
    <col min="30" max="30" width="9.140625" customWidth="1"/>
    <col min="31" max="31" width="8.42578125" customWidth="1"/>
    <col min="32" max="32" width="7.28515625" customWidth="1"/>
    <col min="33" max="33" width="23" customWidth="1"/>
    <col min="34" max="34" width="18.85546875" customWidth="1"/>
    <col min="35" max="35" width="16.85546875" customWidth="1"/>
    <col min="36" max="36" width="14.85546875" customWidth="1"/>
    <col min="37" max="37" width="34.42578125" customWidth="1"/>
    <col min="38" max="38" width="21" customWidth="1"/>
    <col min="39" max="58" width="11.42578125" customWidth="1"/>
  </cols>
  <sheetData>
    <row r="1" spans="1:58" ht="16.5" customHeight="1">
      <c r="A1" s="214" t="s">
        <v>61</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6"/>
      <c r="AM1" s="18"/>
      <c r="AN1" s="18"/>
      <c r="AO1" s="18"/>
      <c r="AP1" s="18"/>
      <c r="AQ1" s="18"/>
      <c r="AR1" s="18"/>
      <c r="AS1" s="18"/>
      <c r="AT1" s="18"/>
      <c r="AU1" s="18"/>
      <c r="AV1" s="18"/>
      <c r="AW1" s="18"/>
      <c r="AX1" s="18"/>
      <c r="AY1" s="18"/>
      <c r="AZ1" s="18"/>
      <c r="BA1" s="18"/>
      <c r="BB1" s="18"/>
      <c r="BC1" s="18"/>
      <c r="BD1" s="18"/>
      <c r="BE1" s="18"/>
      <c r="BF1" s="18"/>
    </row>
    <row r="2" spans="1:58" ht="24" customHeight="1">
      <c r="A2" s="18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190"/>
      <c r="AM2" s="18"/>
      <c r="AN2" s="18"/>
      <c r="AO2" s="18"/>
      <c r="AP2" s="18"/>
      <c r="AQ2" s="18"/>
      <c r="AR2" s="18"/>
      <c r="AS2" s="18"/>
      <c r="AT2" s="18"/>
      <c r="AU2" s="18"/>
      <c r="AV2" s="18"/>
      <c r="AW2" s="18"/>
      <c r="AX2" s="18"/>
      <c r="AY2" s="18"/>
      <c r="AZ2" s="18"/>
      <c r="BA2" s="18"/>
      <c r="BB2" s="18"/>
      <c r="BC2" s="18"/>
      <c r="BD2" s="18"/>
      <c r="BE2" s="18"/>
      <c r="BF2" s="18"/>
    </row>
    <row r="3" spans="1:58" ht="16.5" customHeight="1">
      <c r="A3" s="19"/>
      <c r="B3" s="20"/>
      <c r="C3" s="19"/>
      <c r="D3" s="19"/>
      <c r="E3" s="19"/>
      <c r="F3" s="18"/>
      <c r="G3" s="18"/>
      <c r="H3" s="21"/>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row>
    <row r="4" spans="1:58" ht="26.25" customHeight="1">
      <c r="A4" s="218" t="s">
        <v>62</v>
      </c>
      <c r="B4" s="219"/>
      <c r="C4" s="220" t="s">
        <v>63</v>
      </c>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6"/>
      <c r="AM4" s="18"/>
      <c r="AN4" s="18"/>
      <c r="AO4" s="18"/>
      <c r="AP4" s="18"/>
      <c r="AQ4" s="18"/>
      <c r="AR4" s="18"/>
      <c r="AS4" s="18"/>
      <c r="AT4" s="18"/>
      <c r="AU4" s="18"/>
      <c r="AV4" s="18"/>
      <c r="AW4" s="18"/>
      <c r="AX4" s="18"/>
      <c r="AY4" s="18"/>
      <c r="AZ4" s="18"/>
      <c r="BA4" s="18"/>
      <c r="BB4" s="18"/>
      <c r="BC4" s="18"/>
      <c r="BD4" s="18"/>
      <c r="BE4" s="18"/>
      <c r="BF4" s="18"/>
    </row>
    <row r="5" spans="1:58" ht="30" customHeight="1">
      <c r="A5" s="218" t="s">
        <v>64</v>
      </c>
      <c r="B5" s="219"/>
      <c r="C5" s="221" t="s">
        <v>65</v>
      </c>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6"/>
      <c r="AM5" s="18"/>
      <c r="AN5" s="18"/>
      <c r="AO5" s="18"/>
      <c r="AP5" s="18"/>
      <c r="AQ5" s="18"/>
      <c r="AR5" s="18"/>
      <c r="AS5" s="18"/>
      <c r="AT5" s="18"/>
      <c r="AU5" s="18"/>
      <c r="AV5" s="18"/>
      <c r="AW5" s="18"/>
      <c r="AX5" s="18"/>
      <c r="AY5" s="18"/>
      <c r="AZ5" s="18"/>
      <c r="BA5" s="18"/>
      <c r="BB5" s="18"/>
      <c r="BC5" s="18"/>
      <c r="BD5" s="18"/>
      <c r="BE5" s="18"/>
      <c r="BF5" s="18"/>
    </row>
    <row r="6" spans="1:58" ht="49.5" customHeight="1">
      <c r="A6" s="218" t="s">
        <v>66</v>
      </c>
      <c r="B6" s="219"/>
      <c r="C6" s="221" t="s">
        <v>67</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6"/>
      <c r="AM6" s="18"/>
      <c r="AN6" s="18"/>
      <c r="AO6" s="18"/>
      <c r="AP6" s="18"/>
      <c r="AQ6" s="18"/>
      <c r="AR6" s="18"/>
      <c r="AS6" s="18"/>
      <c r="AT6" s="18"/>
      <c r="AU6" s="18"/>
      <c r="AV6" s="18"/>
      <c r="AW6" s="18"/>
      <c r="AX6" s="18"/>
      <c r="AY6" s="18"/>
      <c r="AZ6" s="18"/>
      <c r="BA6" s="18"/>
      <c r="BB6" s="18"/>
      <c r="BC6" s="18"/>
      <c r="BD6" s="18"/>
      <c r="BE6" s="18"/>
      <c r="BF6" s="18"/>
    </row>
    <row r="7" spans="1:58" ht="16.5" customHeight="1">
      <c r="A7" s="208" t="s">
        <v>68</v>
      </c>
      <c r="B7" s="195"/>
      <c r="C7" s="195"/>
      <c r="D7" s="195"/>
      <c r="E7" s="195"/>
      <c r="F7" s="195"/>
      <c r="G7" s="195"/>
      <c r="H7" s="195"/>
      <c r="I7" s="196"/>
      <c r="J7" s="209" t="s">
        <v>69</v>
      </c>
      <c r="K7" s="210"/>
      <c r="L7" s="210"/>
      <c r="M7" s="210"/>
      <c r="N7" s="210"/>
      <c r="O7" s="210"/>
      <c r="P7" s="211"/>
      <c r="Q7" s="209" t="s">
        <v>70</v>
      </c>
      <c r="R7" s="210"/>
      <c r="S7" s="210"/>
      <c r="T7" s="210"/>
      <c r="U7" s="210"/>
      <c r="V7" s="210"/>
      <c r="W7" s="210"/>
      <c r="X7" s="210"/>
      <c r="Y7" s="211"/>
      <c r="Z7" s="209" t="s">
        <v>71</v>
      </c>
      <c r="AA7" s="210"/>
      <c r="AB7" s="210"/>
      <c r="AC7" s="210"/>
      <c r="AD7" s="210"/>
      <c r="AE7" s="210"/>
      <c r="AF7" s="211"/>
      <c r="AG7" s="209" t="s">
        <v>72</v>
      </c>
      <c r="AH7" s="210"/>
      <c r="AI7" s="210"/>
      <c r="AJ7" s="210"/>
      <c r="AK7" s="210"/>
      <c r="AL7" s="211"/>
      <c r="AM7" s="18"/>
      <c r="AN7" s="18"/>
      <c r="AO7" s="18"/>
      <c r="AP7" s="18"/>
      <c r="AQ7" s="18"/>
      <c r="AR7" s="18"/>
      <c r="AS7" s="18"/>
      <c r="AT7" s="18"/>
      <c r="AU7" s="18"/>
      <c r="AV7" s="18"/>
      <c r="AW7" s="18"/>
      <c r="AX7" s="18"/>
      <c r="AY7" s="18"/>
      <c r="AZ7" s="18"/>
      <c r="BA7" s="18"/>
      <c r="BB7" s="18"/>
      <c r="BC7" s="18"/>
      <c r="BD7" s="18"/>
      <c r="BE7" s="18"/>
      <c r="BF7" s="18"/>
    </row>
    <row r="8" spans="1:58" ht="16.5" customHeight="1">
      <c r="A8" s="212" t="s">
        <v>73</v>
      </c>
      <c r="B8" s="213" t="s">
        <v>15</v>
      </c>
      <c r="C8" s="222" t="s">
        <v>17</v>
      </c>
      <c r="D8" s="222" t="s">
        <v>19</v>
      </c>
      <c r="E8" s="207" t="s">
        <v>74</v>
      </c>
      <c r="F8" s="224" t="s">
        <v>21</v>
      </c>
      <c r="G8" s="22"/>
      <c r="H8" s="207" t="s">
        <v>23</v>
      </c>
      <c r="I8" s="222" t="s">
        <v>75</v>
      </c>
      <c r="J8" s="222" t="s">
        <v>76</v>
      </c>
      <c r="K8" s="225" t="s">
        <v>77</v>
      </c>
      <c r="L8" s="207" t="s">
        <v>78</v>
      </c>
      <c r="M8" s="207" t="s">
        <v>79</v>
      </c>
      <c r="N8" s="227" t="s">
        <v>80</v>
      </c>
      <c r="O8" s="225" t="s">
        <v>77</v>
      </c>
      <c r="P8" s="222" t="s">
        <v>29</v>
      </c>
      <c r="Q8" s="205" t="s">
        <v>81</v>
      </c>
      <c r="R8" s="207" t="s">
        <v>31</v>
      </c>
      <c r="S8" s="207" t="s">
        <v>33</v>
      </c>
      <c r="T8" s="204" t="s">
        <v>82</v>
      </c>
      <c r="U8" s="195"/>
      <c r="V8" s="195"/>
      <c r="W8" s="195"/>
      <c r="X8" s="195"/>
      <c r="Y8" s="196"/>
      <c r="Z8" s="205" t="s">
        <v>83</v>
      </c>
      <c r="AA8" s="205" t="s">
        <v>84</v>
      </c>
      <c r="AB8" s="205" t="s">
        <v>77</v>
      </c>
      <c r="AC8" s="205" t="s">
        <v>85</v>
      </c>
      <c r="AD8" s="205" t="s">
        <v>77</v>
      </c>
      <c r="AE8" s="205" t="s">
        <v>86</v>
      </c>
      <c r="AF8" s="205" t="s">
        <v>50</v>
      </c>
      <c r="AG8" s="207" t="s">
        <v>72</v>
      </c>
      <c r="AH8" s="207" t="s">
        <v>87</v>
      </c>
      <c r="AI8" s="207" t="s">
        <v>88</v>
      </c>
      <c r="AJ8" s="207" t="s">
        <v>89</v>
      </c>
      <c r="AK8" s="207" t="s">
        <v>90</v>
      </c>
      <c r="AL8" s="207" t="s">
        <v>54</v>
      </c>
      <c r="AM8" s="18"/>
      <c r="AN8" s="18"/>
      <c r="AO8" s="18"/>
      <c r="AP8" s="18"/>
      <c r="AQ8" s="18"/>
      <c r="AR8" s="18"/>
      <c r="AS8" s="18"/>
      <c r="AT8" s="18"/>
      <c r="AU8" s="18"/>
      <c r="AV8" s="18"/>
      <c r="AW8" s="18"/>
      <c r="AX8" s="18"/>
      <c r="AY8" s="18"/>
      <c r="AZ8" s="18"/>
      <c r="BA8" s="18"/>
      <c r="BB8" s="18"/>
      <c r="BC8" s="18"/>
      <c r="BD8" s="18"/>
      <c r="BE8" s="18"/>
      <c r="BF8" s="18"/>
    </row>
    <row r="9" spans="1:58" ht="94.5" customHeight="1">
      <c r="A9" s="182"/>
      <c r="B9" s="182"/>
      <c r="C9" s="182"/>
      <c r="D9" s="182"/>
      <c r="E9" s="223"/>
      <c r="F9" s="223"/>
      <c r="G9" s="22" t="s">
        <v>91</v>
      </c>
      <c r="H9" s="182"/>
      <c r="I9" s="182"/>
      <c r="J9" s="182"/>
      <c r="K9" s="226"/>
      <c r="L9" s="182"/>
      <c r="M9" s="182"/>
      <c r="N9" s="226"/>
      <c r="O9" s="226"/>
      <c r="P9" s="182"/>
      <c r="Q9" s="182"/>
      <c r="R9" s="182"/>
      <c r="S9" s="182"/>
      <c r="T9" s="23" t="s">
        <v>92</v>
      </c>
      <c r="U9" s="23" t="s">
        <v>93</v>
      </c>
      <c r="V9" s="23" t="s">
        <v>94</v>
      </c>
      <c r="W9" s="23" t="s">
        <v>95</v>
      </c>
      <c r="X9" s="23" t="s">
        <v>96</v>
      </c>
      <c r="Y9" s="23" t="s">
        <v>97</v>
      </c>
      <c r="Z9" s="182"/>
      <c r="AA9" s="182"/>
      <c r="AB9" s="182"/>
      <c r="AC9" s="182"/>
      <c r="AD9" s="182"/>
      <c r="AE9" s="182"/>
      <c r="AF9" s="182"/>
      <c r="AG9" s="182"/>
      <c r="AH9" s="182"/>
      <c r="AI9" s="182"/>
      <c r="AJ9" s="182"/>
      <c r="AK9" s="182"/>
      <c r="AL9" s="182"/>
      <c r="AM9" s="24"/>
      <c r="AN9" s="24"/>
      <c r="AO9" s="24"/>
      <c r="AP9" s="24"/>
      <c r="AQ9" s="24"/>
      <c r="AR9" s="24"/>
      <c r="AS9" s="24"/>
      <c r="AT9" s="24"/>
      <c r="AU9" s="24"/>
      <c r="AV9" s="24"/>
      <c r="AW9" s="24"/>
      <c r="AX9" s="24"/>
      <c r="AY9" s="24"/>
      <c r="AZ9" s="24"/>
      <c r="BA9" s="24"/>
      <c r="BB9" s="24"/>
      <c r="BC9" s="24"/>
      <c r="BD9" s="24"/>
      <c r="BE9" s="24"/>
      <c r="BF9" s="24"/>
    </row>
    <row r="10" spans="1:58" ht="148.5" customHeight="1">
      <c r="A10" s="184">
        <v>1</v>
      </c>
      <c r="B10" s="198" t="s">
        <v>98</v>
      </c>
      <c r="C10" s="198" t="s">
        <v>99</v>
      </c>
      <c r="D10" s="199" t="s">
        <v>100</v>
      </c>
      <c r="E10" s="25" t="s">
        <v>101</v>
      </c>
      <c r="F10" s="198" t="s">
        <v>102</v>
      </c>
      <c r="G10" s="198" t="s">
        <v>103</v>
      </c>
      <c r="H10" s="200" t="s">
        <v>104</v>
      </c>
      <c r="I10" s="206">
        <v>360</v>
      </c>
      <c r="J10" s="201" t="str">
        <f>IF(I10&lt;=0,"",IF(I10&lt;=2,"Muy Baja",IF(I10&lt;=24,"Baja",IF(I10&lt;=500,"Media",IF(I10&lt;=5000,"Alta","Muy Alta")))))</f>
        <v>Media</v>
      </c>
      <c r="K10" s="202">
        <f>IF(J10="","",IF(J10="Muy Baja",0.2,IF(J10="Baja",0.4,IF(J10="Media",0.6,IF(J10="Alta",0.8,IF(J10="Muy Alta",1,))))))</f>
        <v>0.6</v>
      </c>
      <c r="L10" s="202" t="s">
        <v>105</v>
      </c>
      <c r="M10" s="202" t="str">
        <f ca="1">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201" t="str">
        <f ca="1">IF(OR(M10='Tabla Impacto'!$C$11,M10='Tabla Impacto'!$D$11),"Leve",IF(OR(M10='Tabla Impacto'!$C$12,M10='Tabla Impacto'!$D$12),"Menor",IF(OR(M10='Tabla Impacto'!$C$13,M10='Tabla Impacto'!$D$13),"Moderado",IF(OR(M10='Tabla Impacto'!$C$14,M10='Tabla Impacto'!$D$14),"Mayor",IF(OR(M10='Tabla Impacto'!$C$15,M10='Tabla Impacto'!$D$15),"Catastrófico","")))))</f>
        <v>Moderado</v>
      </c>
      <c r="O10" s="202">
        <f ca="1">IF(N10="","",IF(N10="Leve",0.2,IF(N10="Menor",0.4,IF(N10="Moderado",0.6,IF(N10="Mayor",0.8,IF(N10="Catastrófico",1,))))))</f>
        <v>0.6</v>
      </c>
      <c r="P10" s="203"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26">
        <v>1</v>
      </c>
      <c r="R10" s="27" t="s">
        <v>106</v>
      </c>
      <c r="S10" s="28" t="str">
        <f t="shared" ref="S10:S69" si="0">IF(OR(T10="Preventivo",T10="Detectivo"),"Probabilidad",IF(T10="Correctivo","Impacto",""))</f>
        <v>Probabilidad</v>
      </c>
      <c r="T10" s="29" t="s">
        <v>107</v>
      </c>
      <c r="U10" s="29" t="s">
        <v>108</v>
      </c>
      <c r="V10" s="30" t="str">
        <f t="shared" ref="V10:V69" si="1">IF(AND(T10="Preventivo",U10="Automático"),"50%",IF(AND(T10="Preventivo",U10="Manual"),"40%",IF(AND(T10="Detectivo",U10="Automático"),"40%",IF(AND(T10="Detectivo",U10="Manual"),"30%",IF(AND(T10="Correctivo",U10="Automático"),"35%",IF(AND(T10="Correctivo",U10="Manual"),"25%",""))))))</f>
        <v>40%</v>
      </c>
      <c r="W10" s="29" t="s">
        <v>109</v>
      </c>
      <c r="X10" s="29" t="s">
        <v>110</v>
      </c>
      <c r="Y10" s="29" t="s">
        <v>111</v>
      </c>
      <c r="Z10" s="31">
        <f>IFERROR(IF(S10="Probabilidad",(K10-(+K10*V10)),IF(S10="Impacto",K10,"")),"")</f>
        <v>0.36</v>
      </c>
      <c r="AA10" s="32" t="str">
        <f t="shared" ref="AA10:AA69" si="2">IFERROR(IF(Z10="","",IF(Z10&lt;=0.2,"Muy Baja",IF(Z10&lt;=0.4,"Baja",IF(Z10&lt;=0.6,"Media",IF(Z10&lt;=0.8,"Alta","Muy Alta"))))),"")</f>
        <v>Baja</v>
      </c>
      <c r="AB10" s="33">
        <f t="shared" ref="AB10:AB69" si="3">+Z10</f>
        <v>0.36</v>
      </c>
      <c r="AC10" s="32" t="str">
        <f t="shared" ref="AC10:AC69" ca="1" si="4">IFERROR(IF(AD10="","",IF(AD10&lt;=0.2,"Leve",IF(AD10&lt;=0.4,"Menor",IF(AD10&lt;=0.6,"Moderado",IF(AD10&lt;=0.8,"Mayor","Catastrófico"))))),"")</f>
        <v>Moderado</v>
      </c>
      <c r="AD10" s="33">
        <f ca="1">IFERROR(IF(S10="Impacto",(O10-(+O10*V10)),IF(S10="Probabilidad",O10,"")),"")</f>
        <v>0.6</v>
      </c>
      <c r="AE10" s="34" t="str">
        <f t="shared" ref="AE10:AE69" ca="1" si="5">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35"/>
      <c r="AG10" s="36" t="s">
        <v>112</v>
      </c>
      <c r="AH10" s="36" t="s">
        <v>113</v>
      </c>
      <c r="AI10" s="37">
        <v>44927</v>
      </c>
      <c r="AJ10" s="37">
        <v>44985</v>
      </c>
      <c r="AK10" s="36"/>
      <c r="AL10" s="38" t="s">
        <v>114</v>
      </c>
      <c r="AM10" s="39"/>
      <c r="AN10" s="39"/>
      <c r="AO10" s="39"/>
      <c r="AP10" s="39"/>
      <c r="AQ10" s="39"/>
      <c r="AR10" s="39"/>
      <c r="AS10" s="39"/>
      <c r="AT10" s="39"/>
      <c r="AU10" s="39"/>
      <c r="AV10" s="39"/>
      <c r="AW10" s="39"/>
      <c r="AX10" s="39"/>
      <c r="AY10" s="39"/>
      <c r="AZ10" s="39"/>
      <c r="BA10" s="39"/>
      <c r="BB10" s="39"/>
      <c r="BC10" s="39"/>
      <c r="BD10" s="39"/>
      <c r="BE10" s="39"/>
      <c r="BF10" s="39"/>
    </row>
    <row r="11" spans="1:58" ht="16.5" customHeight="1">
      <c r="A11" s="181"/>
      <c r="B11" s="181"/>
      <c r="C11" s="181"/>
      <c r="D11" s="186"/>
      <c r="E11" s="25" t="s">
        <v>115</v>
      </c>
      <c r="F11" s="181"/>
      <c r="G11" s="181"/>
      <c r="H11" s="189"/>
      <c r="I11" s="181"/>
      <c r="J11" s="181"/>
      <c r="K11" s="181"/>
      <c r="L11" s="181"/>
      <c r="M11" s="181"/>
      <c r="N11" s="181"/>
      <c r="O11" s="181"/>
      <c r="P11" s="181"/>
      <c r="Q11" s="26">
        <v>2</v>
      </c>
      <c r="R11" s="40" t="s">
        <v>116</v>
      </c>
      <c r="S11" s="26" t="str">
        <f t="shared" si="0"/>
        <v>Probabilidad</v>
      </c>
      <c r="T11" s="29" t="s">
        <v>107</v>
      </c>
      <c r="U11" s="29" t="s">
        <v>108</v>
      </c>
      <c r="V11" s="30" t="str">
        <f t="shared" si="1"/>
        <v>40%</v>
      </c>
      <c r="W11" s="29" t="s">
        <v>109</v>
      </c>
      <c r="X11" s="29" t="s">
        <v>110</v>
      </c>
      <c r="Y11" s="29" t="s">
        <v>111</v>
      </c>
      <c r="Z11" s="31">
        <f>IFERROR(IF(AND(S10="Probabilidad",S11="Probabilidad"),(AB10-(+AB10*V11)),IF(AND(S10="Impacto",S11="Probabilidad"),(K10-(+K10*V11)),IF(S11="Impacto",AB10,""))),"")</f>
        <v>0.216</v>
      </c>
      <c r="AA11" s="32" t="str">
        <f t="shared" si="2"/>
        <v>Baja</v>
      </c>
      <c r="AB11" s="33">
        <f t="shared" si="3"/>
        <v>0.216</v>
      </c>
      <c r="AC11" s="32" t="str">
        <f t="shared" ca="1" si="4"/>
        <v>Moderado</v>
      </c>
      <c r="AD11" s="33">
        <f ca="1">IFERROR(IF(AND(S10="Impacto",S11="Impacto"),(AD10-(+AD10*V11)),IF(AND(S10="Probabilidad",S11="Impacto"),(O10-(+O10*V11)),IF(S11="Probabilidad",AD10,""))),"")</f>
        <v>0.6</v>
      </c>
      <c r="AE11" s="34" t="str">
        <f t="shared" ca="1" si="5"/>
        <v>Moderado</v>
      </c>
      <c r="AF11" s="35"/>
      <c r="AG11" s="36" t="s">
        <v>117</v>
      </c>
      <c r="AH11" s="36" t="s">
        <v>113</v>
      </c>
      <c r="AI11" s="37">
        <v>44927</v>
      </c>
      <c r="AJ11" s="37">
        <v>44985</v>
      </c>
      <c r="AK11" s="36"/>
      <c r="AL11" s="38" t="s">
        <v>114</v>
      </c>
      <c r="AM11" s="18"/>
      <c r="AN11" s="18"/>
      <c r="AO11" s="18"/>
      <c r="AP11" s="18"/>
      <c r="AQ11" s="18"/>
      <c r="AR11" s="18"/>
      <c r="AS11" s="18"/>
      <c r="AT11" s="18"/>
      <c r="AU11" s="18"/>
      <c r="AV11" s="18"/>
      <c r="AW11" s="18"/>
      <c r="AX11" s="18"/>
      <c r="AY11" s="18"/>
      <c r="AZ11" s="18"/>
      <c r="BA11" s="18"/>
      <c r="BB11" s="18"/>
      <c r="BC11" s="18"/>
      <c r="BD11" s="18"/>
      <c r="BE11" s="18"/>
      <c r="BF11" s="18"/>
    </row>
    <row r="12" spans="1:58" ht="52.5" customHeight="1">
      <c r="A12" s="181"/>
      <c r="B12" s="181"/>
      <c r="C12" s="181"/>
      <c r="D12" s="186"/>
      <c r="E12" s="25" t="s">
        <v>118</v>
      </c>
      <c r="F12" s="181"/>
      <c r="G12" s="181"/>
      <c r="H12" s="189"/>
      <c r="I12" s="181"/>
      <c r="J12" s="181"/>
      <c r="K12" s="181"/>
      <c r="L12" s="181"/>
      <c r="M12" s="181"/>
      <c r="N12" s="181"/>
      <c r="O12" s="181"/>
      <c r="P12" s="181"/>
      <c r="Q12" s="26">
        <v>3</v>
      </c>
      <c r="R12" s="41" t="s">
        <v>119</v>
      </c>
      <c r="S12" s="26" t="str">
        <f t="shared" si="0"/>
        <v>Probabilidad</v>
      </c>
      <c r="T12" s="29" t="s">
        <v>107</v>
      </c>
      <c r="U12" s="29" t="s">
        <v>108</v>
      </c>
      <c r="V12" s="30" t="str">
        <f t="shared" si="1"/>
        <v>40%</v>
      </c>
      <c r="W12" s="29" t="s">
        <v>109</v>
      </c>
      <c r="X12" s="29" t="s">
        <v>110</v>
      </c>
      <c r="Y12" s="29" t="s">
        <v>111</v>
      </c>
      <c r="Z12" s="31">
        <f t="shared" ref="Z12:Z15" si="6">IFERROR(IF(AND(S11="Probabilidad",S12="Probabilidad"),(AB11-(+AB11*V12)),IF(AND(S11="Impacto",S12="Probabilidad"),(AB10-(+AB10*V12)),IF(S12="Impacto",AB11,""))),"")</f>
        <v>0.12959999999999999</v>
      </c>
      <c r="AA12" s="32" t="str">
        <f t="shared" si="2"/>
        <v>Muy Baja</v>
      </c>
      <c r="AB12" s="33">
        <f t="shared" si="3"/>
        <v>0.12959999999999999</v>
      </c>
      <c r="AC12" s="32" t="str">
        <f t="shared" ca="1" si="4"/>
        <v>Moderado</v>
      </c>
      <c r="AD12" s="33">
        <f t="shared" ref="AD12:AD15" ca="1" si="7">IFERROR(IF(AND(S11="Impacto",S12="Impacto"),(AD11-(+AD11*V12)),IF(AND(S11="Probabilidad",S12="Impacto"),(AD10-(+AD10*V12)),IF(S12="Probabilidad",AD11,""))),"")</f>
        <v>0.6</v>
      </c>
      <c r="AE12" s="34" t="str">
        <f t="shared" ca="1" si="5"/>
        <v>Moderado</v>
      </c>
      <c r="AF12" s="35"/>
      <c r="AG12" s="42" t="s">
        <v>119</v>
      </c>
      <c r="AH12" s="36" t="s">
        <v>113</v>
      </c>
      <c r="AI12" s="37">
        <v>44927</v>
      </c>
      <c r="AJ12" s="37">
        <v>44985</v>
      </c>
      <c r="AK12" s="43"/>
      <c r="AL12" s="38" t="s">
        <v>114</v>
      </c>
      <c r="AM12" s="18"/>
      <c r="AN12" s="18"/>
      <c r="AO12" s="18"/>
      <c r="AP12" s="18"/>
      <c r="AQ12" s="18"/>
      <c r="AR12" s="18"/>
      <c r="AS12" s="18"/>
      <c r="AT12" s="18"/>
      <c r="AU12" s="18"/>
      <c r="AV12" s="18"/>
      <c r="AW12" s="18"/>
      <c r="AX12" s="18"/>
      <c r="AY12" s="18"/>
      <c r="AZ12" s="18"/>
      <c r="BA12" s="18"/>
      <c r="BB12" s="18"/>
      <c r="BC12" s="18"/>
      <c r="BD12" s="18"/>
      <c r="BE12" s="18"/>
      <c r="BF12" s="18"/>
    </row>
    <row r="13" spans="1:58" ht="46.5" customHeight="1">
      <c r="A13" s="181"/>
      <c r="B13" s="181"/>
      <c r="C13" s="181"/>
      <c r="D13" s="186"/>
      <c r="E13" s="36"/>
      <c r="F13" s="181"/>
      <c r="G13" s="181"/>
      <c r="H13" s="189"/>
      <c r="I13" s="181"/>
      <c r="J13" s="181"/>
      <c r="K13" s="181"/>
      <c r="L13" s="181"/>
      <c r="M13" s="181"/>
      <c r="N13" s="181"/>
      <c r="O13" s="181"/>
      <c r="P13" s="181"/>
      <c r="Q13" s="26">
        <v>4</v>
      </c>
      <c r="R13" s="40"/>
      <c r="S13" s="26" t="str">
        <f t="shared" si="0"/>
        <v/>
      </c>
      <c r="T13" s="29"/>
      <c r="U13" s="29"/>
      <c r="V13" s="30" t="str">
        <f t="shared" si="1"/>
        <v/>
      </c>
      <c r="W13" s="29"/>
      <c r="X13" s="29"/>
      <c r="Y13" s="29"/>
      <c r="Z13" s="31" t="str">
        <f t="shared" si="6"/>
        <v/>
      </c>
      <c r="AA13" s="32" t="str">
        <f t="shared" si="2"/>
        <v/>
      </c>
      <c r="AB13" s="33" t="str">
        <f t="shared" si="3"/>
        <v/>
      </c>
      <c r="AC13" s="32" t="str">
        <f t="shared" si="4"/>
        <v/>
      </c>
      <c r="AD13" s="33" t="str">
        <f t="shared" si="7"/>
        <v/>
      </c>
      <c r="AE13" s="34" t="str">
        <f t="shared" si="5"/>
        <v/>
      </c>
      <c r="AF13" s="35"/>
      <c r="AG13" s="42"/>
      <c r="AH13" s="26"/>
      <c r="AI13" s="44"/>
      <c r="AJ13" s="44"/>
      <c r="AK13" s="42"/>
      <c r="AL13" s="26"/>
      <c r="AM13" s="18"/>
      <c r="AN13" s="18"/>
      <c r="AO13" s="18"/>
      <c r="AP13" s="18"/>
      <c r="AQ13" s="18"/>
      <c r="AR13" s="18"/>
      <c r="AS13" s="18"/>
      <c r="AT13" s="18"/>
      <c r="AU13" s="18"/>
      <c r="AV13" s="18"/>
      <c r="AW13" s="18"/>
      <c r="AX13" s="18"/>
      <c r="AY13" s="18"/>
      <c r="AZ13" s="18"/>
      <c r="BA13" s="18"/>
      <c r="BB13" s="18"/>
      <c r="BC13" s="18"/>
      <c r="BD13" s="18"/>
      <c r="BE13" s="18"/>
      <c r="BF13" s="18"/>
    </row>
    <row r="14" spans="1:58" ht="48.75" customHeight="1">
      <c r="A14" s="181"/>
      <c r="B14" s="181"/>
      <c r="C14" s="181"/>
      <c r="D14" s="186"/>
      <c r="E14" s="36"/>
      <c r="F14" s="181"/>
      <c r="G14" s="181"/>
      <c r="H14" s="189"/>
      <c r="I14" s="181"/>
      <c r="J14" s="181"/>
      <c r="K14" s="181"/>
      <c r="L14" s="181"/>
      <c r="M14" s="181"/>
      <c r="N14" s="181"/>
      <c r="O14" s="181"/>
      <c r="P14" s="181"/>
      <c r="Q14" s="26">
        <v>5</v>
      </c>
      <c r="R14" s="40"/>
      <c r="S14" s="26" t="str">
        <f t="shared" si="0"/>
        <v/>
      </c>
      <c r="T14" s="29"/>
      <c r="U14" s="29"/>
      <c r="V14" s="30" t="str">
        <f t="shared" si="1"/>
        <v/>
      </c>
      <c r="W14" s="29"/>
      <c r="X14" s="29"/>
      <c r="Y14" s="29"/>
      <c r="Z14" s="31" t="str">
        <f t="shared" si="6"/>
        <v/>
      </c>
      <c r="AA14" s="32" t="str">
        <f t="shared" si="2"/>
        <v/>
      </c>
      <c r="AB14" s="33" t="str">
        <f t="shared" si="3"/>
        <v/>
      </c>
      <c r="AC14" s="32" t="str">
        <f t="shared" si="4"/>
        <v/>
      </c>
      <c r="AD14" s="33" t="str">
        <f t="shared" si="7"/>
        <v/>
      </c>
      <c r="AE14" s="34" t="str">
        <f t="shared" si="5"/>
        <v/>
      </c>
      <c r="AF14" s="35"/>
      <c r="AG14" s="42"/>
      <c r="AH14" s="26"/>
      <c r="AI14" s="44"/>
      <c r="AJ14" s="44"/>
      <c r="AK14" s="42"/>
      <c r="AL14" s="26"/>
      <c r="AM14" s="18"/>
      <c r="AN14" s="18"/>
      <c r="AO14" s="18"/>
      <c r="AP14" s="18"/>
      <c r="AQ14" s="18"/>
      <c r="AR14" s="18"/>
      <c r="AS14" s="18"/>
      <c r="AT14" s="18"/>
      <c r="AU14" s="18"/>
      <c r="AV14" s="18"/>
      <c r="AW14" s="18"/>
      <c r="AX14" s="18"/>
      <c r="AY14" s="18"/>
      <c r="AZ14" s="18"/>
      <c r="BA14" s="18"/>
      <c r="BB14" s="18"/>
      <c r="BC14" s="18"/>
      <c r="BD14" s="18"/>
      <c r="BE14" s="18"/>
      <c r="BF14" s="18"/>
    </row>
    <row r="15" spans="1:58" ht="42.75" customHeight="1">
      <c r="A15" s="182"/>
      <c r="B15" s="182"/>
      <c r="C15" s="182"/>
      <c r="D15" s="187"/>
      <c r="E15" s="36"/>
      <c r="F15" s="182"/>
      <c r="G15" s="182"/>
      <c r="H15" s="190"/>
      <c r="I15" s="182"/>
      <c r="J15" s="182"/>
      <c r="K15" s="182"/>
      <c r="L15" s="182"/>
      <c r="M15" s="182"/>
      <c r="N15" s="182"/>
      <c r="O15" s="182"/>
      <c r="P15" s="182"/>
      <c r="Q15" s="26">
        <v>6</v>
      </c>
      <c r="R15" s="40"/>
      <c r="S15" s="26" t="str">
        <f t="shared" si="0"/>
        <v/>
      </c>
      <c r="T15" s="29"/>
      <c r="U15" s="29"/>
      <c r="V15" s="30" t="str">
        <f t="shared" si="1"/>
        <v/>
      </c>
      <c r="W15" s="29"/>
      <c r="X15" s="29"/>
      <c r="Y15" s="29"/>
      <c r="Z15" s="31" t="str">
        <f t="shared" si="6"/>
        <v/>
      </c>
      <c r="AA15" s="32" t="str">
        <f t="shared" si="2"/>
        <v/>
      </c>
      <c r="AB15" s="33" t="str">
        <f t="shared" si="3"/>
        <v/>
      </c>
      <c r="AC15" s="32" t="str">
        <f t="shared" si="4"/>
        <v/>
      </c>
      <c r="AD15" s="33" t="str">
        <f t="shared" si="7"/>
        <v/>
      </c>
      <c r="AE15" s="34" t="str">
        <f t="shared" si="5"/>
        <v/>
      </c>
      <c r="AF15" s="35"/>
      <c r="AG15" s="42"/>
      <c r="AH15" s="26"/>
      <c r="AI15" s="44"/>
      <c r="AJ15" s="44"/>
      <c r="AK15" s="42"/>
      <c r="AL15" s="26"/>
      <c r="AM15" s="18"/>
      <c r="AN15" s="18"/>
      <c r="AO15" s="18"/>
      <c r="AP15" s="18"/>
      <c r="AQ15" s="18"/>
      <c r="AR15" s="18"/>
      <c r="AS15" s="18"/>
      <c r="AT15" s="18"/>
      <c r="AU15" s="18"/>
      <c r="AV15" s="18"/>
      <c r="AW15" s="18"/>
      <c r="AX15" s="18"/>
      <c r="AY15" s="18"/>
      <c r="AZ15" s="18"/>
      <c r="BA15" s="18"/>
      <c r="BB15" s="18"/>
      <c r="BC15" s="18"/>
      <c r="BD15" s="18"/>
      <c r="BE15" s="18"/>
      <c r="BF15" s="18"/>
    </row>
    <row r="16" spans="1:58" ht="71.25" customHeight="1">
      <c r="A16" s="184">
        <v>2</v>
      </c>
      <c r="B16" s="180" t="s">
        <v>98</v>
      </c>
      <c r="C16" s="180" t="s">
        <v>120</v>
      </c>
      <c r="D16" s="185" t="s">
        <v>121</v>
      </c>
      <c r="E16" s="42" t="s">
        <v>122</v>
      </c>
      <c r="F16" s="180" t="s">
        <v>123</v>
      </c>
      <c r="G16" s="42" t="s">
        <v>124</v>
      </c>
      <c r="H16" s="188" t="s">
        <v>125</v>
      </c>
      <c r="I16" s="183">
        <v>360</v>
      </c>
      <c r="J16" s="191" t="str">
        <f>IF(I16&lt;=0,"",IF(I16&lt;=2,"Muy Baja",IF(I16&lt;=24,"Baja",IF(I16&lt;=500,"Media",IF(I16&lt;=5000,"Alta","Muy Alta")))))</f>
        <v>Media</v>
      </c>
      <c r="K16" s="192">
        <f>IF(J16="","",IF(J16="Muy Baja",0.2,IF(J16="Baja",0.4,IF(J16="Media",0.6,IF(J16="Alta",0.8,IF(J16="Muy Alta",1,))))))</f>
        <v>0.6</v>
      </c>
      <c r="L16" s="192" t="s">
        <v>126</v>
      </c>
      <c r="M16" s="192" t="str">
        <f ca="1">IF(NOT(ISERROR(MATCH(L16,'Tabla Impacto'!$B$221:$B$223,0))),'Tabla Impacto'!$F$223&amp;"Por favor no seleccionar los criterios de impacto(Afectación Económica o presupuestal y Pérdida Reputacional)",L16)</f>
        <v xml:space="preserve">     El riesgo afecta la imagen de alguna área de la organización</v>
      </c>
      <c r="N16" s="191" t="str">
        <f ca="1">IF(OR(M16='Tabla Impacto'!$C$11,M16='Tabla Impacto'!$D$11),"Leve",IF(OR(M16='Tabla Impacto'!$C$12,M16='Tabla Impacto'!$D$12),"Menor",IF(OR(M16='Tabla Impacto'!$C$13,M16='Tabla Impacto'!$D$13),"Moderado",IF(OR(M16='Tabla Impacto'!$C$14,M16='Tabla Impacto'!$D$14),"Mayor",IF(OR(M16='Tabla Impacto'!$C$15,M16='Tabla Impacto'!$D$15),"Catastrófico","")))))</f>
        <v>Leve</v>
      </c>
      <c r="O16" s="192">
        <f ca="1">IF(N16="","",IF(N16="Leve",0.2,IF(N16="Menor",0.4,IF(N16="Moderado",0.6,IF(N16="Mayor",0.8,IF(N16="Catastrófico",1,))))))</f>
        <v>0.2</v>
      </c>
      <c r="P16" s="193"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Moderado</v>
      </c>
      <c r="Q16" s="26">
        <v>1</v>
      </c>
      <c r="R16" s="46" t="s">
        <v>127</v>
      </c>
      <c r="S16" s="26" t="str">
        <f t="shared" si="0"/>
        <v>Probabilidad</v>
      </c>
      <c r="T16" s="29" t="s">
        <v>107</v>
      </c>
      <c r="U16" s="29" t="s">
        <v>108</v>
      </c>
      <c r="V16" s="30" t="str">
        <f t="shared" si="1"/>
        <v>40%</v>
      </c>
      <c r="W16" s="29" t="s">
        <v>109</v>
      </c>
      <c r="X16" s="29" t="s">
        <v>110</v>
      </c>
      <c r="Y16" s="29" t="s">
        <v>111</v>
      </c>
      <c r="Z16" s="31">
        <f>IFERROR(IF(S16="Probabilidad",(K16-(+K16*V16)),IF(S16="Impacto",K16,"")),"")</f>
        <v>0.36</v>
      </c>
      <c r="AA16" s="32" t="str">
        <f t="shared" si="2"/>
        <v>Baja</v>
      </c>
      <c r="AB16" s="33">
        <f t="shared" si="3"/>
        <v>0.36</v>
      </c>
      <c r="AC16" s="32" t="str">
        <f t="shared" ca="1" si="4"/>
        <v>Leve</v>
      </c>
      <c r="AD16" s="33">
        <f ca="1">IFERROR(IF(S16="Impacto",(O16-(+O16*V16)),IF(S16="Probabilidad",O16,"")),"")</f>
        <v>0.2</v>
      </c>
      <c r="AE16" s="34" t="str">
        <f t="shared" ca="1" si="5"/>
        <v>Bajo</v>
      </c>
      <c r="AF16" s="35"/>
      <c r="AG16" s="42" t="s">
        <v>128</v>
      </c>
      <c r="AH16" s="36" t="s">
        <v>113</v>
      </c>
      <c r="AI16" s="37">
        <v>44927</v>
      </c>
      <c r="AJ16" s="37">
        <v>44985</v>
      </c>
      <c r="AK16" s="47" t="s">
        <v>129</v>
      </c>
      <c r="AL16" s="26" t="s">
        <v>114</v>
      </c>
      <c r="AM16" s="18"/>
      <c r="AN16" s="18"/>
      <c r="AO16" s="18"/>
      <c r="AP16" s="18"/>
      <c r="AQ16" s="18"/>
      <c r="AR16" s="18"/>
      <c r="AS16" s="18"/>
      <c r="AT16" s="18"/>
      <c r="AU16" s="18"/>
      <c r="AV16" s="18"/>
      <c r="AW16" s="18"/>
      <c r="AX16" s="18"/>
      <c r="AY16" s="18"/>
      <c r="AZ16" s="18"/>
      <c r="BA16" s="18"/>
      <c r="BB16" s="18"/>
      <c r="BC16" s="18"/>
      <c r="BD16" s="18"/>
      <c r="BE16" s="18"/>
      <c r="BF16" s="18"/>
    </row>
    <row r="17" spans="1:58" ht="30" customHeight="1">
      <c r="A17" s="181"/>
      <c r="B17" s="181"/>
      <c r="C17" s="181"/>
      <c r="D17" s="186"/>
      <c r="E17" s="42" t="s">
        <v>130</v>
      </c>
      <c r="F17" s="181"/>
      <c r="G17" s="42" t="s">
        <v>131</v>
      </c>
      <c r="H17" s="189"/>
      <c r="I17" s="181"/>
      <c r="J17" s="181"/>
      <c r="K17" s="181"/>
      <c r="L17" s="181"/>
      <c r="M17" s="181"/>
      <c r="N17" s="181"/>
      <c r="O17" s="181"/>
      <c r="P17" s="181"/>
      <c r="Q17" s="26">
        <v>2</v>
      </c>
      <c r="R17" s="48" t="s">
        <v>132</v>
      </c>
      <c r="S17" s="26" t="str">
        <f t="shared" si="0"/>
        <v>Probabilidad</v>
      </c>
      <c r="T17" s="29" t="s">
        <v>107</v>
      </c>
      <c r="U17" s="29" t="s">
        <v>108</v>
      </c>
      <c r="V17" s="30" t="str">
        <f t="shared" si="1"/>
        <v>40%</v>
      </c>
      <c r="W17" s="29" t="s">
        <v>109</v>
      </c>
      <c r="X17" s="29" t="s">
        <v>110</v>
      </c>
      <c r="Y17" s="29" t="s">
        <v>111</v>
      </c>
      <c r="Z17" s="31">
        <f>IFERROR(IF(AND(S16="Probabilidad",S17="Probabilidad"),(AB16-(+AB16*V17)),IF(AND(S16="Impacto",S17="Probabilidad"),(K16-(+K16*V17)),IF(S17="Impacto",AB16,""))),"")</f>
        <v>0.216</v>
      </c>
      <c r="AA17" s="32" t="str">
        <f t="shared" si="2"/>
        <v>Baja</v>
      </c>
      <c r="AB17" s="33">
        <f t="shared" si="3"/>
        <v>0.216</v>
      </c>
      <c r="AC17" s="32" t="str">
        <f t="shared" ca="1" si="4"/>
        <v>Leve</v>
      </c>
      <c r="AD17" s="33">
        <f ca="1">IFERROR(IF(AND(S16="Impacto",S17="Impacto"),(AD16-(+AD16*V17)),IF(AND(S16="Probabilidad",S17="Impacto"),(O16-(+O16*V17)),IF(S17="Probabilidad",AD16,""))),"")</f>
        <v>0.2</v>
      </c>
      <c r="AE17" s="34" t="str">
        <f t="shared" ca="1" si="5"/>
        <v>Bajo</v>
      </c>
      <c r="AF17" s="35"/>
      <c r="AG17" s="42" t="s">
        <v>133</v>
      </c>
      <c r="AH17" s="36" t="s">
        <v>113</v>
      </c>
      <c r="AI17" s="37">
        <v>44927</v>
      </c>
      <c r="AJ17" s="37">
        <v>44985</v>
      </c>
      <c r="AK17" s="47" t="s">
        <v>134</v>
      </c>
      <c r="AL17" s="26" t="s">
        <v>114</v>
      </c>
      <c r="AM17" s="18"/>
      <c r="AN17" s="18"/>
      <c r="AO17" s="18"/>
      <c r="AP17" s="18"/>
      <c r="AQ17" s="18"/>
      <c r="AR17" s="18"/>
      <c r="AS17" s="18"/>
      <c r="AT17" s="18"/>
      <c r="AU17" s="18"/>
      <c r="AV17" s="18"/>
      <c r="AW17" s="18"/>
      <c r="AX17" s="18"/>
      <c r="AY17" s="18"/>
      <c r="AZ17" s="18"/>
      <c r="BA17" s="18"/>
      <c r="BB17" s="18"/>
      <c r="BC17" s="18"/>
      <c r="BD17" s="18"/>
      <c r="BE17" s="18"/>
      <c r="BF17" s="18"/>
    </row>
    <row r="18" spans="1:58" ht="25.5" customHeight="1">
      <c r="A18" s="181"/>
      <c r="B18" s="181"/>
      <c r="C18" s="181"/>
      <c r="D18" s="186"/>
      <c r="E18" s="42" t="s">
        <v>135</v>
      </c>
      <c r="F18" s="181"/>
      <c r="G18" s="42" t="s">
        <v>136</v>
      </c>
      <c r="H18" s="189"/>
      <c r="I18" s="181"/>
      <c r="J18" s="181"/>
      <c r="K18" s="181"/>
      <c r="L18" s="181"/>
      <c r="M18" s="181"/>
      <c r="N18" s="181"/>
      <c r="O18" s="181"/>
      <c r="P18" s="181"/>
      <c r="Q18" s="26">
        <v>3</v>
      </c>
      <c r="R18" s="49"/>
      <c r="S18" s="26" t="str">
        <f t="shared" si="0"/>
        <v/>
      </c>
      <c r="T18" s="29"/>
      <c r="U18" s="29"/>
      <c r="V18" s="30" t="str">
        <f t="shared" si="1"/>
        <v/>
      </c>
      <c r="W18" s="29"/>
      <c r="X18" s="29"/>
      <c r="Y18" s="29"/>
      <c r="Z18" s="31" t="str">
        <f t="shared" ref="Z18:Z21" si="8">IFERROR(IF(AND(S17="Probabilidad",S18="Probabilidad"),(AB17-(+AB17*V18)),IF(AND(S17="Impacto",S18="Probabilidad"),(AB16-(+AB16*V18)),IF(S18="Impacto",AB17,""))),"")</f>
        <v/>
      </c>
      <c r="AA18" s="32" t="str">
        <f t="shared" si="2"/>
        <v/>
      </c>
      <c r="AB18" s="33" t="str">
        <f t="shared" si="3"/>
        <v/>
      </c>
      <c r="AC18" s="32" t="str">
        <f t="shared" si="4"/>
        <v/>
      </c>
      <c r="AD18" s="33" t="str">
        <f t="shared" ref="AD18:AD21" si="9">IFERROR(IF(AND(S17="Impacto",S18="Impacto"),(AD17-(+AD17*V18)),IF(AND(S17="Probabilidad",S18="Impacto"),(AD16-(+AD16*V18)),IF(S18="Probabilidad",AD17,""))),"")</f>
        <v/>
      </c>
      <c r="AE18" s="34" t="str">
        <f t="shared" si="5"/>
        <v/>
      </c>
      <c r="AF18" s="35"/>
      <c r="AG18" s="42"/>
      <c r="AH18" s="26"/>
      <c r="AI18" s="44"/>
      <c r="AJ18" s="44"/>
      <c r="AK18" s="42"/>
      <c r="AL18" s="26"/>
      <c r="AM18" s="18"/>
      <c r="AN18" s="18"/>
      <c r="AO18" s="18"/>
      <c r="AP18" s="18"/>
      <c r="AQ18" s="18"/>
      <c r="AR18" s="18"/>
      <c r="AS18" s="18"/>
      <c r="AT18" s="18"/>
      <c r="AU18" s="18"/>
      <c r="AV18" s="18"/>
      <c r="AW18" s="18"/>
      <c r="AX18" s="18"/>
      <c r="AY18" s="18"/>
      <c r="AZ18" s="18"/>
      <c r="BA18" s="18"/>
      <c r="BB18" s="18"/>
      <c r="BC18" s="18"/>
      <c r="BD18" s="18"/>
      <c r="BE18" s="18"/>
      <c r="BF18" s="18"/>
    </row>
    <row r="19" spans="1:58" ht="25.5" customHeight="1">
      <c r="A19" s="181"/>
      <c r="B19" s="181"/>
      <c r="C19" s="181"/>
      <c r="D19" s="186"/>
      <c r="E19" s="42"/>
      <c r="F19" s="181"/>
      <c r="G19" s="42"/>
      <c r="H19" s="189"/>
      <c r="I19" s="181"/>
      <c r="J19" s="181"/>
      <c r="K19" s="181"/>
      <c r="L19" s="181"/>
      <c r="M19" s="181"/>
      <c r="N19" s="181"/>
      <c r="O19" s="181"/>
      <c r="P19" s="181"/>
      <c r="Q19" s="26">
        <v>4</v>
      </c>
      <c r="R19" s="40"/>
      <c r="S19" s="26" t="str">
        <f t="shared" si="0"/>
        <v/>
      </c>
      <c r="T19" s="29"/>
      <c r="U19" s="29"/>
      <c r="V19" s="30" t="str">
        <f t="shared" si="1"/>
        <v/>
      </c>
      <c r="W19" s="29"/>
      <c r="X19" s="29"/>
      <c r="Y19" s="29"/>
      <c r="Z19" s="31" t="str">
        <f t="shared" si="8"/>
        <v/>
      </c>
      <c r="AA19" s="32" t="str">
        <f t="shared" si="2"/>
        <v/>
      </c>
      <c r="AB19" s="33" t="str">
        <f t="shared" si="3"/>
        <v/>
      </c>
      <c r="AC19" s="32" t="str">
        <f t="shared" si="4"/>
        <v/>
      </c>
      <c r="AD19" s="33" t="str">
        <f t="shared" si="9"/>
        <v/>
      </c>
      <c r="AE19" s="34" t="str">
        <f t="shared" si="5"/>
        <v/>
      </c>
      <c r="AF19" s="35"/>
      <c r="AG19" s="42"/>
      <c r="AH19" s="26"/>
      <c r="AI19" s="44"/>
      <c r="AJ19" s="44"/>
      <c r="AK19" s="42"/>
      <c r="AL19" s="26"/>
      <c r="AM19" s="18"/>
      <c r="AN19" s="18"/>
      <c r="AO19" s="18"/>
      <c r="AP19" s="18"/>
      <c r="AQ19" s="18"/>
      <c r="AR19" s="18"/>
      <c r="AS19" s="18"/>
      <c r="AT19" s="18"/>
      <c r="AU19" s="18"/>
      <c r="AV19" s="18"/>
      <c r="AW19" s="18"/>
      <c r="AX19" s="18"/>
      <c r="AY19" s="18"/>
      <c r="AZ19" s="18"/>
      <c r="BA19" s="18"/>
      <c r="BB19" s="18"/>
      <c r="BC19" s="18"/>
      <c r="BD19" s="18"/>
      <c r="BE19" s="18"/>
      <c r="BF19" s="18"/>
    </row>
    <row r="20" spans="1:58" ht="24" customHeight="1">
      <c r="A20" s="181"/>
      <c r="B20" s="181"/>
      <c r="C20" s="181"/>
      <c r="D20" s="186"/>
      <c r="E20" s="42"/>
      <c r="F20" s="181"/>
      <c r="G20" s="42"/>
      <c r="H20" s="189"/>
      <c r="I20" s="181"/>
      <c r="J20" s="181"/>
      <c r="K20" s="181"/>
      <c r="L20" s="181"/>
      <c r="M20" s="181"/>
      <c r="N20" s="181"/>
      <c r="O20" s="181"/>
      <c r="P20" s="181"/>
      <c r="Q20" s="26">
        <v>5</v>
      </c>
      <c r="R20" s="40"/>
      <c r="S20" s="26" t="str">
        <f t="shared" si="0"/>
        <v/>
      </c>
      <c r="T20" s="29"/>
      <c r="U20" s="29"/>
      <c r="V20" s="30" t="str">
        <f t="shared" si="1"/>
        <v/>
      </c>
      <c r="W20" s="29"/>
      <c r="X20" s="29"/>
      <c r="Y20" s="29"/>
      <c r="Z20" s="31" t="str">
        <f t="shared" si="8"/>
        <v/>
      </c>
      <c r="AA20" s="32" t="str">
        <f t="shared" si="2"/>
        <v/>
      </c>
      <c r="AB20" s="33" t="str">
        <f t="shared" si="3"/>
        <v/>
      </c>
      <c r="AC20" s="32" t="str">
        <f t="shared" si="4"/>
        <v/>
      </c>
      <c r="AD20" s="33" t="str">
        <f t="shared" si="9"/>
        <v/>
      </c>
      <c r="AE20" s="34" t="str">
        <f t="shared" si="5"/>
        <v/>
      </c>
      <c r="AF20" s="35"/>
      <c r="AG20" s="42"/>
      <c r="AH20" s="26"/>
      <c r="AI20" s="44"/>
      <c r="AJ20" s="44"/>
      <c r="AK20" s="42"/>
      <c r="AL20" s="26"/>
      <c r="AM20" s="18"/>
      <c r="AN20" s="18"/>
      <c r="AO20" s="18"/>
      <c r="AP20" s="18"/>
      <c r="AQ20" s="18"/>
      <c r="AR20" s="18"/>
      <c r="AS20" s="18"/>
      <c r="AT20" s="18"/>
      <c r="AU20" s="18"/>
      <c r="AV20" s="18"/>
      <c r="AW20" s="18"/>
      <c r="AX20" s="18"/>
      <c r="AY20" s="18"/>
      <c r="AZ20" s="18"/>
      <c r="BA20" s="18"/>
      <c r="BB20" s="18"/>
      <c r="BC20" s="18"/>
      <c r="BD20" s="18"/>
      <c r="BE20" s="18"/>
      <c r="BF20" s="18"/>
    </row>
    <row r="21" spans="1:58" ht="25.5" customHeight="1">
      <c r="A21" s="182"/>
      <c r="B21" s="182"/>
      <c r="C21" s="182"/>
      <c r="D21" s="187"/>
      <c r="E21" s="42"/>
      <c r="F21" s="182"/>
      <c r="G21" s="42"/>
      <c r="H21" s="190"/>
      <c r="I21" s="182"/>
      <c r="J21" s="182"/>
      <c r="K21" s="182"/>
      <c r="L21" s="182"/>
      <c r="M21" s="182"/>
      <c r="N21" s="182"/>
      <c r="O21" s="182"/>
      <c r="P21" s="182"/>
      <c r="Q21" s="26">
        <v>6</v>
      </c>
      <c r="R21" s="40"/>
      <c r="S21" s="26" t="str">
        <f t="shared" si="0"/>
        <v/>
      </c>
      <c r="T21" s="29"/>
      <c r="U21" s="29"/>
      <c r="V21" s="30" t="str">
        <f t="shared" si="1"/>
        <v/>
      </c>
      <c r="W21" s="29"/>
      <c r="X21" s="29"/>
      <c r="Y21" s="29"/>
      <c r="Z21" s="31" t="str">
        <f t="shared" si="8"/>
        <v/>
      </c>
      <c r="AA21" s="32" t="str">
        <f t="shared" si="2"/>
        <v/>
      </c>
      <c r="AB21" s="33" t="str">
        <f t="shared" si="3"/>
        <v/>
      </c>
      <c r="AC21" s="32" t="str">
        <f t="shared" si="4"/>
        <v/>
      </c>
      <c r="AD21" s="33" t="str">
        <f t="shared" si="9"/>
        <v/>
      </c>
      <c r="AE21" s="34" t="str">
        <f t="shared" si="5"/>
        <v/>
      </c>
      <c r="AF21" s="35"/>
      <c r="AG21" s="42"/>
      <c r="AH21" s="26"/>
      <c r="AI21" s="44"/>
      <c r="AJ21" s="44"/>
      <c r="AK21" s="42"/>
      <c r="AL21" s="26"/>
      <c r="AM21" s="18"/>
      <c r="AN21" s="18"/>
      <c r="AO21" s="18"/>
      <c r="AP21" s="18"/>
      <c r="AQ21" s="18"/>
      <c r="AR21" s="18"/>
      <c r="AS21" s="18"/>
      <c r="AT21" s="18"/>
      <c r="AU21" s="18"/>
      <c r="AV21" s="18"/>
      <c r="AW21" s="18"/>
      <c r="AX21" s="18"/>
      <c r="AY21" s="18"/>
      <c r="AZ21" s="18"/>
      <c r="BA21" s="18"/>
      <c r="BB21" s="18"/>
      <c r="BC21" s="18"/>
      <c r="BD21" s="18"/>
      <c r="BE21" s="18"/>
      <c r="BF21" s="18"/>
    </row>
    <row r="22" spans="1:58" ht="30.75" customHeight="1">
      <c r="A22" s="184">
        <v>3</v>
      </c>
      <c r="B22" s="180"/>
      <c r="C22" s="180"/>
      <c r="D22" s="185"/>
      <c r="E22" s="42"/>
      <c r="F22" s="180"/>
      <c r="G22" s="42"/>
      <c r="H22" s="188"/>
      <c r="I22" s="183"/>
      <c r="J22" s="191" t="str">
        <f>IF(I22&lt;=0,"",IF(I22&lt;=2,"Muy Baja",IF(I22&lt;=24,"Baja",IF(I22&lt;=500,"Media",IF(I22&lt;=5000,"Alta","Muy Alta")))))</f>
        <v/>
      </c>
      <c r="K22" s="192" t="str">
        <f>IF(J22="","",IF(J22="Muy Baja",0.2,IF(J22="Baja",0.4,IF(J22="Media",0.6,IF(J22="Alta",0.8,IF(J22="Muy Alta",1,))))))</f>
        <v/>
      </c>
      <c r="L22" s="192"/>
      <c r="M22" s="192">
        <f ca="1">IF(NOT(ISERROR(MATCH(L22,'Tabla Impacto'!$B$221:$B$223,0))),'Tabla Impacto'!$F$223&amp;"Por favor no seleccionar los criterios de impacto(Afectación Económica o presupuestal y Pérdida Reputacional)",L22)</f>
        <v>0</v>
      </c>
      <c r="N22" s="191" t="str">
        <f ca="1">IF(OR(M22='Tabla Impacto'!$C$11,M22='Tabla Impacto'!$D$11),"Leve",IF(OR(M22='Tabla Impacto'!$C$12,M22='Tabla Impacto'!$D$12),"Menor",IF(OR(M22='Tabla Impacto'!$C$13,M22='Tabla Impacto'!$D$13),"Moderado",IF(OR(M22='Tabla Impacto'!$C$14,M22='Tabla Impacto'!$D$14),"Mayor",IF(OR(M22='Tabla Impacto'!$C$15,M22='Tabla Impacto'!$D$15),"Catastrófico","")))))</f>
        <v/>
      </c>
      <c r="O22" s="192" t="str">
        <f ca="1">IF(N22="","",IF(N22="Leve",0.2,IF(N22="Menor",0.4,IF(N22="Moderado",0.6,IF(N22="Mayor",0.8,IF(N22="Catastrófico",1,))))))</f>
        <v/>
      </c>
      <c r="P22" s="193" t="str">
        <f ca="1">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
      </c>
      <c r="Q22" s="26">
        <v>1</v>
      </c>
      <c r="R22" s="40"/>
      <c r="S22" s="26" t="str">
        <f t="shared" si="0"/>
        <v/>
      </c>
      <c r="T22" s="29"/>
      <c r="U22" s="29"/>
      <c r="V22" s="30" t="str">
        <f t="shared" si="1"/>
        <v/>
      </c>
      <c r="W22" s="29"/>
      <c r="X22" s="29"/>
      <c r="Y22" s="29"/>
      <c r="Z22" s="31" t="str">
        <f>IFERROR(IF(S22="Probabilidad",(K22-(+K22*V22)),IF(S22="Impacto",K22,"")),"")</f>
        <v/>
      </c>
      <c r="AA22" s="32" t="str">
        <f t="shared" si="2"/>
        <v/>
      </c>
      <c r="AB22" s="33" t="str">
        <f t="shared" si="3"/>
        <v/>
      </c>
      <c r="AC22" s="32" t="str">
        <f t="shared" si="4"/>
        <v/>
      </c>
      <c r="AD22" s="33" t="str">
        <f>IFERROR(IF(S22="Impacto",(O22-(+O22*V22)),IF(S22="Probabilidad",O22,"")),"")</f>
        <v/>
      </c>
      <c r="AE22" s="34" t="str">
        <f t="shared" si="5"/>
        <v/>
      </c>
      <c r="AF22" s="35"/>
      <c r="AG22" s="42"/>
      <c r="AH22" s="26"/>
      <c r="AI22" s="44"/>
      <c r="AJ22" s="44"/>
      <c r="AK22" s="42"/>
      <c r="AL22" s="26"/>
      <c r="AM22" s="18"/>
      <c r="AN22" s="18"/>
      <c r="AO22" s="18"/>
      <c r="AP22" s="18"/>
      <c r="AQ22" s="18"/>
      <c r="AR22" s="18"/>
      <c r="AS22" s="18"/>
      <c r="AT22" s="18"/>
      <c r="AU22" s="18"/>
      <c r="AV22" s="18"/>
      <c r="AW22" s="18"/>
      <c r="AX22" s="18"/>
      <c r="AY22" s="18"/>
      <c r="AZ22" s="18"/>
      <c r="BA22" s="18"/>
      <c r="BB22" s="18"/>
      <c r="BC22" s="18"/>
      <c r="BD22" s="18"/>
      <c r="BE22" s="18"/>
      <c r="BF22" s="18"/>
    </row>
    <row r="23" spans="1:58" ht="26.25" customHeight="1">
      <c r="A23" s="181"/>
      <c r="B23" s="181"/>
      <c r="C23" s="181"/>
      <c r="D23" s="186"/>
      <c r="E23" s="42"/>
      <c r="F23" s="181"/>
      <c r="G23" s="42"/>
      <c r="H23" s="189"/>
      <c r="I23" s="181"/>
      <c r="J23" s="181"/>
      <c r="K23" s="181"/>
      <c r="L23" s="181"/>
      <c r="M23" s="181"/>
      <c r="N23" s="181"/>
      <c r="O23" s="181"/>
      <c r="P23" s="181"/>
      <c r="Q23" s="26">
        <v>2</v>
      </c>
      <c r="R23" s="40"/>
      <c r="S23" s="26" t="str">
        <f t="shared" si="0"/>
        <v/>
      </c>
      <c r="T23" s="29"/>
      <c r="U23" s="29"/>
      <c r="V23" s="30" t="str">
        <f t="shared" si="1"/>
        <v/>
      </c>
      <c r="W23" s="29"/>
      <c r="X23" s="29"/>
      <c r="Y23" s="29"/>
      <c r="Z23" s="31" t="str">
        <f>IFERROR(IF(AND(S22="Probabilidad",S23="Probabilidad"),(AB22-(+AB22*V23)),IF(AND(S22="Impacto",S23="Probabilidad"),(K22-(+K22*V23)),IF(S23="Impacto",AB22,""))),"")</f>
        <v/>
      </c>
      <c r="AA23" s="32" t="str">
        <f t="shared" si="2"/>
        <v/>
      </c>
      <c r="AB23" s="33" t="str">
        <f t="shared" si="3"/>
        <v/>
      </c>
      <c r="AC23" s="32" t="str">
        <f t="shared" si="4"/>
        <v/>
      </c>
      <c r="AD23" s="33" t="str">
        <f>IFERROR(IF(AND(S22="Impacto",S23="Impacto"),(AD22-(+AD22*V23)),IF(AND(S22="Probabilidad",S23="Impacto"),(O22-(+O22*V23)),IF(S23="Probabilidad",AD22,""))),"")</f>
        <v/>
      </c>
      <c r="AE23" s="34" t="str">
        <f t="shared" si="5"/>
        <v/>
      </c>
      <c r="AF23" s="35"/>
      <c r="AG23" s="42"/>
      <c r="AH23" s="26"/>
      <c r="AI23" s="44"/>
      <c r="AJ23" s="44"/>
      <c r="AK23" s="42"/>
      <c r="AL23" s="26"/>
      <c r="AM23" s="18"/>
      <c r="AN23" s="18"/>
      <c r="AO23" s="18"/>
      <c r="AP23" s="18"/>
      <c r="AQ23" s="18"/>
      <c r="AR23" s="18"/>
      <c r="AS23" s="18"/>
      <c r="AT23" s="18"/>
      <c r="AU23" s="18"/>
      <c r="AV23" s="18"/>
      <c r="AW23" s="18"/>
      <c r="AX23" s="18"/>
      <c r="AY23" s="18"/>
      <c r="AZ23" s="18"/>
      <c r="BA23" s="18"/>
      <c r="BB23" s="18"/>
      <c r="BC23" s="18"/>
      <c r="BD23" s="18"/>
      <c r="BE23" s="18"/>
      <c r="BF23" s="18"/>
    </row>
    <row r="24" spans="1:58" ht="26.25" customHeight="1">
      <c r="A24" s="181"/>
      <c r="B24" s="181"/>
      <c r="C24" s="181"/>
      <c r="D24" s="186"/>
      <c r="E24" s="42"/>
      <c r="F24" s="181"/>
      <c r="G24" s="42"/>
      <c r="H24" s="189"/>
      <c r="I24" s="181"/>
      <c r="J24" s="181"/>
      <c r="K24" s="181"/>
      <c r="L24" s="181"/>
      <c r="M24" s="181"/>
      <c r="N24" s="181"/>
      <c r="O24" s="181"/>
      <c r="P24" s="181"/>
      <c r="Q24" s="26">
        <v>3</v>
      </c>
      <c r="R24" s="41"/>
      <c r="S24" s="26" t="str">
        <f t="shared" si="0"/>
        <v/>
      </c>
      <c r="T24" s="29"/>
      <c r="U24" s="29"/>
      <c r="V24" s="30" t="str">
        <f t="shared" si="1"/>
        <v/>
      </c>
      <c r="W24" s="29"/>
      <c r="X24" s="29"/>
      <c r="Y24" s="29"/>
      <c r="Z24" s="31" t="str">
        <f t="shared" ref="Z24:Z27" si="10">IFERROR(IF(AND(S23="Probabilidad",S24="Probabilidad"),(AB23-(+AB23*V24)),IF(AND(S23="Impacto",S24="Probabilidad"),(AB22-(+AB22*V24)),IF(S24="Impacto",AB23,""))),"")</f>
        <v/>
      </c>
      <c r="AA24" s="32" t="str">
        <f t="shared" si="2"/>
        <v/>
      </c>
      <c r="AB24" s="33" t="str">
        <f t="shared" si="3"/>
        <v/>
      </c>
      <c r="AC24" s="32" t="str">
        <f t="shared" si="4"/>
        <v/>
      </c>
      <c r="AD24" s="33" t="str">
        <f t="shared" ref="AD24:AD27" si="11">IFERROR(IF(AND(S23="Impacto",S24="Impacto"),(AD23-(+AD23*V24)),IF(AND(S23="Probabilidad",S24="Impacto"),(AD22-(+AD22*V24)),IF(S24="Probabilidad",AD23,""))),"")</f>
        <v/>
      </c>
      <c r="AE24" s="34" t="str">
        <f t="shared" si="5"/>
        <v/>
      </c>
      <c r="AF24" s="35"/>
      <c r="AG24" s="42"/>
      <c r="AH24" s="26"/>
      <c r="AI24" s="44"/>
      <c r="AJ24" s="44"/>
      <c r="AK24" s="42"/>
      <c r="AL24" s="26"/>
      <c r="AM24" s="18"/>
      <c r="AN24" s="18"/>
      <c r="AO24" s="18"/>
      <c r="AP24" s="18"/>
      <c r="AQ24" s="18"/>
      <c r="AR24" s="18"/>
      <c r="AS24" s="18"/>
      <c r="AT24" s="18"/>
      <c r="AU24" s="18"/>
      <c r="AV24" s="18"/>
      <c r="AW24" s="18"/>
      <c r="AX24" s="18"/>
      <c r="AY24" s="18"/>
      <c r="AZ24" s="18"/>
      <c r="BA24" s="18"/>
      <c r="BB24" s="18"/>
      <c r="BC24" s="18"/>
      <c r="BD24" s="18"/>
      <c r="BE24" s="18"/>
      <c r="BF24" s="18"/>
    </row>
    <row r="25" spans="1:58" ht="26.25" customHeight="1">
      <c r="A25" s="181"/>
      <c r="B25" s="181"/>
      <c r="C25" s="181"/>
      <c r="D25" s="186"/>
      <c r="E25" s="42"/>
      <c r="F25" s="181"/>
      <c r="G25" s="42"/>
      <c r="H25" s="189"/>
      <c r="I25" s="181"/>
      <c r="J25" s="181"/>
      <c r="K25" s="181"/>
      <c r="L25" s="181"/>
      <c r="M25" s="181"/>
      <c r="N25" s="181"/>
      <c r="O25" s="181"/>
      <c r="P25" s="181"/>
      <c r="Q25" s="26">
        <v>4</v>
      </c>
      <c r="R25" s="40"/>
      <c r="S25" s="26" t="str">
        <f t="shared" si="0"/>
        <v/>
      </c>
      <c r="T25" s="29"/>
      <c r="U25" s="29"/>
      <c r="V25" s="30" t="str">
        <f t="shared" si="1"/>
        <v/>
      </c>
      <c r="W25" s="29"/>
      <c r="X25" s="29"/>
      <c r="Y25" s="29"/>
      <c r="Z25" s="31" t="str">
        <f t="shared" si="10"/>
        <v/>
      </c>
      <c r="AA25" s="32" t="str">
        <f t="shared" si="2"/>
        <v/>
      </c>
      <c r="AB25" s="33" t="str">
        <f t="shared" si="3"/>
        <v/>
      </c>
      <c r="AC25" s="32" t="str">
        <f t="shared" si="4"/>
        <v/>
      </c>
      <c r="AD25" s="33" t="str">
        <f t="shared" si="11"/>
        <v/>
      </c>
      <c r="AE25" s="34" t="str">
        <f t="shared" si="5"/>
        <v/>
      </c>
      <c r="AF25" s="35"/>
      <c r="AG25" s="42"/>
      <c r="AH25" s="26"/>
      <c r="AI25" s="44"/>
      <c r="AJ25" s="44"/>
      <c r="AK25" s="42"/>
      <c r="AL25" s="26"/>
      <c r="AM25" s="18"/>
      <c r="AN25" s="18"/>
      <c r="AO25" s="18"/>
      <c r="AP25" s="18"/>
      <c r="AQ25" s="18"/>
      <c r="AR25" s="18"/>
      <c r="AS25" s="18"/>
      <c r="AT25" s="18"/>
      <c r="AU25" s="18"/>
      <c r="AV25" s="18"/>
      <c r="AW25" s="18"/>
      <c r="AX25" s="18"/>
      <c r="AY25" s="18"/>
      <c r="AZ25" s="18"/>
      <c r="BA25" s="18"/>
      <c r="BB25" s="18"/>
      <c r="BC25" s="18"/>
      <c r="BD25" s="18"/>
      <c r="BE25" s="18"/>
      <c r="BF25" s="18"/>
    </row>
    <row r="26" spans="1:58" ht="26.25" customHeight="1">
      <c r="A26" s="181"/>
      <c r="B26" s="181"/>
      <c r="C26" s="181"/>
      <c r="D26" s="186"/>
      <c r="E26" s="42"/>
      <c r="F26" s="181"/>
      <c r="G26" s="42"/>
      <c r="H26" s="189"/>
      <c r="I26" s="181"/>
      <c r="J26" s="181"/>
      <c r="K26" s="181"/>
      <c r="L26" s="181"/>
      <c r="M26" s="181"/>
      <c r="N26" s="181"/>
      <c r="O26" s="181"/>
      <c r="P26" s="181"/>
      <c r="Q26" s="26">
        <v>5</v>
      </c>
      <c r="R26" s="40"/>
      <c r="S26" s="26" t="str">
        <f t="shared" si="0"/>
        <v/>
      </c>
      <c r="T26" s="29"/>
      <c r="U26" s="29"/>
      <c r="V26" s="30" t="str">
        <f t="shared" si="1"/>
        <v/>
      </c>
      <c r="W26" s="29"/>
      <c r="X26" s="29"/>
      <c r="Y26" s="29"/>
      <c r="Z26" s="31" t="str">
        <f t="shared" si="10"/>
        <v/>
      </c>
      <c r="AA26" s="32" t="str">
        <f t="shared" si="2"/>
        <v/>
      </c>
      <c r="AB26" s="33" t="str">
        <f t="shared" si="3"/>
        <v/>
      </c>
      <c r="AC26" s="32" t="str">
        <f t="shared" si="4"/>
        <v/>
      </c>
      <c r="AD26" s="33" t="str">
        <f t="shared" si="11"/>
        <v/>
      </c>
      <c r="AE26" s="34" t="str">
        <f t="shared" si="5"/>
        <v/>
      </c>
      <c r="AF26" s="35"/>
      <c r="AG26" s="42"/>
      <c r="AH26" s="26"/>
      <c r="AI26" s="44"/>
      <c r="AJ26" s="44"/>
      <c r="AK26" s="42"/>
      <c r="AL26" s="26"/>
      <c r="AM26" s="18"/>
      <c r="AN26" s="18"/>
      <c r="AO26" s="18"/>
      <c r="AP26" s="18"/>
      <c r="AQ26" s="18"/>
      <c r="AR26" s="18"/>
      <c r="AS26" s="18"/>
      <c r="AT26" s="18"/>
      <c r="AU26" s="18"/>
      <c r="AV26" s="18"/>
      <c r="AW26" s="18"/>
      <c r="AX26" s="18"/>
      <c r="AY26" s="18"/>
      <c r="AZ26" s="18"/>
      <c r="BA26" s="18"/>
      <c r="BB26" s="18"/>
      <c r="BC26" s="18"/>
      <c r="BD26" s="18"/>
      <c r="BE26" s="18"/>
      <c r="BF26" s="18"/>
    </row>
    <row r="27" spans="1:58" ht="26.25" customHeight="1">
      <c r="A27" s="182"/>
      <c r="B27" s="182"/>
      <c r="C27" s="182"/>
      <c r="D27" s="187"/>
      <c r="E27" s="42"/>
      <c r="F27" s="182"/>
      <c r="G27" s="42"/>
      <c r="H27" s="190"/>
      <c r="I27" s="182"/>
      <c r="J27" s="182"/>
      <c r="K27" s="182"/>
      <c r="L27" s="182"/>
      <c r="M27" s="182"/>
      <c r="N27" s="182"/>
      <c r="O27" s="182"/>
      <c r="P27" s="182"/>
      <c r="Q27" s="26">
        <v>6</v>
      </c>
      <c r="R27" s="40"/>
      <c r="S27" s="26" t="str">
        <f t="shared" si="0"/>
        <v/>
      </c>
      <c r="T27" s="29"/>
      <c r="U27" s="29"/>
      <c r="V27" s="30" t="str">
        <f t="shared" si="1"/>
        <v/>
      </c>
      <c r="W27" s="29"/>
      <c r="X27" s="29"/>
      <c r="Y27" s="29"/>
      <c r="Z27" s="31" t="str">
        <f t="shared" si="10"/>
        <v/>
      </c>
      <c r="AA27" s="32" t="str">
        <f t="shared" si="2"/>
        <v/>
      </c>
      <c r="AB27" s="33" t="str">
        <f t="shared" si="3"/>
        <v/>
      </c>
      <c r="AC27" s="32" t="str">
        <f t="shared" si="4"/>
        <v/>
      </c>
      <c r="AD27" s="33" t="str">
        <f t="shared" si="11"/>
        <v/>
      </c>
      <c r="AE27" s="34" t="str">
        <f t="shared" si="5"/>
        <v/>
      </c>
      <c r="AF27" s="35"/>
      <c r="AG27" s="42"/>
      <c r="AH27" s="26"/>
      <c r="AI27" s="44"/>
      <c r="AJ27" s="44"/>
      <c r="AK27" s="42"/>
      <c r="AL27" s="26"/>
      <c r="AM27" s="18"/>
      <c r="AN27" s="18"/>
      <c r="AO27" s="18"/>
      <c r="AP27" s="18"/>
      <c r="AQ27" s="18"/>
      <c r="AR27" s="18"/>
      <c r="AS27" s="18"/>
      <c r="AT27" s="18"/>
      <c r="AU27" s="18"/>
      <c r="AV27" s="18"/>
      <c r="AW27" s="18"/>
      <c r="AX27" s="18"/>
      <c r="AY27" s="18"/>
      <c r="AZ27" s="18"/>
      <c r="BA27" s="18"/>
      <c r="BB27" s="18"/>
      <c r="BC27" s="18"/>
      <c r="BD27" s="18"/>
      <c r="BE27" s="18"/>
      <c r="BF27" s="18"/>
    </row>
    <row r="28" spans="1:58" ht="26.25" customHeight="1">
      <c r="A28" s="184">
        <v>4</v>
      </c>
      <c r="B28" s="180"/>
      <c r="C28" s="180"/>
      <c r="D28" s="185"/>
      <c r="E28" s="42"/>
      <c r="F28" s="180"/>
      <c r="G28" s="42"/>
      <c r="H28" s="188"/>
      <c r="I28" s="183"/>
      <c r="J28" s="191" t="str">
        <f>IF(I28&lt;=0,"",IF(I28&lt;=2,"Muy Baja",IF(I28&lt;=24,"Baja",IF(I28&lt;=500,"Media",IF(I28&lt;=5000,"Alta","Muy Alta")))))</f>
        <v/>
      </c>
      <c r="K28" s="192" t="str">
        <f>IF(J28="","",IF(J28="Muy Baja",0.2,IF(J28="Baja",0.4,IF(J28="Media",0.6,IF(J28="Alta",0.8,IF(J28="Muy Alta",1,))))))</f>
        <v/>
      </c>
      <c r="L28" s="192"/>
      <c r="M28" s="192">
        <f ca="1">IF(NOT(ISERROR(MATCH(L28,'Tabla Impacto'!$B$221:$B$223,0))),'Tabla Impacto'!$F$223&amp;"Por favor no seleccionar los criterios de impacto(Afectación Económica o presupuestal y Pérdida Reputacional)",L28)</f>
        <v>0</v>
      </c>
      <c r="N28" s="191" t="str">
        <f ca="1">IF(OR(M28='Tabla Impacto'!$C$11,M28='Tabla Impacto'!$D$11),"Leve",IF(OR(M28='Tabla Impacto'!$C$12,M28='Tabla Impacto'!$D$12),"Menor",IF(OR(M28='Tabla Impacto'!$C$13,M28='Tabla Impacto'!$D$13),"Moderado",IF(OR(M28='Tabla Impacto'!$C$14,M28='Tabla Impacto'!$D$14),"Mayor",IF(OR(M28='Tabla Impacto'!$C$15,M28='Tabla Impacto'!$D$15),"Catastrófico","")))))</f>
        <v/>
      </c>
      <c r="O28" s="192" t="str">
        <f ca="1">IF(N28="","",IF(N28="Leve",0.2,IF(N28="Menor",0.4,IF(N28="Moderado",0.6,IF(N28="Mayor",0.8,IF(N28="Catastrófico",1,))))))</f>
        <v/>
      </c>
      <c r="P28" s="193" t="str">
        <f ca="1">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26">
        <v>1</v>
      </c>
      <c r="R28" s="40"/>
      <c r="S28" s="26" t="str">
        <f t="shared" si="0"/>
        <v/>
      </c>
      <c r="T28" s="29"/>
      <c r="U28" s="29"/>
      <c r="V28" s="30" t="str">
        <f t="shared" si="1"/>
        <v/>
      </c>
      <c r="W28" s="29"/>
      <c r="X28" s="29"/>
      <c r="Y28" s="29"/>
      <c r="Z28" s="31" t="str">
        <f>IFERROR(IF(S28="Probabilidad",(K28-(+K28*V28)),IF(S28="Impacto",K28,"")),"")</f>
        <v/>
      </c>
      <c r="AA28" s="32" t="str">
        <f t="shared" si="2"/>
        <v/>
      </c>
      <c r="AB28" s="33" t="str">
        <f t="shared" si="3"/>
        <v/>
      </c>
      <c r="AC28" s="32" t="str">
        <f t="shared" si="4"/>
        <v/>
      </c>
      <c r="AD28" s="33" t="str">
        <f>IFERROR(IF(S28="Impacto",(O28-(+O28*V28)),IF(S28="Probabilidad",O28,"")),"")</f>
        <v/>
      </c>
      <c r="AE28" s="34" t="str">
        <f t="shared" si="5"/>
        <v/>
      </c>
      <c r="AF28" s="35"/>
      <c r="AG28" s="42"/>
      <c r="AH28" s="26"/>
      <c r="AI28" s="44"/>
      <c r="AJ28" s="44"/>
      <c r="AK28" s="42"/>
      <c r="AL28" s="26"/>
      <c r="AM28" s="18"/>
      <c r="AN28" s="18"/>
      <c r="AO28" s="18"/>
      <c r="AP28" s="18"/>
      <c r="AQ28" s="18"/>
      <c r="AR28" s="18"/>
      <c r="AS28" s="18"/>
      <c r="AT28" s="18"/>
      <c r="AU28" s="18"/>
      <c r="AV28" s="18"/>
      <c r="AW28" s="18"/>
      <c r="AX28" s="18"/>
      <c r="AY28" s="18"/>
      <c r="AZ28" s="18"/>
      <c r="BA28" s="18"/>
      <c r="BB28" s="18"/>
      <c r="BC28" s="18"/>
      <c r="BD28" s="18"/>
      <c r="BE28" s="18"/>
      <c r="BF28" s="18"/>
    </row>
    <row r="29" spans="1:58" ht="26.25" customHeight="1">
      <c r="A29" s="181"/>
      <c r="B29" s="181"/>
      <c r="C29" s="181"/>
      <c r="D29" s="186"/>
      <c r="E29" s="42"/>
      <c r="F29" s="181"/>
      <c r="G29" s="42"/>
      <c r="H29" s="189"/>
      <c r="I29" s="181"/>
      <c r="J29" s="181"/>
      <c r="K29" s="181"/>
      <c r="L29" s="181"/>
      <c r="M29" s="181"/>
      <c r="N29" s="181"/>
      <c r="O29" s="181"/>
      <c r="P29" s="181"/>
      <c r="Q29" s="26">
        <v>2</v>
      </c>
      <c r="R29" s="40"/>
      <c r="S29" s="26" t="str">
        <f t="shared" si="0"/>
        <v/>
      </c>
      <c r="T29" s="29"/>
      <c r="U29" s="29"/>
      <c r="V29" s="30" t="str">
        <f t="shared" si="1"/>
        <v/>
      </c>
      <c r="W29" s="29"/>
      <c r="X29" s="29"/>
      <c r="Y29" s="29"/>
      <c r="Z29" s="31" t="str">
        <f>IFERROR(IF(AND(S28="Probabilidad",S29="Probabilidad"),(AB28-(+AB28*V29)),IF(AND(S28="Impacto",S29="Probabilidad"),(K28-(+K28*V29)),IF(S29="Impacto",AB28,""))),"")</f>
        <v/>
      </c>
      <c r="AA29" s="32" t="str">
        <f t="shared" si="2"/>
        <v/>
      </c>
      <c r="AB29" s="33" t="str">
        <f t="shared" si="3"/>
        <v/>
      </c>
      <c r="AC29" s="32" t="str">
        <f t="shared" si="4"/>
        <v/>
      </c>
      <c r="AD29" s="33" t="str">
        <f>IFERROR(IF(AND(S28="Impacto",S29="Impacto"),(AD28-(+AD28*V29)),IF(AND(S28="Probabilidad",S29="Impacto"),(O28-(+O28*V29)),IF(S29="Probabilidad",AD28,""))),"")</f>
        <v/>
      </c>
      <c r="AE29" s="34" t="str">
        <f t="shared" si="5"/>
        <v/>
      </c>
      <c r="AF29" s="35"/>
      <c r="AG29" s="42"/>
      <c r="AH29" s="26"/>
      <c r="AI29" s="44"/>
      <c r="AJ29" s="44"/>
      <c r="AK29" s="42"/>
      <c r="AL29" s="26"/>
      <c r="AM29" s="18"/>
      <c r="AN29" s="18"/>
      <c r="AO29" s="18"/>
      <c r="AP29" s="18"/>
      <c r="AQ29" s="18"/>
      <c r="AR29" s="18"/>
      <c r="AS29" s="18"/>
      <c r="AT29" s="18"/>
      <c r="AU29" s="18"/>
      <c r="AV29" s="18"/>
      <c r="AW29" s="18"/>
      <c r="AX29" s="18"/>
      <c r="AY29" s="18"/>
      <c r="AZ29" s="18"/>
      <c r="BA29" s="18"/>
      <c r="BB29" s="18"/>
      <c r="BC29" s="18"/>
      <c r="BD29" s="18"/>
      <c r="BE29" s="18"/>
      <c r="BF29" s="18"/>
    </row>
    <row r="30" spans="1:58" ht="26.25" customHeight="1">
      <c r="A30" s="181"/>
      <c r="B30" s="181"/>
      <c r="C30" s="181"/>
      <c r="D30" s="186"/>
      <c r="E30" s="42"/>
      <c r="F30" s="181"/>
      <c r="G30" s="42"/>
      <c r="H30" s="189"/>
      <c r="I30" s="181"/>
      <c r="J30" s="181"/>
      <c r="K30" s="181"/>
      <c r="L30" s="181"/>
      <c r="M30" s="181"/>
      <c r="N30" s="181"/>
      <c r="O30" s="181"/>
      <c r="P30" s="181"/>
      <c r="Q30" s="26">
        <v>3</v>
      </c>
      <c r="R30" s="41"/>
      <c r="S30" s="26" t="str">
        <f t="shared" si="0"/>
        <v/>
      </c>
      <c r="T30" s="29"/>
      <c r="U30" s="29"/>
      <c r="V30" s="30" t="str">
        <f t="shared" si="1"/>
        <v/>
      </c>
      <c r="W30" s="29"/>
      <c r="X30" s="29"/>
      <c r="Y30" s="29"/>
      <c r="Z30" s="31" t="str">
        <f t="shared" ref="Z30:Z33" si="12">IFERROR(IF(AND(S29="Probabilidad",S30="Probabilidad"),(AB29-(+AB29*V30)),IF(AND(S29="Impacto",S30="Probabilidad"),(AB28-(+AB28*V30)),IF(S30="Impacto",AB29,""))),"")</f>
        <v/>
      </c>
      <c r="AA30" s="32" t="str">
        <f t="shared" si="2"/>
        <v/>
      </c>
      <c r="AB30" s="33" t="str">
        <f t="shared" si="3"/>
        <v/>
      </c>
      <c r="AC30" s="32" t="str">
        <f t="shared" si="4"/>
        <v/>
      </c>
      <c r="AD30" s="33" t="str">
        <f t="shared" ref="AD30:AD33" si="13">IFERROR(IF(AND(S29="Impacto",S30="Impacto"),(AD29-(+AD29*V30)),IF(AND(S29="Probabilidad",S30="Impacto"),(AD28-(+AD28*V30)),IF(S30="Probabilidad",AD29,""))),"")</f>
        <v/>
      </c>
      <c r="AE30" s="34" t="str">
        <f t="shared" si="5"/>
        <v/>
      </c>
      <c r="AF30" s="35"/>
      <c r="AG30" s="42"/>
      <c r="AH30" s="26"/>
      <c r="AI30" s="44"/>
      <c r="AJ30" s="44"/>
      <c r="AK30" s="42"/>
      <c r="AL30" s="26"/>
      <c r="AM30" s="18"/>
      <c r="AN30" s="18"/>
      <c r="AO30" s="18"/>
      <c r="AP30" s="18"/>
      <c r="AQ30" s="18"/>
      <c r="AR30" s="18"/>
      <c r="AS30" s="18"/>
      <c r="AT30" s="18"/>
      <c r="AU30" s="18"/>
      <c r="AV30" s="18"/>
      <c r="AW30" s="18"/>
      <c r="AX30" s="18"/>
      <c r="AY30" s="18"/>
      <c r="AZ30" s="18"/>
      <c r="BA30" s="18"/>
      <c r="BB30" s="18"/>
      <c r="BC30" s="18"/>
      <c r="BD30" s="18"/>
      <c r="BE30" s="18"/>
      <c r="BF30" s="18"/>
    </row>
    <row r="31" spans="1:58" ht="26.25" customHeight="1">
      <c r="A31" s="181"/>
      <c r="B31" s="181"/>
      <c r="C31" s="181"/>
      <c r="D31" s="186"/>
      <c r="E31" s="42"/>
      <c r="F31" s="181"/>
      <c r="G31" s="42"/>
      <c r="H31" s="189"/>
      <c r="I31" s="181"/>
      <c r="J31" s="181"/>
      <c r="K31" s="181"/>
      <c r="L31" s="181"/>
      <c r="M31" s="181"/>
      <c r="N31" s="181"/>
      <c r="O31" s="181"/>
      <c r="P31" s="181"/>
      <c r="Q31" s="26">
        <v>4</v>
      </c>
      <c r="R31" s="40"/>
      <c r="S31" s="26" t="str">
        <f t="shared" si="0"/>
        <v/>
      </c>
      <c r="T31" s="29"/>
      <c r="U31" s="29"/>
      <c r="V31" s="30" t="str">
        <f t="shared" si="1"/>
        <v/>
      </c>
      <c r="W31" s="29"/>
      <c r="X31" s="29"/>
      <c r="Y31" s="29"/>
      <c r="Z31" s="31" t="str">
        <f t="shared" si="12"/>
        <v/>
      </c>
      <c r="AA31" s="32" t="str">
        <f t="shared" si="2"/>
        <v/>
      </c>
      <c r="AB31" s="33" t="str">
        <f t="shared" si="3"/>
        <v/>
      </c>
      <c r="AC31" s="32" t="str">
        <f t="shared" si="4"/>
        <v/>
      </c>
      <c r="AD31" s="33" t="str">
        <f t="shared" si="13"/>
        <v/>
      </c>
      <c r="AE31" s="34" t="str">
        <f t="shared" si="5"/>
        <v/>
      </c>
      <c r="AF31" s="35"/>
      <c r="AG31" s="42"/>
      <c r="AH31" s="26"/>
      <c r="AI31" s="44"/>
      <c r="AJ31" s="44"/>
      <c r="AK31" s="42"/>
      <c r="AL31" s="26"/>
      <c r="AM31" s="18"/>
      <c r="AN31" s="18"/>
      <c r="AO31" s="18"/>
      <c r="AP31" s="18"/>
      <c r="AQ31" s="18"/>
      <c r="AR31" s="18"/>
      <c r="AS31" s="18"/>
      <c r="AT31" s="18"/>
      <c r="AU31" s="18"/>
      <c r="AV31" s="18"/>
      <c r="AW31" s="18"/>
      <c r="AX31" s="18"/>
      <c r="AY31" s="18"/>
      <c r="AZ31" s="18"/>
      <c r="BA31" s="18"/>
      <c r="BB31" s="18"/>
      <c r="BC31" s="18"/>
      <c r="BD31" s="18"/>
      <c r="BE31" s="18"/>
      <c r="BF31" s="18"/>
    </row>
    <row r="32" spans="1:58" ht="26.25" customHeight="1">
      <c r="A32" s="181"/>
      <c r="B32" s="181"/>
      <c r="C32" s="181"/>
      <c r="D32" s="186"/>
      <c r="E32" s="42"/>
      <c r="F32" s="181"/>
      <c r="G32" s="42"/>
      <c r="H32" s="189"/>
      <c r="I32" s="181"/>
      <c r="J32" s="181"/>
      <c r="K32" s="181"/>
      <c r="L32" s="181"/>
      <c r="M32" s="181"/>
      <c r="N32" s="181"/>
      <c r="O32" s="181"/>
      <c r="P32" s="181"/>
      <c r="Q32" s="26">
        <v>5</v>
      </c>
      <c r="R32" s="40"/>
      <c r="S32" s="26" t="str">
        <f t="shared" si="0"/>
        <v/>
      </c>
      <c r="T32" s="29"/>
      <c r="U32" s="29"/>
      <c r="V32" s="30" t="str">
        <f t="shared" si="1"/>
        <v/>
      </c>
      <c r="W32" s="29"/>
      <c r="X32" s="29"/>
      <c r="Y32" s="29"/>
      <c r="Z32" s="31" t="str">
        <f t="shared" si="12"/>
        <v/>
      </c>
      <c r="AA32" s="32" t="str">
        <f t="shared" si="2"/>
        <v/>
      </c>
      <c r="AB32" s="33" t="str">
        <f t="shared" si="3"/>
        <v/>
      </c>
      <c r="AC32" s="32" t="str">
        <f t="shared" si="4"/>
        <v/>
      </c>
      <c r="AD32" s="33" t="str">
        <f t="shared" si="13"/>
        <v/>
      </c>
      <c r="AE32" s="34" t="str">
        <f t="shared" si="5"/>
        <v/>
      </c>
      <c r="AF32" s="35"/>
      <c r="AG32" s="42"/>
      <c r="AH32" s="26"/>
      <c r="AI32" s="44"/>
      <c r="AJ32" s="44"/>
      <c r="AK32" s="42"/>
      <c r="AL32" s="26"/>
      <c r="AM32" s="18"/>
      <c r="AN32" s="18"/>
      <c r="AO32" s="18"/>
      <c r="AP32" s="18"/>
      <c r="AQ32" s="18"/>
      <c r="AR32" s="18"/>
      <c r="AS32" s="18"/>
      <c r="AT32" s="18"/>
      <c r="AU32" s="18"/>
      <c r="AV32" s="18"/>
      <c r="AW32" s="18"/>
      <c r="AX32" s="18"/>
      <c r="AY32" s="18"/>
      <c r="AZ32" s="18"/>
      <c r="BA32" s="18"/>
      <c r="BB32" s="18"/>
      <c r="BC32" s="18"/>
      <c r="BD32" s="18"/>
      <c r="BE32" s="18"/>
      <c r="BF32" s="18"/>
    </row>
    <row r="33" spans="1:58" ht="26.25" customHeight="1">
      <c r="A33" s="182"/>
      <c r="B33" s="182"/>
      <c r="C33" s="182"/>
      <c r="D33" s="187"/>
      <c r="E33" s="42"/>
      <c r="F33" s="182"/>
      <c r="G33" s="42"/>
      <c r="H33" s="190"/>
      <c r="I33" s="182"/>
      <c r="J33" s="182"/>
      <c r="K33" s="182"/>
      <c r="L33" s="182"/>
      <c r="M33" s="182"/>
      <c r="N33" s="182"/>
      <c r="O33" s="182"/>
      <c r="P33" s="182"/>
      <c r="Q33" s="26">
        <v>6</v>
      </c>
      <c r="R33" s="40"/>
      <c r="S33" s="26" t="str">
        <f t="shared" si="0"/>
        <v/>
      </c>
      <c r="T33" s="29"/>
      <c r="U33" s="29"/>
      <c r="V33" s="30" t="str">
        <f t="shared" si="1"/>
        <v/>
      </c>
      <c r="W33" s="29"/>
      <c r="X33" s="29"/>
      <c r="Y33" s="29"/>
      <c r="Z33" s="31" t="str">
        <f t="shared" si="12"/>
        <v/>
      </c>
      <c r="AA33" s="32" t="str">
        <f t="shared" si="2"/>
        <v/>
      </c>
      <c r="AB33" s="33" t="str">
        <f t="shared" si="3"/>
        <v/>
      </c>
      <c r="AC33" s="32" t="str">
        <f t="shared" si="4"/>
        <v/>
      </c>
      <c r="AD33" s="33" t="str">
        <f t="shared" si="13"/>
        <v/>
      </c>
      <c r="AE33" s="34" t="str">
        <f t="shared" si="5"/>
        <v/>
      </c>
      <c r="AF33" s="35"/>
      <c r="AG33" s="42"/>
      <c r="AH33" s="26"/>
      <c r="AI33" s="44"/>
      <c r="AJ33" s="44"/>
      <c r="AK33" s="42"/>
      <c r="AL33" s="26"/>
      <c r="AM33" s="18"/>
      <c r="AN33" s="18"/>
      <c r="AO33" s="18"/>
      <c r="AP33" s="18"/>
      <c r="AQ33" s="18"/>
      <c r="AR33" s="18"/>
      <c r="AS33" s="18"/>
      <c r="AT33" s="18"/>
      <c r="AU33" s="18"/>
      <c r="AV33" s="18"/>
      <c r="AW33" s="18"/>
      <c r="AX33" s="18"/>
      <c r="AY33" s="18"/>
      <c r="AZ33" s="18"/>
      <c r="BA33" s="18"/>
      <c r="BB33" s="18"/>
      <c r="BC33" s="18"/>
      <c r="BD33" s="18"/>
      <c r="BE33" s="18"/>
      <c r="BF33" s="18"/>
    </row>
    <row r="34" spans="1:58" ht="26.25" customHeight="1">
      <c r="A34" s="184">
        <v>5</v>
      </c>
      <c r="B34" s="180"/>
      <c r="C34" s="180"/>
      <c r="D34" s="185"/>
      <c r="E34" s="42"/>
      <c r="F34" s="180"/>
      <c r="G34" s="42"/>
      <c r="H34" s="188"/>
      <c r="I34" s="183"/>
      <c r="J34" s="191" t="str">
        <f>IF(I34&lt;=0,"",IF(I34&lt;=2,"Muy Baja",IF(I34&lt;=24,"Baja",IF(I34&lt;=500,"Media",IF(I34&lt;=5000,"Alta","Muy Alta")))))</f>
        <v/>
      </c>
      <c r="K34" s="192" t="str">
        <f>IF(J34="","",IF(J34="Muy Baja",0.2,IF(J34="Baja",0.4,IF(J34="Media",0.6,IF(J34="Alta",0.8,IF(J34="Muy Alta",1,))))))</f>
        <v/>
      </c>
      <c r="L34" s="192"/>
      <c r="M34" s="192">
        <f ca="1">IF(NOT(ISERROR(MATCH(L34,'Tabla Impacto'!$B$221:$B$223,0))),'Tabla Impacto'!$F$223&amp;"Por favor no seleccionar los criterios de impacto(Afectación Económica o presupuestal y Pérdida Reputacional)",L34)</f>
        <v>0</v>
      </c>
      <c r="N34" s="191" t="str">
        <f ca="1">IF(OR(M34='Tabla Impacto'!$C$11,M34='Tabla Impacto'!$D$11),"Leve",IF(OR(M34='Tabla Impacto'!$C$12,M34='Tabla Impacto'!$D$12),"Menor",IF(OR(M34='Tabla Impacto'!$C$13,M34='Tabla Impacto'!$D$13),"Moderado",IF(OR(M34='Tabla Impacto'!$C$14,M34='Tabla Impacto'!$D$14),"Mayor",IF(OR(M34='Tabla Impacto'!$C$15,M34='Tabla Impacto'!$D$15),"Catastrófico","")))))</f>
        <v/>
      </c>
      <c r="O34" s="192" t="str">
        <f ca="1">IF(N34="","",IF(N34="Leve",0.2,IF(N34="Menor",0.4,IF(N34="Moderado",0.6,IF(N34="Mayor",0.8,IF(N34="Catastrófico",1,))))))</f>
        <v/>
      </c>
      <c r="P34" s="193" t="str">
        <f ca="1">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26">
        <v>1</v>
      </c>
      <c r="R34" s="40"/>
      <c r="S34" s="26" t="str">
        <f t="shared" si="0"/>
        <v/>
      </c>
      <c r="T34" s="29"/>
      <c r="U34" s="29"/>
      <c r="V34" s="30" t="str">
        <f t="shared" si="1"/>
        <v/>
      </c>
      <c r="W34" s="29"/>
      <c r="X34" s="29"/>
      <c r="Y34" s="29"/>
      <c r="Z34" s="31" t="str">
        <f>IFERROR(IF(S34="Probabilidad",(K34-(+K34*V34)),IF(S34="Impacto",K34,"")),"")</f>
        <v/>
      </c>
      <c r="AA34" s="32" t="str">
        <f t="shared" si="2"/>
        <v/>
      </c>
      <c r="AB34" s="33" t="str">
        <f t="shared" si="3"/>
        <v/>
      </c>
      <c r="AC34" s="32" t="str">
        <f t="shared" si="4"/>
        <v/>
      </c>
      <c r="AD34" s="33" t="str">
        <f>IFERROR(IF(S34="Impacto",(O34-(+O34*V34)),IF(S34="Probabilidad",O34,"")),"")</f>
        <v/>
      </c>
      <c r="AE34" s="34" t="str">
        <f t="shared" si="5"/>
        <v/>
      </c>
      <c r="AF34" s="35"/>
      <c r="AG34" s="42"/>
      <c r="AH34" s="26"/>
      <c r="AI34" s="44"/>
      <c r="AJ34" s="44"/>
      <c r="AK34" s="42"/>
      <c r="AL34" s="26"/>
      <c r="AM34" s="18"/>
      <c r="AN34" s="18"/>
      <c r="AO34" s="18"/>
      <c r="AP34" s="18"/>
      <c r="AQ34" s="18"/>
      <c r="AR34" s="18"/>
      <c r="AS34" s="18"/>
      <c r="AT34" s="18"/>
      <c r="AU34" s="18"/>
      <c r="AV34" s="18"/>
      <c r="AW34" s="18"/>
      <c r="AX34" s="18"/>
      <c r="AY34" s="18"/>
      <c r="AZ34" s="18"/>
      <c r="BA34" s="18"/>
      <c r="BB34" s="18"/>
      <c r="BC34" s="18"/>
      <c r="BD34" s="18"/>
      <c r="BE34" s="18"/>
      <c r="BF34" s="18"/>
    </row>
    <row r="35" spans="1:58" ht="26.25" customHeight="1">
      <c r="A35" s="181"/>
      <c r="B35" s="181"/>
      <c r="C35" s="181"/>
      <c r="D35" s="186"/>
      <c r="E35" s="42"/>
      <c r="F35" s="181"/>
      <c r="G35" s="42"/>
      <c r="H35" s="189"/>
      <c r="I35" s="181"/>
      <c r="J35" s="181"/>
      <c r="K35" s="181"/>
      <c r="L35" s="181"/>
      <c r="M35" s="181"/>
      <c r="N35" s="181"/>
      <c r="O35" s="181"/>
      <c r="P35" s="181"/>
      <c r="Q35" s="26">
        <v>2</v>
      </c>
      <c r="R35" s="40"/>
      <c r="S35" s="26" t="str">
        <f t="shared" si="0"/>
        <v/>
      </c>
      <c r="T35" s="29"/>
      <c r="U35" s="29"/>
      <c r="V35" s="30" t="str">
        <f t="shared" si="1"/>
        <v/>
      </c>
      <c r="W35" s="29"/>
      <c r="X35" s="29"/>
      <c r="Y35" s="29"/>
      <c r="Z35" s="31" t="str">
        <f>IFERROR(IF(AND(S34="Probabilidad",S35="Probabilidad"),(AB34-(+AB34*V35)),IF(AND(S34="Impacto",S35="Probabilidad"),(K34-(+K34*V35)),IF(S35="Impacto",AB34,""))),"")</f>
        <v/>
      </c>
      <c r="AA35" s="32" t="str">
        <f t="shared" si="2"/>
        <v/>
      </c>
      <c r="AB35" s="33" t="str">
        <f t="shared" si="3"/>
        <v/>
      </c>
      <c r="AC35" s="32" t="str">
        <f t="shared" si="4"/>
        <v/>
      </c>
      <c r="AD35" s="33" t="str">
        <f>IFERROR(IF(AND(S34="Impacto",S35="Impacto"),(AD34-(+AD34*V35)),IF(AND(S34="Probabilidad",S35="Impacto"),(O34-(+O34*V35)),IF(S35="Probabilidad",AD34,""))),"")</f>
        <v/>
      </c>
      <c r="AE35" s="34" t="str">
        <f t="shared" si="5"/>
        <v/>
      </c>
      <c r="AF35" s="35"/>
      <c r="AG35" s="42"/>
      <c r="AH35" s="26"/>
      <c r="AI35" s="44"/>
      <c r="AJ35" s="44"/>
      <c r="AK35" s="42"/>
      <c r="AL35" s="26"/>
      <c r="AM35" s="18"/>
      <c r="AN35" s="18"/>
      <c r="AO35" s="18"/>
      <c r="AP35" s="18"/>
      <c r="AQ35" s="18"/>
      <c r="AR35" s="18"/>
      <c r="AS35" s="18"/>
      <c r="AT35" s="18"/>
      <c r="AU35" s="18"/>
      <c r="AV35" s="18"/>
      <c r="AW35" s="18"/>
      <c r="AX35" s="18"/>
      <c r="AY35" s="18"/>
      <c r="AZ35" s="18"/>
      <c r="BA35" s="18"/>
      <c r="BB35" s="18"/>
      <c r="BC35" s="18"/>
      <c r="BD35" s="18"/>
      <c r="BE35" s="18"/>
      <c r="BF35" s="18"/>
    </row>
    <row r="36" spans="1:58" ht="26.25" customHeight="1">
      <c r="A36" s="181"/>
      <c r="B36" s="181"/>
      <c r="C36" s="181"/>
      <c r="D36" s="186"/>
      <c r="E36" s="42"/>
      <c r="F36" s="181"/>
      <c r="G36" s="42"/>
      <c r="H36" s="189"/>
      <c r="I36" s="181"/>
      <c r="J36" s="181"/>
      <c r="K36" s="181"/>
      <c r="L36" s="181"/>
      <c r="M36" s="181"/>
      <c r="N36" s="181"/>
      <c r="O36" s="181"/>
      <c r="P36" s="181"/>
      <c r="Q36" s="26">
        <v>3</v>
      </c>
      <c r="R36" s="41"/>
      <c r="S36" s="26" t="str">
        <f t="shared" si="0"/>
        <v/>
      </c>
      <c r="T36" s="29"/>
      <c r="U36" s="29"/>
      <c r="V36" s="30" t="str">
        <f t="shared" si="1"/>
        <v/>
      </c>
      <c r="W36" s="29"/>
      <c r="X36" s="29"/>
      <c r="Y36" s="29"/>
      <c r="Z36" s="31" t="str">
        <f t="shared" ref="Z36:Z39" si="14">IFERROR(IF(AND(S35="Probabilidad",S36="Probabilidad"),(AB35-(+AB35*V36)),IF(AND(S35="Impacto",S36="Probabilidad"),(AB34-(+AB34*V36)),IF(S36="Impacto",AB35,""))),"")</f>
        <v/>
      </c>
      <c r="AA36" s="32" t="str">
        <f t="shared" si="2"/>
        <v/>
      </c>
      <c r="AB36" s="33" t="str">
        <f t="shared" si="3"/>
        <v/>
      </c>
      <c r="AC36" s="32" t="str">
        <f t="shared" si="4"/>
        <v/>
      </c>
      <c r="AD36" s="33" t="str">
        <f t="shared" ref="AD36:AD39" si="15">IFERROR(IF(AND(S35="Impacto",S36="Impacto"),(AD35-(+AD35*V36)),IF(AND(S35="Probabilidad",S36="Impacto"),(AD34-(+AD34*V36)),IF(S36="Probabilidad",AD35,""))),"")</f>
        <v/>
      </c>
      <c r="AE36" s="34" t="str">
        <f t="shared" si="5"/>
        <v/>
      </c>
      <c r="AF36" s="35"/>
      <c r="AG36" s="42"/>
      <c r="AH36" s="26"/>
      <c r="AI36" s="44"/>
      <c r="AJ36" s="44"/>
      <c r="AK36" s="42"/>
      <c r="AL36" s="26"/>
      <c r="AM36" s="18"/>
      <c r="AN36" s="18"/>
      <c r="AO36" s="18"/>
      <c r="AP36" s="18"/>
      <c r="AQ36" s="18"/>
      <c r="AR36" s="18"/>
      <c r="AS36" s="18"/>
      <c r="AT36" s="18"/>
      <c r="AU36" s="18"/>
      <c r="AV36" s="18"/>
      <c r="AW36" s="18"/>
      <c r="AX36" s="18"/>
      <c r="AY36" s="18"/>
      <c r="AZ36" s="18"/>
      <c r="BA36" s="18"/>
      <c r="BB36" s="18"/>
      <c r="BC36" s="18"/>
      <c r="BD36" s="18"/>
      <c r="BE36" s="18"/>
      <c r="BF36" s="18"/>
    </row>
    <row r="37" spans="1:58" ht="26.25" customHeight="1">
      <c r="A37" s="181"/>
      <c r="B37" s="181"/>
      <c r="C37" s="181"/>
      <c r="D37" s="186"/>
      <c r="E37" s="42"/>
      <c r="F37" s="181"/>
      <c r="G37" s="42"/>
      <c r="H37" s="189"/>
      <c r="I37" s="181"/>
      <c r="J37" s="181"/>
      <c r="K37" s="181"/>
      <c r="L37" s="181"/>
      <c r="M37" s="181"/>
      <c r="N37" s="181"/>
      <c r="O37" s="181"/>
      <c r="P37" s="181"/>
      <c r="Q37" s="26">
        <v>4</v>
      </c>
      <c r="R37" s="40"/>
      <c r="S37" s="26" t="str">
        <f t="shared" si="0"/>
        <v/>
      </c>
      <c r="T37" s="29"/>
      <c r="U37" s="29"/>
      <c r="V37" s="30" t="str">
        <f t="shared" si="1"/>
        <v/>
      </c>
      <c r="W37" s="29"/>
      <c r="X37" s="29"/>
      <c r="Y37" s="29"/>
      <c r="Z37" s="31" t="str">
        <f t="shared" si="14"/>
        <v/>
      </c>
      <c r="AA37" s="32" t="str">
        <f t="shared" si="2"/>
        <v/>
      </c>
      <c r="AB37" s="33" t="str">
        <f t="shared" si="3"/>
        <v/>
      </c>
      <c r="AC37" s="32" t="str">
        <f t="shared" si="4"/>
        <v/>
      </c>
      <c r="AD37" s="33" t="str">
        <f t="shared" si="15"/>
        <v/>
      </c>
      <c r="AE37" s="34" t="str">
        <f t="shared" si="5"/>
        <v/>
      </c>
      <c r="AF37" s="35"/>
      <c r="AG37" s="42"/>
      <c r="AH37" s="26"/>
      <c r="AI37" s="44"/>
      <c r="AJ37" s="44"/>
      <c r="AK37" s="42"/>
      <c r="AL37" s="26"/>
      <c r="AM37" s="18"/>
      <c r="AN37" s="18"/>
      <c r="AO37" s="18"/>
      <c r="AP37" s="18"/>
      <c r="AQ37" s="18"/>
      <c r="AR37" s="18"/>
      <c r="AS37" s="18"/>
      <c r="AT37" s="18"/>
      <c r="AU37" s="18"/>
      <c r="AV37" s="18"/>
      <c r="AW37" s="18"/>
      <c r="AX37" s="18"/>
      <c r="AY37" s="18"/>
      <c r="AZ37" s="18"/>
      <c r="BA37" s="18"/>
      <c r="BB37" s="18"/>
      <c r="BC37" s="18"/>
      <c r="BD37" s="18"/>
      <c r="BE37" s="18"/>
      <c r="BF37" s="18"/>
    </row>
    <row r="38" spans="1:58" ht="26.25" customHeight="1">
      <c r="A38" s="181"/>
      <c r="B38" s="181"/>
      <c r="C38" s="181"/>
      <c r="D38" s="186"/>
      <c r="E38" s="42"/>
      <c r="F38" s="181"/>
      <c r="G38" s="42"/>
      <c r="H38" s="189"/>
      <c r="I38" s="181"/>
      <c r="J38" s="181"/>
      <c r="K38" s="181"/>
      <c r="L38" s="181"/>
      <c r="M38" s="181"/>
      <c r="N38" s="181"/>
      <c r="O38" s="181"/>
      <c r="P38" s="181"/>
      <c r="Q38" s="26">
        <v>5</v>
      </c>
      <c r="R38" s="40"/>
      <c r="S38" s="26" t="str">
        <f t="shared" si="0"/>
        <v/>
      </c>
      <c r="T38" s="29"/>
      <c r="U38" s="29"/>
      <c r="V38" s="30" t="str">
        <f t="shared" si="1"/>
        <v/>
      </c>
      <c r="W38" s="29"/>
      <c r="X38" s="29"/>
      <c r="Y38" s="29"/>
      <c r="Z38" s="31" t="str">
        <f t="shared" si="14"/>
        <v/>
      </c>
      <c r="AA38" s="32" t="str">
        <f t="shared" si="2"/>
        <v/>
      </c>
      <c r="AB38" s="33" t="str">
        <f t="shared" si="3"/>
        <v/>
      </c>
      <c r="AC38" s="32" t="str">
        <f t="shared" si="4"/>
        <v/>
      </c>
      <c r="AD38" s="33" t="str">
        <f t="shared" si="15"/>
        <v/>
      </c>
      <c r="AE38" s="34" t="str">
        <f t="shared" si="5"/>
        <v/>
      </c>
      <c r="AF38" s="35"/>
      <c r="AG38" s="42"/>
      <c r="AH38" s="26"/>
      <c r="AI38" s="44"/>
      <c r="AJ38" s="44"/>
      <c r="AK38" s="42"/>
      <c r="AL38" s="26"/>
      <c r="AM38" s="18"/>
      <c r="AN38" s="18"/>
      <c r="AO38" s="18"/>
      <c r="AP38" s="18"/>
      <c r="AQ38" s="18"/>
      <c r="AR38" s="18"/>
      <c r="AS38" s="18"/>
      <c r="AT38" s="18"/>
      <c r="AU38" s="18"/>
      <c r="AV38" s="18"/>
      <c r="AW38" s="18"/>
      <c r="AX38" s="18"/>
      <c r="AY38" s="18"/>
      <c r="AZ38" s="18"/>
      <c r="BA38" s="18"/>
      <c r="BB38" s="18"/>
      <c r="BC38" s="18"/>
      <c r="BD38" s="18"/>
      <c r="BE38" s="18"/>
      <c r="BF38" s="18"/>
    </row>
    <row r="39" spans="1:58" ht="26.25" customHeight="1">
      <c r="A39" s="182"/>
      <c r="B39" s="182"/>
      <c r="C39" s="182"/>
      <c r="D39" s="187"/>
      <c r="E39" s="42"/>
      <c r="F39" s="182"/>
      <c r="G39" s="42"/>
      <c r="H39" s="190"/>
      <c r="I39" s="182"/>
      <c r="J39" s="182"/>
      <c r="K39" s="182"/>
      <c r="L39" s="182"/>
      <c r="M39" s="182"/>
      <c r="N39" s="182"/>
      <c r="O39" s="182"/>
      <c r="P39" s="182"/>
      <c r="Q39" s="26">
        <v>6</v>
      </c>
      <c r="R39" s="40"/>
      <c r="S39" s="26" t="str">
        <f t="shared" si="0"/>
        <v/>
      </c>
      <c r="T39" s="29"/>
      <c r="U39" s="29"/>
      <c r="V39" s="30" t="str">
        <f t="shared" si="1"/>
        <v/>
      </c>
      <c r="W39" s="29"/>
      <c r="X39" s="29"/>
      <c r="Y39" s="29"/>
      <c r="Z39" s="31" t="str">
        <f t="shared" si="14"/>
        <v/>
      </c>
      <c r="AA39" s="32" t="str">
        <f t="shared" si="2"/>
        <v/>
      </c>
      <c r="AB39" s="33" t="str">
        <f t="shared" si="3"/>
        <v/>
      </c>
      <c r="AC39" s="32" t="str">
        <f t="shared" si="4"/>
        <v/>
      </c>
      <c r="AD39" s="33" t="str">
        <f t="shared" si="15"/>
        <v/>
      </c>
      <c r="AE39" s="34" t="str">
        <f t="shared" si="5"/>
        <v/>
      </c>
      <c r="AF39" s="35"/>
      <c r="AG39" s="42"/>
      <c r="AH39" s="26"/>
      <c r="AI39" s="44"/>
      <c r="AJ39" s="44"/>
      <c r="AK39" s="42"/>
      <c r="AL39" s="26"/>
      <c r="AM39" s="18"/>
      <c r="AN39" s="18"/>
      <c r="AO39" s="18"/>
      <c r="AP39" s="18"/>
      <c r="AQ39" s="18"/>
      <c r="AR39" s="18"/>
      <c r="AS39" s="18"/>
      <c r="AT39" s="18"/>
      <c r="AU39" s="18"/>
      <c r="AV39" s="18"/>
      <c r="AW39" s="18"/>
      <c r="AX39" s="18"/>
      <c r="AY39" s="18"/>
      <c r="AZ39" s="18"/>
      <c r="BA39" s="18"/>
      <c r="BB39" s="18"/>
      <c r="BC39" s="18"/>
      <c r="BD39" s="18"/>
      <c r="BE39" s="18"/>
      <c r="BF39" s="18"/>
    </row>
    <row r="40" spans="1:58" ht="26.25" customHeight="1">
      <c r="A40" s="184">
        <v>6</v>
      </c>
      <c r="B40" s="180"/>
      <c r="C40" s="180"/>
      <c r="D40" s="185"/>
      <c r="E40" s="42"/>
      <c r="F40" s="180"/>
      <c r="G40" s="42"/>
      <c r="H40" s="188"/>
      <c r="I40" s="183"/>
      <c r="J40" s="191" t="str">
        <f>IF(I40&lt;=0,"",IF(I40&lt;=2,"Muy Baja",IF(I40&lt;=24,"Baja",IF(I40&lt;=500,"Media",IF(I40&lt;=5000,"Alta","Muy Alta")))))</f>
        <v/>
      </c>
      <c r="K40" s="192" t="str">
        <f>IF(J40="","",IF(J40="Muy Baja",0.2,IF(J40="Baja",0.4,IF(J40="Media",0.6,IF(J40="Alta",0.8,IF(J40="Muy Alta",1,))))))</f>
        <v/>
      </c>
      <c r="L40" s="192"/>
      <c r="M40" s="192">
        <f ca="1">IF(NOT(ISERROR(MATCH(L40,'Tabla Impacto'!$B$221:$B$223,0))),'Tabla Impacto'!$F$223&amp;"Por favor no seleccionar los criterios de impacto(Afectación Económica o presupuestal y Pérdida Reputacional)",L40)</f>
        <v>0</v>
      </c>
      <c r="N40" s="191" t="str">
        <f ca="1">IF(OR(M40='Tabla Impacto'!$C$11,M40='Tabla Impacto'!$D$11),"Leve",IF(OR(M40='Tabla Impacto'!$C$12,M40='Tabla Impacto'!$D$12),"Menor",IF(OR(M40='Tabla Impacto'!$C$13,M40='Tabla Impacto'!$D$13),"Moderado",IF(OR(M40='Tabla Impacto'!$C$14,M40='Tabla Impacto'!$D$14),"Mayor",IF(OR(M40='Tabla Impacto'!$C$15,M40='Tabla Impacto'!$D$15),"Catastrófico","")))))</f>
        <v/>
      </c>
      <c r="O40" s="192" t="str">
        <f ca="1">IF(N40="","",IF(N40="Leve",0.2,IF(N40="Menor",0.4,IF(N40="Moderado",0.6,IF(N40="Mayor",0.8,IF(N40="Catastrófico",1,))))))</f>
        <v/>
      </c>
      <c r="P40" s="193" t="str">
        <f ca="1">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26">
        <v>1</v>
      </c>
      <c r="R40" s="40"/>
      <c r="S40" s="26" t="str">
        <f t="shared" si="0"/>
        <v/>
      </c>
      <c r="T40" s="29"/>
      <c r="U40" s="29"/>
      <c r="V40" s="30" t="str">
        <f t="shared" si="1"/>
        <v/>
      </c>
      <c r="W40" s="29"/>
      <c r="X40" s="29"/>
      <c r="Y40" s="29"/>
      <c r="Z40" s="31" t="str">
        <f>IFERROR(IF(S40="Probabilidad",(K40-(+K40*V40)),IF(S40="Impacto",K40,"")),"")</f>
        <v/>
      </c>
      <c r="AA40" s="32" t="str">
        <f t="shared" si="2"/>
        <v/>
      </c>
      <c r="AB40" s="33" t="str">
        <f t="shared" si="3"/>
        <v/>
      </c>
      <c r="AC40" s="32" t="str">
        <f t="shared" si="4"/>
        <v/>
      </c>
      <c r="AD40" s="33" t="str">
        <f>IFERROR(IF(S40="Impacto",(O40-(+O40*V40)),IF(S40="Probabilidad",O40,"")),"")</f>
        <v/>
      </c>
      <c r="AE40" s="34" t="str">
        <f t="shared" si="5"/>
        <v/>
      </c>
      <c r="AF40" s="35"/>
      <c r="AG40" s="42"/>
      <c r="AH40" s="26"/>
      <c r="AI40" s="44"/>
      <c r="AJ40" s="44"/>
      <c r="AK40" s="42"/>
      <c r="AL40" s="26"/>
      <c r="AM40" s="18"/>
      <c r="AN40" s="18"/>
      <c r="AO40" s="18"/>
      <c r="AP40" s="18"/>
      <c r="AQ40" s="18"/>
      <c r="AR40" s="18"/>
      <c r="AS40" s="18"/>
      <c r="AT40" s="18"/>
      <c r="AU40" s="18"/>
      <c r="AV40" s="18"/>
      <c r="AW40" s="18"/>
      <c r="AX40" s="18"/>
      <c r="AY40" s="18"/>
      <c r="AZ40" s="18"/>
      <c r="BA40" s="18"/>
      <c r="BB40" s="18"/>
      <c r="BC40" s="18"/>
      <c r="BD40" s="18"/>
      <c r="BE40" s="18"/>
      <c r="BF40" s="18"/>
    </row>
    <row r="41" spans="1:58" ht="26.25" customHeight="1">
      <c r="A41" s="181"/>
      <c r="B41" s="181"/>
      <c r="C41" s="181"/>
      <c r="D41" s="186"/>
      <c r="E41" s="42"/>
      <c r="F41" s="181"/>
      <c r="G41" s="42"/>
      <c r="H41" s="189"/>
      <c r="I41" s="181"/>
      <c r="J41" s="181"/>
      <c r="K41" s="181"/>
      <c r="L41" s="181"/>
      <c r="M41" s="181"/>
      <c r="N41" s="181"/>
      <c r="O41" s="181"/>
      <c r="P41" s="181"/>
      <c r="Q41" s="26">
        <v>2</v>
      </c>
      <c r="R41" s="40"/>
      <c r="S41" s="26" t="str">
        <f t="shared" si="0"/>
        <v/>
      </c>
      <c r="T41" s="29"/>
      <c r="U41" s="29"/>
      <c r="V41" s="30" t="str">
        <f t="shared" si="1"/>
        <v/>
      </c>
      <c r="W41" s="29"/>
      <c r="X41" s="29"/>
      <c r="Y41" s="29"/>
      <c r="Z41" s="31" t="str">
        <f>IFERROR(IF(AND(S40="Probabilidad",S41="Probabilidad"),(AB40-(+AB40*V41)),IF(AND(S40="Impacto",S41="Probabilidad"),(K40-(+K40*V41)),IF(S41="Impacto",AB40,""))),"")</f>
        <v/>
      </c>
      <c r="AA41" s="32" t="str">
        <f t="shared" si="2"/>
        <v/>
      </c>
      <c r="AB41" s="33" t="str">
        <f t="shared" si="3"/>
        <v/>
      </c>
      <c r="AC41" s="32" t="str">
        <f t="shared" si="4"/>
        <v/>
      </c>
      <c r="AD41" s="33" t="str">
        <f>IFERROR(IF(AND(S40="Impacto",S41="Impacto"),(AD40-(+AD40*V41)),IF(AND(S40="Probabilidad",S41="Impacto"),(O40-(+O40*V41)),IF(S41="Probabilidad",AD40,""))),"")</f>
        <v/>
      </c>
      <c r="AE41" s="34" t="str">
        <f t="shared" si="5"/>
        <v/>
      </c>
      <c r="AF41" s="35"/>
      <c r="AG41" s="42"/>
      <c r="AH41" s="26"/>
      <c r="AI41" s="44"/>
      <c r="AJ41" s="44"/>
      <c r="AK41" s="42"/>
      <c r="AL41" s="26"/>
      <c r="AM41" s="18"/>
      <c r="AN41" s="18"/>
      <c r="AO41" s="18"/>
      <c r="AP41" s="18"/>
      <c r="AQ41" s="18"/>
      <c r="AR41" s="18"/>
      <c r="AS41" s="18"/>
      <c r="AT41" s="18"/>
      <c r="AU41" s="18"/>
      <c r="AV41" s="18"/>
      <c r="AW41" s="18"/>
      <c r="AX41" s="18"/>
      <c r="AY41" s="18"/>
      <c r="AZ41" s="18"/>
      <c r="BA41" s="18"/>
      <c r="BB41" s="18"/>
      <c r="BC41" s="18"/>
      <c r="BD41" s="18"/>
      <c r="BE41" s="18"/>
      <c r="BF41" s="18"/>
    </row>
    <row r="42" spans="1:58" ht="26.25" customHeight="1">
      <c r="A42" s="181"/>
      <c r="B42" s="181"/>
      <c r="C42" s="181"/>
      <c r="D42" s="186"/>
      <c r="E42" s="42"/>
      <c r="F42" s="181"/>
      <c r="G42" s="42"/>
      <c r="H42" s="189"/>
      <c r="I42" s="181"/>
      <c r="J42" s="181"/>
      <c r="K42" s="181"/>
      <c r="L42" s="181"/>
      <c r="M42" s="181"/>
      <c r="N42" s="181"/>
      <c r="O42" s="181"/>
      <c r="P42" s="181"/>
      <c r="Q42" s="26">
        <v>3</v>
      </c>
      <c r="R42" s="41"/>
      <c r="S42" s="26" t="str">
        <f t="shared" si="0"/>
        <v/>
      </c>
      <c r="T42" s="29"/>
      <c r="U42" s="29"/>
      <c r="V42" s="30" t="str">
        <f t="shared" si="1"/>
        <v/>
      </c>
      <c r="W42" s="29"/>
      <c r="X42" s="29"/>
      <c r="Y42" s="29"/>
      <c r="Z42" s="31" t="str">
        <f t="shared" ref="Z42:Z45" si="16">IFERROR(IF(AND(S41="Probabilidad",S42="Probabilidad"),(AB41-(+AB41*V42)),IF(AND(S41="Impacto",S42="Probabilidad"),(AB40-(+AB40*V42)),IF(S42="Impacto",AB41,""))),"")</f>
        <v/>
      </c>
      <c r="AA42" s="32" t="str">
        <f t="shared" si="2"/>
        <v/>
      </c>
      <c r="AB42" s="33" t="str">
        <f t="shared" si="3"/>
        <v/>
      </c>
      <c r="AC42" s="32" t="str">
        <f t="shared" si="4"/>
        <v/>
      </c>
      <c r="AD42" s="33" t="str">
        <f t="shared" ref="AD42:AD45" si="17">IFERROR(IF(AND(S41="Impacto",S42="Impacto"),(AD41-(+AD41*V42)),IF(AND(S41="Probabilidad",S42="Impacto"),(AD40-(+AD40*V42)),IF(S42="Probabilidad",AD41,""))),"")</f>
        <v/>
      </c>
      <c r="AE42" s="34" t="str">
        <f t="shared" si="5"/>
        <v/>
      </c>
      <c r="AF42" s="35"/>
      <c r="AG42" s="42"/>
      <c r="AH42" s="26"/>
      <c r="AI42" s="44"/>
      <c r="AJ42" s="44"/>
      <c r="AK42" s="42"/>
      <c r="AL42" s="26"/>
      <c r="AM42" s="18"/>
      <c r="AN42" s="18"/>
      <c r="AO42" s="18"/>
      <c r="AP42" s="18"/>
      <c r="AQ42" s="18"/>
      <c r="AR42" s="18"/>
      <c r="AS42" s="18"/>
      <c r="AT42" s="18"/>
      <c r="AU42" s="18"/>
      <c r="AV42" s="18"/>
      <c r="AW42" s="18"/>
      <c r="AX42" s="18"/>
      <c r="AY42" s="18"/>
      <c r="AZ42" s="18"/>
      <c r="BA42" s="18"/>
      <c r="BB42" s="18"/>
      <c r="BC42" s="18"/>
      <c r="BD42" s="18"/>
      <c r="BE42" s="18"/>
      <c r="BF42" s="18"/>
    </row>
    <row r="43" spans="1:58" ht="26.25" customHeight="1">
      <c r="A43" s="181"/>
      <c r="B43" s="181"/>
      <c r="C43" s="181"/>
      <c r="D43" s="186"/>
      <c r="E43" s="42"/>
      <c r="F43" s="181"/>
      <c r="G43" s="42"/>
      <c r="H43" s="189"/>
      <c r="I43" s="181"/>
      <c r="J43" s="181"/>
      <c r="K43" s="181"/>
      <c r="L43" s="181"/>
      <c r="M43" s="181"/>
      <c r="N43" s="181"/>
      <c r="O43" s="181"/>
      <c r="P43" s="181"/>
      <c r="Q43" s="26">
        <v>4</v>
      </c>
      <c r="R43" s="40"/>
      <c r="S43" s="26" t="str">
        <f t="shared" si="0"/>
        <v/>
      </c>
      <c r="T43" s="29"/>
      <c r="U43" s="29"/>
      <c r="V43" s="30" t="str">
        <f t="shared" si="1"/>
        <v/>
      </c>
      <c r="W43" s="29"/>
      <c r="X43" s="29"/>
      <c r="Y43" s="29"/>
      <c r="Z43" s="31" t="str">
        <f t="shared" si="16"/>
        <v/>
      </c>
      <c r="AA43" s="32" t="str">
        <f t="shared" si="2"/>
        <v/>
      </c>
      <c r="AB43" s="33" t="str">
        <f t="shared" si="3"/>
        <v/>
      </c>
      <c r="AC43" s="32" t="str">
        <f t="shared" si="4"/>
        <v/>
      </c>
      <c r="AD43" s="33" t="str">
        <f t="shared" si="17"/>
        <v/>
      </c>
      <c r="AE43" s="34" t="str">
        <f t="shared" si="5"/>
        <v/>
      </c>
      <c r="AF43" s="35"/>
      <c r="AG43" s="42"/>
      <c r="AH43" s="26"/>
      <c r="AI43" s="44"/>
      <c r="AJ43" s="44"/>
      <c r="AK43" s="42"/>
      <c r="AL43" s="26"/>
      <c r="AM43" s="18"/>
      <c r="AN43" s="18"/>
      <c r="AO43" s="18"/>
      <c r="AP43" s="18"/>
      <c r="AQ43" s="18"/>
      <c r="AR43" s="18"/>
      <c r="AS43" s="18"/>
      <c r="AT43" s="18"/>
      <c r="AU43" s="18"/>
      <c r="AV43" s="18"/>
      <c r="AW43" s="18"/>
      <c r="AX43" s="18"/>
      <c r="AY43" s="18"/>
      <c r="AZ43" s="18"/>
      <c r="BA43" s="18"/>
      <c r="BB43" s="18"/>
      <c r="BC43" s="18"/>
      <c r="BD43" s="18"/>
      <c r="BE43" s="18"/>
      <c r="BF43" s="18"/>
    </row>
    <row r="44" spans="1:58" ht="26.25" customHeight="1">
      <c r="A44" s="181"/>
      <c r="B44" s="181"/>
      <c r="C44" s="181"/>
      <c r="D44" s="186"/>
      <c r="E44" s="42"/>
      <c r="F44" s="181"/>
      <c r="G44" s="42"/>
      <c r="H44" s="189"/>
      <c r="I44" s="181"/>
      <c r="J44" s="181"/>
      <c r="K44" s="181"/>
      <c r="L44" s="181"/>
      <c r="M44" s="181"/>
      <c r="N44" s="181"/>
      <c r="O44" s="181"/>
      <c r="P44" s="181"/>
      <c r="Q44" s="26">
        <v>5</v>
      </c>
      <c r="R44" s="40"/>
      <c r="S44" s="26" t="str">
        <f t="shared" si="0"/>
        <v/>
      </c>
      <c r="T44" s="29"/>
      <c r="U44" s="29"/>
      <c r="V44" s="30" t="str">
        <f t="shared" si="1"/>
        <v/>
      </c>
      <c r="W44" s="29"/>
      <c r="X44" s="29"/>
      <c r="Y44" s="29"/>
      <c r="Z44" s="31" t="str">
        <f t="shared" si="16"/>
        <v/>
      </c>
      <c r="AA44" s="32" t="str">
        <f t="shared" si="2"/>
        <v/>
      </c>
      <c r="AB44" s="33" t="str">
        <f t="shared" si="3"/>
        <v/>
      </c>
      <c r="AC44" s="32" t="str">
        <f t="shared" si="4"/>
        <v/>
      </c>
      <c r="AD44" s="33" t="str">
        <f t="shared" si="17"/>
        <v/>
      </c>
      <c r="AE44" s="34" t="str">
        <f t="shared" si="5"/>
        <v/>
      </c>
      <c r="AF44" s="35"/>
      <c r="AG44" s="42"/>
      <c r="AH44" s="26"/>
      <c r="AI44" s="44"/>
      <c r="AJ44" s="44"/>
      <c r="AK44" s="42"/>
      <c r="AL44" s="26"/>
      <c r="AM44" s="18"/>
      <c r="AN44" s="18"/>
      <c r="AO44" s="18"/>
      <c r="AP44" s="18"/>
      <c r="AQ44" s="18"/>
      <c r="AR44" s="18"/>
      <c r="AS44" s="18"/>
      <c r="AT44" s="18"/>
      <c r="AU44" s="18"/>
      <c r="AV44" s="18"/>
      <c r="AW44" s="18"/>
      <c r="AX44" s="18"/>
      <c r="AY44" s="18"/>
      <c r="AZ44" s="18"/>
      <c r="BA44" s="18"/>
      <c r="BB44" s="18"/>
      <c r="BC44" s="18"/>
      <c r="BD44" s="18"/>
      <c r="BE44" s="18"/>
      <c r="BF44" s="18"/>
    </row>
    <row r="45" spans="1:58" ht="26.25" customHeight="1">
      <c r="A45" s="182"/>
      <c r="B45" s="182"/>
      <c r="C45" s="182"/>
      <c r="D45" s="187"/>
      <c r="E45" s="42"/>
      <c r="F45" s="182"/>
      <c r="G45" s="42"/>
      <c r="H45" s="190"/>
      <c r="I45" s="182"/>
      <c r="J45" s="182"/>
      <c r="K45" s="182"/>
      <c r="L45" s="182"/>
      <c r="M45" s="182"/>
      <c r="N45" s="182"/>
      <c r="O45" s="182"/>
      <c r="P45" s="182"/>
      <c r="Q45" s="26">
        <v>6</v>
      </c>
      <c r="R45" s="40"/>
      <c r="S45" s="26" t="str">
        <f t="shared" si="0"/>
        <v/>
      </c>
      <c r="T45" s="29"/>
      <c r="U45" s="29"/>
      <c r="V45" s="30" t="str">
        <f t="shared" si="1"/>
        <v/>
      </c>
      <c r="W45" s="29"/>
      <c r="X45" s="29"/>
      <c r="Y45" s="29"/>
      <c r="Z45" s="31" t="str">
        <f t="shared" si="16"/>
        <v/>
      </c>
      <c r="AA45" s="32" t="str">
        <f t="shared" si="2"/>
        <v/>
      </c>
      <c r="AB45" s="33" t="str">
        <f t="shared" si="3"/>
        <v/>
      </c>
      <c r="AC45" s="32" t="str">
        <f t="shared" si="4"/>
        <v/>
      </c>
      <c r="AD45" s="33" t="str">
        <f t="shared" si="17"/>
        <v/>
      </c>
      <c r="AE45" s="34" t="str">
        <f t="shared" si="5"/>
        <v/>
      </c>
      <c r="AF45" s="35"/>
      <c r="AG45" s="42"/>
      <c r="AH45" s="26"/>
      <c r="AI45" s="44"/>
      <c r="AJ45" s="44"/>
      <c r="AK45" s="42"/>
      <c r="AL45" s="26"/>
      <c r="AM45" s="18"/>
      <c r="AN45" s="18"/>
      <c r="AO45" s="18"/>
      <c r="AP45" s="18"/>
      <c r="AQ45" s="18"/>
      <c r="AR45" s="18"/>
      <c r="AS45" s="18"/>
      <c r="AT45" s="18"/>
      <c r="AU45" s="18"/>
      <c r="AV45" s="18"/>
      <c r="AW45" s="18"/>
      <c r="AX45" s="18"/>
      <c r="AY45" s="18"/>
      <c r="AZ45" s="18"/>
      <c r="BA45" s="18"/>
      <c r="BB45" s="18"/>
      <c r="BC45" s="18"/>
      <c r="BD45" s="18"/>
      <c r="BE45" s="18"/>
      <c r="BF45" s="18"/>
    </row>
    <row r="46" spans="1:58" ht="26.25" customHeight="1">
      <c r="A46" s="184">
        <v>7</v>
      </c>
      <c r="B46" s="180"/>
      <c r="C46" s="180"/>
      <c r="D46" s="180"/>
      <c r="E46" s="50"/>
      <c r="F46" s="197"/>
      <c r="G46" s="50"/>
      <c r="H46" s="180"/>
      <c r="I46" s="183"/>
      <c r="J46" s="191" t="str">
        <f>IF(I46&lt;=0,"",IF(I46&lt;=2,"Muy Baja",IF(I46&lt;=24,"Baja",IF(I46&lt;=500,"Media",IF(I46&lt;=5000,"Alta","Muy Alta")))))</f>
        <v/>
      </c>
      <c r="K46" s="192" t="str">
        <f>IF(J46="","",IF(J46="Muy Baja",0.2,IF(J46="Baja",0.4,IF(J46="Media",0.6,IF(J46="Alta",0.8,IF(J46="Muy Alta",1,))))))</f>
        <v/>
      </c>
      <c r="L46" s="192"/>
      <c r="M46" s="192">
        <f ca="1">IF(NOT(ISERROR(MATCH(L46,'Tabla Impacto'!$B$221:$B$223,0))),'Tabla Impacto'!$F$223&amp;"Por favor no seleccionar los criterios de impacto(Afectación Económica o presupuestal y Pérdida Reputacional)",L46)</f>
        <v>0</v>
      </c>
      <c r="N46" s="191" t="str">
        <f ca="1">IF(OR(M46='Tabla Impacto'!$C$11,M46='Tabla Impacto'!$D$11),"Leve",IF(OR(M46='Tabla Impacto'!$C$12,M46='Tabla Impacto'!$D$12),"Menor",IF(OR(M46='Tabla Impacto'!$C$13,M46='Tabla Impacto'!$D$13),"Moderado",IF(OR(M46='Tabla Impacto'!$C$14,M46='Tabla Impacto'!$D$14),"Mayor",IF(OR(M46='Tabla Impacto'!$C$15,M46='Tabla Impacto'!$D$15),"Catastrófico","")))))</f>
        <v/>
      </c>
      <c r="O46" s="192" t="str">
        <f ca="1">IF(N46="","",IF(N46="Leve",0.2,IF(N46="Menor",0.4,IF(N46="Moderado",0.6,IF(N46="Mayor",0.8,IF(N46="Catastrófico",1,))))))</f>
        <v/>
      </c>
      <c r="P46" s="193" t="str">
        <f ca="1">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26">
        <v>1</v>
      </c>
      <c r="R46" s="40"/>
      <c r="S46" s="26" t="str">
        <f t="shared" si="0"/>
        <v/>
      </c>
      <c r="T46" s="29"/>
      <c r="U46" s="29"/>
      <c r="V46" s="30" t="str">
        <f t="shared" si="1"/>
        <v/>
      </c>
      <c r="W46" s="29"/>
      <c r="X46" s="29"/>
      <c r="Y46" s="29"/>
      <c r="Z46" s="31" t="str">
        <f>IFERROR(IF(S46="Probabilidad",(K46-(+K46*V46)),IF(S46="Impacto",K46,"")),"")</f>
        <v/>
      </c>
      <c r="AA46" s="32" t="str">
        <f t="shared" si="2"/>
        <v/>
      </c>
      <c r="AB46" s="33" t="str">
        <f t="shared" si="3"/>
        <v/>
      </c>
      <c r="AC46" s="32" t="str">
        <f t="shared" si="4"/>
        <v/>
      </c>
      <c r="AD46" s="33" t="str">
        <f>IFERROR(IF(S46="Impacto",(O46-(+O46*V46)),IF(S46="Probabilidad",O46,"")),"")</f>
        <v/>
      </c>
      <c r="AE46" s="34" t="str">
        <f t="shared" si="5"/>
        <v/>
      </c>
      <c r="AF46" s="35"/>
      <c r="AG46" s="42"/>
      <c r="AH46" s="26"/>
      <c r="AI46" s="44"/>
      <c r="AJ46" s="44"/>
      <c r="AK46" s="42"/>
      <c r="AL46" s="26"/>
      <c r="AM46" s="18"/>
      <c r="AN46" s="18"/>
      <c r="AO46" s="18"/>
      <c r="AP46" s="18"/>
      <c r="AQ46" s="18"/>
      <c r="AR46" s="18"/>
      <c r="AS46" s="18"/>
      <c r="AT46" s="18"/>
      <c r="AU46" s="18"/>
      <c r="AV46" s="18"/>
      <c r="AW46" s="18"/>
      <c r="AX46" s="18"/>
      <c r="AY46" s="18"/>
      <c r="AZ46" s="18"/>
      <c r="BA46" s="18"/>
      <c r="BB46" s="18"/>
      <c r="BC46" s="18"/>
      <c r="BD46" s="18"/>
      <c r="BE46" s="18"/>
      <c r="BF46" s="18"/>
    </row>
    <row r="47" spans="1:58" ht="26.25" customHeight="1">
      <c r="A47" s="181"/>
      <c r="B47" s="181"/>
      <c r="C47" s="181"/>
      <c r="D47" s="181"/>
      <c r="E47" s="50"/>
      <c r="F47" s="181"/>
      <c r="G47" s="50"/>
      <c r="H47" s="181"/>
      <c r="I47" s="181"/>
      <c r="J47" s="181"/>
      <c r="K47" s="181"/>
      <c r="L47" s="181"/>
      <c r="M47" s="181"/>
      <c r="N47" s="181"/>
      <c r="O47" s="181"/>
      <c r="P47" s="181"/>
      <c r="Q47" s="26">
        <v>2</v>
      </c>
      <c r="R47" s="40"/>
      <c r="S47" s="26" t="str">
        <f t="shared" si="0"/>
        <v/>
      </c>
      <c r="T47" s="29"/>
      <c r="U47" s="29"/>
      <c r="V47" s="30" t="str">
        <f t="shared" si="1"/>
        <v/>
      </c>
      <c r="W47" s="29"/>
      <c r="X47" s="29"/>
      <c r="Y47" s="29"/>
      <c r="Z47" s="31" t="str">
        <f>IFERROR(IF(AND(S46="Probabilidad",S47="Probabilidad"),(AB46-(+AB46*V47)),IF(AND(S46="Impacto",S47="Probabilidad"),(K46-(+K46*V47)),IF(S47="Impacto",AB46,""))),"")</f>
        <v/>
      </c>
      <c r="AA47" s="32" t="str">
        <f t="shared" si="2"/>
        <v/>
      </c>
      <c r="AB47" s="33" t="str">
        <f t="shared" si="3"/>
        <v/>
      </c>
      <c r="AC47" s="32" t="str">
        <f t="shared" si="4"/>
        <v/>
      </c>
      <c r="AD47" s="33" t="str">
        <f>IFERROR(IF(AND(S46="Impacto",S47="Impacto"),(AD46-(+AD46*V47)),IF(AND(S46="Probabilidad",S47="Impacto"),(O46-(+O46*V47)),IF(S47="Probabilidad",AD46,""))),"")</f>
        <v/>
      </c>
      <c r="AE47" s="34" t="str">
        <f t="shared" si="5"/>
        <v/>
      </c>
      <c r="AF47" s="35"/>
      <c r="AG47" s="42"/>
      <c r="AH47" s="26"/>
      <c r="AI47" s="44"/>
      <c r="AJ47" s="44"/>
      <c r="AK47" s="42"/>
      <c r="AL47" s="26"/>
      <c r="AM47" s="18"/>
      <c r="AN47" s="18"/>
      <c r="AO47" s="18"/>
      <c r="AP47" s="18"/>
      <c r="AQ47" s="18"/>
      <c r="AR47" s="18"/>
      <c r="AS47" s="18"/>
      <c r="AT47" s="18"/>
      <c r="AU47" s="18"/>
      <c r="AV47" s="18"/>
      <c r="AW47" s="18"/>
      <c r="AX47" s="18"/>
      <c r="AY47" s="18"/>
      <c r="AZ47" s="18"/>
      <c r="BA47" s="18"/>
      <c r="BB47" s="18"/>
      <c r="BC47" s="18"/>
      <c r="BD47" s="18"/>
      <c r="BE47" s="18"/>
      <c r="BF47" s="18"/>
    </row>
    <row r="48" spans="1:58" ht="26.25" customHeight="1">
      <c r="A48" s="181"/>
      <c r="B48" s="181"/>
      <c r="C48" s="181"/>
      <c r="D48" s="181"/>
      <c r="E48" s="50"/>
      <c r="F48" s="181"/>
      <c r="G48" s="50"/>
      <c r="H48" s="181"/>
      <c r="I48" s="181"/>
      <c r="J48" s="181"/>
      <c r="K48" s="181"/>
      <c r="L48" s="181"/>
      <c r="M48" s="181"/>
      <c r="N48" s="181"/>
      <c r="O48" s="181"/>
      <c r="P48" s="181"/>
      <c r="Q48" s="26">
        <v>3</v>
      </c>
      <c r="R48" s="41"/>
      <c r="S48" s="26" t="str">
        <f t="shared" si="0"/>
        <v/>
      </c>
      <c r="T48" s="29"/>
      <c r="U48" s="29"/>
      <c r="V48" s="30" t="str">
        <f t="shared" si="1"/>
        <v/>
      </c>
      <c r="W48" s="29"/>
      <c r="X48" s="29"/>
      <c r="Y48" s="29"/>
      <c r="Z48" s="31" t="str">
        <f t="shared" ref="Z48:Z51" si="18">IFERROR(IF(AND(S47="Probabilidad",S48="Probabilidad"),(AB47-(+AB47*V48)),IF(AND(S47="Impacto",S48="Probabilidad"),(AB46-(+AB46*V48)),IF(S48="Impacto",AB47,""))),"")</f>
        <v/>
      </c>
      <c r="AA48" s="32" t="str">
        <f t="shared" si="2"/>
        <v/>
      </c>
      <c r="AB48" s="33" t="str">
        <f t="shared" si="3"/>
        <v/>
      </c>
      <c r="AC48" s="32" t="str">
        <f t="shared" si="4"/>
        <v/>
      </c>
      <c r="AD48" s="33" t="str">
        <f t="shared" ref="AD48:AD51" si="19">IFERROR(IF(AND(S47="Impacto",S48="Impacto"),(AD47-(+AD47*V48)),IF(AND(S47="Probabilidad",S48="Impacto"),(AD46-(+AD46*V48)),IF(S48="Probabilidad",AD47,""))),"")</f>
        <v/>
      </c>
      <c r="AE48" s="34" t="str">
        <f t="shared" si="5"/>
        <v/>
      </c>
      <c r="AF48" s="35"/>
      <c r="AG48" s="42"/>
      <c r="AH48" s="26"/>
      <c r="AI48" s="44"/>
      <c r="AJ48" s="44"/>
      <c r="AK48" s="42"/>
      <c r="AL48" s="26"/>
      <c r="AM48" s="18"/>
      <c r="AN48" s="18"/>
      <c r="AO48" s="18"/>
      <c r="AP48" s="18"/>
      <c r="AQ48" s="18"/>
      <c r="AR48" s="18"/>
      <c r="AS48" s="18"/>
      <c r="AT48" s="18"/>
      <c r="AU48" s="18"/>
      <c r="AV48" s="18"/>
      <c r="AW48" s="18"/>
      <c r="AX48" s="18"/>
      <c r="AY48" s="18"/>
      <c r="AZ48" s="18"/>
      <c r="BA48" s="18"/>
      <c r="BB48" s="18"/>
      <c r="BC48" s="18"/>
      <c r="BD48" s="18"/>
      <c r="BE48" s="18"/>
      <c r="BF48" s="18"/>
    </row>
    <row r="49" spans="1:58" ht="26.25" customHeight="1">
      <c r="A49" s="181"/>
      <c r="B49" s="181"/>
      <c r="C49" s="181"/>
      <c r="D49" s="181"/>
      <c r="E49" s="50"/>
      <c r="F49" s="181"/>
      <c r="G49" s="50"/>
      <c r="H49" s="181"/>
      <c r="I49" s="181"/>
      <c r="J49" s="181"/>
      <c r="K49" s="181"/>
      <c r="L49" s="181"/>
      <c r="M49" s="181"/>
      <c r="N49" s="181"/>
      <c r="O49" s="181"/>
      <c r="P49" s="181"/>
      <c r="Q49" s="26">
        <v>4</v>
      </c>
      <c r="R49" s="40"/>
      <c r="S49" s="26" t="str">
        <f t="shared" si="0"/>
        <v/>
      </c>
      <c r="T49" s="29"/>
      <c r="U49" s="29"/>
      <c r="V49" s="30" t="str">
        <f t="shared" si="1"/>
        <v/>
      </c>
      <c r="W49" s="29"/>
      <c r="X49" s="29"/>
      <c r="Y49" s="29"/>
      <c r="Z49" s="31" t="str">
        <f t="shared" si="18"/>
        <v/>
      </c>
      <c r="AA49" s="32" t="str">
        <f t="shared" si="2"/>
        <v/>
      </c>
      <c r="AB49" s="33" t="str">
        <f t="shared" si="3"/>
        <v/>
      </c>
      <c r="AC49" s="32" t="str">
        <f t="shared" si="4"/>
        <v/>
      </c>
      <c r="AD49" s="33" t="str">
        <f t="shared" si="19"/>
        <v/>
      </c>
      <c r="AE49" s="34" t="str">
        <f t="shared" si="5"/>
        <v/>
      </c>
      <c r="AF49" s="35"/>
      <c r="AG49" s="42"/>
      <c r="AH49" s="26"/>
      <c r="AI49" s="44"/>
      <c r="AJ49" s="44"/>
      <c r="AK49" s="42"/>
      <c r="AL49" s="26"/>
      <c r="AM49" s="18"/>
      <c r="AN49" s="18"/>
      <c r="AO49" s="18"/>
      <c r="AP49" s="18"/>
      <c r="AQ49" s="18"/>
      <c r="AR49" s="18"/>
      <c r="AS49" s="18"/>
      <c r="AT49" s="18"/>
      <c r="AU49" s="18"/>
      <c r="AV49" s="18"/>
      <c r="AW49" s="18"/>
      <c r="AX49" s="18"/>
      <c r="AY49" s="18"/>
      <c r="AZ49" s="18"/>
      <c r="BA49" s="18"/>
      <c r="BB49" s="18"/>
      <c r="BC49" s="18"/>
      <c r="BD49" s="18"/>
      <c r="BE49" s="18"/>
      <c r="BF49" s="18"/>
    </row>
    <row r="50" spans="1:58" ht="26.25" customHeight="1">
      <c r="A50" s="181"/>
      <c r="B50" s="181"/>
      <c r="C50" s="181"/>
      <c r="D50" s="181"/>
      <c r="E50" s="50"/>
      <c r="F50" s="181"/>
      <c r="G50" s="50"/>
      <c r="H50" s="181"/>
      <c r="I50" s="181"/>
      <c r="J50" s="181"/>
      <c r="K50" s="181"/>
      <c r="L50" s="181"/>
      <c r="M50" s="181"/>
      <c r="N50" s="181"/>
      <c r="O50" s="181"/>
      <c r="P50" s="181"/>
      <c r="Q50" s="26">
        <v>5</v>
      </c>
      <c r="R50" s="40"/>
      <c r="S50" s="26" t="str">
        <f t="shared" si="0"/>
        <v/>
      </c>
      <c r="T50" s="29"/>
      <c r="U50" s="29"/>
      <c r="V50" s="30" t="str">
        <f t="shared" si="1"/>
        <v/>
      </c>
      <c r="W50" s="29"/>
      <c r="X50" s="29"/>
      <c r="Y50" s="29"/>
      <c r="Z50" s="31" t="str">
        <f t="shared" si="18"/>
        <v/>
      </c>
      <c r="AA50" s="32" t="str">
        <f t="shared" si="2"/>
        <v/>
      </c>
      <c r="AB50" s="33" t="str">
        <f t="shared" si="3"/>
        <v/>
      </c>
      <c r="AC50" s="32" t="str">
        <f t="shared" si="4"/>
        <v/>
      </c>
      <c r="AD50" s="33" t="str">
        <f t="shared" si="19"/>
        <v/>
      </c>
      <c r="AE50" s="34" t="str">
        <f t="shared" si="5"/>
        <v/>
      </c>
      <c r="AF50" s="35"/>
      <c r="AG50" s="42"/>
      <c r="AH50" s="26"/>
      <c r="AI50" s="44"/>
      <c r="AJ50" s="44"/>
      <c r="AK50" s="42"/>
      <c r="AL50" s="26"/>
      <c r="AM50" s="18"/>
      <c r="AN50" s="18"/>
      <c r="AO50" s="18"/>
      <c r="AP50" s="18"/>
      <c r="AQ50" s="18"/>
      <c r="AR50" s="18"/>
      <c r="AS50" s="18"/>
      <c r="AT50" s="18"/>
      <c r="AU50" s="18"/>
      <c r="AV50" s="18"/>
      <c r="AW50" s="18"/>
      <c r="AX50" s="18"/>
      <c r="AY50" s="18"/>
      <c r="AZ50" s="18"/>
      <c r="BA50" s="18"/>
      <c r="BB50" s="18"/>
      <c r="BC50" s="18"/>
      <c r="BD50" s="18"/>
      <c r="BE50" s="18"/>
      <c r="BF50" s="18"/>
    </row>
    <row r="51" spans="1:58" ht="26.25" customHeight="1">
      <c r="A51" s="182"/>
      <c r="B51" s="182"/>
      <c r="C51" s="182"/>
      <c r="D51" s="182"/>
      <c r="E51" s="51"/>
      <c r="F51" s="182"/>
      <c r="G51" s="51"/>
      <c r="H51" s="182"/>
      <c r="I51" s="182"/>
      <c r="J51" s="182"/>
      <c r="K51" s="182"/>
      <c r="L51" s="182"/>
      <c r="M51" s="182"/>
      <c r="N51" s="182"/>
      <c r="O51" s="182"/>
      <c r="P51" s="182"/>
      <c r="Q51" s="26">
        <v>6</v>
      </c>
      <c r="R51" s="40"/>
      <c r="S51" s="26" t="str">
        <f t="shared" si="0"/>
        <v/>
      </c>
      <c r="T51" s="29"/>
      <c r="U51" s="29"/>
      <c r="V51" s="30" t="str">
        <f t="shared" si="1"/>
        <v/>
      </c>
      <c r="W51" s="29"/>
      <c r="X51" s="29"/>
      <c r="Y51" s="29"/>
      <c r="Z51" s="31" t="str">
        <f t="shared" si="18"/>
        <v/>
      </c>
      <c r="AA51" s="32" t="str">
        <f t="shared" si="2"/>
        <v/>
      </c>
      <c r="AB51" s="33" t="str">
        <f t="shared" si="3"/>
        <v/>
      </c>
      <c r="AC51" s="32" t="str">
        <f t="shared" si="4"/>
        <v/>
      </c>
      <c r="AD51" s="33" t="str">
        <f t="shared" si="19"/>
        <v/>
      </c>
      <c r="AE51" s="34" t="str">
        <f t="shared" si="5"/>
        <v/>
      </c>
      <c r="AF51" s="35"/>
      <c r="AG51" s="42"/>
      <c r="AH51" s="26"/>
      <c r="AI51" s="44"/>
      <c r="AJ51" s="44"/>
      <c r="AK51" s="42"/>
      <c r="AL51" s="26"/>
      <c r="AM51" s="18"/>
      <c r="AN51" s="18"/>
      <c r="AO51" s="18"/>
      <c r="AP51" s="18"/>
      <c r="AQ51" s="18"/>
      <c r="AR51" s="18"/>
      <c r="AS51" s="18"/>
      <c r="AT51" s="18"/>
      <c r="AU51" s="18"/>
      <c r="AV51" s="18"/>
      <c r="AW51" s="18"/>
      <c r="AX51" s="18"/>
      <c r="AY51" s="18"/>
      <c r="AZ51" s="18"/>
      <c r="BA51" s="18"/>
      <c r="BB51" s="18"/>
      <c r="BC51" s="18"/>
      <c r="BD51" s="18"/>
      <c r="BE51" s="18"/>
      <c r="BF51" s="18"/>
    </row>
    <row r="52" spans="1:58" ht="26.25" customHeight="1">
      <c r="A52" s="184">
        <v>8</v>
      </c>
      <c r="B52" s="180"/>
      <c r="C52" s="180"/>
      <c r="D52" s="180"/>
      <c r="E52" s="45"/>
      <c r="F52" s="180"/>
      <c r="G52" s="45"/>
      <c r="H52" s="180"/>
      <c r="I52" s="183"/>
      <c r="J52" s="191" t="str">
        <f>IF(I52&lt;=0,"",IF(I52&lt;=2,"Muy Baja",IF(I52&lt;=24,"Baja",IF(I52&lt;=500,"Media",IF(I52&lt;=5000,"Alta","Muy Alta")))))</f>
        <v/>
      </c>
      <c r="K52" s="192" t="str">
        <f>IF(J52="","",IF(J52="Muy Baja",0.2,IF(J52="Baja",0.4,IF(J52="Media",0.6,IF(J52="Alta",0.8,IF(J52="Muy Alta",1,))))))</f>
        <v/>
      </c>
      <c r="L52" s="192"/>
      <c r="M52" s="192">
        <f ca="1">IF(NOT(ISERROR(MATCH(L52,'Tabla Impacto'!$B$221:$B$223,0))),'Tabla Impacto'!$F$223&amp;"Por favor no seleccionar los criterios de impacto(Afectación Económica o presupuestal y Pérdida Reputacional)",L52)</f>
        <v>0</v>
      </c>
      <c r="N52" s="191" t="str">
        <f ca="1">IF(OR(M52='Tabla Impacto'!$C$11,M52='Tabla Impacto'!$D$11),"Leve",IF(OR(M52='Tabla Impacto'!$C$12,M52='Tabla Impacto'!$D$12),"Menor",IF(OR(M52='Tabla Impacto'!$C$13,M52='Tabla Impacto'!$D$13),"Moderado",IF(OR(M52='Tabla Impacto'!$C$14,M52='Tabla Impacto'!$D$14),"Mayor",IF(OR(M52='Tabla Impacto'!$C$15,M52='Tabla Impacto'!$D$15),"Catastrófico","")))))</f>
        <v/>
      </c>
      <c r="O52" s="192" t="str">
        <f ca="1">IF(N52="","",IF(N52="Leve",0.2,IF(N52="Menor",0.4,IF(N52="Moderado",0.6,IF(N52="Mayor",0.8,IF(N52="Catastrófico",1,))))))</f>
        <v/>
      </c>
      <c r="P52" s="193" t="str">
        <f ca="1">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26">
        <v>1</v>
      </c>
      <c r="R52" s="40"/>
      <c r="S52" s="26" t="str">
        <f t="shared" si="0"/>
        <v/>
      </c>
      <c r="T52" s="29"/>
      <c r="U52" s="29"/>
      <c r="V52" s="30" t="str">
        <f t="shared" si="1"/>
        <v/>
      </c>
      <c r="W52" s="29"/>
      <c r="X52" s="29"/>
      <c r="Y52" s="29"/>
      <c r="Z52" s="31" t="str">
        <f>IFERROR(IF(S52="Probabilidad",(K52-(+K52*V52)),IF(S52="Impacto",K52,"")),"")</f>
        <v/>
      </c>
      <c r="AA52" s="32" t="str">
        <f t="shared" si="2"/>
        <v/>
      </c>
      <c r="AB52" s="33" t="str">
        <f t="shared" si="3"/>
        <v/>
      </c>
      <c r="AC52" s="32" t="str">
        <f t="shared" si="4"/>
        <v/>
      </c>
      <c r="AD52" s="33" t="str">
        <f>IFERROR(IF(S52="Impacto",(O52-(+O52*V52)),IF(S52="Probabilidad",O52,"")),"")</f>
        <v/>
      </c>
      <c r="AE52" s="34" t="str">
        <f t="shared" si="5"/>
        <v/>
      </c>
      <c r="AF52" s="35"/>
      <c r="AG52" s="42"/>
      <c r="AH52" s="26"/>
      <c r="AI52" s="44"/>
      <c r="AJ52" s="44"/>
      <c r="AK52" s="42"/>
      <c r="AL52" s="26"/>
      <c r="AM52" s="18"/>
      <c r="AN52" s="18"/>
      <c r="AO52" s="18"/>
      <c r="AP52" s="18"/>
      <c r="AQ52" s="18"/>
      <c r="AR52" s="18"/>
      <c r="AS52" s="18"/>
      <c r="AT52" s="18"/>
      <c r="AU52" s="18"/>
      <c r="AV52" s="18"/>
      <c r="AW52" s="18"/>
      <c r="AX52" s="18"/>
      <c r="AY52" s="18"/>
      <c r="AZ52" s="18"/>
      <c r="BA52" s="18"/>
      <c r="BB52" s="18"/>
      <c r="BC52" s="18"/>
      <c r="BD52" s="18"/>
      <c r="BE52" s="18"/>
      <c r="BF52" s="18"/>
    </row>
    <row r="53" spans="1:58" ht="26.25" customHeight="1">
      <c r="A53" s="181"/>
      <c r="B53" s="181"/>
      <c r="C53" s="181"/>
      <c r="D53" s="181"/>
      <c r="E53" s="50"/>
      <c r="F53" s="181"/>
      <c r="G53" s="50"/>
      <c r="H53" s="181"/>
      <c r="I53" s="181"/>
      <c r="J53" s="181"/>
      <c r="K53" s="181"/>
      <c r="L53" s="181"/>
      <c r="M53" s="181"/>
      <c r="N53" s="181"/>
      <c r="O53" s="181"/>
      <c r="P53" s="181"/>
      <c r="Q53" s="26">
        <v>2</v>
      </c>
      <c r="R53" s="40"/>
      <c r="S53" s="26" t="str">
        <f t="shared" si="0"/>
        <v/>
      </c>
      <c r="T53" s="29"/>
      <c r="U53" s="29"/>
      <c r="V53" s="30" t="str">
        <f t="shared" si="1"/>
        <v/>
      </c>
      <c r="W53" s="29"/>
      <c r="X53" s="29"/>
      <c r="Y53" s="29"/>
      <c r="Z53" s="31" t="str">
        <f>IFERROR(IF(AND(S52="Probabilidad",S53="Probabilidad"),(AB52-(+AB52*V53)),IF(AND(S52="Impacto",S53="Probabilidad"),(K52-(+K52*V53)),IF(S53="Impacto",AB52,""))),"")</f>
        <v/>
      </c>
      <c r="AA53" s="32" t="str">
        <f t="shared" si="2"/>
        <v/>
      </c>
      <c r="AB53" s="33" t="str">
        <f t="shared" si="3"/>
        <v/>
      </c>
      <c r="AC53" s="32" t="str">
        <f t="shared" si="4"/>
        <v/>
      </c>
      <c r="AD53" s="33" t="str">
        <f>IFERROR(IF(AND(S52="Impacto",S53="Impacto"),(AD52-(+AD52*V53)),IF(AND(S52="Probabilidad",S53="Impacto"),(O52-(+O52*V53)),IF(S53="Probabilidad",AD52,""))),"")</f>
        <v/>
      </c>
      <c r="AE53" s="34" t="str">
        <f t="shared" si="5"/>
        <v/>
      </c>
      <c r="AF53" s="35"/>
      <c r="AG53" s="42"/>
      <c r="AH53" s="26"/>
      <c r="AI53" s="44"/>
      <c r="AJ53" s="44"/>
      <c r="AK53" s="42"/>
      <c r="AL53" s="26"/>
      <c r="AM53" s="18"/>
      <c r="AN53" s="18"/>
      <c r="AO53" s="18"/>
      <c r="AP53" s="18"/>
      <c r="AQ53" s="18"/>
      <c r="AR53" s="18"/>
      <c r="AS53" s="18"/>
      <c r="AT53" s="18"/>
      <c r="AU53" s="18"/>
      <c r="AV53" s="18"/>
      <c r="AW53" s="18"/>
      <c r="AX53" s="18"/>
      <c r="AY53" s="18"/>
      <c r="AZ53" s="18"/>
      <c r="BA53" s="18"/>
      <c r="BB53" s="18"/>
      <c r="BC53" s="18"/>
      <c r="BD53" s="18"/>
      <c r="BE53" s="18"/>
      <c r="BF53" s="18"/>
    </row>
    <row r="54" spans="1:58" ht="26.25" customHeight="1">
      <c r="A54" s="181"/>
      <c r="B54" s="181"/>
      <c r="C54" s="181"/>
      <c r="D54" s="181"/>
      <c r="E54" s="50"/>
      <c r="F54" s="181"/>
      <c r="G54" s="50"/>
      <c r="H54" s="181"/>
      <c r="I54" s="181"/>
      <c r="J54" s="181"/>
      <c r="K54" s="181"/>
      <c r="L54" s="181"/>
      <c r="M54" s="181"/>
      <c r="N54" s="181"/>
      <c r="O54" s="181"/>
      <c r="P54" s="181"/>
      <c r="Q54" s="26">
        <v>3</v>
      </c>
      <c r="R54" s="41"/>
      <c r="S54" s="26" t="str">
        <f t="shared" si="0"/>
        <v/>
      </c>
      <c r="T54" s="29"/>
      <c r="U54" s="29"/>
      <c r="V54" s="30" t="str">
        <f t="shared" si="1"/>
        <v/>
      </c>
      <c r="W54" s="29"/>
      <c r="X54" s="29"/>
      <c r="Y54" s="29"/>
      <c r="Z54" s="31" t="str">
        <f t="shared" ref="Z54:Z57" si="20">IFERROR(IF(AND(S53="Probabilidad",S54="Probabilidad"),(AB53-(+AB53*V54)),IF(AND(S53="Impacto",S54="Probabilidad"),(AB52-(+AB52*V54)),IF(S54="Impacto",AB53,""))),"")</f>
        <v/>
      </c>
      <c r="AA54" s="32" t="str">
        <f t="shared" si="2"/>
        <v/>
      </c>
      <c r="AB54" s="33" t="str">
        <f t="shared" si="3"/>
        <v/>
      </c>
      <c r="AC54" s="32" t="str">
        <f t="shared" si="4"/>
        <v/>
      </c>
      <c r="AD54" s="33" t="str">
        <f t="shared" ref="AD54:AD57" si="21">IFERROR(IF(AND(S53="Impacto",S54="Impacto"),(AD53-(+AD53*V54)),IF(AND(S53="Probabilidad",S54="Impacto"),(AD52-(+AD52*V54)),IF(S54="Probabilidad",AD53,""))),"")</f>
        <v/>
      </c>
      <c r="AE54" s="34" t="str">
        <f t="shared" si="5"/>
        <v/>
      </c>
      <c r="AF54" s="35"/>
      <c r="AG54" s="42"/>
      <c r="AH54" s="26"/>
      <c r="AI54" s="44"/>
      <c r="AJ54" s="44"/>
      <c r="AK54" s="42"/>
      <c r="AL54" s="26"/>
      <c r="AM54" s="18"/>
      <c r="AN54" s="18"/>
      <c r="AO54" s="18"/>
      <c r="AP54" s="18"/>
      <c r="AQ54" s="18"/>
      <c r="AR54" s="18"/>
      <c r="AS54" s="18"/>
      <c r="AT54" s="18"/>
      <c r="AU54" s="18"/>
      <c r="AV54" s="18"/>
      <c r="AW54" s="18"/>
      <c r="AX54" s="18"/>
      <c r="AY54" s="18"/>
      <c r="AZ54" s="18"/>
      <c r="BA54" s="18"/>
      <c r="BB54" s="18"/>
      <c r="BC54" s="18"/>
      <c r="BD54" s="18"/>
      <c r="BE54" s="18"/>
      <c r="BF54" s="18"/>
    </row>
    <row r="55" spans="1:58" ht="26.25" customHeight="1">
      <c r="A55" s="181"/>
      <c r="B55" s="181"/>
      <c r="C55" s="181"/>
      <c r="D55" s="181"/>
      <c r="E55" s="50"/>
      <c r="F55" s="181"/>
      <c r="G55" s="50"/>
      <c r="H55" s="181"/>
      <c r="I55" s="181"/>
      <c r="J55" s="181"/>
      <c r="K55" s="181"/>
      <c r="L55" s="181"/>
      <c r="M55" s="181"/>
      <c r="N55" s="181"/>
      <c r="O55" s="181"/>
      <c r="P55" s="181"/>
      <c r="Q55" s="26">
        <v>4</v>
      </c>
      <c r="R55" s="40"/>
      <c r="S55" s="26" t="str">
        <f t="shared" si="0"/>
        <v/>
      </c>
      <c r="T55" s="29"/>
      <c r="U55" s="29"/>
      <c r="V55" s="30" t="str">
        <f t="shared" si="1"/>
        <v/>
      </c>
      <c r="W55" s="29"/>
      <c r="X55" s="29"/>
      <c r="Y55" s="29"/>
      <c r="Z55" s="31" t="str">
        <f t="shared" si="20"/>
        <v/>
      </c>
      <c r="AA55" s="32" t="str">
        <f t="shared" si="2"/>
        <v/>
      </c>
      <c r="AB55" s="33" t="str">
        <f t="shared" si="3"/>
        <v/>
      </c>
      <c r="AC55" s="32" t="str">
        <f t="shared" si="4"/>
        <v/>
      </c>
      <c r="AD55" s="33" t="str">
        <f t="shared" si="21"/>
        <v/>
      </c>
      <c r="AE55" s="34" t="str">
        <f t="shared" si="5"/>
        <v/>
      </c>
      <c r="AF55" s="35"/>
      <c r="AG55" s="42"/>
      <c r="AH55" s="26"/>
      <c r="AI55" s="44"/>
      <c r="AJ55" s="44"/>
      <c r="AK55" s="42"/>
      <c r="AL55" s="26"/>
      <c r="AM55" s="18"/>
      <c r="AN55" s="18"/>
      <c r="AO55" s="18"/>
      <c r="AP55" s="18"/>
      <c r="AQ55" s="18"/>
      <c r="AR55" s="18"/>
      <c r="AS55" s="18"/>
      <c r="AT55" s="18"/>
      <c r="AU55" s="18"/>
      <c r="AV55" s="18"/>
      <c r="AW55" s="18"/>
      <c r="AX55" s="18"/>
      <c r="AY55" s="18"/>
      <c r="AZ55" s="18"/>
      <c r="BA55" s="18"/>
      <c r="BB55" s="18"/>
      <c r="BC55" s="18"/>
      <c r="BD55" s="18"/>
      <c r="BE55" s="18"/>
      <c r="BF55" s="18"/>
    </row>
    <row r="56" spans="1:58" ht="26.25" customHeight="1">
      <c r="A56" s="181"/>
      <c r="B56" s="181"/>
      <c r="C56" s="181"/>
      <c r="D56" s="181"/>
      <c r="E56" s="50"/>
      <c r="F56" s="181"/>
      <c r="G56" s="50"/>
      <c r="H56" s="181"/>
      <c r="I56" s="181"/>
      <c r="J56" s="181"/>
      <c r="K56" s="181"/>
      <c r="L56" s="181"/>
      <c r="M56" s="181"/>
      <c r="N56" s="181"/>
      <c r="O56" s="181"/>
      <c r="P56" s="181"/>
      <c r="Q56" s="26">
        <v>5</v>
      </c>
      <c r="R56" s="40"/>
      <c r="S56" s="26" t="str">
        <f t="shared" si="0"/>
        <v/>
      </c>
      <c r="T56" s="29"/>
      <c r="U56" s="29"/>
      <c r="V56" s="30" t="str">
        <f t="shared" si="1"/>
        <v/>
      </c>
      <c r="W56" s="29"/>
      <c r="X56" s="29"/>
      <c r="Y56" s="29"/>
      <c r="Z56" s="31" t="str">
        <f t="shared" si="20"/>
        <v/>
      </c>
      <c r="AA56" s="32" t="str">
        <f t="shared" si="2"/>
        <v/>
      </c>
      <c r="AB56" s="33" t="str">
        <f t="shared" si="3"/>
        <v/>
      </c>
      <c r="AC56" s="32" t="str">
        <f t="shared" si="4"/>
        <v/>
      </c>
      <c r="AD56" s="33" t="str">
        <f t="shared" si="21"/>
        <v/>
      </c>
      <c r="AE56" s="34" t="str">
        <f t="shared" si="5"/>
        <v/>
      </c>
      <c r="AF56" s="35"/>
      <c r="AG56" s="42"/>
      <c r="AH56" s="26"/>
      <c r="AI56" s="44"/>
      <c r="AJ56" s="44"/>
      <c r="AK56" s="42"/>
      <c r="AL56" s="26"/>
      <c r="AM56" s="18"/>
      <c r="AN56" s="18"/>
      <c r="AO56" s="18"/>
      <c r="AP56" s="18"/>
      <c r="AQ56" s="18"/>
      <c r="AR56" s="18"/>
      <c r="AS56" s="18"/>
      <c r="AT56" s="18"/>
      <c r="AU56" s="18"/>
      <c r="AV56" s="18"/>
      <c r="AW56" s="18"/>
      <c r="AX56" s="18"/>
      <c r="AY56" s="18"/>
      <c r="AZ56" s="18"/>
      <c r="BA56" s="18"/>
      <c r="BB56" s="18"/>
      <c r="BC56" s="18"/>
      <c r="BD56" s="18"/>
      <c r="BE56" s="18"/>
      <c r="BF56" s="18"/>
    </row>
    <row r="57" spans="1:58" ht="26.25" customHeight="1">
      <c r="A57" s="182"/>
      <c r="B57" s="182"/>
      <c r="C57" s="182"/>
      <c r="D57" s="182"/>
      <c r="E57" s="51"/>
      <c r="F57" s="182"/>
      <c r="G57" s="51"/>
      <c r="H57" s="182"/>
      <c r="I57" s="182"/>
      <c r="J57" s="182"/>
      <c r="K57" s="182"/>
      <c r="L57" s="182"/>
      <c r="M57" s="182"/>
      <c r="N57" s="182"/>
      <c r="O57" s="182"/>
      <c r="P57" s="182"/>
      <c r="Q57" s="26">
        <v>6</v>
      </c>
      <c r="R57" s="40"/>
      <c r="S57" s="26" t="str">
        <f t="shared" si="0"/>
        <v/>
      </c>
      <c r="T57" s="29"/>
      <c r="U57" s="29"/>
      <c r="V57" s="30" t="str">
        <f t="shared" si="1"/>
        <v/>
      </c>
      <c r="W57" s="29"/>
      <c r="X57" s="29"/>
      <c r="Y57" s="29"/>
      <c r="Z57" s="31" t="str">
        <f t="shared" si="20"/>
        <v/>
      </c>
      <c r="AA57" s="32" t="str">
        <f t="shared" si="2"/>
        <v/>
      </c>
      <c r="AB57" s="33" t="str">
        <f t="shared" si="3"/>
        <v/>
      </c>
      <c r="AC57" s="32" t="str">
        <f t="shared" si="4"/>
        <v/>
      </c>
      <c r="AD57" s="33" t="str">
        <f t="shared" si="21"/>
        <v/>
      </c>
      <c r="AE57" s="34" t="str">
        <f t="shared" si="5"/>
        <v/>
      </c>
      <c r="AF57" s="35"/>
      <c r="AG57" s="42"/>
      <c r="AH57" s="26"/>
      <c r="AI57" s="44"/>
      <c r="AJ57" s="44"/>
      <c r="AK57" s="42"/>
      <c r="AL57" s="26"/>
      <c r="AM57" s="18"/>
      <c r="AN57" s="18"/>
      <c r="AO57" s="18"/>
      <c r="AP57" s="18"/>
      <c r="AQ57" s="18"/>
      <c r="AR57" s="18"/>
      <c r="AS57" s="18"/>
      <c r="AT57" s="18"/>
      <c r="AU57" s="18"/>
      <c r="AV57" s="18"/>
      <c r="AW57" s="18"/>
      <c r="AX57" s="18"/>
      <c r="AY57" s="18"/>
      <c r="AZ57" s="18"/>
      <c r="BA57" s="18"/>
      <c r="BB57" s="18"/>
      <c r="BC57" s="18"/>
      <c r="BD57" s="18"/>
      <c r="BE57" s="18"/>
      <c r="BF57" s="18"/>
    </row>
    <row r="58" spans="1:58" ht="26.25" customHeight="1">
      <c r="A58" s="184">
        <v>9</v>
      </c>
      <c r="B58" s="180"/>
      <c r="C58" s="180"/>
      <c r="D58" s="180"/>
      <c r="E58" s="45"/>
      <c r="F58" s="180"/>
      <c r="G58" s="45"/>
      <c r="H58" s="180"/>
      <c r="I58" s="183"/>
      <c r="J58" s="191" t="str">
        <f>IF(I58&lt;=0,"",IF(I58&lt;=2,"Muy Baja",IF(I58&lt;=24,"Baja",IF(I58&lt;=500,"Media",IF(I58&lt;=5000,"Alta","Muy Alta")))))</f>
        <v/>
      </c>
      <c r="K58" s="192" t="str">
        <f>IF(J58="","",IF(J58="Muy Baja",0.2,IF(J58="Baja",0.4,IF(J58="Media",0.6,IF(J58="Alta",0.8,IF(J58="Muy Alta",1,))))))</f>
        <v/>
      </c>
      <c r="L58" s="192"/>
      <c r="M58" s="192">
        <f ca="1">IF(NOT(ISERROR(MATCH(L58,'Tabla Impacto'!$B$221:$B$223,0))),'Tabla Impacto'!$F$223&amp;"Por favor no seleccionar los criterios de impacto(Afectación Económica o presupuestal y Pérdida Reputacional)",L58)</f>
        <v>0</v>
      </c>
      <c r="N58" s="191" t="str">
        <f ca="1">IF(OR(M58='Tabla Impacto'!$C$11,M58='Tabla Impacto'!$D$11),"Leve",IF(OR(M58='Tabla Impacto'!$C$12,M58='Tabla Impacto'!$D$12),"Menor",IF(OR(M58='Tabla Impacto'!$C$13,M58='Tabla Impacto'!$D$13),"Moderado",IF(OR(M58='Tabla Impacto'!$C$14,M58='Tabla Impacto'!$D$14),"Mayor",IF(OR(M58='Tabla Impacto'!$C$15,M58='Tabla Impacto'!$D$15),"Catastrófico","")))))</f>
        <v/>
      </c>
      <c r="O58" s="192" t="str">
        <f ca="1">IF(N58="","",IF(N58="Leve",0.2,IF(N58="Menor",0.4,IF(N58="Moderado",0.6,IF(N58="Mayor",0.8,IF(N58="Catastrófico",1,))))))</f>
        <v/>
      </c>
      <c r="P58" s="193" t="str">
        <f ca="1">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26">
        <v>1</v>
      </c>
      <c r="R58" s="40"/>
      <c r="S58" s="26" t="str">
        <f t="shared" si="0"/>
        <v/>
      </c>
      <c r="T58" s="29"/>
      <c r="U58" s="29"/>
      <c r="V58" s="30" t="str">
        <f t="shared" si="1"/>
        <v/>
      </c>
      <c r="W58" s="29"/>
      <c r="X58" s="29"/>
      <c r="Y58" s="29"/>
      <c r="Z58" s="31" t="str">
        <f>IFERROR(IF(S58="Probabilidad",(K58-(+K58*V58)),IF(S58="Impacto",K58,"")),"")</f>
        <v/>
      </c>
      <c r="AA58" s="32" t="str">
        <f t="shared" si="2"/>
        <v/>
      </c>
      <c r="AB58" s="33" t="str">
        <f t="shared" si="3"/>
        <v/>
      </c>
      <c r="AC58" s="32" t="str">
        <f t="shared" si="4"/>
        <v/>
      </c>
      <c r="AD58" s="33" t="str">
        <f>IFERROR(IF(S58="Impacto",(O58-(+O58*V58)),IF(S58="Probabilidad",O58,"")),"")</f>
        <v/>
      </c>
      <c r="AE58" s="34" t="str">
        <f t="shared" si="5"/>
        <v/>
      </c>
      <c r="AF58" s="35"/>
      <c r="AG58" s="42"/>
      <c r="AH58" s="26"/>
      <c r="AI58" s="44"/>
      <c r="AJ58" s="44"/>
      <c r="AK58" s="42"/>
      <c r="AL58" s="26"/>
      <c r="AM58" s="18"/>
      <c r="AN58" s="18"/>
      <c r="AO58" s="18"/>
      <c r="AP58" s="18"/>
      <c r="AQ58" s="18"/>
      <c r="AR58" s="18"/>
      <c r="AS58" s="18"/>
      <c r="AT58" s="18"/>
      <c r="AU58" s="18"/>
      <c r="AV58" s="18"/>
      <c r="AW58" s="18"/>
      <c r="AX58" s="18"/>
      <c r="AY58" s="18"/>
      <c r="AZ58" s="18"/>
      <c r="BA58" s="18"/>
      <c r="BB58" s="18"/>
      <c r="BC58" s="18"/>
      <c r="BD58" s="18"/>
      <c r="BE58" s="18"/>
      <c r="BF58" s="18"/>
    </row>
    <row r="59" spans="1:58" ht="26.25" customHeight="1">
      <c r="A59" s="181"/>
      <c r="B59" s="181"/>
      <c r="C59" s="181"/>
      <c r="D59" s="181"/>
      <c r="E59" s="50"/>
      <c r="F59" s="181"/>
      <c r="G59" s="50"/>
      <c r="H59" s="181"/>
      <c r="I59" s="181"/>
      <c r="J59" s="181"/>
      <c r="K59" s="181"/>
      <c r="L59" s="181"/>
      <c r="M59" s="181"/>
      <c r="N59" s="181"/>
      <c r="O59" s="181"/>
      <c r="P59" s="181"/>
      <c r="Q59" s="26">
        <v>2</v>
      </c>
      <c r="R59" s="40"/>
      <c r="S59" s="26" t="str">
        <f t="shared" si="0"/>
        <v/>
      </c>
      <c r="T59" s="29"/>
      <c r="U59" s="29"/>
      <c r="V59" s="30" t="str">
        <f t="shared" si="1"/>
        <v/>
      </c>
      <c r="W59" s="29"/>
      <c r="X59" s="29"/>
      <c r="Y59" s="29"/>
      <c r="Z59" s="31" t="str">
        <f>IFERROR(IF(AND(S58="Probabilidad",S59="Probabilidad"),(AB58-(+AB58*V59)),IF(AND(S58="Impacto",S59="Probabilidad"),(K58-(+K58*V59)),IF(S59="Impacto",AB58,""))),"")</f>
        <v/>
      </c>
      <c r="AA59" s="32" t="str">
        <f t="shared" si="2"/>
        <v/>
      </c>
      <c r="AB59" s="33" t="str">
        <f t="shared" si="3"/>
        <v/>
      </c>
      <c r="AC59" s="32" t="str">
        <f t="shared" si="4"/>
        <v/>
      </c>
      <c r="AD59" s="33" t="str">
        <f>IFERROR(IF(AND(S58="Impacto",S59="Impacto"),(AD58-(+AD58*V59)),IF(AND(S58="Probabilidad",S59="Impacto"),(O58-(+O58*V59)),IF(S59="Probabilidad",AD58,""))),"")</f>
        <v/>
      </c>
      <c r="AE59" s="34" t="str">
        <f t="shared" si="5"/>
        <v/>
      </c>
      <c r="AF59" s="35"/>
      <c r="AG59" s="42"/>
      <c r="AH59" s="26"/>
      <c r="AI59" s="44"/>
      <c r="AJ59" s="44"/>
      <c r="AK59" s="42"/>
      <c r="AL59" s="26"/>
      <c r="AM59" s="18"/>
      <c r="AN59" s="18"/>
      <c r="AO59" s="18"/>
      <c r="AP59" s="18"/>
      <c r="AQ59" s="18"/>
      <c r="AR59" s="18"/>
      <c r="AS59" s="18"/>
      <c r="AT59" s="18"/>
      <c r="AU59" s="18"/>
      <c r="AV59" s="18"/>
      <c r="AW59" s="18"/>
      <c r="AX59" s="18"/>
      <c r="AY59" s="18"/>
      <c r="AZ59" s="18"/>
      <c r="BA59" s="18"/>
      <c r="BB59" s="18"/>
      <c r="BC59" s="18"/>
      <c r="BD59" s="18"/>
      <c r="BE59" s="18"/>
      <c r="BF59" s="18"/>
    </row>
    <row r="60" spans="1:58" ht="26.25" customHeight="1">
      <c r="A60" s="181"/>
      <c r="B60" s="181"/>
      <c r="C60" s="181"/>
      <c r="D60" s="181"/>
      <c r="E60" s="50"/>
      <c r="F60" s="181"/>
      <c r="G60" s="50"/>
      <c r="H60" s="181"/>
      <c r="I60" s="181"/>
      <c r="J60" s="181"/>
      <c r="K60" s="181"/>
      <c r="L60" s="181"/>
      <c r="M60" s="181"/>
      <c r="N60" s="181"/>
      <c r="O60" s="181"/>
      <c r="P60" s="181"/>
      <c r="Q60" s="26">
        <v>3</v>
      </c>
      <c r="R60" s="41"/>
      <c r="S60" s="26" t="str">
        <f t="shared" si="0"/>
        <v/>
      </c>
      <c r="T60" s="29"/>
      <c r="U60" s="29"/>
      <c r="V60" s="30" t="str">
        <f t="shared" si="1"/>
        <v/>
      </c>
      <c r="W60" s="29"/>
      <c r="X60" s="29"/>
      <c r="Y60" s="29"/>
      <c r="Z60" s="31" t="str">
        <f t="shared" ref="Z60:Z63" si="22">IFERROR(IF(AND(S59="Probabilidad",S60="Probabilidad"),(AB59-(+AB59*V60)),IF(AND(S59="Impacto",S60="Probabilidad"),(AB58-(+AB58*V60)),IF(S60="Impacto",AB59,""))),"")</f>
        <v/>
      </c>
      <c r="AA60" s="32" t="str">
        <f t="shared" si="2"/>
        <v/>
      </c>
      <c r="AB60" s="33" t="str">
        <f t="shared" si="3"/>
        <v/>
      </c>
      <c r="AC60" s="32" t="str">
        <f t="shared" si="4"/>
        <v/>
      </c>
      <c r="AD60" s="33" t="str">
        <f t="shared" ref="AD60:AD63" si="23">IFERROR(IF(AND(S59="Impacto",S60="Impacto"),(AD59-(+AD59*V60)),IF(AND(S59="Probabilidad",S60="Impacto"),(AD58-(+AD58*V60)),IF(S60="Probabilidad",AD59,""))),"")</f>
        <v/>
      </c>
      <c r="AE60" s="34" t="str">
        <f t="shared" si="5"/>
        <v/>
      </c>
      <c r="AF60" s="35"/>
      <c r="AG60" s="42"/>
      <c r="AH60" s="26"/>
      <c r="AI60" s="44"/>
      <c r="AJ60" s="44"/>
      <c r="AK60" s="42"/>
      <c r="AL60" s="26"/>
      <c r="AM60" s="18"/>
      <c r="AN60" s="18"/>
      <c r="AO60" s="18"/>
      <c r="AP60" s="18"/>
      <c r="AQ60" s="18"/>
      <c r="AR60" s="18"/>
      <c r="AS60" s="18"/>
      <c r="AT60" s="18"/>
      <c r="AU60" s="18"/>
      <c r="AV60" s="18"/>
      <c r="AW60" s="18"/>
      <c r="AX60" s="18"/>
      <c r="AY60" s="18"/>
      <c r="AZ60" s="18"/>
      <c r="BA60" s="18"/>
      <c r="BB60" s="18"/>
      <c r="BC60" s="18"/>
      <c r="BD60" s="18"/>
      <c r="BE60" s="18"/>
      <c r="BF60" s="18"/>
    </row>
    <row r="61" spans="1:58" ht="26.25" customHeight="1">
      <c r="A61" s="181"/>
      <c r="B61" s="181"/>
      <c r="C61" s="181"/>
      <c r="D61" s="181"/>
      <c r="E61" s="50"/>
      <c r="F61" s="181"/>
      <c r="G61" s="50"/>
      <c r="H61" s="181"/>
      <c r="I61" s="181"/>
      <c r="J61" s="181"/>
      <c r="K61" s="181"/>
      <c r="L61" s="181"/>
      <c r="M61" s="181"/>
      <c r="N61" s="181"/>
      <c r="O61" s="181"/>
      <c r="P61" s="181"/>
      <c r="Q61" s="26">
        <v>4</v>
      </c>
      <c r="R61" s="40"/>
      <c r="S61" s="26" t="str">
        <f t="shared" si="0"/>
        <v/>
      </c>
      <c r="T61" s="29"/>
      <c r="U61" s="29"/>
      <c r="V61" s="30" t="str">
        <f t="shared" si="1"/>
        <v/>
      </c>
      <c r="W61" s="29"/>
      <c r="X61" s="29"/>
      <c r="Y61" s="29"/>
      <c r="Z61" s="31" t="str">
        <f t="shared" si="22"/>
        <v/>
      </c>
      <c r="AA61" s="32" t="str">
        <f t="shared" si="2"/>
        <v/>
      </c>
      <c r="AB61" s="33" t="str">
        <f t="shared" si="3"/>
        <v/>
      </c>
      <c r="AC61" s="32" t="str">
        <f t="shared" si="4"/>
        <v/>
      </c>
      <c r="AD61" s="33" t="str">
        <f t="shared" si="23"/>
        <v/>
      </c>
      <c r="AE61" s="34" t="str">
        <f t="shared" si="5"/>
        <v/>
      </c>
      <c r="AF61" s="35"/>
      <c r="AG61" s="42"/>
      <c r="AH61" s="26"/>
      <c r="AI61" s="44"/>
      <c r="AJ61" s="44"/>
      <c r="AK61" s="42"/>
      <c r="AL61" s="26"/>
      <c r="AM61" s="18"/>
      <c r="AN61" s="18"/>
      <c r="AO61" s="18"/>
      <c r="AP61" s="18"/>
      <c r="AQ61" s="18"/>
      <c r="AR61" s="18"/>
      <c r="AS61" s="18"/>
      <c r="AT61" s="18"/>
      <c r="AU61" s="18"/>
      <c r="AV61" s="18"/>
      <c r="AW61" s="18"/>
      <c r="AX61" s="18"/>
      <c r="AY61" s="18"/>
      <c r="AZ61" s="18"/>
      <c r="BA61" s="18"/>
      <c r="BB61" s="18"/>
      <c r="BC61" s="18"/>
      <c r="BD61" s="18"/>
      <c r="BE61" s="18"/>
      <c r="BF61" s="18"/>
    </row>
    <row r="62" spans="1:58" ht="26.25" customHeight="1">
      <c r="A62" s="181"/>
      <c r="B62" s="181"/>
      <c r="C62" s="181"/>
      <c r="D62" s="181"/>
      <c r="E62" s="50"/>
      <c r="F62" s="181"/>
      <c r="G62" s="50"/>
      <c r="H62" s="181"/>
      <c r="I62" s="181"/>
      <c r="J62" s="181"/>
      <c r="K62" s="181"/>
      <c r="L62" s="181"/>
      <c r="M62" s="181"/>
      <c r="N62" s="181"/>
      <c r="O62" s="181"/>
      <c r="P62" s="181"/>
      <c r="Q62" s="26">
        <v>5</v>
      </c>
      <c r="R62" s="40"/>
      <c r="S62" s="26" t="str">
        <f t="shared" si="0"/>
        <v/>
      </c>
      <c r="T62" s="29"/>
      <c r="U62" s="29"/>
      <c r="V62" s="30" t="str">
        <f t="shared" si="1"/>
        <v/>
      </c>
      <c r="W62" s="29"/>
      <c r="X62" s="29"/>
      <c r="Y62" s="29"/>
      <c r="Z62" s="31" t="str">
        <f t="shared" si="22"/>
        <v/>
      </c>
      <c r="AA62" s="32" t="str">
        <f t="shared" si="2"/>
        <v/>
      </c>
      <c r="AB62" s="33" t="str">
        <f t="shared" si="3"/>
        <v/>
      </c>
      <c r="AC62" s="32" t="str">
        <f t="shared" si="4"/>
        <v/>
      </c>
      <c r="AD62" s="33" t="str">
        <f t="shared" si="23"/>
        <v/>
      </c>
      <c r="AE62" s="34" t="str">
        <f t="shared" si="5"/>
        <v/>
      </c>
      <c r="AF62" s="35"/>
      <c r="AG62" s="42"/>
      <c r="AH62" s="26"/>
      <c r="AI62" s="44"/>
      <c r="AJ62" s="44"/>
      <c r="AK62" s="42"/>
      <c r="AL62" s="26"/>
      <c r="AM62" s="18"/>
      <c r="AN62" s="18"/>
      <c r="AO62" s="18"/>
      <c r="AP62" s="18"/>
      <c r="AQ62" s="18"/>
      <c r="AR62" s="18"/>
      <c r="AS62" s="18"/>
      <c r="AT62" s="18"/>
      <c r="AU62" s="18"/>
      <c r="AV62" s="18"/>
      <c r="AW62" s="18"/>
      <c r="AX62" s="18"/>
      <c r="AY62" s="18"/>
      <c r="AZ62" s="18"/>
      <c r="BA62" s="18"/>
      <c r="BB62" s="18"/>
      <c r="BC62" s="18"/>
      <c r="BD62" s="18"/>
      <c r="BE62" s="18"/>
      <c r="BF62" s="18"/>
    </row>
    <row r="63" spans="1:58" ht="26.25" customHeight="1">
      <c r="A63" s="182"/>
      <c r="B63" s="182"/>
      <c r="C63" s="182"/>
      <c r="D63" s="182"/>
      <c r="E63" s="51"/>
      <c r="F63" s="182"/>
      <c r="G63" s="51"/>
      <c r="H63" s="182"/>
      <c r="I63" s="182"/>
      <c r="J63" s="182"/>
      <c r="K63" s="182"/>
      <c r="L63" s="182"/>
      <c r="M63" s="182"/>
      <c r="N63" s="182"/>
      <c r="O63" s="182"/>
      <c r="P63" s="182"/>
      <c r="Q63" s="26">
        <v>6</v>
      </c>
      <c r="R63" s="40"/>
      <c r="S63" s="26" t="str">
        <f t="shared" si="0"/>
        <v/>
      </c>
      <c r="T63" s="29"/>
      <c r="U63" s="29"/>
      <c r="V63" s="30" t="str">
        <f t="shared" si="1"/>
        <v/>
      </c>
      <c r="W63" s="29"/>
      <c r="X63" s="29"/>
      <c r="Y63" s="29"/>
      <c r="Z63" s="31" t="str">
        <f t="shared" si="22"/>
        <v/>
      </c>
      <c r="AA63" s="32" t="str">
        <f t="shared" si="2"/>
        <v/>
      </c>
      <c r="AB63" s="33" t="str">
        <f t="shared" si="3"/>
        <v/>
      </c>
      <c r="AC63" s="32" t="str">
        <f t="shared" si="4"/>
        <v/>
      </c>
      <c r="AD63" s="33" t="str">
        <f t="shared" si="23"/>
        <v/>
      </c>
      <c r="AE63" s="34" t="str">
        <f t="shared" si="5"/>
        <v/>
      </c>
      <c r="AF63" s="35"/>
      <c r="AG63" s="42"/>
      <c r="AH63" s="26"/>
      <c r="AI63" s="44"/>
      <c r="AJ63" s="44"/>
      <c r="AK63" s="42"/>
      <c r="AL63" s="26"/>
      <c r="AM63" s="18"/>
      <c r="AN63" s="18"/>
      <c r="AO63" s="18"/>
      <c r="AP63" s="18"/>
      <c r="AQ63" s="18"/>
      <c r="AR63" s="18"/>
      <c r="AS63" s="18"/>
      <c r="AT63" s="18"/>
      <c r="AU63" s="18"/>
      <c r="AV63" s="18"/>
      <c r="AW63" s="18"/>
      <c r="AX63" s="18"/>
      <c r="AY63" s="18"/>
      <c r="AZ63" s="18"/>
      <c r="BA63" s="18"/>
      <c r="BB63" s="18"/>
      <c r="BC63" s="18"/>
      <c r="BD63" s="18"/>
      <c r="BE63" s="18"/>
      <c r="BF63" s="18"/>
    </row>
    <row r="64" spans="1:58" ht="19.5" customHeight="1">
      <c r="A64" s="184">
        <v>10</v>
      </c>
      <c r="B64" s="180"/>
      <c r="C64" s="180"/>
      <c r="D64" s="180"/>
      <c r="E64" s="45"/>
      <c r="F64" s="180"/>
      <c r="G64" s="45"/>
      <c r="H64" s="180"/>
      <c r="I64" s="183"/>
      <c r="J64" s="191" t="str">
        <f>IF(I64&lt;=0,"",IF(I64&lt;=2,"Muy Baja",IF(I64&lt;=24,"Baja",IF(I64&lt;=500,"Media",IF(I64&lt;=5000,"Alta","Muy Alta")))))</f>
        <v/>
      </c>
      <c r="K64" s="192" t="str">
        <f>IF(J64="","",IF(J64="Muy Baja",0.2,IF(J64="Baja",0.4,IF(J64="Media",0.6,IF(J64="Alta",0.8,IF(J64="Muy Alta",1,))))))</f>
        <v/>
      </c>
      <c r="L64" s="192"/>
      <c r="M64" s="192">
        <f ca="1">IF(NOT(ISERROR(MATCH(L64,'Tabla Impacto'!$B$221:$B$223,0))),'Tabla Impacto'!$F$223&amp;"Por favor no seleccionar los criterios de impacto(Afectación Económica o presupuestal y Pérdida Reputacional)",L64)</f>
        <v>0</v>
      </c>
      <c r="N64" s="191" t="str">
        <f ca="1">IF(OR(M64='Tabla Impacto'!$C$11,M64='Tabla Impacto'!$D$11),"Leve",IF(OR(M64='Tabla Impacto'!$C$12,M64='Tabla Impacto'!$D$12),"Menor",IF(OR(M64='Tabla Impacto'!$C$13,M64='Tabla Impacto'!$D$13),"Moderado",IF(OR(M64='Tabla Impacto'!$C$14,M64='Tabla Impacto'!$D$14),"Mayor",IF(OR(M64='Tabla Impacto'!$C$15,M64='Tabla Impacto'!$D$15),"Catastrófico","")))))</f>
        <v/>
      </c>
      <c r="O64" s="192" t="str">
        <f ca="1">IF(N64="","",IF(N64="Leve",0.2,IF(N64="Menor",0.4,IF(N64="Moderado",0.6,IF(N64="Mayor",0.8,IF(N64="Catastrófico",1,))))))</f>
        <v/>
      </c>
      <c r="P64" s="193" t="str">
        <f ca="1">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26">
        <v>1</v>
      </c>
      <c r="R64" s="40"/>
      <c r="S64" s="26" t="str">
        <f t="shared" si="0"/>
        <v/>
      </c>
      <c r="T64" s="29"/>
      <c r="U64" s="29"/>
      <c r="V64" s="30" t="str">
        <f t="shared" si="1"/>
        <v/>
      </c>
      <c r="W64" s="29"/>
      <c r="X64" s="29"/>
      <c r="Y64" s="29"/>
      <c r="Z64" s="31" t="str">
        <f>IFERROR(IF(S64="Probabilidad",(K64-(+K64*V64)),IF(S64="Impacto",K64,"")),"")</f>
        <v/>
      </c>
      <c r="AA64" s="32" t="str">
        <f t="shared" si="2"/>
        <v/>
      </c>
      <c r="AB64" s="33" t="str">
        <f t="shared" si="3"/>
        <v/>
      </c>
      <c r="AC64" s="32" t="str">
        <f t="shared" si="4"/>
        <v/>
      </c>
      <c r="AD64" s="33" t="str">
        <f>IFERROR(IF(S64="Impacto",(O64-(+O64*V64)),IF(S64="Probabilidad",O64,"")),"")</f>
        <v/>
      </c>
      <c r="AE64" s="34" t="str">
        <f t="shared" si="5"/>
        <v/>
      </c>
      <c r="AF64" s="35"/>
      <c r="AG64" s="42"/>
      <c r="AH64" s="26"/>
      <c r="AI64" s="44"/>
      <c r="AJ64" s="44"/>
      <c r="AK64" s="42"/>
      <c r="AL64" s="26"/>
      <c r="AM64" s="18"/>
      <c r="AN64" s="18"/>
      <c r="AO64" s="18"/>
      <c r="AP64" s="18"/>
      <c r="AQ64" s="18"/>
      <c r="AR64" s="18"/>
      <c r="AS64" s="18"/>
      <c r="AT64" s="18"/>
      <c r="AU64" s="18"/>
      <c r="AV64" s="18"/>
      <c r="AW64" s="18"/>
      <c r="AX64" s="18"/>
      <c r="AY64" s="18"/>
      <c r="AZ64" s="18"/>
      <c r="BA64" s="18"/>
      <c r="BB64" s="18"/>
      <c r="BC64" s="18"/>
      <c r="BD64" s="18"/>
      <c r="BE64" s="18"/>
      <c r="BF64" s="18"/>
    </row>
    <row r="65" spans="1:58" ht="19.5" customHeight="1">
      <c r="A65" s="181"/>
      <c r="B65" s="181"/>
      <c r="C65" s="181"/>
      <c r="D65" s="181"/>
      <c r="E65" s="50"/>
      <c r="F65" s="181"/>
      <c r="G65" s="50"/>
      <c r="H65" s="181"/>
      <c r="I65" s="181"/>
      <c r="J65" s="181"/>
      <c r="K65" s="181"/>
      <c r="L65" s="181"/>
      <c r="M65" s="181"/>
      <c r="N65" s="181"/>
      <c r="O65" s="181"/>
      <c r="P65" s="181"/>
      <c r="Q65" s="26">
        <v>2</v>
      </c>
      <c r="R65" s="40"/>
      <c r="S65" s="26" t="str">
        <f t="shared" si="0"/>
        <v/>
      </c>
      <c r="T65" s="29"/>
      <c r="U65" s="29"/>
      <c r="V65" s="30" t="str">
        <f t="shared" si="1"/>
        <v/>
      </c>
      <c r="W65" s="29"/>
      <c r="X65" s="29"/>
      <c r="Y65" s="29"/>
      <c r="Z65" s="31" t="str">
        <f>IFERROR(IF(AND(S64="Probabilidad",S65="Probabilidad"),(AB64-(+AB64*V65)),IF(AND(S64="Impacto",S65="Probabilidad"),(K64-(+K64*V65)),IF(S65="Impacto",AB64,""))),"")</f>
        <v/>
      </c>
      <c r="AA65" s="32" t="str">
        <f t="shared" si="2"/>
        <v/>
      </c>
      <c r="AB65" s="33" t="str">
        <f t="shared" si="3"/>
        <v/>
      </c>
      <c r="AC65" s="32" t="str">
        <f t="shared" si="4"/>
        <v/>
      </c>
      <c r="AD65" s="33" t="str">
        <f>IFERROR(IF(AND(S64="Impacto",S65="Impacto"),(AD64-(+AD64*V65)),IF(AND(S64="Probabilidad",S65="Impacto"),(O64-(+O64*V65)),IF(S65="Probabilidad",AD64,""))),"")</f>
        <v/>
      </c>
      <c r="AE65" s="34" t="str">
        <f t="shared" si="5"/>
        <v/>
      </c>
      <c r="AF65" s="35"/>
      <c r="AG65" s="42"/>
      <c r="AH65" s="26"/>
      <c r="AI65" s="44"/>
      <c r="AJ65" s="44"/>
      <c r="AK65" s="42"/>
      <c r="AL65" s="26"/>
      <c r="AM65" s="52"/>
      <c r="AN65" s="52"/>
      <c r="AO65" s="52"/>
      <c r="AP65" s="52"/>
      <c r="AQ65" s="52"/>
      <c r="AR65" s="52"/>
      <c r="AS65" s="52"/>
      <c r="AT65" s="52"/>
      <c r="AU65" s="52"/>
      <c r="AV65" s="52"/>
      <c r="AW65" s="52"/>
      <c r="AX65" s="52"/>
      <c r="AY65" s="52"/>
      <c r="AZ65" s="52"/>
      <c r="BA65" s="52"/>
      <c r="BB65" s="52"/>
      <c r="BC65" s="52"/>
      <c r="BD65" s="52"/>
      <c r="BE65" s="52"/>
      <c r="BF65" s="52"/>
    </row>
    <row r="66" spans="1:58" ht="19.5" customHeight="1">
      <c r="A66" s="181"/>
      <c r="B66" s="181"/>
      <c r="C66" s="181"/>
      <c r="D66" s="181"/>
      <c r="E66" s="50"/>
      <c r="F66" s="181"/>
      <c r="G66" s="50"/>
      <c r="H66" s="181"/>
      <c r="I66" s="181"/>
      <c r="J66" s="181"/>
      <c r="K66" s="181"/>
      <c r="L66" s="181"/>
      <c r="M66" s="181"/>
      <c r="N66" s="181"/>
      <c r="O66" s="181"/>
      <c r="P66" s="181"/>
      <c r="Q66" s="26">
        <v>3</v>
      </c>
      <c r="R66" s="41"/>
      <c r="S66" s="26" t="str">
        <f t="shared" si="0"/>
        <v/>
      </c>
      <c r="T66" s="29"/>
      <c r="U66" s="29"/>
      <c r="V66" s="30" t="str">
        <f t="shared" si="1"/>
        <v/>
      </c>
      <c r="W66" s="29"/>
      <c r="X66" s="29"/>
      <c r="Y66" s="29"/>
      <c r="Z66" s="31" t="str">
        <f t="shared" ref="Z66:Z69" si="24">IFERROR(IF(AND(S65="Probabilidad",S66="Probabilidad"),(AB65-(+AB65*V66)),IF(AND(S65="Impacto",S66="Probabilidad"),(AB64-(+AB64*V66)),IF(S66="Impacto",AB65,""))),"")</f>
        <v/>
      </c>
      <c r="AA66" s="32" t="str">
        <f t="shared" si="2"/>
        <v/>
      </c>
      <c r="AB66" s="33" t="str">
        <f t="shared" si="3"/>
        <v/>
      </c>
      <c r="AC66" s="32" t="str">
        <f t="shared" si="4"/>
        <v/>
      </c>
      <c r="AD66" s="33" t="str">
        <f t="shared" ref="AD66:AD69" si="25">IFERROR(IF(AND(S65="Impacto",S66="Impacto"),(AD65-(+AD65*V66)),IF(AND(S65="Probabilidad",S66="Impacto"),(AD64-(+AD64*V66)),IF(S66="Probabilidad",AD65,""))),"")</f>
        <v/>
      </c>
      <c r="AE66" s="34" t="str">
        <f t="shared" si="5"/>
        <v/>
      </c>
      <c r="AF66" s="35"/>
      <c r="AG66" s="42"/>
      <c r="AH66" s="26"/>
      <c r="AI66" s="44"/>
      <c r="AJ66" s="44"/>
      <c r="AK66" s="42"/>
      <c r="AL66" s="26"/>
      <c r="AM66" s="52"/>
      <c r="AN66" s="52"/>
      <c r="AO66" s="52"/>
      <c r="AP66" s="52"/>
      <c r="AQ66" s="52"/>
      <c r="AR66" s="52"/>
      <c r="AS66" s="52"/>
      <c r="AT66" s="52"/>
      <c r="AU66" s="52"/>
      <c r="AV66" s="52"/>
      <c r="AW66" s="52"/>
      <c r="AX66" s="52"/>
      <c r="AY66" s="52"/>
      <c r="AZ66" s="52"/>
      <c r="BA66" s="52"/>
      <c r="BB66" s="52"/>
      <c r="BC66" s="52"/>
      <c r="BD66" s="52"/>
      <c r="BE66" s="52"/>
      <c r="BF66" s="52"/>
    </row>
    <row r="67" spans="1:58" ht="19.5" customHeight="1">
      <c r="A67" s="181"/>
      <c r="B67" s="181"/>
      <c r="C67" s="181"/>
      <c r="D67" s="181"/>
      <c r="E67" s="50"/>
      <c r="F67" s="181"/>
      <c r="G67" s="50"/>
      <c r="H67" s="181"/>
      <c r="I67" s="181"/>
      <c r="J67" s="181"/>
      <c r="K67" s="181"/>
      <c r="L67" s="181"/>
      <c r="M67" s="181"/>
      <c r="N67" s="181"/>
      <c r="O67" s="181"/>
      <c r="P67" s="181"/>
      <c r="Q67" s="26">
        <v>4</v>
      </c>
      <c r="R67" s="40"/>
      <c r="S67" s="26" t="str">
        <f t="shared" si="0"/>
        <v/>
      </c>
      <c r="T67" s="29"/>
      <c r="U67" s="29"/>
      <c r="V67" s="30" t="str">
        <f t="shared" si="1"/>
        <v/>
      </c>
      <c r="W67" s="29"/>
      <c r="X67" s="29"/>
      <c r="Y67" s="29"/>
      <c r="Z67" s="31" t="str">
        <f t="shared" si="24"/>
        <v/>
      </c>
      <c r="AA67" s="32" t="str">
        <f t="shared" si="2"/>
        <v/>
      </c>
      <c r="AB67" s="33" t="str">
        <f t="shared" si="3"/>
        <v/>
      </c>
      <c r="AC67" s="32" t="str">
        <f t="shared" si="4"/>
        <v/>
      </c>
      <c r="AD67" s="33" t="str">
        <f t="shared" si="25"/>
        <v/>
      </c>
      <c r="AE67" s="34" t="str">
        <f t="shared" si="5"/>
        <v/>
      </c>
      <c r="AF67" s="35"/>
      <c r="AG67" s="42"/>
      <c r="AH67" s="26"/>
      <c r="AI67" s="44"/>
      <c r="AJ67" s="44"/>
      <c r="AK67" s="42"/>
      <c r="AL67" s="26"/>
      <c r="AM67" s="52"/>
      <c r="AN67" s="52"/>
      <c r="AO67" s="52"/>
      <c r="AP67" s="52"/>
      <c r="AQ67" s="52"/>
      <c r="AR67" s="52"/>
      <c r="AS67" s="52"/>
      <c r="AT67" s="52"/>
      <c r="AU67" s="52"/>
      <c r="AV67" s="52"/>
      <c r="AW67" s="52"/>
      <c r="AX67" s="52"/>
      <c r="AY67" s="52"/>
      <c r="AZ67" s="52"/>
      <c r="BA67" s="52"/>
      <c r="BB67" s="52"/>
      <c r="BC67" s="52"/>
      <c r="BD67" s="52"/>
      <c r="BE67" s="52"/>
      <c r="BF67" s="52"/>
    </row>
    <row r="68" spans="1:58" ht="19.5" customHeight="1">
      <c r="A68" s="181"/>
      <c r="B68" s="181"/>
      <c r="C68" s="181"/>
      <c r="D68" s="181"/>
      <c r="E68" s="50"/>
      <c r="F68" s="181"/>
      <c r="G68" s="50"/>
      <c r="H68" s="181"/>
      <c r="I68" s="181"/>
      <c r="J68" s="181"/>
      <c r="K68" s="181"/>
      <c r="L68" s="181"/>
      <c r="M68" s="181"/>
      <c r="N68" s="181"/>
      <c r="O68" s="181"/>
      <c r="P68" s="181"/>
      <c r="Q68" s="26">
        <v>5</v>
      </c>
      <c r="R68" s="40"/>
      <c r="S68" s="26" t="str">
        <f t="shared" si="0"/>
        <v/>
      </c>
      <c r="T68" s="29"/>
      <c r="U68" s="29"/>
      <c r="V68" s="30" t="str">
        <f t="shared" si="1"/>
        <v/>
      </c>
      <c r="W68" s="29"/>
      <c r="X68" s="29"/>
      <c r="Y68" s="29"/>
      <c r="Z68" s="31" t="str">
        <f t="shared" si="24"/>
        <v/>
      </c>
      <c r="AA68" s="32" t="str">
        <f t="shared" si="2"/>
        <v/>
      </c>
      <c r="AB68" s="33" t="str">
        <f t="shared" si="3"/>
        <v/>
      </c>
      <c r="AC68" s="32" t="str">
        <f t="shared" si="4"/>
        <v/>
      </c>
      <c r="AD68" s="33" t="str">
        <f t="shared" si="25"/>
        <v/>
      </c>
      <c r="AE68" s="34" t="str">
        <f t="shared" si="5"/>
        <v/>
      </c>
      <c r="AF68" s="35"/>
      <c r="AG68" s="42"/>
      <c r="AH68" s="26"/>
      <c r="AI68" s="44"/>
      <c r="AJ68" s="44"/>
      <c r="AK68" s="42"/>
      <c r="AL68" s="26"/>
      <c r="AM68" s="52"/>
      <c r="AN68" s="52"/>
      <c r="AO68" s="52"/>
      <c r="AP68" s="52"/>
      <c r="AQ68" s="52"/>
      <c r="AR68" s="52"/>
      <c r="AS68" s="52"/>
      <c r="AT68" s="52"/>
      <c r="AU68" s="52"/>
      <c r="AV68" s="52"/>
      <c r="AW68" s="52"/>
      <c r="AX68" s="52"/>
      <c r="AY68" s="52"/>
      <c r="AZ68" s="52"/>
      <c r="BA68" s="52"/>
      <c r="BB68" s="52"/>
      <c r="BC68" s="52"/>
      <c r="BD68" s="52"/>
      <c r="BE68" s="52"/>
      <c r="BF68" s="52"/>
    </row>
    <row r="69" spans="1:58" ht="19.5" customHeight="1">
      <c r="A69" s="182"/>
      <c r="B69" s="182"/>
      <c r="C69" s="182"/>
      <c r="D69" s="182"/>
      <c r="E69" s="51"/>
      <c r="F69" s="182"/>
      <c r="G69" s="51"/>
      <c r="H69" s="182"/>
      <c r="I69" s="182"/>
      <c r="J69" s="182"/>
      <c r="K69" s="182"/>
      <c r="L69" s="182"/>
      <c r="M69" s="182"/>
      <c r="N69" s="182"/>
      <c r="O69" s="182"/>
      <c r="P69" s="182"/>
      <c r="Q69" s="26">
        <v>6</v>
      </c>
      <c r="R69" s="40"/>
      <c r="S69" s="26" t="str">
        <f t="shared" si="0"/>
        <v/>
      </c>
      <c r="T69" s="29"/>
      <c r="U69" s="29"/>
      <c r="V69" s="30" t="str">
        <f t="shared" si="1"/>
        <v/>
      </c>
      <c r="W69" s="29"/>
      <c r="X69" s="29"/>
      <c r="Y69" s="29"/>
      <c r="Z69" s="31" t="str">
        <f t="shared" si="24"/>
        <v/>
      </c>
      <c r="AA69" s="32" t="str">
        <f t="shared" si="2"/>
        <v/>
      </c>
      <c r="AB69" s="33" t="str">
        <f t="shared" si="3"/>
        <v/>
      </c>
      <c r="AC69" s="32" t="str">
        <f t="shared" si="4"/>
        <v/>
      </c>
      <c r="AD69" s="33" t="str">
        <f t="shared" si="25"/>
        <v/>
      </c>
      <c r="AE69" s="34" t="str">
        <f t="shared" si="5"/>
        <v/>
      </c>
      <c r="AF69" s="35"/>
      <c r="AG69" s="42"/>
      <c r="AH69" s="26"/>
      <c r="AI69" s="44"/>
      <c r="AJ69" s="44"/>
      <c r="AK69" s="42"/>
      <c r="AL69" s="26"/>
      <c r="AM69" s="52"/>
      <c r="AN69" s="52"/>
      <c r="AO69" s="52"/>
      <c r="AP69" s="52"/>
      <c r="AQ69" s="52"/>
      <c r="AR69" s="52"/>
      <c r="AS69" s="52"/>
      <c r="AT69" s="52"/>
      <c r="AU69" s="52"/>
      <c r="AV69" s="52"/>
      <c r="AW69" s="52"/>
      <c r="AX69" s="52"/>
      <c r="AY69" s="52"/>
      <c r="AZ69" s="52"/>
      <c r="BA69" s="52"/>
      <c r="BB69" s="52"/>
      <c r="BC69" s="52"/>
      <c r="BD69" s="52"/>
      <c r="BE69" s="52"/>
      <c r="BF69" s="52"/>
    </row>
    <row r="70" spans="1:58" ht="49.5" customHeight="1">
      <c r="A70" s="28"/>
      <c r="B70" s="194" t="s">
        <v>137</v>
      </c>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6"/>
      <c r="AM70" s="52"/>
      <c r="AN70" s="52"/>
      <c r="AO70" s="52"/>
      <c r="AP70" s="52"/>
      <c r="AQ70" s="52"/>
      <c r="AR70" s="52"/>
      <c r="AS70" s="52"/>
      <c r="AT70" s="52"/>
      <c r="AU70" s="52"/>
      <c r="AV70" s="52"/>
      <c r="AW70" s="52"/>
      <c r="AX70" s="52"/>
      <c r="AY70" s="52"/>
      <c r="AZ70" s="52"/>
      <c r="BA70" s="52"/>
      <c r="BB70" s="52"/>
      <c r="BC70" s="52"/>
      <c r="BD70" s="52"/>
      <c r="BE70" s="52"/>
      <c r="BF70" s="52"/>
    </row>
    <row r="71" spans="1:58" ht="16.5" customHeight="1">
      <c r="A71" s="53"/>
      <c r="B71" s="53"/>
      <c r="C71" s="53"/>
      <c r="D71" s="53"/>
      <c r="E71" s="53"/>
      <c r="F71" s="52"/>
      <c r="G71" s="52"/>
      <c r="H71" s="54"/>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row>
    <row r="72" spans="1:58" ht="16.5" customHeight="1">
      <c r="A72" s="52"/>
      <c r="B72" s="55" t="s">
        <v>138</v>
      </c>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row>
    <row r="73" spans="1:58" ht="16.5" customHeight="1">
      <c r="A73" s="53"/>
      <c r="B73" s="53"/>
      <c r="C73" s="53"/>
      <c r="D73" s="53"/>
      <c r="E73" s="53"/>
      <c r="F73" s="52"/>
      <c r="G73" s="52"/>
      <c r="H73" s="54"/>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row>
    <row r="74" spans="1:58" ht="16.5" customHeight="1">
      <c r="A74" s="53"/>
      <c r="B74" s="53"/>
      <c r="C74" s="53"/>
      <c r="D74" s="53"/>
      <c r="E74" s="53"/>
      <c r="F74" s="52"/>
      <c r="G74" s="52"/>
      <c r="H74" s="54"/>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row>
    <row r="75" spans="1:58" ht="16.5" customHeight="1">
      <c r="A75" s="53"/>
      <c r="B75" s="53"/>
      <c r="C75" s="53"/>
      <c r="D75" s="53"/>
      <c r="E75" s="53"/>
      <c r="F75" s="52"/>
      <c r="G75" s="52"/>
      <c r="H75" s="54"/>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row>
    <row r="76" spans="1:58" ht="16.5" customHeight="1">
      <c r="A76" s="53"/>
      <c r="B76" s="53"/>
      <c r="C76" s="53"/>
      <c r="D76" s="53"/>
      <c r="E76" s="53"/>
      <c r="F76" s="52"/>
      <c r="G76" s="52"/>
      <c r="H76" s="54"/>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row>
    <row r="77" spans="1:58" ht="16.5" customHeight="1">
      <c r="A77" s="53"/>
      <c r="B77" s="53"/>
      <c r="C77" s="53"/>
      <c r="D77" s="53"/>
      <c r="E77" s="53"/>
      <c r="F77" s="52"/>
      <c r="G77" s="52"/>
      <c r="H77" s="54"/>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row>
    <row r="78" spans="1:58" ht="16.5" customHeight="1">
      <c r="A78" s="53"/>
      <c r="B78" s="53"/>
      <c r="C78" s="53"/>
      <c r="D78" s="53"/>
      <c r="E78" s="53"/>
      <c r="F78" s="52"/>
      <c r="G78" s="52"/>
      <c r="H78" s="54"/>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row>
    <row r="79" spans="1:58" ht="16.5" customHeight="1">
      <c r="A79" s="53"/>
      <c r="B79" s="53"/>
      <c r="C79" s="53"/>
      <c r="D79" s="53"/>
      <c r="E79" s="53"/>
      <c r="F79" s="52"/>
      <c r="G79" s="52"/>
      <c r="H79" s="54"/>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row>
    <row r="80" spans="1:58" ht="16.5" customHeight="1">
      <c r="A80" s="53"/>
      <c r="B80" s="53"/>
      <c r="C80" s="53"/>
      <c r="D80" s="53"/>
      <c r="E80" s="53"/>
      <c r="F80" s="52"/>
      <c r="G80" s="52"/>
      <c r="H80" s="54"/>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row>
    <row r="81" spans="1:58" ht="16.5" customHeight="1">
      <c r="A81" s="53"/>
      <c r="B81" s="53"/>
      <c r="C81" s="53"/>
      <c r="D81" s="53"/>
      <c r="E81" s="53"/>
      <c r="F81" s="52"/>
      <c r="G81" s="52"/>
      <c r="H81" s="54"/>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row>
    <row r="82" spans="1:58" ht="16.5" customHeight="1">
      <c r="A82" s="53"/>
      <c r="B82" s="53"/>
      <c r="C82" s="53"/>
      <c r="D82" s="53"/>
      <c r="E82" s="53"/>
      <c r="F82" s="52"/>
      <c r="G82" s="52"/>
      <c r="H82" s="54"/>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row>
    <row r="83" spans="1:58" ht="16.5" customHeight="1">
      <c r="A83" s="53"/>
      <c r="B83" s="53"/>
      <c r="C83" s="53"/>
      <c r="D83" s="53"/>
      <c r="E83" s="53"/>
      <c r="F83" s="52"/>
      <c r="G83" s="52"/>
      <c r="H83" s="54"/>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row>
    <row r="84" spans="1:58" ht="16.5" customHeight="1">
      <c r="A84" s="53"/>
      <c r="B84" s="53"/>
      <c r="C84" s="53"/>
      <c r="D84" s="53"/>
      <c r="E84" s="53"/>
      <c r="F84" s="52"/>
      <c r="G84" s="52"/>
      <c r="H84" s="54"/>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row>
    <row r="85" spans="1:58" ht="16.5" customHeight="1">
      <c r="A85" s="53"/>
      <c r="B85" s="53"/>
      <c r="C85" s="53"/>
      <c r="D85" s="53"/>
      <c r="E85" s="53"/>
      <c r="F85" s="52"/>
      <c r="G85" s="52"/>
      <c r="H85" s="54"/>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row>
    <row r="86" spans="1:58" ht="16.5" customHeight="1">
      <c r="A86" s="53"/>
      <c r="B86" s="53"/>
      <c r="C86" s="53"/>
      <c r="D86" s="53"/>
      <c r="E86" s="53"/>
      <c r="F86" s="52"/>
      <c r="G86" s="52"/>
      <c r="H86" s="54"/>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row>
    <row r="87" spans="1:58" ht="16.5" customHeight="1">
      <c r="A87" s="53"/>
      <c r="B87" s="53"/>
      <c r="C87" s="53"/>
      <c r="D87" s="53"/>
      <c r="E87" s="53"/>
      <c r="F87" s="52"/>
      <c r="G87" s="52"/>
      <c r="H87" s="54"/>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row>
    <row r="88" spans="1:58" ht="16.5" customHeight="1">
      <c r="A88" s="53"/>
      <c r="B88" s="53"/>
      <c r="C88" s="53"/>
      <c r="D88" s="53"/>
      <c r="E88" s="53"/>
      <c r="F88" s="52"/>
      <c r="G88" s="52"/>
      <c r="H88" s="54"/>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row>
    <row r="89" spans="1:58" ht="16.5" customHeight="1">
      <c r="A89" s="53"/>
      <c r="B89" s="53"/>
      <c r="C89" s="53"/>
      <c r="D89" s="53"/>
      <c r="E89" s="53"/>
      <c r="F89" s="52"/>
      <c r="G89" s="52"/>
      <c r="H89" s="54"/>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row>
    <row r="90" spans="1:58" ht="16.5" customHeight="1">
      <c r="A90" s="53"/>
      <c r="B90" s="53"/>
      <c r="C90" s="53"/>
      <c r="D90" s="53"/>
      <c r="E90" s="53"/>
      <c r="F90" s="52"/>
      <c r="G90" s="52"/>
      <c r="H90" s="54"/>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row>
    <row r="91" spans="1:58" ht="16.5" customHeight="1">
      <c r="A91" s="53"/>
      <c r="B91" s="53"/>
      <c r="C91" s="53"/>
      <c r="D91" s="53"/>
      <c r="E91" s="53"/>
      <c r="F91" s="52"/>
      <c r="G91" s="52"/>
      <c r="H91" s="54"/>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row>
    <row r="92" spans="1:58" ht="16.5" customHeight="1">
      <c r="A92" s="53"/>
      <c r="B92" s="53"/>
      <c r="C92" s="53"/>
      <c r="D92" s="53"/>
      <c r="E92" s="53"/>
      <c r="F92" s="52"/>
      <c r="G92" s="52"/>
      <c r="H92" s="54"/>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row>
    <row r="93" spans="1:58" ht="16.5" customHeight="1">
      <c r="A93" s="53"/>
      <c r="B93" s="53"/>
      <c r="C93" s="53"/>
      <c r="D93" s="53"/>
      <c r="E93" s="53"/>
      <c r="F93" s="52"/>
      <c r="G93" s="52"/>
      <c r="H93" s="54"/>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row>
    <row r="94" spans="1:58" ht="16.5" customHeight="1">
      <c r="A94" s="53"/>
      <c r="B94" s="53"/>
      <c r="C94" s="53"/>
      <c r="D94" s="53"/>
      <c r="E94" s="53"/>
      <c r="F94" s="52"/>
      <c r="G94" s="52"/>
      <c r="H94" s="54"/>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row>
    <row r="95" spans="1:58" ht="16.5" customHeight="1">
      <c r="A95" s="53"/>
      <c r="B95" s="53"/>
      <c r="C95" s="53"/>
      <c r="D95" s="53"/>
      <c r="E95" s="53"/>
      <c r="F95" s="52"/>
      <c r="G95" s="52"/>
      <c r="H95" s="54"/>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row>
    <row r="96" spans="1:58" ht="16.5" customHeight="1">
      <c r="A96" s="53"/>
      <c r="B96" s="53"/>
      <c r="C96" s="53"/>
      <c r="D96" s="53"/>
      <c r="E96" s="53"/>
      <c r="F96" s="52"/>
      <c r="G96" s="52"/>
      <c r="H96" s="54"/>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row>
    <row r="97" spans="1:58" ht="16.5" customHeight="1">
      <c r="A97" s="53"/>
      <c r="B97" s="53"/>
      <c r="C97" s="53"/>
      <c r="D97" s="53"/>
      <c r="E97" s="53"/>
      <c r="F97" s="52"/>
      <c r="G97" s="52"/>
      <c r="H97" s="54"/>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row>
    <row r="98" spans="1:58" ht="16.5" customHeight="1">
      <c r="A98" s="53"/>
      <c r="B98" s="53"/>
      <c r="C98" s="53"/>
      <c r="D98" s="53"/>
      <c r="E98" s="53"/>
      <c r="F98" s="52"/>
      <c r="G98" s="52"/>
      <c r="H98" s="54"/>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row>
    <row r="99" spans="1:58" ht="16.5" customHeight="1">
      <c r="A99" s="53"/>
      <c r="B99" s="53"/>
      <c r="C99" s="53"/>
      <c r="D99" s="53"/>
      <c r="E99" s="53"/>
      <c r="F99" s="52"/>
      <c r="G99" s="52"/>
      <c r="H99" s="54"/>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row>
    <row r="100" spans="1:58" ht="16.5" customHeight="1">
      <c r="A100" s="53"/>
      <c r="B100" s="53"/>
      <c r="C100" s="53"/>
      <c r="D100" s="53"/>
      <c r="E100" s="53"/>
      <c r="F100" s="52"/>
      <c r="G100" s="52"/>
      <c r="H100" s="54"/>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row>
    <row r="101" spans="1:58" ht="16.5" customHeight="1">
      <c r="A101" s="53"/>
      <c r="B101" s="53"/>
      <c r="C101" s="53"/>
      <c r="D101" s="53"/>
      <c r="E101" s="53"/>
      <c r="F101" s="52"/>
      <c r="G101" s="52"/>
      <c r="H101" s="54"/>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row>
    <row r="102" spans="1:58" ht="16.5" customHeight="1">
      <c r="A102" s="53"/>
      <c r="B102" s="53"/>
      <c r="C102" s="53"/>
      <c r="D102" s="53"/>
      <c r="E102" s="53"/>
      <c r="F102" s="52"/>
      <c r="G102" s="52"/>
      <c r="H102" s="54"/>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row>
    <row r="103" spans="1:58" ht="16.5" customHeight="1">
      <c r="A103" s="53"/>
      <c r="B103" s="53"/>
      <c r="C103" s="53"/>
      <c r="D103" s="53"/>
      <c r="E103" s="53"/>
      <c r="F103" s="52"/>
      <c r="G103" s="52"/>
      <c r="H103" s="54"/>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row>
    <row r="104" spans="1:58" ht="16.5" customHeight="1">
      <c r="A104" s="53"/>
      <c r="B104" s="53"/>
      <c r="C104" s="53"/>
      <c r="D104" s="53"/>
      <c r="E104" s="53"/>
      <c r="F104" s="52"/>
      <c r="G104" s="52"/>
      <c r="H104" s="54"/>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row>
    <row r="105" spans="1:58" ht="16.5" customHeight="1">
      <c r="A105" s="53"/>
      <c r="B105" s="53"/>
      <c r="C105" s="53"/>
      <c r="D105" s="53"/>
      <c r="E105" s="53"/>
      <c r="F105" s="52"/>
      <c r="G105" s="52"/>
      <c r="H105" s="54"/>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row>
    <row r="106" spans="1:58" ht="16.5" customHeight="1">
      <c r="A106" s="53"/>
      <c r="B106" s="53"/>
      <c r="C106" s="53"/>
      <c r="D106" s="53"/>
      <c r="E106" s="53"/>
      <c r="F106" s="52"/>
      <c r="G106" s="52"/>
      <c r="H106" s="54"/>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row>
    <row r="107" spans="1:58" ht="16.5" customHeight="1">
      <c r="A107" s="53"/>
      <c r="B107" s="53"/>
      <c r="C107" s="53"/>
      <c r="D107" s="53"/>
      <c r="E107" s="53"/>
      <c r="F107" s="52"/>
      <c r="G107" s="52"/>
      <c r="H107" s="54"/>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row>
    <row r="108" spans="1:58" ht="16.5" customHeight="1">
      <c r="A108" s="53"/>
      <c r="B108" s="53"/>
      <c r="C108" s="53"/>
      <c r="D108" s="53"/>
      <c r="E108" s="53"/>
      <c r="F108" s="52"/>
      <c r="G108" s="52"/>
      <c r="H108" s="54"/>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row>
    <row r="109" spans="1:58" ht="16.5" customHeight="1">
      <c r="A109" s="53"/>
      <c r="B109" s="53"/>
      <c r="C109" s="53"/>
      <c r="D109" s="53"/>
      <c r="E109" s="53"/>
      <c r="F109" s="52"/>
      <c r="G109" s="52"/>
      <c r="H109" s="54"/>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row>
    <row r="110" spans="1:58" ht="16.5" customHeight="1">
      <c r="A110" s="53"/>
      <c r="B110" s="53"/>
      <c r="C110" s="53"/>
      <c r="D110" s="53"/>
      <c r="E110" s="53"/>
      <c r="F110" s="52"/>
      <c r="G110" s="52"/>
      <c r="H110" s="54"/>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row>
    <row r="111" spans="1:58" ht="16.5" customHeight="1">
      <c r="A111" s="53"/>
      <c r="B111" s="53"/>
      <c r="C111" s="53"/>
      <c r="D111" s="53"/>
      <c r="E111" s="53"/>
      <c r="F111" s="52"/>
      <c r="G111" s="52"/>
      <c r="H111" s="54"/>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row>
    <row r="112" spans="1:58" ht="16.5" customHeight="1">
      <c r="A112" s="53"/>
      <c r="B112" s="53"/>
      <c r="C112" s="53"/>
      <c r="D112" s="53"/>
      <c r="E112" s="53"/>
      <c r="F112" s="52"/>
      <c r="G112" s="52"/>
      <c r="H112" s="54"/>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row>
    <row r="113" spans="1:58" ht="16.5" customHeight="1">
      <c r="A113" s="53"/>
      <c r="B113" s="53"/>
      <c r="C113" s="53"/>
      <c r="D113" s="53"/>
      <c r="E113" s="53"/>
      <c r="F113" s="52"/>
      <c r="G113" s="52"/>
      <c r="H113" s="54"/>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row>
    <row r="114" spans="1:58" ht="16.5" customHeight="1">
      <c r="A114" s="53"/>
      <c r="B114" s="53"/>
      <c r="C114" s="53"/>
      <c r="D114" s="53"/>
      <c r="E114" s="53"/>
      <c r="F114" s="52"/>
      <c r="G114" s="52"/>
      <c r="H114" s="54"/>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row>
    <row r="115" spans="1:58" ht="16.5" customHeight="1">
      <c r="A115" s="53"/>
      <c r="B115" s="53"/>
      <c r="C115" s="53"/>
      <c r="D115" s="53"/>
      <c r="E115" s="53"/>
      <c r="F115" s="52"/>
      <c r="G115" s="52"/>
      <c r="H115" s="54"/>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row>
    <row r="116" spans="1:58" ht="16.5" customHeight="1">
      <c r="A116" s="53"/>
      <c r="B116" s="53"/>
      <c r="C116" s="53"/>
      <c r="D116" s="53"/>
      <c r="E116" s="53"/>
      <c r="F116" s="52"/>
      <c r="G116" s="52"/>
      <c r="H116" s="54"/>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row>
    <row r="117" spans="1:58" ht="16.5" customHeight="1">
      <c r="A117" s="53"/>
      <c r="B117" s="53"/>
      <c r="C117" s="53"/>
      <c r="D117" s="53"/>
      <c r="E117" s="53"/>
      <c r="F117" s="52"/>
      <c r="G117" s="52"/>
      <c r="H117" s="54"/>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row>
    <row r="118" spans="1:58" ht="16.5" customHeight="1">
      <c r="A118" s="53"/>
      <c r="B118" s="53"/>
      <c r="C118" s="53"/>
      <c r="D118" s="53"/>
      <c r="E118" s="53"/>
      <c r="F118" s="52"/>
      <c r="G118" s="52"/>
      <c r="H118" s="54"/>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row>
    <row r="119" spans="1:58" ht="16.5" customHeight="1">
      <c r="A119" s="53"/>
      <c r="B119" s="53"/>
      <c r="C119" s="53"/>
      <c r="D119" s="53"/>
      <c r="E119" s="53"/>
      <c r="F119" s="52"/>
      <c r="G119" s="52"/>
      <c r="H119" s="54"/>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row>
    <row r="120" spans="1:58" ht="16.5" customHeight="1">
      <c r="A120" s="53"/>
      <c r="B120" s="53"/>
      <c r="C120" s="53"/>
      <c r="D120" s="53"/>
      <c r="E120" s="53"/>
      <c r="F120" s="52"/>
      <c r="G120" s="52"/>
      <c r="H120" s="54"/>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row>
    <row r="121" spans="1:58" ht="16.5" customHeight="1">
      <c r="A121" s="53"/>
      <c r="B121" s="53"/>
      <c r="C121" s="53"/>
      <c r="D121" s="53"/>
      <c r="E121" s="53"/>
      <c r="F121" s="52"/>
      <c r="G121" s="52"/>
      <c r="H121" s="54"/>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row>
    <row r="122" spans="1:58" ht="16.5" customHeight="1">
      <c r="A122" s="53"/>
      <c r="B122" s="53"/>
      <c r="C122" s="53"/>
      <c r="D122" s="53"/>
      <c r="E122" s="53"/>
      <c r="F122" s="52"/>
      <c r="G122" s="52"/>
      <c r="H122" s="54"/>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row>
    <row r="123" spans="1:58" ht="16.5" customHeight="1">
      <c r="A123" s="53"/>
      <c r="B123" s="53"/>
      <c r="C123" s="53"/>
      <c r="D123" s="53"/>
      <c r="E123" s="53"/>
      <c r="F123" s="52"/>
      <c r="G123" s="52"/>
      <c r="H123" s="54"/>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row>
    <row r="124" spans="1:58" ht="16.5" customHeight="1">
      <c r="A124" s="53"/>
      <c r="B124" s="53"/>
      <c r="C124" s="53"/>
      <c r="D124" s="53"/>
      <c r="E124" s="53"/>
      <c r="F124" s="52"/>
      <c r="G124" s="52"/>
      <c r="H124" s="54"/>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row>
    <row r="125" spans="1:58" ht="16.5" customHeight="1">
      <c r="A125" s="53"/>
      <c r="B125" s="53"/>
      <c r="C125" s="53"/>
      <c r="D125" s="53"/>
      <c r="E125" s="53"/>
      <c r="F125" s="52"/>
      <c r="G125" s="52"/>
      <c r="H125" s="54"/>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row>
    <row r="126" spans="1:58" ht="16.5" customHeight="1">
      <c r="A126" s="53"/>
      <c r="B126" s="53"/>
      <c r="C126" s="53"/>
      <c r="D126" s="53"/>
      <c r="E126" s="53"/>
      <c r="F126" s="52"/>
      <c r="G126" s="52"/>
      <c r="H126" s="54"/>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row>
    <row r="127" spans="1:58" ht="16.5" customHeight="1">
      <c r="A127" s="53"/>
      <c r="B127" s="53"/>
      <c r="C127" s="53"/>
      <c r="D127" s="53"/>
      <c r="E127" s="53"/>
      <c r="F127" s="52"/>
      <c r="G127" s="52"/>
      <c r="H127" s="54"/>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row>
    <row r="128" spans="1:58" ht="16.5" customHeight="1">
      <c r="A128" s="53"/>
      <c r="B128" s="53"/>
      <c r="C128" s="53"/>
      <c r="D128" s="53"/>
      <c r="E128" s="53"/>
      <c r="F128" s="52"/>
      <c r="G128" s="52"/>
      <c r="H128" s="54"/>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row>
    <row r="129" spans="1:58" ht="16.5" customHeight="1">
      <c r="A129" s="53"/>
      <c r="B129" s="53"/>
      <c r="C129" s="53"/>
      <c r="D129" s="53"/>
      <c r="E129" s="53"/>
      <c r="F129" s="52"/>
      <c r="G129" s="52"/>
      <c r="H129" s="54"/>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row>
    <row r="130" spans="1:58" ht="16.5" customHeight="1">
      <c r="A130" s="53"/>
      <c r="B130" s="53"/>
      <c r="C130" s="53"/>
      <c r="D130" s="53"/>
      <c r="E130" s="53"/>
      <c r="F130" s="52"/>
      <c r="G130" s="52"/>
      <c r="H130" s="54"/>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row>
    <row r="131" spans="1:58" ht="16.5" customHeight="1">
      <c r="A131" s="53"/>
      <c r="B131" s="53"/>
      <c r="C131" s="53"/>
      <c r="D131" s="53"/>
      <c r="E131" s="53"/>
      <c r="F131" s="52"/>
      <c r="G131" s="52"/>
      <c r="H131" s="54"/>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row>
    <row r="132" spans="1:58" ht="16.5" customHeight="1">
      <c r="A132" s="53"/>
      <c r="B132" s="53"/>
      <c r="C132" s="53"/>
      <c r="D132" s="53"/>
      <c r="E132" s="53"/>
      <c r="F132" s="52"/>
      <c r="G132" s="52"/>
      <c r="H132" s="54"/>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row>
    <row r="133" spans="1:58" ht="16.5" customHeight="1">
      <c r="A133" s="53"/>
      <c r="B133" s="53"/>
      <c r="C133" s="53"/>
      <c r="D133" s="53"/>
      <c r="E133" s="53"/>
      <c r="F133" s="52"/>
      <c r="G133" s="52"/>
      <c r="H133" s="54"/>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row>
    <row r="134" spans="1:58" ht="16.5" customHeight="1">
      <c r="A134" s="53"/>
      <c r="B134" s="53"/>
      <c r="C134" s="53"/>
      <c r="D134" s="53"/>
      <c r="E134" s="53"/>
      <c r="F134" s="52"/>
      <c r="G134" s="52"/>
      <c r="H134" s="54"/>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row>
    <row r="135" spans="1:58" ht="16.5" customHeight="1">
      <c r="A135" s="53"/>
      <c r="B135" s="53"/>
      <c r="C135" s="53"/>
      <c r="D135" s="53"/>
      <c r="E135" s="53"/>
      <c r="F135" s="52"/>
      <c r="G135" s="52"/>
      <c r="H135" s="54"/>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row>
    <row r="136" spans="1:58" ht="16.5" customHeight="1">
      <c r="A136" s="53"/>
      <c r="B136" s="53"/>
      <c r="C136" s="53"/>
      <c r="D136" s="53"/>
      <c r="E136" s="53"/>
      <c r="F136" s="52"/>
      <c r="G136" s="52"/>
      <c r="H136" s="54"/>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row>
    <row r="137" spans="1:58" ht="16.5" customHeight="1">
      <c r="A137" s="53"/>
      <c r="B137" s="53"/>
      <c r="C137" s="53"/>
      <c r="D137" s="53"/>
      <c r="E137" s="53"/>
      <c r="F137" s="52"/>
      <c r="G137" s="52"/>
      <c r="H137" s="54"/>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row>
    <row r="138" spans="1:58" ht="16.5" customHeight="1">
      <c r="A138" s="53"/>
      <c r="B138" s="53"/>
      <c r="C138" s="53"/>
      <c r="D138" s="53"/>
      <c r="E138" s="53"/>
      <c r="F138" s="52"/>
      <c r="G138" s="52"/>
      <c r="H138" s="54"/>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row>
    <row r="139" spans="1:58" ht="16.5" customHeight="1">
      <c r="A139" s="53"/>
      <c r="B139" s="53"/>
      <c r="C139" s="53"/>
      <c r="D139" s="53"/>
      <c r="E139" s="53"/>
      <c r="F139" s="52"/>
      <c r="G139" s="52"/>
      <c r="H139" s="54"/>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row>
    <row r="140" spans="1:58" ht="16.5" customHeight="1">
      <c r="A140" s="53"/>
      <c r="B140" s="53"/>
      <c r="C140" s="53"/>
      <c r="D140" s="53"/>
      <c r="E140" s="53"/>
      <c r="F140" s="52"/>
      <c r="G140" s="52"/>
      <c r="H140" s="54"/>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row>
    <row r="141" spans="1:58" ht="16.5" customHeight="1">
      <c r="A141" s="53"/>
      <c r="B141" s="53"/>
      <c r="C141" s="53"/>
      <c r="D141" s="53"/>
      <c r="E141" s="53"/>
      <c r="F141" s="52"/>
      <c r="G141" s="52"/>
      <c r="H141" s="54"/>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row>
    <row r="142" spans="1:58" ht="16.5" customHeight="1">
      <c r="A142" s="53"/>
      <c r="B142" s="53"/>
      <c r="C142" s="53"/>
      <c r="D142" s="53"/>
      <c r="E142" s="53"/>
      <c r="F142" s="52"/>
      <c r="G142" s="52"/>
      <c r="H142" s="54"/>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row>
    <row r="143" spans="1:58" ht="16.5" customHeight="1">
      <c r="A143" s="53"/>
      <c r="B143" s="53"/>
      <c r="C143" s="53"/>
      <c r="D143" s="53"/>
      <c r="E143" s="53"/>
      <c r="F143" s="52"/>
      <c r="G143" s="52"/>
      <c r="H143" s="54"/>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row>
    <row r="144" spans="1:58" ht="16.5" customHeight="1">
      <c r="A144" s="53"/>
      <c r="B144" s="53"/>
      <c r="C144" s="53"/>
      <c r="D144" s="53"/>
      <c r="E144" s="53"/>
      <c r="F144" s="52"/>
      <c r="G144" s="52"/>
      <c r="H144" s="54"/>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row>
    <row r="145" spans="1:58" ht="16.5" customHeight="1">
      <c r="A145" s="53"/>
      <c r="B145" s="53"/>
      <c r="C145" s="53"/>
      <c r="D145" s="53"/>
      <c r="E145" s="53"/>
      <c r="F145" s="52"/>
      <c r="G145" s="52"/>
      <c r="H145" s="54"/>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row>
    <row r="146" spans="1:58" ht="16.5" customHeight="1">
      <c r="A146" s="53"/>
      <c r="B146" s="53"/>
      <c r="C146" s="53"/>
      <c r="D146" s="53"/>
      <c r="E146" s="53"/>
      <c r="F146" s="52"/>
      <c r="G146" s="52"/>
      <c r="H146" s="54"/>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row>
    <row r="147" spans="1:58" ht="16.5" customHeight="1">
      <c r="A147" s="53"/>
      <c r="B147" s="53"/>
      <c r="C147" s="53"/>
      <c r="D147" s="53"/>
      <c r="E147" s="53"/>
      <c r="F147" s="52"/>
      <c r="G147" s="52"/>
      <c r="H147" s="54"/>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row>
    <row r="148" spans="1:58" ht="16.5" customHeight="1">
      <c r="A148" s="53"/>
      <c r="B148" s="53"/>
      <c r="C148" s="53"/>
      <c r="D148" s="53"/>
      <c r="E148" s="53"/>
      <c r="F148" s="52"/>
      <c r="G148" s="52"/>
      <c r="H148" s="54"/>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row>
    <row r="149" spans="1:58" ht="16.5" customHeight="1">
      <c r="A149" s="53"/>
      <c r="B149" s="53"/>
      <c r="C149" s="53"/>
      <c r="D149" s="53"/>
      <c r="E149" s="53"/>
      <c r="F149" s="52"/>
      <c r="G149" s="52"/>
      <c r="H149" s="54"/>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row>
    <row r="150" spans="1:58" ht="16.5" customHeight="1">
      <c r="A150" s="53"/>
      <c r="B150" s="53"/>
      <c r="C150" s="53"/>
      <c r="D150" s="53"/>
      <c r="E150" s="53"/>
      <c r="F150" s="52"/>
      <c r="G150" s="52"/>
      <c r="H150" s="54"/>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row>
    <row r="151" spans="1:58" ht="16.5" customHeight="1">
      <c r="A151" s="53"/>
      <c r="B151" s="53"/>
      <c r="C151" s="53"/>
      <c r="D151" s="53"/>
      <c r="E151" s="53"/>
      <c r="F151" s="52"/>
      <c r="G151" s="52"/>
      <c r="H151" s="54"/>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row>
    <row r="152" spans="1:58" ht="16.5" customHeight="1">
      <c r="A152" s="53"/>
      <c r="B152" s="53"/>
      <c r="C152" s="53"/>
      <c r="D152" s="53"/>
      <c r="E152" s="53"/>
      <c r="F152" s="52"/>
      <c r="G152" s="52"/>
      <c r="H152" s="54"/>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row>
    <row r="153" spans="1:58" ht="16.5" customHeight="1">
      <c r="A153" s="53"/>
      <c r="B153" s="53"/>
      <c r="C153" s="53"/>
      <c r="D153" s="53"/>
      <c r="E153" s="53"/>
      <c r="F153" s="52"/>
      <c r="G153" s="52"/>
      <c r="H153" s="54"/>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row>
    <row r="154" spans="1:58" ht="16.5" customHeight="1">
      <c r="A154" s="53"/>
      <c r="B154" s="53"/>
      <c r="C154" s="53"/>
      <c r="D154" s="53"/>
      <c r="E154" s="53"/>
      <c r="F154" s="52"/>
      <c r="G154" s="52"/>
      <c r="H154" s="54"/>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row>
    <row r="155" spans="1:58" ht="16.5" customHeight="1">
      <c r="A155" s="53"/>
      <c r="B155" s="53"/>
      <c r="C155" s="53"/>
      <c r="D155" s="53"/>
      <c r="E155" s="53"/>
      <c r="F155" s="52"/>
      <c r="G155" s="52"/>
      <c r="H155" s="54"/>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row>
    <row r="156" spans="1:58" ht="16.5" customHeight="1">
      <c r="A156" s="53"/>
      <c r="B156" s="53"/>
      <c r="C156" s="53"/>
      <c r="D156" s="53"/>
      <c r="E156" s="53"/>
      <c r="F156" s="52"/>
      <c r="G156" s="52"/>
      <c r="H156" s="54"/>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row>
    <row r="157" spans="1:58" ht="16.5" customHeight="1">
      <c r="A157" s="53"/>
      <c r="B157" s="53"/>
      <c r="C157" s="53"/>
      <c r="D157" s="53"/>
      <c r="E157" s="53"/>
      <c r="F157" s="52"/>
      <c r="G157" s="52"/>
      <c r="H157" s="54"/>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row>
    <row r="158" spans="1:58" ht="16.5" customHeight="1">
      <c r="A158" s="53"/>
      <c r="B158" s="53"/>
      <c r="C158" s="53"/>
      <c r="D158" s="53"/>
      <c r="E158" s="53"/>
      <c r="F158" s="52"/>
      <c r="G158" s="52"/>
      <c r="H158" s="54"/>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row>
    <row r="159" spans="1:58" ht="16.5" customHeight="1">
      <c r="A159" s="53"/>
      <c r="B159" s="53"/>
      <c r="C159" s="53"/>
      <c r="D159" s="53"/>
      <c r="E159" s="53"/>
      <c r="F159" s="52"/>
      <c r="G159" s="52"/>
      <c r="H159" s="54"/>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row>
    <row r="160" spans="1:58" ht="16.5" customHeight="1">
      <c r="A160" s="53"/>
      <c r="B160" s="53"/>
      <c r="C160" s="53"/>
      <c r="D160" s="53"/>
      <c r="E160" s="53"/>
      <c r="F160" s="52"/>
      <c r="G160" s="52"/>
      <c r="H160" s="54"/>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row>
    <row r="161" spans="1:58" ht="16.5" customHeight="1">
      <c r="A161" s="53"/>
      <c r="B161" s="53"/>
      <c r="C161" s="53"/>
      <c r="D161" s="53"/>
      <c r="E161" s="53"/>
      <c r="F161" s="52"/>
      <c r="G161" s="52"/>
      <c r="H161" s="54"/>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row>
    <row r="162" spans="1:58" ht="16.5" customHeight="1">
      <c r="A162" s="53"/>
      <c r="B162" s="53"/>
      <c r="C162" s="53"/>
      <c r="D162" s="53"/>
      <c r="E162" s="53"/>
      <c r="F162" s="52"/>
      <c r="G162" s="52"/>
      <c r="H162" s="54"/>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row>
    <row r="163" spans="1:58" ht="16.5" customHeight="1">
      <c r="A163" s="53"/>
      <c r="B163" s="53"/>
      <c r="C163" s="53"/>
      <c r="D163" s="53"/>
      <c r="E163" s="53"/>
      <c r="F163" s="52"/>
      <c r="G163" s="52"/>
      <c r="H163" s="54"/>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row>
    <row r="164" spans="1:58" ht="16.5" customHeight="1">
      <c r="A164" s="53"/>
      <c r="B164" s="53"/>
      <c r="C164" s="53"/>
      <c r="D164" s="53"/>
      <c r="E164" s="53"/>
      <c r="F164" s="52"/>
      <c r="G164" s="52"/>
      <c r="H164" s="54"/>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row>
    <row r="165" spans="1:58" ht="16.5" customHeight="1">
      <c r="A165" s="53"/>
      <c r="B165" s="53"/>
      <c r="C165" s="53"/>
      <c r="D165" s="53"/>
      <c r="E165" s="53"/>
      <c r="F165" s="52"/>
      <c r="G165" s="52"/>
      <c r="H165" s="54"/>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row>
    <row r="166" spans="1:58" ht="16.5" customHeight="1">
      <c r="A166" s="53"/>
      <c r="B166" s="53"/>
      <c r="C166" s="53"/>
      <c r="D166" s="53"/>
      <c r="E166" s="53"/>
      <c r="F166" s="52"/>
      <c r="G166" s="52"/>
      <c r="H166" s="54"/>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row>
    <row r="167" spans="1:58" ht="16.5" customHeight="1">
      <c r="A167" s="53"/>
      <c r="B167" s="53"/>
      <c r="C167" s="53"/>
      <c r="D167" s="53"/>
      <c r="E167" s="53"/>
      <c r="F167" s="52"/>
      <c r="G167" s="52"/>
      <c r="H167" s="54"/>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row>
    <row r="168" spans="1:58" ht="16.5" customHeight="1">
      <c r="A168" s="53"/>
      <c r="B168" s="53"/>
      <c r="C168" s="53"/>
      <c r="D168" s="53"/>
      <c r="E168" s="53"/>
      <c r="F168" s="52"/>
      <c r="G168" s="52"/>
      <c r="H168" s="54"/>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row>
    <row r="169" spans="1:58" ht="16.5" customHeight="1">
      <c r="A169" s="53"/>
      <c r="B169" s="53"/>
      <c r="C169" s="53"/>
      <c r="D169" s="53"/>
      <c r="E169" s="53"/>
      <c r="F169" s="52"/>
      <c r="G169" s="52"/>
      <c r="H169" s="54"/>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row>
    <row r="170" spans="1:58" ht="16.5" customHeight="1">
      <c r="A170" s="53"/>
      <c r="B170" s="53"/>
      <c r="C170" s="53"/>
      <c r="D170" s="53"/>
      <c r="E170" s="53"/>
      <c r="F170" s="52"/>
      <c r="G170" s="52"/>
      <c r="H170" s="54"/>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row>
    <row r="171" spans="1:58" ht="16.5" customHeight="1">
      <c r="A171" s="53"/>
      <c r="B171" s="53"/>
      <c r="C171" s="53"/>
      <c r="D171" s="53"/>
      <c r="E171" s="53"/>
      <c r="F171" s="52"/>
      <c r="G171" s="52"/>
      <c r="H171" s="54"/>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row>
    <row r="172" spans="1:58" ht="16.5" customHeight="1">
      <c r="A172" s="53"/>
      <c r="B172" s="53"/>
      <c r="C172" s="53"/>
      <c r="D172" s="53"/>
      <c r="E172" s="53"/>
      <c r="F172" s="52"/>
      <c r="G172" s="52"/>
      <c r="H172" s="54"/>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row>
    <row r="173" spans="1:58" ht="16.5" customHeight="1">
      <c r="A173" s="53"/>
      <c r="B173" s="53"/>
      <c r="C173" s="53"/>
      <c r="D173" s="53"/>
      <c r="E173" s="53"/>
      <c r="F173" s="52"/>
      <c r="G173" s="52"/>
      <c r="H173" s="54"/>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row>
    <row r="174" spans="1:58" ht="16.5" customHeight="1">
      <c r="A174" s="53"/>
      <c r="B174" s="53"/>
      <c r="C174" s="53"/>
      <c r="D174" s="53"/>
      <c r="E174" s="53"/>
      <c r="F174" s="52"/>
      <c r="G174" s="52"/>
      <c r="H174" s="54"/>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row>
    <row r="175" spans="1:58" ht="16.5" customHeight="1">
      <c r="A175" s="53"/>
      <c r="B175" s="53"/>
      <c r="C175" s="53"/>
      <c r="D175" s="53"/>
      <c r="E175" s="53"/>
      <c r="F175" s="52"/>
      <c r="G175" s="52"/>
      <c r="H175" s="54"/>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row>
    <row r="176" spans="1:58" ht="16.5" customHeight="1">
      <c r="A176" s="53"/>
      <c r="B176" s="53"/>
      <c r="C176" s="53"/>
      <c r="D176" s="53"/>
      <c r="E176" s="53"/>
      <c r="F176" s="52"/>
      <c r="G176" s="52"/>
      <c r="H176" s="54"/>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row>
    <row r="177" spans="1:58" ht="16.5" customHeight="1">
      <c r="A177" s="53"/>
      <c r="B177" s="53"/>
      <c r="C177" s="53"/>
      <c r="D177" s="53"/>
      <c r="E177" s="53"/>
      <c r="F177" s="52"/>
      <c r="G177" s="52"/>
      <c r="H177" s="54"/>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row>
    <row r="178" spans="1:58" ht="16.5" customHeight="1">
      <c r="A178" s="53"/>
      <c r="B178" s="53"/>
      <c r="C178" s="53"/>
      <c r="D178" s="53"/>
      <c r="E178" s="53"/>
      <c r="F178" s="52"/>
      <c r="G178" s="52"/>
      <c r="H178" s="54"/>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row>
    <row r="179" spans="1:58" ht="16.5" customHeight="1">
      <c r="A179" s="53"/>
      <c r="B179" s="53"/>
      <c r="C179" s="53"/>
      <c r="D179" s="53"/>
      <c r="E179" s="53"/>
      <c r="F179" s="52"/>
      <c r="G179" s="52"/>
      <c r="H179" s="54"/>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row>
    <row r="180" spans="1:58" ht="16.5" customHeight="1">
      <c r="A180" s="53"/>
      <c r="B180" s="53"/>
      <c r="C180" s="53"/>
      <c r="D180" s="53"/>
      <c r="E180" s="53"/>
      <c r="F180" s="52"/>
      <c r="G180" s="52"/>
      <c r="H180" s="54"/>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row>
    <row r="181" spans="1:58" ht="16.5" customHeight="1">
      <c r="A181" s="53"/>
      <c r="B181" s="53"/>
      <c r="C181" s="53"/>
      <c r="D181" s="53"/>
      <c r="E181" s="53"/>
      <c r="F181" s="52"/>
      <c r="G181" s="52"/>
      <c r="H181" s="54"/>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row>
    <row r="182" spans="1:58" ht="16.5" customHeight="1">
      <c r="A182" s="53"/>
      <c r="B182" s="53"/>
      <c r="C182" s="53"/>
      <c r="D182" s="53"/>
      <c r="E182" s="53"/>
      <c r="F182" s="52"/>
      <c r="G182" s="52"/>
      <c r="H182" s="54"/>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row>
    <row r="183" spans="1:58" ht="16.5" customHeight="1">
      <c r="A183" s="53"/>
      <c r="B183" s="53"/>
      <c r="C183" s="53"/>
      <c r="D183" s="53"/>
      <c r="E183" s="53"/>
      <c r="F183" s="52"/>
      <c r="G183" s="52"/>
      <c r="H183" s="54"/>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row>
    <row r="184" spans="1:58" ht="16.5" customHeight="1">
      <c r="A184" s="53"/>
      <c r="B184" s="53"/>
      <c r="C184" s="53"/>
      <c r="D184" s="53"/>
      <c r="E184" s="53"/>
      <c r="F184" s="52"/>
      <c r="G184" s="52"/>
      <c r="H184" s="54"/>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row>
    <row r="185" spans="1:58" ht="16.5" customHeight="1">
      <c r="A185" s="53"/>
      <c r="B185" s="53"/>
      <c r="C185" s="53"/>
      <c r="D185" s="53"/>
      <c r="E185" s="53"/>
      <c r="F185" s="52"/>
      <c r="G185" s="52"/>
      <c r="H185" s="54"/>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row>
    <row r="186" spans="1:58" ht="16.5" customHeight="1">
      <c r="A186" s="53"/>
      <c r="B186" s="53"/>
      <c r="C186" s="53"/>
      <c r="D186" s="53"/>
      <c r="E186" s="53"/>
      <c r="F186" s="52"/>
      <c r="G186" s="52"/>
      <c r="H186" s="54"/>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row>
    <row r="187" spans="1:58" ht="16.5" customHeight="1">
      <c r="A187" s="53"/>
      <c r="B187" s="53"/>
      <c r="C187" s="53"/>
      <c r="D187" s="53"/>
      <c r="E187" s="53"/>
      <c r="F187" s="52"/>
      <c r="G187" s="52"/>
      <c r="H187" s="54"/>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row>
    <row r="188" spans="1:58" ht="16.5" customHeight="1">
      <c r="A188" s="53"/>
      <c r="B188" s="53"/>
      <c r="C188" s="53"/>
      <c r="D188" s="53"/>
      <c r="E188" s="53"/>
      <c r="F188" s="52"/>
      <c r="G188" s="52"/>
      <c r="H188" s="54"/>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row>
    <row r="189" spans="1:58" ht="16.5" customHeight="1">
      <c r="A189" s="53"/>
      <c r="B189" s="53"/>
      <c r="C189" s="53"/>
      <c r="D189" s="53"/>
      <c r="E189" s="53"/>
      <c r="F189" s="52"/>
      <c r="G189" s="52"/>
      <c r="H189" s="54"/>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row>
    <row r="190" spans="1:58" ht="16.5" customHeight="1">
      <c r="A190" s="53"/>
      <c r="B190" s="53"/>
      <c r="C190" s="53"/>
      <c r="D190" s="53"/>
      <c r="E190" s="53"/>
      <c r="F190" s="52"/>
      <c r="G190" s="52"/>
      <c r="H190" s="54"/>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row>
    <row r="191" spans="1:58" ht="16.5" customHeight="1">
      <c r="A191" s="53"/>
      <c r="B191" s="53"/>
      <c r="C191" s="53"/>
      <c r="D191" s="53"/>
      <c r="E191" s="53"/>
      <c r="F191" s="52"/>
      <c r="G191" s="52"/>
      <c r="H191" s="54"/>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row>
    <row r="192" spans="1:58" ht="16.5" customHeight="1">
      <c r="A192" s="53"/>
      <c r="B192" s="53"/>
      <c r="C192" s="53"/>
      <c r="D192" s="53"/>
      <c r="E192" s="53"/>
      <c r="F192" s="52"/>
      <c r="G192" s="52"/>
      <c r="H192" s="54"/>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row>
    <row r="193" spans="1:58" ht="16.5" customHeight="1">
      <c r="A193" s="53"/>
      <c r="B193" s="53"/>
      <c r="C193" s="53"/>
      <c r="D193" s="53"/>
      <c r="E193" s="53"/>
      <c r="F193" s="52"/>
      <c r="G193" s="52"/>
      <c r="H193" s="54"/>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row>
    <row r="194" spans="1:58" ht="16.5" customHeight="1">
      <c r="A194" s="53"/>
      <c r="B194" s="53"/>
      <c r="C194" s="53"/>
      <c r="D194" s="53"/>
      <c r="E194" s="53"/>
      <c r="F194" s="52"/>
      <c r="G194" s="52"/>
      <c r="H194" s="54"/>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row>
    <row r="195" spans="1:58" ht="16.5" customHeight="1">
      <c r="A195" s="53"/>
      <c r="B195" s="53"/>
      <c r="C195" s="53"/>
      <c r="D195" s="53"/>
      <c r="E195" s="53"/>
      <c r="F195" s="52"/>
      <c r="G195" s="52"/>
      <c r="H195" s="54"/>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row>
    <row r="196" spans="1:58" ht="16.5" customHeight="1">
      <c r="A196" s="53"/>
      <c r="B196" s="53"/>
      <c r="C196" s="53"/>
      <c r="D196" s="53"/>
      <c r="E196" s="53"/>
      <c r="F196" s="52"/>
      <c r="G196" s="52"/>
      <c r="H196" s="54"/>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row>
    <row r="197" spans="1:58" ht="16.5" customHeight="1">
      <c r="A197" s="53"/>
      <c r="B197" s="53"/>
      <c r="C197" s="53"/>
      <c r="D197" s="53"/>
      <c r="E197" s="53"/>
      <c r="F197" s="52"/>
      <c r="G197" s="52"/>
      <c r="H197" s="54"/>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row>
    <row r="198" spans="1:58" ht="16.5" customHeight="1">
      <c r="A198" s="53"/>
      <c r="B198" s="53"/>
      <c r="C198" s="53"/>
      <c r="D198" s="53"/>
      <c r="E198" s="53"/>
      <c r="F198" s="52"/>
      <c r="G198" s="52"/>
      <c r="H198" s="54"/>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row>
    <row r="199" spans="1:58" ht="16.5" customHeight="1">
      <c r="A199" s="53"/>
      <c r="B199" s="53"/>
      <c r="C199" s="53"/>
      <c r="D199" s="53"/>
      <c r="E199" s="53"/>
      <c r="F199" s="52"/>
      <c r="G199" s="52"/>
      <c r="H199" s="54"/>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row>
    <row r="200" spans="1:58" ht="16.5" customHeight="1">
      <c r="A200" s="53"/>
      <c r="B200" s="53"/>
      <c r="C200" s="53"/>
      <c r="D200" s="53"/>
      <c r="E200" s="53"/>
      <c r="F200" s="52"/>
      <c r="G200" s="52"/>
      <c r="H200" s="54"/>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row>
    <row r="201" spans="1:58" ht="16.5" customHeight="1">
      <c r="A201" s="53"/>
      <c r="B201" s="53"/>
      <c r="C201" s="53"/>
      <c r="D201" s="53"/>
      <c r="E201" s="53"/>
      <c r="F201" s="52"/>
      <c r="G201" s="52"/>
      <c r="H201" s="54"/>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row>
    <row r="202" spans="1:58" ht="16.5" customHeight="1">
      <c r="A202" s="53"/>
      <c r="B202" s="53"/>
      <c r="C202" s="53"/>
      <c r="D202" s="53"/>
      <c r="E202" s="53"/>
      <c r="F202" s="52"/>
      <c r="G202" s="52"/>
      <c r="H202" s="54"/>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row>
    <row r="203" spans="1:58" ht="16.5" customHeight="1">
      <c r="A203" s="53"/>
      <c r="B203" s="53"/>
      <c r="C203" s="53"/>
      <c r="D203" s="53"/>
      <c r="E203" s="53"/>
      <c r="F203" s="52"/>
      <c r="G203" s="52"/>
      <c r="H203" s="54"/>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row>
    <row r="204" spans="1:58" ht="16.5" customHeight="1">
      <c r="A204" s="53"/>
      <c r="B204" s="53"/>
      <c r="C204" s="53"/>
      <c r="D204" s="53"/>
      <c r="E204" s="53"/>
      <c r="F204" s="52"/>
      <c r="G204" s="52"/>
      <c r="H204" s="54"/>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row>
    <row r="205" spans="1:58" ht="16.5" customHeight="1">
      <c r="A205" s="53"/>
      <c r="B205" s="53"/>
      <c r="C205" s="53"/>
      <c r="D205" s="53"/>
      <c r="E205" s="53"/>
      <c r="F205" s="52"/>
      <c r="G205" s="52"/>
      <c r="H205" s="54"/>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row>
    <row r="206" spans="1:58" ht="16.5" customHeight="1">
      <c r="A206" s="53"/>
      <c r="B206" s="53"/>
      <c r="C206" s="53"/>
      <c r="D206" s="53"/>
      <c r="E206" s="53"/>
      <c r="F206" s="52"/>
      <c r="G206" s="52"/>
      <c r="H206" s="54"/>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row>
    <row r="207" spans="1:58" ht="16.5" customHeight="1">
      <c r="A207" s="53"/>
      <c r="B207" s="53"/>
      <c r="C207" s="53"/>
      <c r="D207" s="53"/>
      <c r="E207" s="53"/>
      <c r="F207" s="52"/>
      <c r="G207" s="52"/>
      <c r="H207" s="54"/>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row>
    <row r="208" spans="1:58" ht="16.5" customHeight="1">
      <c r="A208" s="53"/>
      <c r="B208" s="53"/>
      <c r="C208" s="53"/>
      <c r="D208" s="53"/>
      <c r="E208" s="53"/>
      <c r="F208" s="52"/>
      <c r="G208" s="52"/>
      <c r="H208" s="54"/>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row>
    <row r="209" spans="1:58" ht="16.5" customHeight="1">
      <c r="A209" s="53"/>
      <c r="B209" s="53"/>
      <c r="C209" s="53"/>
      <c r="D209" s="53"/>
      <c r="E209" s="53"/>
      <c r="F209" s="52"/>
      <c r="G209" s="52"/>
      <c r="H209" s="54"/>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row>
    <row r="210" spans="1:58" ht="16.5" customHeight="1">
      <c r="A210" s="53"/>
      <c r="B210" s="53"/>
      <c r="C210" s="53"/>
      <c r="D210" s="53"/>
      <c r="E210" s="53"/>
      <c r="F210" s="52"/>
      <c r="G210" s="52"/>
      <c r="H210" s="54"/>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row>
    <row r="211" spans="1:58" ht="16.5" customHeight="1">
      <c r="A211" s="53"/>
      <c r="B211" s="53"/>
      <c r="C211" s="53"/>
      <c r="D211" s="53"/>
      <c r="E211" s="53"/>
      <c r="F211" s="52"/>
      <c r="G211" s="52"/>
      <c r="H211" s="54"/>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row>
    <row r="212" spans="1:58" ht="16.5" customHeight="1">
      <c r="A212" s="53"/>
      <c r="B212" s="53"/>
      <c r="C212" s="53"/>
      <c r="D212" s="53"/>
      <c r="E212" s="53"/>
      <c r="F212" s="52"/>
      <c r="G212" s="52"/>
      <c r="H212" s="54"/>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row>
    <row r="213" spans="1:58" ht="16.5" customHeight="1">
      <c r="A213" s="53"/>
      <c r="B213" s="53"/>
      <c r="C213" s="53"/>
      <c r="D213" s="53"/>
      <c r="E213" s="53"/>
      <c r="F213" s="52"/>
      <c r="G213" s="52"/>
      <c r="H213" s="54"/>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row>
    <row r="214" spans="1:58" ht="16.5" customHeight="1">
      <c r="A214" s="53"/>
      <c r="B214" s="53"/>
      <c r="C214" s="53"/>
      <c r="D214" s="53"/>
      <c r="E214" s="53"/>
      <c r="F214" s="52"/>
      <c r="G214" s="52"/>
      <c r="H214" s="54"/>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row>
    <row r="215" spans="1:58" ht="16.5" customHeight="1">
      <c r="A215" s="53"/>
      <c r="B215" s="53"/>
      <c r="C215" s="53"/>
      <c r="D215" s="53"/>
      <c r="E215" s="53"/>
      <c r="F215" s="52"/>
      <c r="G215" s="52"/>
      <c r="H215" s="54"/>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row>
    <row r="216" spans="1:58" ht="16.5" customHeight="1">
      <c r="A216" s="53"/>
      <c r="B216" s="53"/>
      <c r="C216" s="53"/>
      <c r="D216" s="53"/>
      <c r="E216" s="53"/>
      <c r="F216" s="52"/>
      <c r="G216" s="52"/>
      <c r="H216" s="54"/>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row>
    <row r="217" spans="1:58" ht="16.5" customHeight="1">
      <c r="A217" s="53"/>
      <c r="B217" s="53"/>
      <c r="C217" s="53"/>
      <c r="D217" s="53"/>
      <c r="E217" s="53"/>
      <c r="F217" s="52"/>
      <c r="G217" s="52"/>
      <c r="H217" s="54"/>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row>
    <row r="218" spans="1:58" ht="16.5" customHeight="1">
      <c r="A218" s="53"/>
      <c r="B218" s="53"/>
      <c r="C218" s="53"/>
      <c r="D218" s="53"/>
      <c r="E218" s="53"/>
      <c r="F218" s="52"/>
      <c r="G218" s="52"/>
      <c r="H218" s="54"/>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row>
    <row r="219" spans="1:58" ht="16.5" customHeight="1">
      <c r="A219" s="53"/>
      <c r="B219" s="53"/>
      <c r="C219" s="53"/>
      <c r="D219" s="53"/>
      <c r="E219" s="53"/>
      <c r="F219" s="52"/>
      <c r="G219" s="52"/>
      <c r="H219" s="54"/>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row>
    <row r="220" spans="1:58" ht="16.5" customHeight="1">
      <c r="A220" s="53"/>
      <c r="B220" s="53"/>
      <c r="C220" s="53"/>
      <c r="D220" s="53"/>
      <c r="E220" s="53"/>
      <c r="F220" s="52"/>
      <c r="G220" s="52"/>
      <c r="H220" s="54"/>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row>
    <row r="221" spans="1:58" ht="16.5" customHeight="1">
      <c r="A221" s="53"/>
      <c r="B221" s="53"/>
      <c r="C221" s="53"/>
      <c r="D221" s="53"/>
      <c r="E221" s="53"/>
      <c r="F221" s="52"/>
      <c r="G221" s="52"/>
      <c r="H221" s="54"/>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row>
    <row r="222" spans="1:58" ht="16.5" customHeight="1">
      <c r="A222" s="53"/>
      <c r="B222" s="53"/>
      <c r="C222" s="53"/>
      <c r="D222" s="53"/>
      <c r="E222" s="53"/>
      <c r="F222" s="52"/>
      <c r="G222" s="52"/>
      <c r="H222" s="54"/>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row>
    <row r="223" spans="1:58" ht="16.5" customHeight="1">
      <c r="A223" s="53"/>
      <c r="B223" s="53"/>
      <c r="C223" s="53"/>
      <c r="D223" s="53"/>
      <c r="E223" s="53"/>
      <c r="F223" s="52"/>
      <c r="G223" s="52"/>
      <c r="H223" s="54"/>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row>
    <row r="224" spans="1:58" ht="16.5" customHeight="1">
      <c r="A224" s="53"/>
      <c r="B224" s="53"/>
      <c r="C224" s="53"/>
      <c r="D224" s="53"/>
      <c r="E224" s="53"/>
      <c r="F224" s="52"/>
      <c r="G224" s="52"/>
      <c r="H224" s="54"/>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row>
    <row r="225" spans="1:58" ht="16.5" customHeight="1">
      <c r="A225" s="53"/>
      <c r="B225" s="53"/>
      <c r="C225" s="53"/>
      <c r="D225" s="53"/>
      <c r="E225" s="53"/>
      <c r="F225" s="52"/>
      <c r="G225" s="52"/>
      <c r="H225" s="54"/>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row>
    <row r="226" spans="1:58" ht="16.5" customHeight="1">
      <c r="A226" s="53"/>
      <c r="B226" s="53"/>
      <c r="C226" s="53"/>
      <c r="D226" s="53"/>
      <c r="E226" s="53"/>
      <c r="F226" s="52"/>
      <c r="G226" s="52"/>
      <c r="H226" s="54"/>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row>
    <row r="227" spans="1:58" ht="16.5" customHeight="1">
      <c r="A227" s="53"/>
      <c r="B227" s="53"/>
      <c r="C227" s="53"/>
      <c r="D227" s="53"/>
      <c r="E227" s="53"/>
      <c r="F227" s="52"/>
      <c r="G227" s="52"/>
      <c r="H227" s="54"/>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row>
    <row r="228" spans="1:58" ht="16.5" customHeight="1">
      <c r="A228" s="53"/>
      <c r="B228" s="53"/>
      <c r="C228" s="53"/>
      <c r="D228" s="53"/>
      <c r="E228" s="53"/>
      <c r="F228" s="52"/>
      <c r="G228" s="52"/>
      <c r="H228" s="54"/>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row>
    <row r="229" spans="1:58" ht="16.5" customHeight="1">
      <c r="A229" s="53"/>
      <c r="B229" s="53"/>
      <c r="C229" s="53"/>
      <c r="D229" s="53"/>
      <c r="E229" s="53"/>
      <c r="F229" s="52"/>
      <c r="G229" s="52"/>
      <c r="H229" s="54"/>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row>
    <row r="230" spans="1:58" ht="16.5" customHeight="1">
      <c r="A230" s="53"/>
      <c r="B230" s="53"/>
      <c r="C230" s="53"/>
      <c r="D230" s="53"/>
      <c r="E230" s="53"/>
      <c r="F230" s="52"/>
      <c r="G230" s="52"/>
      <c r="H230" s="54"/>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row>
    <row r="231" spans="1:58" ht="16.5" customHeight="1">
      <c r="A231" s="53"/>
      <c r="B231" s="53"/>
      <c r="C231" s="53"/>
      <c r="D231" s="53"/>
      <c r="E231" s="53"/>
      <c r="F231" s="52"/>
      <c r="G231" s="52"/>
      <c r="H231" s="54"/>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row>
    <row r="232" spans="1:58" ht="16.5" customHeight="1">
      <c r="A232" s="53"/>
      <c r="B232" s="53"/>
      <c r="C232" s="53"/>
      <c r="D232" s="53"/>
      <c r="E232" s="53"/>
      <c r="F232" s="52"/>
      <c r="G232" s="52"/>
      <c r="H232" s="54"/>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row>
    <row r="233" spans="1:58" ht="16.5" customHeight="1">
      <c r="A233" s="53"/>
      <c r="B233" s="53"/>
      <c r="C233" s="53"/>
      <c r="D233" s="53"/>
      <c r="E233" s="53"/>
      <c r="F233" s="52"/>
      <c r="G233" s="52"/>
      <c r="H233" s="54"/>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row>
    <row r="234" spans="1:58" ht="16.5" customHeight="1">
      <c r="A234" s="53"/>
      <c r="B234" s="53"/>
      <c r="C234" s="53"/>
      <c r="D234" s="53"/>
      <c r="E234" s="53"/>
      <c r="F234" s="52"/>
      <c r="G234" s="52"/>
      <c r="H234" s="54"/>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row>
    <row r="235" spans="1:58" ht="16.5" customHeight="1">
      <c r="A235" s="53"/>
      <c r="B235" s="53"/>
      <c r="C235" s="53"/>
      <c r="D235" s="53"/>
      <c r="E235" s="53"/>
      <c r="F235" s="52"/>
      <c r="G235" s="52"/>
      <c r="H235" s="54"/>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row>
    <row r="236" spans="1:58" ht="16.5" customHeight="1">
      <c r="A236" s="53"/>
      <c r="B236" s="53"/>
      <c r="C236" s="53"/>
      <c r="D236" s="53"/>
      <c r="E236" s="53"/>
      <c r="F236" s="52"/>
      <c r="G236" s="52"/>
      <c r="H236" s="54"/>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row>
    <row r="237" spans="1:58" ht="16.5" customHeight="1">
      <c r="A237" s="53"/>
      <c r="B237" s="53"/>
      <c r="C237" s="53"/>
      <c r="D237" s="53"/>
      <c r="E237" s="53"/>
      <c r="F237" s="52"/>
      <c r="G237" s="52"/>
      <c r="H237" s="54"/>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row>
    <row r="238" spans="1:58" ht="16.5" customHeight="1">
      <c r="A238" s="53"/>
      <c r="B238" s="53"/>
      <c r="C238" s="53"/>
      <c r="D238" s="53"/>
      <c r="E238" s="53"/>
      <c r="F238" s="52"/>
      <c r="G238" s="52"/>
      <c r="H238" s="54"/>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row>
    <row r="239" spans="1:58" ht="16.5" customHeight="1">
      <c r="A239" s="53"/>
      <c r="B239" s="53"/>
      <c r="C239" s="53"/>
      <c r="D239" s="53"/>
      <c r="E239" s="53"/>
      <c r="F239" s="52"/>
      <c r="G239" s="52"/>
      <c r="H239" s="54"/>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row>
    <row r="240" spans="1:58" ht="16.5" customHeight="1">
      <c r="A240" s="53"/>
      <c r="B240" s="53"/>
      <c r="C240" s="53"/>
      <c r="D240" s="53"/>
      <c r="E240" s="53"/>
      <c r="F240" s="52"/>
      <c r="G240" s="52"/>
      <c r="H240" s="54"/>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row>
    <row r="241" spans="1:58" ht="16.5" customHeight="1">
      <c r="A241" s="53"/>
      <c r="B241" s="53"/>
      <c r="C241" s="53"/>
      <c r="D241" s="53"/>
      <c r="E241" s="53"/>
      <c r="F241" s="52"/>
      <c r="G241" s="52"/>
      <c r="H241" s="54"/>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row>
    <row r="242" spans="1:58" ht="16.5" customHeight="1">
      <c r="A242" s="53"/>
      <c r="B242" s="53"/>
      <c r="C242" s="53"/>
      <c r="D242" s="53"/>
      <c r="E242" s="53"/>
      <c r="F242" s="52"/>
      <c r="G242" s="52"/>
      <c r="H242" s="54"/>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row>
    <row r="243" spans="1:58" ht="16.5" customHeight="1">
      <c r="A243" s="53"/>
      <c r="B243" s="53"/>
      <c r="C243" s="53"/>
      <c r="D243" s="53"/>
      <c r="E243" s="53"/>
      <c r="F243" s="52"/>
      <c r="G243" s="52"/>
      <c r="H243" s="54"/>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row>
    <row r="244" spans="1:58" ht="16.5" customHeight="1">
      <c r="A244" s="53"/>
      <c r="B244" s="53"/>
      <c r="C244" s="53"/>
      <c r="D244" s="53"/>
      <c r="E244" s="53"/>
      <c r="F244" s="52"/>
      <c r="G244" s="52"/>
      <c r="H244" s="54"/>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row>
    <row r="245" spans="1:58" ht="16.5" customHeight="1">
      <c r="A245" s="53"/>
      <c r="B245" s="53"/>
      <c r="C245" s="53"/>
      <c r="D245" s="53"/>
      <c r="E245" s="53"/>
      <c r="F245" s="52"/>
      <c r="G245" s="52"/>
      <c r="H245" s="54"/>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row>
    <row r="246" spans="1:58" ht="16.5" customHeight="1">
      <c r="A246" s="53"/>
      <c r="B246" s="53"/>
      <c r="C246" s="53"/>
      <c r="D246" s="53"/>
      <c r="E246" s="53"/>
      <c r="F246" s="52"/>
      <c r="G246" s="52"/>
      <c r="H246" s="54"/>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row>
    <row r="247" spans="1:58" ht="16.5" customHeight="1">
      <c r="A247" s="53"/>
      <c r="B247" s="53"/>
      <c r="C247" s="53"/>
      <c r="D247" s="53"/>
      <c r="E247" s="53"/>
      <c r="F247" s="52"/>
      <c r="G247" s="52"/>
      <c r="H247" s="54"/>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row>
    <row r="248" spans="1:58" ht="16.5" customHeight="1">
      <c r="A248" s="53"/>
      <c r="B248" s="53"/>
      <c r="C248" s="53"/>
      <c r="D248" s="53"/>
      <c r="E248" s="53"/>
      <c r="F248" s="52"/>
      <c r="G248" s="52"/>
      <c r="H248" s="54"/>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row>
    <row r="249" spans="1:58" ht="16.5" customHeight="1">
      <c r="A249" s="53"/>
      <c r="B249" s="53"/>
      <c r="C249" s="53"/>
      <c r="D249" s="53"/>
      <c r="E249" s="53"/>
      <c r="F249" s="52"/>
      <c r="G249" s="52"/>
      <c r="H249" s="54"/>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row>
    <row r="250" spans="1:58" ht="16.5" customHeight="1">
      <c r="A250" s="53"/>
      <c r="B250" s="53"/>
      <c r="C250" s="53"/>
      <c r="D250" s="53"/>
      <c r="E250" s="53"/>
      <c r="F250" s="52"/>
      <c r="G250" s="52"/>
      <c r="H250" s="54"/>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row>
    <row r="251" spans="1:58" ht="16.5" customHeight="1">
      <c r="A251" s="53"/>
      <c r="B251" s="53"/>
      <c r="C251" s="53"/>
      <c r="D251" s="53"/>
      <c r="E251" s="53"/>
      <c r="F251" s="52"/>
      <c r="G251" s="52"/>
      <c r="H251" s="54"/>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row>
    <row r="252" spans="1:58" ht="16.5" customHeight="1">
      <c r="A252" s="53"/>
      <c r="B252" s="53"/>
      <c r="C252" s="53"/>
      <c r="D252" s="53"/>
      <c r="E252" s="53"/>
      <c r="F252" s="52"/>
      <c r="G252" s="52"/>
      <c r="H252" s="54"/>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row>
    <row r="253" spans="1:58" ht="16.5" customHeight="1">
      <c r="A253" s="53"/>
      <c r="B253" s="53"/>
      <c r="C253" s="53"/>
      <c r="D253" s="53"/>
      <c r="E253" s="53"/>
      <c r="F253" s="52"/>
      <c r="G253" s="52"/>
      <c r="H253" s="54"/>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row>
    <row r="254" spans="1:58" ht="16.5" customHeight="1">
      <c r="A254" s="53"/>
      <c r="B254" s="53"/>
      <c r="C254" s="53"/>
      <c r="D254" s="53"/>
      <c r="E254" s="53"/>
      <c r="F254" s="52"/>
      <c r="G254" s="52"/>
      <c r="H254" s="54"/>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row>
    <row r="255" spans="1:58" ht="16.5" customHeight="1">
      <c r="A255" s="53"/>
      <c r="B255" s="53"/>
      <c r="C255" s="53"/>
      <c r="D255" s="53"/>
      <c r="E255" s="53"/>
      <c r="F255" s="52"/>
      <c r="G255" s="52"/>
      <c r="H255" s="54"/>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row>
    <row r="256" spans="1:58" ht="16.5" customHeight="1">
      <c r="A256" s="53"/>
      <c r="B256" s="53"/>
      <c r="C256" s="53"/>
      <c r="D256" s="53"/>
      <c r="E256" s="53"/>
      <c r="F256" s="52"/>
      <c r="G256" s="52"/>
      <c r="H256" s="54"/>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row>
    <row r="257" spans="1:58" ht="16.5" customHeight="1">
      <c r="A257" s="53"/>
      <c r="B257" s="53"/>
      <c r="C257" s="53"/>
      <c r="D257" s="53"/>
      <c r="E257" s="53"/>
      <c r="F257" s="52"/>
      <c r="G257" s="52"/>
      <c r="H257" s="54"/>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row>
    <row r="258" spans="1:58" ht="16.5" customHeight="1">
      <c r="A258" s="53"/>
      <c r="B258" s="53"/>
      <c r="C258" s="53"/>
      <c r="D258" s="53"/>
      <c r="E258" s="53"/>
      <c r="F258" s="52"/>
      <c r="G258" s="52"/>
      <c r="H258" s="54"/>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row>
    <row r="259" spans="1:58" ht="16.5" customHeight="1">
      <c r="A259" s="53"/>
      <c r="B259" s="53"/>
      <c r="C259" s="53"/>
      <c r="D259" s="53"/>
      <c r="E259" s="53"/>
      <c r="F259" s="52"/>
      <c r="G259" s="52"/>
      <c r="H259" s="54"/>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row>
    <row r="260" spans="1:58" ht="16.5" customHeight="1">
      <c r="A260" s="53"/>
      <c r="B260" s="53"/>
      <c r="C260" s="53"/>
      <c r="D260" s="53"/>
      <c r="E260" s="53"/>
      <c r="F260" s="52"/>
      <c r="G260" s="52"/>
      <c r="H260" s="54"/>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row>
    <row r="261" spans="1:58" ht="16.5" customHeight="1">
      <c r="A261" s="53"/>
      <c r="B261" s="53"/>
      <c r="C261" s="53"/>
      <c r="D261" s="53"/>
      <c r="E261" s="53"/>
      <c r="F261" s="52"/>
      <c r="G261" s="52"/>
      <c r="H261" s="54"/>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row>
    <row r="262" spans="1:58" ht="16.5" customHeight="1">
      <c r="A262" s="53"/>
      <c r="B262" s="53"/>
      <c r="C262" s="53"/>
      <c r="D262" s="53"/>
      <c r="E262" s="53"/>
      <c r="F262" s="52"/>
      <c r="G262" s="52"/>
      <c r="H262" s="54"/>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row>
    <row r="263" spans="1:58" ht="16.5" customHeight="1">
      <c r="A263" s="53"/>
      <c r="B263" s="53"/>
      <c r="C263" s="53"/>
      <c r="D263" s="53"/>
      <c r="E263" s="53"/>
      <c r="F263" s="52"/>
      <c r="G263" s="52"/>
      <c r="H263" s="54"/>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row>
    <row r="264" spans="1:58" ht="16.5" customHeight="1">
      <c r="A264" s="53"/>
      <c r="B264" s="53"/>
      <c r="C264" s="53"/>
      <c r="D264" s="53"/>
      <c r="E264" s="53"/>
      <c r="F264" s="52"/>
      <c r="G264" s="52"/>
      <c r="H264" s="54"/>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row>
    <row r="265" spans="1:58" ht="16.5" customHeight="1">
      <c r="A265" s="53"/>
      <c r="B265" s="53"/>
      <c r="C265" s="53"/>
      <c r="D265" s="53"/>
      <c r="E265" s="53"/>
      <c r="F265" s="52"/>
      <c r="G265" s="52"/>
      <c r="H265" s="54"/>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row>
    <row r="266" spans="1:58" ht="16.5" customHeight="1">
      <c r="A266" s="53"/>
      <c r="B266" s="53"/>
      <c r="C266" s="53"/>
      <c r="D266" s="53"/>
      <c r="E266" s="53"/>
      <c r="F266" s="52"/>
      <c r="G266" s="52"/>
      <c r="H266" s="54"/>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row>
    <row r="267" spans="1:58" ht="16.5" customHeight="1">
      <c r="A267" s="53"/>
      <c r="B267" s="53"/>
      <c r="C267" s="53"/>
      <c r="D267" s="53"/>
      <c r="E267" s="53"/>
      <c r="F267" s="52"/>
      <c r="G267" s="52"/>
      <c r="H267" s="54"/>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row>
    <row r="268" spans="1:58" ht="16.5" customHeight="1">
      <c r="A268" s="53"/>
      <c r="B268" s="53"/>
      <c r="C268" s="53"/>
      <c r="D268" s="53"/>
      <c r="E268" s="53"/>
      <c r="F268" s="52"/>
      <c r="G268" s="52"/>
      <c r="H268" s="54"/>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row>
    <row r="269" spans="1:58" ht="16.5" customHeight="1">
      <c r="A269" s="53"/>
      <c r="B269" s="53"/>
      <c r="C269" s="53"/>
      <c r="D269" s="53"/>
      <c r="E269" s="53"/>
      <c r="F269" s="52"/>
      <c r="G269" s="52"/>
      <c r="H269" s="54"/>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row>
    <row r="270" spans="1:58" ht="16.5" customHeight="1">
      <c r="A270" s="53"/>
      <c r="B270" s="53"/>
      <c r="C270" s="53"/>
      <c r="D270" s="53"/>
      <c r="E270" s="53"/>
      <c r="F270" s="52"/>
      <c r="G270" s="52"/>
      <c r="H270" s="54"/>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row>
    <row r="271" spans="1:58" ht="16.5" customHeight="1">
      <c r="A271" s="53"/>
      <c r="B271" s="53"/>
      <c r="C271" s="53"/>
      <c r="D271" s="53"/>
      <c r="E271" s="53"/>
      <c r="F271" s="52"/>
      <c r="G271" s="52"/>
      <c r="H271" s="54"/>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row>
    <row r="272" spans="1:58" ht="16.5" customHeight="1">
      <c r="A272" s="53"/>
      <c r="B272" s="53"/>
      <c r="C272" s="53"/>
      <c r="D272" s="53"/>
      <c r="E272" s="53"/>
      <c r="F272" s="52"/>
      <c r="G272" s="52"/>
      <c r="H272" s="54"/>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row>
    <row r="273" spans="1:58" ht="16.5" customHeight="1">
      <c r="A273" s="53"/>
      <c r="B273" s="53"/>
      <c r="C273" s="53"/>
      <c r="D273" s="53"/>
      <c r="E273" s="53"/>
      <c r="F273" s="52"/>
      <c r="G273" s="52"/>
      <c r="H273" s="54"/>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row>
    <row r="274" spans="1:58" ht="16.5" customHeight="1">
      <c r="A274" s="53"/>
      <c r="B274" s="53"/>
      <c r="C274" s="53"/>
      <c r="D274" s="53"/>
      <c r="E274" s="53"/>
      <c r="F274" s="52"/>
      <c r="G274" s="52"/>
      <c r="H274" s="54"/>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row>
    <row r="275" spans="1:58" ht="16.5" customHeight="1">
      <c r="A275" s="53"/>
      <c r="B275" s="53"/>
      <c r="C275" s="53"/>
      <c r="D275" s="53"/>
      <c r="E275" s="53"/>
      <c r="F275" s="52"/>
      <c r="G275" s="52"/>
      <c r="H275" s="54"/>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row>
    <row r="276" spans="1:58" ht="16.5" customHeight="1">
      <c r="A276" s="53"/>
      <c r="B276" s="53"/>
      <c r="C276" s="53"/>
      <c r="D276" s="53"/>
      <c r="E276" s="53"/>
      <c r="F276" s="52"/>
      <c r="G276" s="52"/>
      <c r="H276" s="54"/>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row>
    <row r="277" spans="1:58" ht="16.5" customHeight="1">
      <c r="A277" s="53"/>
      <c r="B277" s="53"/>
      <c r="C277" s="53"/>
      <c r="D277" s="53"/>
      <c r="E277" s="53"/>
      <c r="F277" s="52"/>
      <c r="G277" s="52"/>
      <c r="H277" s="54"/>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row>
    <row r="278" spans="1:58" ht="16.5" customHeight="1">
      <c r="A278" s="53"/>
      <c r="B278" s="53"/>
      <c r="C278" s="53"/>
      <c r="D278" s="53"/>
      <c r="E278" s="53"/>
      <c r="F278" s="52"/>
      <c r="G278" s="52"/>
      <c r="H278" s="54"/>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row>
    <row r="279" spans="1:58" ht="16.5" customHeight="1">
      <c r="A279" s="53"/>
      <c r="B279" s="53"/>
      <c r="C279" s="53"/>
      <c r="D279" s="53"/>
      <c r="E279" s="53"/>
      <c r="F279" s="52"/>
      <c r="G279" s="52"/>
      <c r="H279" s="54"/>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row>
    <row r="280" spans="1:58" ht="16.5" customHeight="1">
      <c r="A280" s="53"/>
      <c r="B280" s="53"/>
      <c r="C280" s="53"/>
      <c r="D280" s="53"/>
      <c r="E280" s="53"/>
      <c r="F280" s="52"/>
      <c r="G280" s="52"/>
      <c r="H280" s="54"/>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row>
    <row r="281" spans="1:58" ht="16.5" customHeight="1">
      <c r="A281" s="53"/>
      <c r="B281" s="53"/>
      <c r="C281" s="53"/>
      <c r="D281" s="53"/>
      <c r="E281" s="53"/>
      <c r="F281" s="52"/>
      <c r="G281" s="52"/>
      <c r="H281" s="54"/>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row>
    <row r="282" spans="1:58" ht="16.5" customHeight="1">
      <c r="A282" s="53"/>
      <c r="B282" s="53"/>
      <c r="C282" s="53"/>
      <c r="D282" s="53"/>
      <c r="E282" s="53"/>
      <c r="F282" s="52"/>
      <c r="G282" s="52"/>
      <c r="H282" s="54"/>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row>
    <row r="283" spans="1:58" ht="16.5" customHeight="1">
      <c r="A283" s="53"/>
      <c r="B283" s="53"/>
      <c r="C283" s="53"/>
      <c r="D283" s="53"/>
      <c r="E283" s="53"/>
      <c r="F283" s="52"/>
      <c r="G283" s="52"/>
      <c r="H283" s="54"/>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row>
    <row r="284" spans="1:58" ht="16.5" customHeight="1">
      <c r="A284" s="53"/>
      <c r="B284" s="53"/>
      <c r="C284" s="53"/>
      <c r="D284" s="53"/>
      <c r="E284" s="53"/>
      <c r="F284" s="52"/>
      <c r="G284" s="52"/>
      <c r="H284" s="54"/>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row>
    <row r="285" spans="1:58" ht="16.5" customHeight="1">
      <c r="A285" s="53"/>
      <c r="B285" s="53"/>
      <c r="C285" s="53"/>
      <c r="D285" s="53"/>
      <c r="E285" s="53"/>
      <c r="F285" s="52"/>
      <c r="G285" s="52"/>
      <c r="H285" s="54"/>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row>
    <row r="286" spans="1:58" ht="16.5" customHeight="1">
      <c r="A286" s="53"/>
      <c r="B286" s="53"/>
      <c r="C286" s="53"/>
      <c r="D286" s="53"/>
      <c r="E286" s="53"/>
      <c r="F286" s="52"/>
      <c r="G286" s="52"/>
      <c r="H286" s="54"/>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row>
    <row r="287" spans="1:58" ht="16.5" customHeight="1">
      <c r="A287" s="53"/>
      <c r="B287" s="53"/>
      <c r="C287" s="53"/>
      <c r="D287" s="53"/>
      <c r="E287" s="53"/>
      <c r="F287" s="52"/>
      <c r="G287" s="52"/>
      <c r="H287" s="54"/>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row>
    <row r="288" spans="1:58" ht="16.5" customHeight="1">
      <c r="A288" s="53"/>
      <c r="B288" s="53"/>
      <c r="C288" s="53"/>
      <c r="D288" s="53"/>
      <c r="E288" s="53"/>
      <c r="F288" s="52"/>
      <c r="G288" s="52"/>
      <c r="H288" s="54"/>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row>
    <row r="289" spans="1:58" ht="16.5" customHeight="1">
      <c r="A289" s="53"/>
      <c r="B289" s="53"/>
      <c r="C289" s="53"/>
      <c r="D289" s="53"/>
      <c r="E289" s="53"/>
      <c r="F289" s="52"/>
      <c r="G289" s="52"/>
      <c r="H289" s="54"/>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row>
    <row r="290" spans="1:58" ht="16.5" customHeight="1">
      <c r="A290" s="53"/>
      <c r="B290" s="53"/>
      <c r="C290" s="53"/>
      <c r="D290" s="53"/>
      <c r="E290" s="53"/>
      <c r="F290" s="52"/>
      <c r="G290" s="52"/>
      <c r="H290" s="54"/>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row>
    <row r="291" spans="1:58" ht="16.5" customHeight="1">
      <c r="A291" s="53"/>
      <c r="B291" s="53"/>
      <c r="C291" s="53"/>
      <c r="D291" s="53"/>
      <c r="E291" s="53"/>
      <c r="F291" s="52"/>
      <c r="G291" s="52"/>
      <c r="H291" s="54"/>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row>
    <row r="292" spans="1:58" ht="16.5" customHeight="1">
      <c r="A292" s="53"/>
      <c r="B292" s="53"/>
      <c r="C292" s="53"/>
      <c r="D292" s="53"/>
      <c r="E292" s="53"/>
      <c r="F292" s="52"/>
      <c r="G292" s="52"/>
      <c r="H292" s="54"/>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row>
    <row r="293" spans="1:58" ht="16.5" customHeight="1">
      <c r="A293" s="53"/>
      <c r="B293" s="53"/>
      <c r="C293" s="53"/>
      <c r="D293" s="53"/>
      <c r="E293" s="53"/>
      <c r="F293" s="52"/>
      <c r="G293" s="52"/>
      <c r="H293" s="54"/>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row>
    <row r="294" spans="1:58" ht="16.5" customHeight="1">
      <c r="A294" s="53"/>
      <c r="B294" s="53"/>
      <c r="C294" s="53"/>
      <c r="D294" s="53"/>
      <c r="E294" s="53"/>
      <c r="F294" s="52"/>
      <c r="G294" s="52"/>
      <c r="H294" s="54"/>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row>
    <row r="295" spans="1:58" ht="16.5" customHeight="1">
      <c r="A295" s="53"/>
      <c r="B295" s="53"/>
      <c r="C295" s="53"/>
      <c r="D295" s="53"/>
      <c r="E295" s="53"/>
      <c r="F295" s="52"/>
      <c r="G295" s="52"/>
      <c r="H295" s="54"/>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row>
    <row r="296" spans="1:58" ht="16.5" customHeight="1">
      <c r="A296" s="53"/>
      <c r="B296" s="53"/>
      <c r="C296" s="53"/>
      <c r="D296" s="53"/>
      <c r="E296" s="53"/>
      <c r="F296" s="52"/>
      <c r="G296" s="52"/>
      <c r="H296" s="54"/>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row>
    <row r="297" spans="1:58" ht="16.5" customHeight="1">
      <c r="A297" s="53"/>
      <c r="B297" s="53"/>
      <c r="C297" s="53"/>
      <c r="D297" s="53"/>
      <c r="E297" s="53"/>
      <c r="F297" s="52"/>
      <c r="G297" s="52"/>
      <c r="H297" s="54"/>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row>
    <row r="298" spans="1:58" ht="16.5" customHeight="1">
      <c r="A298" s="53"/>
      <c r="B298" s="53"/>
      <c r="C298" s="53"/>
      <c r="D298" s="53"/>
      <c r="E298" s="53"/>
      <c r="F298" s="52"/>
      <c r="G298" s="52"/>
      <c r="H298" s="54"/>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row>
    <row r="299" spans="1:58" ht="16.5" customHeight="1">
      <c r="A299" s="53"/>
      <c r="B299" s="53"/>
      <c r="C299" s="53"/>
      <c r="D299" s="53"/>
      <c r="E299" s="53"/>
      <c r="F299" s="52"/>
      <c r="G299" s="52"/>
      <c r="H299" s="54"/>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row>
    <row r="300" spans="1:58" ht="16.5" customHeight="1">
      <c r="A300" s="53"/>
      <c r="B300" s="53"/>
      <c r="C300" s="53"/>
      <c r="D300" s="53"/>
      <c r="E300" s="53"/>
      <c r="F300" s="52"/>
      <c r="G300" s="52"/>
      <c r="H300" s="54"/>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row>
    <row r="301" spans="1:58" ht="16.5" customHeight="1">
      <c r="A301" s="53"/>
      <c r="B301" s="53"/>
      <c r="C301" s="53"/>
      <c r="D301" s="53"/>
      <c r="E301" s="53"/>
      <c r="F301" s="52"/>
      <c r="G301" s="52"/>
      <c r="H301" s="54"/>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row>
    <row r="302" spans="1:58" ht="16.5" customHeight="1">
      <c r="A302" s="53"/>
      <c r="B302" s="53"/>
      <c r="C302" s="53"/>
      <c r="D302" s="53"/>
      <c r="E302" s="53"/>
      <c r="F302" s="52"/>
      <c r="G302" s="52"/>
      <c r="H302" s="54"/>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row>
    <row r="303" spans="1:58" ht="16.5" customHeight="1">
      <c r="A303" s="53"/>
      <c r="B303" s="53"/>
      <c r="C303" s="53"/>
      <c r="D303" s="53"/>
      <c r="E303" s="53"/>
      <c r="F303" s="52"/>
      <c r="G303" s="52"/>
      <c r="H303" s="54"/>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row>
    <row r="304" spans="1:58" ht="16.5" customHeight="1">
      <c r="A304" s="53"/>
      <c r="B304" s="53"/>
      <c r="C304" s="53"/>
      <c r="D304" s="53"/>
      <c r="E304" s="53"/>
      <c r="F304" s="52"/>
      <c r="G304" s="52"/>
      <c r="H304" s="54"/>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row>
    <row r="305" spans="1:58" ht="16.5" customHeight="1">
      <c r="A305" s="53"/>
      <c r="B305" s="53"/>
      <c r="C305" s="53"/>
      <c r="D305" s="53"/>
      <c r="E305" s="53"/>
      <c r="F305" s="52"/>
      <c r="G305" s="52"/>
      <c r="H305" s="54"/>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row>
    <row r="306" spans="1:58" ht="16.5" customHeight="1">
      <c r="A306" s="53"/>
      <c r="B306" s="53"/>
      <c r="C306" s="53"/>
      <c r="D306" s="53"/>
      <c r="E306" s="53"/>
      <c r="F306" s="52"/>
      <c r="G306" s="52"/>
      <c r="H306" s="54"/>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row>
    <row r="307" spans="1:58" ht="16.5" customHeight="1">
      <c r="A307" s="53"/>
      <c r="B307" s="53"/>
      <c r="C307" s="53"/>
      <c r="D307" s="53"/>
      <c r="E307" s="53"/>
      <c r="F307" s="52"/>
      <c r="G307" s="52"/>
      <c r="H307" s="54"/>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row>
    <row r="308" spans="1:58" ht="16.5" customHeight="1">
      <c r="A308" s="53"/>
      <c r="B308" s="53"/>
      <c r="C308" s="53"/>
      <c r="D308" s="53"/>
      <c r="E308" s="53"/>
      <c r="F308" s="52"/>
      <c r="G308" s="52"/>
      <c r="H308" s="54"/>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row>
    <row r="309" spans="1:58" ht="16.5" customHeight="1">
      <c r="A309" s="53"/>
      <c r="B309" s="53"/>
      <c r="C309" s="53"/>
      <c r="D309" s="53"/>
      <c r="E309" s="53"/>
      <c r="F309" s="52"/>
      <c r="G309" s="52"/>
      <c r="H309" s="54"/>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row>
    <row r="310" spans="1:58" ht="16.5" customHeight="1">
      <c r="A310" s="53"/>
      <c r="B310" s="53"/>
      <c r="C310" s="53"/>
      <c r="D310" s="53"/>
      <c r="E310" s="53"/>
      <c r="F310" s="52"/>
      <c r="G310" s="52"/>
      <c r="H310" s="54"/>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row>
    <row r="311" spans="1:58" ht="16.5" customHeight="1">
      <c r="A311" s="53"/>
      <c r="B311" s="53"/>
      <c r="C311" s="53"/>
      <c r="D311" s="53"/>
      <c r="E311" s="53"/>
      <c r="F311" s="52"/>
      <c r="G311" s="52"/>
      <c r="H311" s="54"/>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row>
    <row r="312" spans="1:58" ht="16.5" customHeight="1">
      <c r="A312" s="53"/>
      <c r="B312" s="53"/>
      <c r="C312" s="53"/>
      <c r="D312" s="53"/>
      <c r="E312" s="53"/>
      <c r="F312" s="52"/>
      <c r="G312" s="52"/>
      <c r="H312" s="54"/>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row>
    <row r="313" spans="1:58" ht="16.5" customHeight="1">
      <c r="A313" s="53"/>
      <c r="B313" s="53"/>
      <c r="C313" s="53"/>
      <c r="D313" s="53"/>
      <c r="E313" s="53"/>
      <c r="F313" s="52"/>
      <c r="G313" s="52"/>
      <c r="H313" s="54"/>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row>
    <row r="314" spans="1:58" ht="16.5" customHeight="1">
      <c r="A314" s="53"/>
      <c r="B314" s="53"/>
      <c r="C314" s="53"/>
      <c r="D314" s="53"/>
      <c r="E314" s="53"/>
      <c r="F314" s="52"/>
      <c r="G314" s="52"/>
      <c r="H314" s="54"/>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row>
    <row r="315" spans="1:58" ht="16.5" customHeight="1">
      <c r="A315" s="53"/>
      <c r="B315" s="53"/>
      <c r="C315" s="53"/>
      <c r="D315" s="53"/>
      <c r="E315" s="53"/>
      <c r="F315" s="52"/>
      <c r="G315" s="52"/>
      <c r="H315" s="54"/>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row>
    <row r="316" spans="1:58" ht="16.5" customHeight="1">
      <c r="A316" s="53"/>
      <c r="B316" s="53"/>
      <c r="C316" s="53"/>
      <c r="D316" s="53"/>
      <c r="E316" s="53"/>
      <c r="F316" s="52"/>
      <c r="G316" s="52"/>
      <c r="H316" s="54"/>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row>
    <row r="317" spans="1:58" ht="16.5" customHeight="1">
      <c r="A317" s="53"/>
      <c r="B317" s="53"/>
      <c r="C317" s="53"/>
      <c r="D317" s="53"/>
      <c r="E317" s="53"/>
      <c r="F317" s="52"/>
      <c r="G317" s="52"/>
      <c r="H317" s="54"/>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row>
    <row r="318" spans="1:58" ht="16.5" customHeight="1">
      <c r="A318" s="53"/>
      <c r="B318" s="53"/>
      <c r="C318" s="53"/>
      <c r="D318" s="53"/>
      <c r="E318" s="53"/>
      <c r="F318" s="52"/>
      <c r="G318" s="52"/>
      <c r="H318" s="54"/>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row>
    <row r="319" spans="1:58" ht="16.5" customHeight="1">
      <c r="A319" s="53"/>
      <c r="B319" s="53"/>
      <c r="C319" s="53"/>
      <c r="D319" s="53"/>
      <c r="E319" s="53"/>
      <c r="F319" s="52"/>
      <c r="G319" s="52"/>
      <c r="H319" s="54"/>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row>
    <row r="320" spans="1:58" ht="16.5" customHeight="1">
      <c r="A320" s="53"/>
      <c r="B320" s="53"/>
      <c r="C320" s="53"/>
      <c r="D320" s="53"/>
      <c r="E320" s="53"/>
      <c r="F320" s="52"/>
      <c r="G320" s="52"/>
      <c r="H320" s="54"/>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row>
    <row r="321" spans="1:58" ht="16.5" customHeight="1">
      <c r="A321" s="53"/>
      <c r="B321" s="53"/>
      <c r="C321" s="53"/>
      <c r="D321" s="53"/>
      <c r="E321" s="53"/>
      <c r="F321" s="52"/>
      <c r="G321" s="52"/>
      <c r="H321" s="54"/>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row>
    <row r="322" spans="1:58" ht="16.5" customHeight="1">
      <c r="A322" s="53"/>
      <c r="B322" s="53"/>
      <c r="C322" s="53"/>
      <c r="D322" s="53"/>
      <c r="E322" s="53"/>
      <c r="F322" s="52"/>
      <c r="G322" s="52"/>
      <c r="H322" s="54"/>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row>
    <row r="323" spans="1:58" ht="16.5" customHeight="1">
      <c r="A323" s="53"/>
      <c r="B323" s="53"/>
      <c r="C323" s="53"/>
      <c r="D323" s="53"/>
      <c r="E323" s="53"/>
      <c r="F323" s="52"/>
      <c r="G323" s="52"/>
      <c r="H323" s="54"/>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row>
    <row r="324" spans="1:58" ht="16.5" customHeight="1">
      <c r="A324" s="53"/>
      <c r="B324" s="53"/>
      <c r="C324" s="53"/>
      <c r="D324" s="53"/>
      <c r="E324" s="53"/>
      <c r="F324" s="52"/>
      <c r="G324" s="52"/>
      <c r="H324" s="54"/>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row>
    <row r="325" spans="1:58" ht="16.5" customHeight="1">
      <c r="A325" s="53"/>
      <c r="B325" s="53"/>
      <c r="C325" s="53"/>
      <c r="D325" s="53"/>
      <c r="E325" s="53"/>
      <c r="F325" s="52"/>
      <c r="G325" s="52"/>
      <c r="H325" s="54"/>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row>
    <row r="326" spans="1:58" ht="16.5" customHeight="1">
      <c r="A326" s="53"/>
      <c r="B326" s="53"/>
      <c r="C326" s="53"/>
      <c r="D326" s="53"/>
      <c r="E326" s="53"/>
      <c r="F326" s="52"/>
      <c r="G326" s="52"/>
      <c r="H326" s="54"/>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row>
    <row r="327" spans="1:58" ht="16.5" customHeight="1">
      <c r="A327" s="53"/>
      <c r="B327" s="53"/>
      <c r="C327" s="53"/>
      <c r="D327" s="53"/>
      <c r="E327" s="53"/>
      <c r="F327" s="52"/>
      <c r="G327" s="52"/>
      <c r="H327" s="54"/>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row>
    <row r="328" spans="1:58" ht="16.5" customHeight="1">
      <c r="A328" s="53"/>
      <c r="B328" s="53"/>
      <c r="C328" s="53"/>
      <c r="D328" s="53"/>
      <c r="E328" s="53"/>
      <c r="F328" s="52"/>
      <c r="G328" s="52"/>
      <c r="H328" s="54"/>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row>
    <row r="329" spans="1:58" ht="16.5" customHeight="1">
      <c r="A329" s="53"/>
      <c r="B329" s="53"/>
      <c r="C329" s="53"/>
      <c r="D329" s="53"/>
      <c r="E329" s="53"/>
      <c r="F329" s="52"/>
      <c r="G329" s="52"/>
      <c r="H329" s="54"/>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row>
    <row r="330" spans="1:58" ht="16.5" customHeight="1">
      <c r="A330" s="53"/>
      <c r="B330" s="53"/>
      <c r="C330" s="53"/>
      <c r="D330" s="53"/>
      <c r="E330" s="53"/>
      <c r="F330" s="52"/>
      <c r="G330" s="52"/>
      <c r="H330" s="54"/>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row>
    <row r="331" spans="1:58" ht="16.5" customHeight="1">
      <c r="A331" s="53"/>
      <c r="B331" s="53"/>
      <c r="C331" s="53"/>
      <c r="D331" s="53"/>
      <c r="E331" s="53"/>
      <c r="F331" s="52"/>
      <c r="G331" s="52"/>
      <c r="H331" s="54"/>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row>
    <row r="332" spans="1:58" ht="16.5" customHeight="1">
      <c r="A332" s="53"/>
      <c r="B332" s="53"/>
      <c r="C332" s="53"/>
      <c r="D332" s="53"/>
      <c r="E332" s="53"/>
      <c r="F332" s="52"/>
      <c r="G332" s="52"/>
      <c r="H332" s="54"/>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row>
    <row r="333" spans="1:58" ht="16.5" customHeight="1">
      <c r="A333" s="53"/>
      <c r="B333" s="53"/>
      <c r="C333" s="53"/>
      <c r="D333" s="53"/>
      <c r="E333" s="53"/>
      <c r="F333" s="52"/>
      <c r="G333" s="52"/>
      <c r="H333" s="54"/>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row>
    <row r="334" spans="1:58" ht="16.5" customHeight="1">
      <c r="A334" s="53"/>
      <c r="B334" s="53"/>
      <c r="C334" s="53"/>
      <c r="D334" s="53"/>
      <c r="E334" s="53"/>
      <c r="F334" s="52"/>
      <c r="G334" s="52"/>
      <c r="H334" s="54"/>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row>
    <row r="335" spans="1:58" ht="16.5" customHeight="1">
      <c r="A335" s="53"/>
      <c r="B335" s="53"/>
      <c r="C335" s="53"/>
      <c r="D335" s="53"/>
      <c r="E335" s="53"/>
      <c r="F335" s="52"/>
      <c r="G335" s="52"/>
      <c r="H335" s="54"/>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row>
    <row r="336" spans="1:58" ht="16.5" customHeight="1">
      <c r="A336" s="53"/>
      <c r="B336" s="53"/>
      <c r="C336" s="53"/>
      <c r="D336" s="53"/>
      <c r="E336" s="53"/>
      <c r="F336" s="52"/>
      <c r="G336" s="52"/>
      <c r="H336" s="54"/>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row>
    <row r="337" spans="1:58" ht="16.5" customHeight="1">
      <c r="A337" s="53"/>
      <c r="B337" s="53"/>
      <c r="C337" s="53"/>
      <c r="D337" s="53"/>
      <c r="E337" s="53"/>
      <c r="F337" s="52"/>
      <c r="G337" s="52"/>
      <c r="H337" s="54"/>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row>
    <row r="338" spans="1:58" ht="16.5" customHeight="1">
      <c r="A338" s="53"/>
      <c r="B338" s="53"/>
      <c r="C338" s="53"/>
      <c r="D338" s="53"/>
      <c r="E338" s="53"/>
      <c r="F338" s="52"/>
      <c r="G338" s="52"/>
      <c r="H338" s="54"/>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row>
    <row r="339" spans="1:58" ht="16.5" customHeight="1">
      <c r="A339" s="53"/>
      <c r="B339" s="53"/>
      <c r="C339" s="53"/>
      <c r="D339" s="53"/>
      <c r="E339" s="53"/>
      <c r="F339" s="52"/>
      <c r="G339" s="52"/>
      <c r="H339" s="54"/>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row>
    <row r="340" spans="1:58" ht="16.5" customHeight="1">
      <c r="A340" s="53"/>
      <c r="B340" s="53"/>
      <c r="C340" s="53"/>
      <c r="D340" s="53"/>
      <c r="E340" s="53"/>
      <c r="F340" s="52"/>
      <c r="G340" s="52"/>
      <c r="H340" s="54"/>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row>
    <row r="341" spans="1:58" ht="16.5" customHeight="1">
      <c r="A341" s="53"/>
      <c r="B341" s="53"/>
      <c r="C341" s="53"/>
      <c r="D341" s="53"/>
      <c r="E341" s="53"/>
      <c r="F341" s="52"/>
      <c r="G341" s="52"/>
      <c r="H341" s="54"/>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row>
    <row r="342" spans="1:58" ht="16.5" customHeight="1">
      <c r="A342" s="53"/>
      <c r="B342" s="53"/>
      <c r="C342" s="53"/>
      <c r="D342" s="53"/>
      <c r="E342" s="53"/>
      <c r="F342" s="52"/>
      <c r="G342" s="52"/>
      <c r="H342" s="54"/>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row>
    <row r="343" spans="1:58" ht="16.5" customHeight="1">
      <c r="A343" s="53"/>
      <c r="B343" s="53"/>
      <c r="C343" s="53"/>
      <c r="D343" s="53"/>
      <c r="E343" s="53"/>
      <c r="F343" s="52"/>
      <c r="G343" s="52"/>
      <c r="H343" s="54"/>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row>
    <row r="344" spans="1:58" ht="16.5" customHeight="1">
      <c r="A344" s="53"/>
      <c r="B344" s="53"/>
      <c r="C344" s="53"/>
      <c r="D344" s="53"/>
      <c r="E344" s="53"/>
      <c r="F344" s="52"/>
      <c r="G344" s="52"/>
      <c r="H344" s="54"/>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row>
    <row r="345" spans="1:58" ht="16.5" customHeight="1">
      <c r="A345" s="53"/>
      <c r="B345" s="53"/>
      <c r="C345" s="53"/>
      <c r="D345" s="53"/>
      <c r="E345" s="53"/>
      <c r="F345" s="52"/>
      <c r="G345" s="52"/>
      <c r="H345" s="54"/>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row>
    <row r="346" spans="1:58" ht="16.5" customHeight="1">
      <c r="A346" s="53"/>
      <c r="B346" s="53"/>
      <c r="C346" s="53"/>
      <c r="D346" s="53"/>
      <c r="E346" s="53"/>
      <c r="F346" s="52"/>
      <c r="G346" s="52"/>
      <c r="H346" s="54"/>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row>
    <row r="347" spans="1:58" ht="16.5" customHeight="1">
      <c r="A347" s="53"/>
      <c r="B347" s="53"/>
      <c r="C347" s="53"/>
      <c r="D347" s="53"/>
      <c r="E347" s="53"/>
      <c r="F347" s="52"/>
      <c r="G347" s="52"/>
      <c r="H347" s="54"/>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row>
    <row r="348" spans="1:58" ht="16.5" customHeight="1">
      <c r="A348" s="53"/>
      <c r="B348" s="53"/>
      <c r="C348" s="53"/>
      <c r="D348" s="53"/>
      <c r="E348" s="53"/>
      <c r="F348" s="52"/>
      <c r="G348" s="52"/>
      <c r="H348" s="54"/>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row>
    <row r="349" spans="1:58" ht="16.5" customHeight="1">
      <c r="A349" s="53"/>
      <c r="B349" s="53"/>
      <c r="C349" s="53"/>
      <c r="D349" s="53"/>
      <c r="E349" s="53"/>
      <c r="F349" s="52"/>
      <c r="G349" s="52"/>
      <c r="H349" s="54"/>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row>
    <row r="350" spans="1:58" ht="16.5" customHeight="1">
      <c r="A350" s="53"/>
      <c r="B350" s="53"/>
      <c r="C350" s="53"/>
      <c r="D350" s="53"/>
      <c r="E350" s="53"/>
      <c r="F350" s="52"/>
      <c r="G350" s="52"/>
      <c r="H350" s="54"/>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row>
    <row r="351" spans="1:58" ht="16.5" customHeight="1">
      <c r="A351" s="53"/>
      <c r="B351" s="53"/>
      <c r="C351" s="53"/>
      <c r="D351" s="53"/>
      <c r="E351" s="53"/>
      <c r="F351" s="52"/>
      <c r="G351" s="52"/>
      <c r="H351" s="54"/>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row>
    <row r="352" spans="1:58" ht="16.5" customHeight="1">
      <c r="A352" s="53"/>
      <c r="B352" s="53"/>
      <c r="C352" s="53"/>
      <c r="D352" s="53"/>
      <c r="E352" s="53"/>
      <c r="F352" s="52"/>
      <c r="G352" s="52"/>
      <c r="H352" s="54"/>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row>
    <row r="353" spans="1:58" ht="16.5" customHeight="1">
      <c r="A353" s="53"/>
      <c r="B353" s="53"/>
      <c r="C353" s="53"/>
      <c r="D353" s="53"/>
      <c r="E353" s="53"/>
      <c r="F353" s="52"/>
      <c r="G353" s="52"/>
      <c r="H353" s="54"/>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row>
    <row r="354" spans="1:58" ht="16.5" customHeight="1">
      <c r="A354" s="53"/>
      <c r="B354" s="53"/>
      <c r="C354" s="53"/>
      <c r="D354" s="53"/>
      <c r="E354" s="53"/>
      <c r="F354" s="52"/>
      <c r="G354" s="52"/>
      <c r="H354" s="54"/>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row>
    <row r="355" spans="1:58" ht="16.5" customHeight="1">
      <c r="A355" s="53"/>
      <c r="B355" s="53"/>
      <c r="C355" s="53"/>
      <c r="D355" s="53"/>
      <c r="E355" s="53"/>
      <c r="F355" s="52"/>
      <c r="G355" s="52"/>
      <c r="H355" s="54"/>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row>
    <row r="356" spans="1:58" ht="16.5" customHeight="1">
      <c r="A356" s="53"/>
      <c r="B356" s="53"/>
      <c r="C356" s="53"/>
      <c r="D356" s="53"/>
      <c r="E356" s="53"/>
      <c r="F356" s="52"/>
      <c r="G356" s="52"/>
      <c r="H356" s="54"/>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row>
    <row r="357" spans="1:58" ht="16.5" customHeight="1">
      <c r="A357" s="53"/>
      <c r="B357" s="53"/>
      <c r="C357" s="53"/>
      <c r="D357" s="53"/>
      <c r="E357" s="53"/>
      <c r="F357" s="52"/>
      <c r="G357" s="52"/>
      <c r="H357" s="54"/>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row>
    <row r="358" spans="1:58" ht="16.5" customHeight="1">
      <c r="A358" s="53"/>
      <c r="B358" s="53"/>
      <c r="C358" s="53"/>
      <c r="D358" s="53"/>
      <c r="E358" s="53"/>
      <c r="F358" s="52"/>
      <c r="G358" s="52"/>
      <c r="H358" s="54"/>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row>
    <row r="359" spans="1:58" ht="16.5" customHeight="1">
      <c r="A359" s="53"/>
      <c r="B359" s="53"/>
      <c r="C359" s="53"/>
      <c r="D359" s="53"/>
      <c r="E359" s="53"/>
      <c r="F359" s="52"/>
      <c r="G359" s="52"/>
      <c r="H359" s="54"/>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row>
    <row r="360" spans="1:58" ht="16.5" customHeight="1">
      <c r="A360" s="53"/>
      <c r="B360" s="53"/>
      <c r="C360" s="53"/>
      <c r="D360" s="53"/>
      <c r="E360" s="53"/>
      <c r="F360" s="52"/>
      <c r="G360" s="52"/>
      <c r="H360" s="54"/>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row>
    <row r="361" spans="1:58" ht="16.5" customHeight="1">
      <c r="A361" s="53"/>
      <c r="B361" s="53"/>
      <c r="C361" s="53"/>
      <c r="D361" s="53"/>
      <c r="E361" s="53"/>
      <c r="F361" s="52"/>
      <c r="G361" s="52"/>
      <c r="H361" s="54"/>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row>
    <row r="362" spans="1:58" ht="16.5" customHeight="1">
      <c r="A362" s="53"/>
      <c r="B362" s="53"/>
      <c r="C362" s="53"/>
      <c r="D362" s="53"/>
      <c r="E362" s="53"/>
      <c r="F362" s="52"/>
      <c r="G362" s="52"/>
      <c r="H362" s="54"/>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row>
    <row r="363" spans="1:58" ht="16.5" customHeight="1">
      <c r="A363" s="53"/>
      <c r="B363" s="53"/>
      <c r="C363" s="53"/>
      <c r="D363" s="53"/>
      <c r="E363" s="53"/>
      <c r="F363" s="52"/>
      <c r="G363" s="52"/>
      <c r="H363" s="54"/>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row>
    <row r="364" spans="1:58" ht="16.5" customHeight="1">
      <c r="A364" s="53"/>
      <c r="B364" s="53"/>
      <c r="C364" s="53"/>
      <c r="D364" s="53"/>
      <c r="E364" s="53"/>
      <c r="F364" s="52"/>
      <c r="G364" s="52"/>
      <c r="H364" s="54"/>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row>
    <row r="365" spans="1:58" ht="16.5" customHeight="1">
      <c r="A365" s="53"/>
      <c r="B365" s="53"/>
      <c r="C365" s="53"/>
      <c r="D365" s="53"/>
      <c r="E365" s="53"/>
      <c r="F365" s="52"/>
      <c r="G365" s="52"/>
      <c r="H365" s="54"/>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row>
    <row r="366" spans="1:58" ht="16.5" customHeight="1">
      <c r="A366" s="53"/>
      <c r="B366" s="53"/>
      <c r="C366" s="53"/>
      <c r="D366" s="53"/>
      <c r="E366" s="53"/>
      <c r="F366" s="52"/>
      <c r="G366" s="52"/>
      <c r="H366" s="54"/>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row>
    <row r="367" spans="1:58" ht="16.5" customHeight="1">
      <c r="A367" s="53"/>
      <c r="B367" s="53"/>
      <c r="C367" s="53"/>
      <c r="D367" s="53"/>
      <c r="E367" s="53"/>
      <c r="F367" s="52"/>
      <c r="G367" s="52"/>
      <c r="H367" s="54"/>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row>
    <row r="368" spans="1:58" ht="16.5" customHeight="1">
      <c r="A368" s="53"/>
      <c r="B368" s="53"/>
      <c r="C368" s="53"/>
      <c r="D368" s="53"/>
      <c r="E368" s="53"/>
      <c r="F368" s="52"/>
      <c r="G368" s="52"/>
      <c r="H368" s="54"/>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row>
    <row r="369" spans="1:58" ht="16.5" customHeight="1">
      <c r="A369" s="53"/>
      <c r="B369" s="53"/>
      <c r="C369" s="53"/>
      <c r="D369" s="53"/>
      <c r="E369" s="53"/>
      <c r="F369" s="52"/>
      <c r="G369" s="52"/>
      <c r="H369" s="54"/>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row>
    <row r="370" spans="1:58" ht="16.5" customHeight="1">
      <c r="A370" s="53"/>
      <c r="B370" s="53"/>
      <c r="C370" s="53"/>
      <c r="D370" s="53"/>
      <c r="E370" s="53"/>
      <c r="F370" s="52"/>
      <c r="G370" s="52"/>
      <c r="H370" s="54"/>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row>
    <row r="371" spans="1:58" ht="16.5" customHeight="1">
      <c r="A371" s="53"/>
      <c r="B371" s="53"/>
      <c r="C371" s="53"/>
      <c r="D371" s="53"/>
      <c r="E371" s="53"/>
      <c r="F371" s="52"/>
      <c r="G371" s="52"/>
      <c r="H371" s="54"/>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row>
    <row r="372" spans="1:58" ht="16.5" customHeight="1">
      <c r="A372" s="53"/>
      <c r="B372" s="53"/>
      <c r="C372" s="53"/>
      <c r="D372" s="53"/>
      <c r="E372" s="53"/>
      <c r="F372" s="52"/>
      <c r="G372" s="52"/>
      <c r="H372" s="54"/>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row>
    <row r="373" spans="1:58" ht="16.5" customHeight="1">
      <c r="A373" s="53"/>
      <c r="B373" s="53"/>
      <c r="C373" s="53"/>
      <c r="D373" s="53"/>
      <c r="E373" s="53"/>
      <c r="F373" s="52"/>
      <c r="G373" s="52"/>
      <c r="H373" s="54"/>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row>
    <row r="374" spans="1:58" ht="16.5" customHeight="1">
      <c r="A374" s="53"/>
      <c r="B374" s="53"/>
      <c r="C374" s="53"/>
      <c r="D374" s="53"/>
      <c r="E374" s="53"/>
      <c r="F374" s="52"/>
      <c r="G374" s="52"/>
      <c r="H374" s="54"/>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row>
    <row r="375" spans="1:58" ht="16.5" customHeight="1">
      <c r="A375" s="53"/>
      <c r="B375" s="53"/>
      <c r="C375" s="53"/>
      <c r="D375" s="53"/>
      <c r="E375" s="53"/>
      <c r="F375" s="52"/>
      <c r="G375" s="52"/>
      <c r="H375" s="54"/>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row>
    <row r="376" spans="1:58" ht="16.5" customHeight="1">
      <c r="A376" s="53"/>
      <c r="B376" s="53"/>
      <c r="C376" s="53"/>
      <c r="D376" s="53"/>
      <c r="E376" s="53"/>
      <c r="F376" s="52"/>
      <c r="G376" s="52"/>
      <c r="H376" s="54"/>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row>
    <row r="377" spans="1:58" ht="16.5" customHeight="1">
      <c r="A377" s="53"/>
      <c r="B377" s="53"/>
      <c r="C377" s="53"/>
      <c r="D377" s="53"/>
      <c r="E377" s="53"/>
      <c r="F377" s="52"/>
      <c r="G377" s="52"/>
      <c r="H377" s="54"/>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row>
    <row r="378" spans="1:58" ht="16.5" customHeight="1">
      <c r="A378" s="53"/>
      <c r="B378" s="53"/>
      <c r="C378" s="53"/>
      <c r="D378" s="53"/>
      <c r="E378" s="53"/>
      <c r="F378" s="52"/>
      <c r="G378" s="52"/>
      <c r="H378" s="54"/>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row>
    <row r="379" spans="1:58" ht="16.5" customHeight="1">
      <c r="A379" s="53"/>
      <c r="B379" s="53"/>
      <c r="C379" s="53"/>
      <c r="D379" s="53"/>
      <c r="E379" s="53"/>
      <c r="F379" s="52"/>
      <c r="G379" s="52"/>
      <c r="H379" s="54"/>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row>
    <row r="380" spans="1:58" ht="16.5" customHeight="1">
      <c r="A380" s="53"/>
      <c r="B380" s="53"/>
      <c r="C380" s="53"/>
      <c r="D380" s="53"/>
      <c r="E380" s="53"/>
      <c r="F380" s="52"/>
      <c r="G380" s="52"/>
      <c r="H380" s="54"/>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row>
    <row r="381" spans="1:58" ht="16.5" customHeight="1">
      <c r="A381" s="53"/>
      <c r="B381" s="53"/>
      <c r="C381" s="53"/>
      <c r="D381" s="53"/>
      <c r="E381" s="53"/>
      <c r="F381" s="52"/>
      <c r="G381" s="52"/>
      <c r="H381" s="54"/>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row>
    <row r="382" spans="1:58" ht="16.5" customHeight="1">
      <c r="A382" s="53"/>
      <c r="B382" s="53"/>
      <c r="C382" s="53"/>
      <c r="D382" s="53"/>
      <c r="E382" s="53"/>
      <c r="F382" s="52"/>
      <c r="G382" s="52"/>
      <c r="H382" s="54"/>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row>
    <row r="383" spans="1:58" ht="16.5" customHeight="1">
      <c r="A383" s="53"/>
      <c r="B383" s="53"/>
      <c r="C383" s="53"/>
      <c r="D383" s="53"/>
      <c r="E383" s="53"/>
      <c r="F383" s="52"/>
      <c r="G383" s="52"/>
      <c r="H383" s="54"/>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row>
    <row r="384" spans="1:58" ht="16.5" customHeight="1">
      <c r="A384" s="53"/>
      <c r="B384" s="53"/>
      <c r="C384" s="53"/>
      <c r="D384" s="53"/>
      <c r="E384" s="53"/>
      <c r="F384" s="52"/>
      <c r="G384" s="52"/>
      <c r="H384" s="54"/>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row>
    <row r="385" spans="1:58" ht="16.5" customHeight="1">
      <c r="A385" s="53"/>
      <c r="B385" s="53"/>
      <c r="C385" s="53"/>
      <c r="D385" s="53"/>
      <c r="E385" s="53"/>
      <c r="F385" s="52"/>
      <c r="G385" s="52"/>
      <c r="H385" s="54"/>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row>
    <row r="386" spans="1:58" ht="16.5" customHeight="1">
      <c r="A386" s="53"/>
      <c r="B386" s="53"/>
      <c r="C386" s="53"/>
      <c r="D386" s="53"/>
      <c r="E386" s="53"/>
      <c r="F386" s="52"/>
      <c r="G386" s="52"/>
      <c r="H386" s="54"/>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row>
    <row r="387" spans="1:58" ht="16.5" customHeight="1">
      <c r="A387" s="53"/>
      <c r="B387" s="53"/>
      <c r="C387" s="53"/>
      <c r="D387" s="53"/>
      <c r="E387" s="53"/>
      <c r="F387" s="52"/>
      <c r="G387" s="52"/>
      <c r="H387" s="54"/>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row>
    <row r="388" spans="1:58" ht="16.5" customHeight="1">
      <c r="A388" s="53"/>
      <c r="B388" s="53"/>
      <c r="C388" s="53"/>
      <c r="D388" s="53"/>
      <c r="E388" s="53"/>
      <c r="F388" s="52"/>
      <c r="G388" s="52"/>
      <c r="H388" s="54"/>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row>
    <row r="389" spans="1:58" ht="16.5" customHeight="1">
      <c r="A389" s="53"/>
      <c r="B389" s="53"/>
      <c r="C389" s="53"/>
      <c r="D389" s="53"/>
      <c r="E389" s="53"/>
      <c r="F389" s="52"/>
      <c r="G389" s="52"/>
      <c r="H389" s="54"/>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row>
    <row r="390" spans="1:58" ht="16.5" customHeight="1">
      <c r="A390" s="53"/>
      <c r="B390" s="53"/>
      <c r="C390" s="53"/>
      <c r="D390" s="53"/>
      <c r="E390" s="53"/>
      <c r="F390" s="52"/>
      <c r="G390" s="52"/>
      <c r="H390" s="54"/>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row>
    <row r="391" spans="1:58" ht="16.5" customHeight="1">
      <c r="A391" s="53"/>
      <c r="B391" s="53"/>
      <c r="C391" s="53"/>
      <c r="D391" s="53"/>
      <c r="E391" s="53"/>
      <c r="F391" s="52"/>
      <c r="G391" s="52"/>
      <c r="H391" s="54"/>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row>
    <row r="392" spans="1:58" ht="16.5" customHeight="1">
      <c r="A392" s="53"/>
      <c r="B392" s="53"/>
      <c r="C392" s="53"/>
      <c r="D392" s="53"/>
      <c r="E392" s="53"/>
      <c r="F392" s="52"/>
      <c r="G392" s="52"/>
      <c r="H392" s="54"/>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row>
    <row r="393" spans="1:58" ht="16.5" customHeight="1">
      <c r="A393" s="53"/>
      <c r="B393" s="53"/>
      <c r="C393" s="53"/>
      <c r="D393" s="53"/>
      <c r="E393" s="53"/>
      <c r="F393" s="52"/>
      <c r="G393" s="52"/>
      <c r="H393" s="54"/>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row>
    <row r="394" spans="1:58" ht="16.5" customHeight="1">
      <c r="A394" s="53"/>
      <c r="B394" s="53"/>
      <c r="C394" s="53"/>
      <c r="D394" s="53"/>
      <c r="E394" s="53"/>
      <c r="F394" s="52"/>
      <c r="G394" s="52"/>
      <c r="H394" s="54"/>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row>
    <row r="395" spans="1:58" ht="16.5" customHeight="1">
      <c r="A395" s="53"/>
      <c r="B395" s="53"/>
      <c r="C395" s="53"/>
      <c r="D395" s="53"/>
      <c r="E395" s="53"/>
      <c r="F395" s="52"/>
      <c r="G395" s="52"/>
      <c r="H395" s="54"/>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row>
    <row r="396" spans="1:58" ht="16.5" customHeight="1">
      <c r="A396" s="53"/>
      <c r="B396" s="53"/>
      <c r="C396" s="53"/>
      <c r="D396" s="53"/>
      <c r="E396" s="53"/>
      <c r="F396" s="52"/>
      <c r="G396" s="52"/>
      <c r="H396" s="54"/>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row>
    <row r="397" spans="1:58" ht="16.5" customHeight="1">
      <c r="A397" s="53"/>
      <c r="B397" s="53"/>
      <c r="C397" s="53"/>
      <c r="D397" s="53"/>
      <c r="E397" s="53"/>
      <c r="F397" s="52"/>
      <c r="G397" s="52"/>
      <c r="H397" s="54"/>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row>
    <row r="398" spans="1:58" ht="16.5" customHeight="1">
      <c r="A398" s="53"/>
      <c r="B398" s="53"/>
      <c r="C398" s="53"/>
      <c r="D398" s="53"/>
      <c r="E398" s="53"/>
      <c r="F398" s="52"/>
      <c r="G398" s="52"/>
      <c r="H398" s="54"/>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row>
    <row r="399" spans="1:58" ht="16.5" customHeight="1">
      <c r="A399" s="53"/>
      <c r="B399" s="53"/>
      <c r="C399" s="53"/>
      <c r="D399" s="53"/>
      <c r="E399" s="53"/>
      <c r="F399" s="52"/>
      <c r="G399" s="52"/>
      <c r="H399" s="54"/>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row>
    <row r="400" spans="1:58" ht="16.5" customHeight="1">
      <c r="A400" s="53"/>
      <c r="B400" s="53"/>
      <c r="C400" s="53"/>
      <c r="D400" s="53"/>
      <c r="E400" s="53"/>
      <c r="F400" s="52"/>
      <c r="G400" s="52"/>
      <c r="H400" s="54"/>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row>
    <row r="401" spans="1:58" ht="16.5" customHeight="1">
      <c r="A401" s="53"/>
      <c r="B401" s="53"/>
      <c r="C401" s="53"/>
      <c r="D401" s="53"/>
      <c r="E401" s="53"/>
      <c r="F401" s="52"/>
      <c r="G401" s="52"/>
      <c r="H401" s="54"/>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row>
    <row r="402" spans="1:58" ht="16.5" customHeight="1">
      <c r="A402" s="53"/>
      <c r="B402" s="53"/>
      <c r="C402" s="53"/>
      <c r="D402" s="53"/>
      <c r="E402" s="53"/>
      <c r="F402" s="52"/>
      <c r="G402" s="52"/>
      <c r="H402" s="54"/>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row>
    <row r="403" spans="1:58" ht="16.5" customHeight="1">
      <c r="A403" s="53"/>
      <c r="B403" s="53"/>
      <c r="C403" s="53"/>
      <c r="D403" s="53"/>
      <c r="E403" s="53"/>
      <c r="F403" s="52"/>
      <c r="G403" s="52"/>
      <c r="H403" s="54"/>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row>
    <row r="404" spans="1:58" ht="16.5" customHeight="1">
      <c r="A404" s="53"/>
      <c r="B404" s="53"/>
      <c r="C404" s="53"/>
      <c r="D404" s="53"/>
      <c r="E404" s="53"/>
      <c r="F404" s="52"/>
      <c r="G404" s="52"/>
      <c r="H404" s="54"/>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row>
    <row r="405" spans="1:58" ht="16.5" customHeight="1">
      <c r="A405" s="53"/>
      <c r="B405" s="53"/>
      <c r="C405" s="53"/>
      <c r="D405" s="53"/>
      <c r="E405" s="53"/>
      <c r="F405" s="52"/>
      <c r="G405" s="52"/>
      <c r="H405" s="54"/>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row>
    <row r="406" spans="1:58" ht="16.5" customHeight="1">
      <c r="A406" s="53"/>
      <c r="B406" s="53"/>
      <c r="C406" s="53"/>
      <c r="D406" s="53"/>
      <c r="E406" s="53"/>
      <c r="F406" s="52"/>
      <c r="G406" s="52"/>
      <c r="H406" s="54"/>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row>
    <row r="407" spans="1:58" ht="16.5" customHeight="1">
      <c r="A407" s="53"/>
      <c r="B407" s="53"/>
      <c r="C407" s="53"/>
      <c r="D407" s="53"/>
      <c r="E407" s="53"/>
      <c r="F407" s="52"/>
      <c r="G407" s="52"/>
      <c r="H407" s="54"/>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row>
    <row r="408" spans="1:58" ht="16.5" customHeight="1">
      <c r="A408" s="53"/>
      <c r="B408" s="53"/>
      <c r="C408" s="53"/>
      <c r="D408" s="53"/>
      <c r="E408" s="53"/>
      <c r="F408" s="52"/>
      <c r="G408" s="52"/>
      <c r="H408" s="54"/>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row>
    <row r="409" spans="1:58" ht="16.5" customHeight="1">
      <c r="A409" s="53"/>
      <c r="B409" s="53"/>
      <c r="C409" s="53"/>
      <c r="D409" s="53"/>
      <c r="E409" s="53"/>
      <c r="F409" s="52"/>
      <c r="G409" s="52"/>
      <c r="H409" s="54"/>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row>
    <row r="410" spans="1:58" ht="16.5" customHeight="1">
      <c r="A410" s="53"/>
      <c r="B410" s="53"/>
      <c r="C410" s="53"/>
      <c r="D410" s="53"/>
      <c r="E410" s="53"/>
      <c r="F410" s="52"/>
      <c r="G410" s="52"/>
      <c r="H410" s="54"/>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row>
    <row r="411" spans="1:58" ht="16.5" customHeight="1">
      <c r="A411" s="53"/>
      <c r="B411" s="53"/>
      <c r="C411" s="53"/>
      <c r="D411" s="53"/>
      <c r="E411" s="53"/>
      <c r="F411" s="52"/>
      <c r="G411" s="52"/>
      <c r="H411" s="54"/>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row>
    <row r="412" spans="1:58" ht="16.5" customHeight="1">
      <c r="A412" s="53"/>
      <c r="B412" s="53"/>
      <c r="C412" s="53"/>
      <c r="D412" s="53"/>
      <c r="E412" s="53"/>
      <c r="F412" s="52"/>
      <c r="G412" s="52"/>
      <c r="H412" s="54"/>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row>
    <row r="413" spans="1:58" ht="16.5" customHeight="1">
      <c r="A413" s="53"/>
      <c r="B413" s="53"/>
      <c r="C413" s="53"/>
      <c r="D413" s="53"/>
      <c r="E413" s="53"/>
      <c r="F413" s="52"/>
      <c r="G413" s="52"/>
      <c r="H413" s="54"/>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row>
    <row r="414" spans="1:58" ht="16.5" customHeight="1">
      <c r="A414" s="53"/>
      <c r="B414" s="53"/>
      <c r="C414" s="53"/>
      <c r="D414" s="53"/>
      <c r="E414" s="53"/>
      <c r="F414" s="52"/>
      <c r="G414" s="52"/>
      <c r="H414" s="54"/>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row>
    <row r="415" spans="1:58" ht="16.5" customHeight="1">
      <c r="A415" s="53"/>
      <c r="B415" s="53"/>
      <c r="C415" s="53"/>
      <c r="D415" s="53"/>
      <c r="E415" s="53"/>
      <c r="F415" s="52"/>
      <c r="G415" s="52"/>
      <c r="H415" s="54"/>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row>
    <row r="416" spans="1:58" ht="16.5" customHeight="1">
      <c r="A416" s="53"/>
      <c r="B416" s="53"/>
      <c r="C416" s="53"/>
      <c r="D416" s="53"/>
      <c r="E416" s="53"/>
      <c r="F416" s="52"/>
      <c r="G416" s="52"/>
      <c r="H416" s="54"/>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row>
    <row r="417" spans="1:58" ht="16.5" customHeight="1">
      <c r="A417" s="53"/>
      <c r="B417" s="53"/>
      <c r="C417" s="53"/>
      <c r="D417" s="53"/>
      <c r="E417" s="53"/>
      <c r="F417" s="52"/>
      <c r="G417" s="52"/>
      <c r="H417" s="54"/>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row>
    <row r="418" spans="1:58" ht="16.5" customHeight="1">
      <c r="A418" s="53"/>
      <c r="B418" s="53"/>
      <c r="C418" s="53"/>
      <c r="D418" s="53"/>
      <c r="E418" s="53"/>
      <c r="F418" s="52"/>
      <c r="G418" s="52"/>
      <c r="H418" s="54"/>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row>
    <row r="419" spans="1:58" ht="16.5" customHeight="1">
      <c r="A419" s="53"/>
      <c r="B419" s="53"/>
      <c r="C419" s="53"/>
      <c r="D419" s="53"/>
      <c r="E419" s="53"/>
      <c r="F419" s="52"/>
      <c r="G419" s="52"/>
      <c r="H419" s="54"/>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row>
    <row r="420" spans="1:58" ht="16.5" customHeight="1">
      <c r="A420" s="53"/>
      <c r="B420" s="53"/>
      <c r="C420" s="53"/>
      <c r="D420" s="53"/>
      <c r="E420" s="53"/>
      <c r="F420" s="52"/>
      <c r="G420" s="52"/>
      <c r="H420" s="54"/>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row>
    <row r="421" spans="1:58" ht="16.5" customHeight="1">
      <c r="A421" s="53"/>
      <c r="B421" s="53"/>
      <c r="C421" s="53"/>
      <c r="D421" s="53"/>
      <c r="E421" s="53"/>
      <c r="F421" s="52"/>
      <c r="G421" s="52"/>
      <c r="H421" s="54"/>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row>
    <row r="422" spans="1:58" ht="16.5" customHeight="1">
      <c r="A422" s="53"/>
      <c r="B422" s="53"/>
      <c r="C422" s="53"/>
      <c r="D422" s="53"/>
      <c r="E422" s="53"/>
      <c r="F422" s="52"/>
      <c r="G422" s="52"/>
      <c r="H422" s="54"/>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row>
    <row r="423" spans="1:58" ht="16.5" customHeight="1">
      <c r="A423" s="53"/>
      <c r="B423" s="53"/>
      <c r="C423" s="53"/>
      <c r="D423" s="53"/>
      <c r="E423" s="53"/>
      <c r="F423" s="52"/>
      <c r="G423" s="52"/>
      <c r="H423" s="54"/>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row>
    <row r="424" spans="1:58" ht="16.5" customHeight="1">
      <c r="A424" s="53"/>
      <c r="B424" s="53"/>
      <c r="C424" s="53"/>
      <c r="D424" s="53"/>
      <c r="E424" s="53"/>
      <c r="F424" s="52"/>
      <c r="G424" s="52"/>
      <c r="H424" s="54"/>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row>
    <row r="425" spans="1:58" ht="16.5" customHeight="1">
      <c r="A425" s="53"/>
      <c r="B425" s="53"/>
      <c r="C425" s="53"/>
      <c r="D425" s="53"/>
      <c r="E425" s="53"/>
      <c r="F425" s="52"/>
      <c r="G425" s="52"/>
      <c r="H425" s="54"/>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row>
    <row r="426" spans="1:58" ht="16.5" customHeight="1">
      <c r="A426" s="53"/>
      <c r="B426" s="53"/>
      <c r="C426" s="53"/>
      <c r="D426" s="53"/>
      <c r="E426" s="53"/>
      <c r="F426" s="52"/>
      <c r="G426" s="52"/>
      <c r="H426" s="54"/>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row>
    <row r="427" spans="1:58" ht="16.5" customHeight="1">
      <c r="A427" s="53"/>
      <c r="B427" s="53"/>
      <c r="C427" s="53"/>
      <c r="D427" s="53"/>
      <c r="E427" s="53"/>
      <c r="F427" s="52"/>
      <c r="G427" s="52"/>
      <c r="H427" s="54"/>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row>
    <row r="428" spans="1:58" ht="16.5" customHeight="1">
      <c r="A428" s="53"/>
      <c r="B428" s="53"/>
      <c r="C428" s="53"/>
      <c r="D428" s="53"/>
      <c r="E428" s="53"/>
      <c r="F428" s="52"/>
      <c r="G428" s="52"/>
      <c r="H428" s="54"/>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row>
    <row r="429" spans="1:58" ht="16.5" customHeight="1">
      <c r="A429" s="53"/>
      <c r="B429" s="53"/>
      <c r="C429" s="53"/>
      <c r="D429" s="53"/>
      <c r="E429" s="53"/>
      <c r="F429" s="52"/>
      <c r="G429" s="52"/>
      <c r="H429" s="54"/>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row>
    <row r="430" spans="1:58" ht="16.5" customHeight="1">
      <c r="A430" s="53"/>
      <c r="B430" s="53"/>
      <c r="C430" s="53"/>
      <c r="D430" s="53"/>
      <c r="E430" s="53"/>
      <c r="F430" s="52"/>
      <c r="G430" s="52"/>
      <c r="H430" s="54"/>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row>
    <row r="431" spans="1:58" ht="16.5" customHeight="1">
      <c r="A431" s="53"/>
      <c r="B431" s="53"/>
      <c r="C431" s="53"/>
      <c r="D431" s="53"/>
      <c r="E431" s="53"/>
      <c r="F431" s="52"/>
      <c r="G431" s="52"/>
      <c r="H431" s="54"/>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row>
    <row r="432" spans="1:58" ht="16.5" customHeight="1">
      <c r="A432" s="53"/>
      <c r="B432" s="53"/>
      <c r="C432" s="53"/>
      <c r="D432" s="53"/>
      <c r="E432" s="53"/>
      <c r="F432" s="52"/>
      <c r="G432" s="52"/>
      <c r="H432" s="54"/>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row>
    <row r="433" spans="1:58" ht="16.5" customHeight="1">
      <c r="A433" s="53"/>
      <c r="B433" s="53"/>
      <c r="C433" s="53"/>
      <c r="D433" s="53"/>
      <c r="E433" s="53"/>
      <c r="F433" s="52"/>
      <c r="G433" s="52"/>
      <c r="H433" s="54"/>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row>
    <row r="434" spans="1:58" ht="16.5" customHeight="1">
      <c r="A434" s="53"/>
      <c r="B434" s="53"/>
      <c r="C434" s="53"/>
      <c r="D434" s="53"/>
      <c r="E434" s="53"/>
      <c r="F434" s="52"/>
      <c r="G434" s="52"/>
      <c r="H434" s="54"/>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row>
    <row r="435" spans="1:58" ht="16.5" customHeight="1">
      <c r="A435" s="53"/>
      <c r="B435" s="53"/>
      <c r="C435" s="53"/>
      <c r="D435" s="53"/>
      <c r="E435" s="53"/>
      <c r="F435" s="52"/>
      <c r="G435" s="52"/>
      <c r="H435" s="54"/>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row>
    <row r="436" spans="1:58" ht="16.5" customHeight="1">
      <c r="A436" s="53"/>
      <c r="B436" s="53"/>
      <c r="C436" s="53"/>
      <c r="D436" s="53"/>
      <c r="E436" s="53"/>
      <c r="F436" s="52"/>
      <c r="G436" s="52"/>
      <c r="H436" s="54"/>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row>
    <row r="437" spans="1:58" ht="16.5" customHeight="1">
      <c r="A437" s="53"/>
      <c r="B437" s="53"/>
      <c r="C437" s="53"/>
      <c r="D437" s="53"/>
      <c r="E437" s="53"/>
      <c r="F437" s="52"/>
      <c r="G437" s="52"/>
      <c r="H437" s="54"/>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row>
    <row r="438" spans="1:58" ht="16.5" customHeight="1">
      <c r="A438" s="53"/>
      <c r="B438" s="53"/>
      <c r="C438" s="53"/>
      <c r="D438" s="53"/>
      <c r="E438" s="53"/>
      <c r="F438" s="52"/>
      <c r="G438" s="52"/>
      <c r="H438" s="54"/>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row>
    <row r="439" spans="1:58" ht="16.5" customHeight="1">
      <c r="A439" s="53"/>
      <c r="B439" s="53"/>
      <c r="C439" s="53"/>
      <c r="D439" s="53"/>
      <c r="E439" s="53"/>
      <c r="F439" s="52"/>
      <c r="G439" s="52"/>
      <c r="H439" s="54"/>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row>
    <row r="440" spans="1:58" ht="16.5" customHeight="1">
      <c r="A440" s="53"/>
      <c r="B440" s="53"/>
      <c r="C440" s="53"/>
      <c r="D440" s="53"/>
      <c r="E440" s="53"/>
      <c r="F440" s="52"/>
      <c r="G440" s="52"/>
      <c r="H440" s="54"/>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row>
    <row r="441" spans="1:58" ht="16.5" customHeight="1">
      <c r="A441" s="53"/>
      <c r="B441" s="53"/>
      <c r="C441" s="53"/>
      <c r="D441" s="53"/>
      <c r="E441" s="53"/>
      <c r="F441" s="52"/>
      <c r="G441" s="52"/>
      <c r="H441" s="54"/>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row>
    <row r="442" spans="1:58" ht="16.5" customHeight="1">
      <c r="A442" s="53"/>
      <c r="B442" s="53"/>
      <c r="C442" s="53"/>
      <c r="D442" s="53"/>
      <c r="E442" s="53"/>
      <c r="F442" s="52"/>
      <c r="G442" s="52"/>
      <c r="H442" s="54"/>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row>
    <row r="443" spans="1:58" ht="16.5" customHeight="1">
      <c r="A443" s="53"/>
      <c r="B443" s="53"/>
      <c r="C443" s="53"/>
      <c r="D443" s="53"/>
      <c r="E443" s="53"/>
      <c r="F443" s="52"/>
      <c r="G443" s="52"/>
      <c r="H443" s="54"/>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row>
    <row r="444" spans="1:58" ht="16.5" customHeight="1">
      <c r="A444" s="53"/>
      <c r="B444" s="53"/>
      <c r="C444" s="53"/>
      <c r="D444" s="53"/>
      <c r="E444" s="53"/>
      <c r="F444" s="52"/>
      <c r="G444" s="52"/>
      <c r="H444" s="54"/>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row>
    <row r="445" spans="1:58" ht="16.5" customHeight="1">
      <c r="A445" s="53"/>
      <c r="B445" s="53"/>
      <c r="C445" s="53"/>
      <c r="D445" s="53"/>
      <c r="E445" s="53"/>
      <c r="F445" s="52"/>
      <c r="G445" s="52"/>
      <c r="H445" s="54"/>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row>
    <row r="446" spans="1:58" ht="16.5" customHeight="1">
      <c r="A446" s="53"/>
      <c r="B446" s="53"/>
      <c r="C446" s="53"/>
      <c r="D446" s="53"/>
      <c r="E446" s="53"/>
      <c r="F446" s="52"/>
      <c r="G446" s="52"/>
      <c r="H446" s="54"/>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row>
    <row r="447" spans="1:58" ht="16.5" customHeight="1">
      <c r="A447" s="53"/>
      <c r="B447" s="53"/>
      <c r="C447" s="53"/>
      <c r="D447" s="53"/>
      <c r="E447" s="53"/>
      <c r="F447" s="52"/>
      <c r="G447" s="52"/>
      <c r="H447" s="54"/>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row>
    <row r="448" spans="1:58" ht="16.5" customHeight="1">
      <c r="A448" s="53"/>
      <c r="B448" s="53"/>
      <c r="C448" s="53"/>
      <c r="D448" s="53"/>
      <c r="E448" s="53"/>
      <c r="F448" s="52"/>
      <c r="G448" s="52"/>
      <c r="H448" s="54"/>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row>
    <row r="449" spans="1:58" ht="16.5" customHeight="1">
      <c r="A449" s="53"/>
      <c r="B449" s="53"/>
      <c r="C449" s="53"/>
      <c r="D449" s="53"/>
      <c r="E449" s="53"/>
      <c r="F449" s="52"/>
      <c r="G449" s="52"/>
      <c r="H449" s="54"/>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row>
    <row r="450" spans="1:58" ht="16.5" customHeight="1">
      <c r="A450" s="53"/>
      <c r="B450" s="53"/>
      <c r="C450" s="53"/>
      <c r="D450" s="53"/>
      <c r="E450" s="53"/>
      <c r="F450" s="52"/>
      <c r="G450" s="52"/>
      <c r="H450" s="54"/>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row>
    <row r="451" spans="1:58" ht="16.5" customHeight="1">
      <c r="A451" s="53"/>
      <c r="B451" s="53"/>
      <c r="C451" s="53"/>
      <c r="D451" s="53"/>
      <c r="E451" s="53"/>
      <c r="F451" s="52"/>
      <c r="G451" s="52"/>
      <c r="H451" s="54"/>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row>
    <row r="452" spans="1:58" ht="16.5" customHeight="1">
      <c r="A452" s="53"/>
      <c r="B452" s="53"/>
      <c r="C452" s="53"/>
      <c r="D452" s="53"/>
      <c r="E452" s="53"/>
      <c r="F452" s="52"/>
      <c r="G452" s="52"/>
      <c r="H452" s="54"/>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row>
    <row r="453" spans="1:58" ht="16.5" customHeight="1">
      <c r="A453" s="53"/>
      <c r="B453" s="53"/>
      <c r="C453" s="53"/>
      <c r="D453" s="53"/>
      <c r="E453" s="53"/>
      <c r="F453" s="52"/>
      <c r="G453" s="52"/>
      <c r="H453" s="54"/>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row>
    <row r="454" spans="1:58" ht="16.5" customHeight="1">
      <c r="A454" s="53"/>
      <c r="B454" s="53"/>
      <c r="C454" s="53"/>
      <c r="D454" s="53"/>
      <c r="E454" s="53"/>
      <c r="F454" s="52"/>
      <c r="G454" s="52"/>
      <c r="H454" s="54"/>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row>
    <row r="455" spans="1:58" ht="16.5" customHeight="1">
      <c r="A455" s="53"/>
      <c r="B455" s="53"/>
      <c r="C455" s="53"/>
      <c r="D455" s="53"/>
      <c r="E455" s="53"/>
      <c r="F455" s="52"/>
      <c r="G455" s="52"/>
      <c r="H455" s="54"/>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row>
    <row r="456" spans="1:58" ht="16.5" customHeight="1">
      <c r="A456" s="53"/>
      <c r="B456" s="53"/>
      <c r="C456" s="53"/>
      <c r="D456" s="53"/>
      <c r="E456" s="53"/>
      <c r="F456" s="52"/>
      <c r="G456" s="52"/>
      <c r="H456" s="54"/>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row>
    <row r="457" spans="1:58" ht="16.5" customHeight="1">
      <c r="A457" s="53"/>
      <c r="B457" s="53"/>
      <c r="C457" s="53"/>
      <c r="D457" s="53"/>
      <c r="E457" s="53"/>
      <c r="F457" s="52"/>
      <c r="G457" s="52"/>
      <c r="H457" s="54"/>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row>
    <row r="458" spans="1:58" ht="16.5" customHeight="1">
      <c r="A458" s="53"/>
      <c r="B458" s="53"/>
      <c r="C458" s="53"/>
      <c r="D458" s="53"/>
      <c r="E458" s="53"/>
      <c r="F458" s="52"/>
      <c r="G458" s="52"/>
      <c r="H458" s="54"/>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row>
    <row r="459" spans="1:58" ht="16.5" customHeight="1">
      <c r="A459" s="53"/>
      <c r="B459" s="53"/>
      <c r="C459" s="53"/>
      <c r="D459" s="53"/>
      <c r="E459" s="53"/>
      <c r="F459" s="52"/>
      <c r="G459" s="52"/>
      <c r="H459" s="54"/>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row>
    <row r="460" spans="1:58" ht="16.5" customHeight="1">
      <c r="A460" s="53"/>
      <c r="B460" s="53"/>
      <c r="C460" s="53"/>
      <c r="D460" s="53"/>
      <c r="E460" s="53"/>
      <c r="F460" s="52"/>
      <c r="G460" s="52"/>
      <c r="H460" s="54"/>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row>
    <row r="461" spans="1:58" ht="16.5" customHeight="1">
      <c r="A461" s="53"/>
      <c r="B461" s="53"/>
      <c r="C461" s="53"/>
      <c r="D461" s="53"/>
      <c r="E461" s="53"/>
      <c r="F461" s="52"/>
      <c r="G461" s="52"/>
      <c r="H461" s="54"/>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row>
    <row r="462" spans="1:58" ht="16.5" customHeight="1">
      <c r="A462" s="53"/>
      <c r="B462" s="53"/>
      <c r="C462" s="53"/>
      <c r="D462" s="53"/>
      <c r="E462" s="53"/>
      <c r="F462" s="52"/>
      <c r="G462" s="52"/>
      <c r="H462" s="54"/>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row>
    <row r="463" spans="1:58" ht="16.5" customHeight="1">
      <c r="A463" s="53"/>
      <c r="B463" s="53"/>
      <c r="C463" s="53"/>
      <c r="D463" s="53"/>
      <c r="E463" s="53"/>
      <c r="F463" s="52"/>
      <c r="G463" s="52"/>
      <c r="H463" s="54"/>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row>
    <row r="464" spans="1:58" ht="16.5" customHeight="1">
      <c r="A464" s="53"/>
      <c r="B464" s="53"/>
      <c r="C464" s="53"/>
      <c r="D464" s="53"/>
      <c r="E464" s="53"/>
      <c r="F464" s="52"/>
      <c r="G464" s="52"/>
      <c r="H464" s="54"/>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row>
    <row r="465" spans="1:58" ht="16.5" customHeight="1">
      <c r="A465" s="53"/>
      <c r="B465" s="53"/>
      <c r="C465" s="53"/>
      <c r="D465" s="53"/>
      <c r="E465" s="53"/>
      <c r="F465" s="52"/>
      <c r="G465" s="52"/>
      <c r="H465" s="54"/>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row>
    <row r="466" spans="1:58" ht="16.5" customHeight="1">
      <c r="A466" s="53"/>
      <c r="B466" s="53"/>
      <c r="C466" s="53"/>
      <c r="D466" s="53"/>
      <c r="E466" s="53"/>
      <c r="F466" s="52"/>
      <c r="G466" s="52"/>
      <c r="H466" s="54"/>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row>
    <row r="467" spans="1:58" ht="16.5" customHeight="1">
      <c r="A467" s="53"/>
      <c r="B467" s="53"/>
      <c r="C467" s="53"/>
      <c r="D467" s="53"/>
      <c r="E467" s="53"/>
      <c r="F467" s="52"/>
      <c r="G467" s="52"/>
      <c r="H467" s="54"/>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row>
    <row r="468" spans="1:58" ht="16.5" customHeight="1">
      <c r="A468" s="53"/>
      <c r="B468" s="53"/>
      <c r="C468" s="53"/>
      <c r="D468" s="53"/>
      <c r="E468" s="53"/>
      <c r="F468" s="52"/>
      <c r="G468" s="52"/>
      <c r="H468" s="54"/>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row>
    <row r="469" spans="1:58" ht="16.5" customHeight="1">
      <c r="A469" s="53"/>
      <c r="B469" s="53"/>
      <c r="C469" s="53"/>
      <c r="D469" s="53"/>
      <c r="E469" s="53"/>
      <c r="F469" s="52"/>
      <c r="G469" s="52"/>
      <c r="H469" s="54"/>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row>
    <row r="470" spans="1:58" ht="16.5" customHeight="1">
      <c r="A470" s="53"/>
      <c r="B470" s="53"/>
      <c r="C470" s="53"/>
      <c r="D470" s="53"/>
      <c r="E470" s="53"/>
      <c r="F470" s="52"/>
      <c r="G470" s="52"/>
      <c r="H470" s="54"/>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row>
    <row r="471" spans="1:58" ht="16.5" customHeight="1">
      <c r="A471" s="53"/>
      <c r="B471" s="53"/>
      <c r="C471" s="53"/>
      <c r="D471" s="53"/>
      <c r="E471" s="53"/>
      <c r="F471" s="52"/>
      <c r="G471" s="52"/>
      <c r="H471" s="54"/>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row>
    <row r="472" spans="1:58" ht="16.5" customHeight="1">
      <c r="A472" s="53"/>
      <c r="B472" s="53"/>
      <c r="C472" s="53"/>
      <c r="D472" s="53"/>
      <c r="E472" s="53"/>
      <c r="F472" s="52"/>
      <c r="G472" s="52"/>
      <c r="H472" s="54"/>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row>
    <row r="473" spans="1:58" ht="16.5" customHeight="1">
      <c r="A473" s="53"/>
      <c r="B473" s="53"/>
      <c r="C473" s="53"/>
      <c r="D473" s="53"/>
      <c r="E473" s="53"/>
      <c r="F473" s="52"/>
      <c r="G473" s="52"/>
      <c r="H473" s="54"/>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row>
    <row r="474" spans="1:58" ht="16.5" customHeight="1">
      <c r="A474" s="53"/>
      <c r="B474" s="53"/>
      <c r="C474" s="53"/>
      <c r="D474" s="53"/>
      <c r="E474" s="53"/>
      <c r="F474" s="52"/>
      <c r="G474" s="52"/>
      <c r="H474" s="54"/>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row>
    <row r="475" spans="1:58" ht="16.5" customHeight="1">
      <c r="A475" s="53"/>
      <c r="B475" s="53"/>
      <c r="C475" s="53"/>
      <c r="D475" s="53"/>
      <c r="E475" s="53"/>
      <c r="F475" s="52"/>
      <c r="G475" s="52"/>
      <c r="H475" s="54"/>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row>
    <row r="476" spans="1:58" ht="16.5" customHeight="1">
      <c r="A476" s="53"/>
      <c r="B476" s="53"/>
      <c r="C476" s="53"/>
      <c r="D476" s="53"/>
      <c r="E476" s="53"/>
      <c r="F476" s="52"/>
      <c r="G476" s="52"/>
      <c r="H476" s="54"/>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row>
    <row r="477" spans="1:58" ht="16.5" customHeight="1">
      <c r="A477" s="53"/>
      <c r="B477" s="53"/>
      <c r="C477" s="53"/>
      <c r="D477" s="53"/>
      <c r="E477" s="53"/>
      <c r="F477" s="52"/>
      <c r="G477" s="52"/>
      <c r="H477" s="54"/>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row>
    <row r="478" spans="1:58" ht="16.5" customHeight="1">
      <c r="A478" s="53"/>
      <c r="B478" s="53"/>
      <c r="C478" s="53"/>
      <c r="D478" s="53"/>
      <c r="E478" s="53"/>
      <c r="F478" s="52"/>
      <c r="G478" s="52"/>
      <c r="H478" s="54"/>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row>
    <row r="479" spans="1:58" ht="16.5" customHeight="1">
      <c r="A479" s="53"/>
      <c r="B479" s="53"/>
      <c r="C479" s="53"/>
      <c r="D479" s="53"/>
      <c r="E479" s="53"/>
      <c r="F479" s="52"/>
      <c r="G479" s="52"/>
      <c r="H479" s="54"/>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row>
    <row r="480" spans="1:58" ht="16.5" customHeight="1">
      <c r="A480" s="53"/>
      <c r="B480" s="53"/>
      <c r="C480" s="53"/>
      <c r="D480" s="53"/>
      <c r="E480" s="53"/>
      <c r="F480" s="52"/>
      <c r="G480" s="52"/>
      <c r="H480" s="54"/>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row>
    <row r="481" spans="1:58" ht="16.5" customHeight="1">
      <c r="A481" s="53"/>
      <c r="B481" s="53"/>
      <c r="C481" s="53"/>
      <c r="D481" s="53"/>
      <c r="E481" s="53"/>
      <c r="F481" s="52"/>
      <c r="G481" s="52"/>
      <c r="H481" s="54"/>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row>
    <row r="482" spans="1:58" ht="16.5" customHeight="1">
      <c r="A482" s="53"/>
      <c r="B482" s="53"/>
      <c r="C482" s="53"/>
      <c r="D482" s="53"/>
      <c r="E482" s="53"/>
      <c r="F482" s="52"/>
      <c r="G482" s="52"/>
      <c r="H482" s="54"/>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row>
    <row r="483" spans="1:58" ht="16.5" customHeight="1">
      <c r="A483" s="53"/>
      <c r="B483" s="53"/>
      <c r="C483" s="53"/>
      <c r="D483" s="53"/>
      <c r="E483" s="53"/>
      <c r="F483" s="52"/>
      <c r="G483" s="52"/>
      <c r="H483" s="54"/>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row>
    <row r="484" spans="1:58" ht="16.5" customHeight="1">
      <c r="A484" s="53"/>
      <c r="B484" s="53"/>
      <c r="C484" s="53"/>
      <c r="D484" s="53"/>
      <c r="E484" s="53"/>
      <c r="F484" s="52"/>
      <c r="G484" s="52"/>
      <c r="H484" s="54"/>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row>
    <row r="485" spans="1:58" ht="16.5" customHeight="1">
      <c r="A485" s="53"/>
      <c r="B485" s="53"/>
      <c r="C485" s="53"/>
      <c r="D485" s="53"/>
      <c r="E485" s="53"/>
      <c r="F485" s="52"/>
      <c r="G485" s="52"/>
      <c r="H485" s="54"/>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row>
    <row r="486" spans="1:58" ht="16.5" customHeight="1">
      <c r="A486" s="53"/>
      <c r="B486" s="53"/>
      <c r="C486" s="53"/>
      <c r="D486" s="53"/>
      <c r="E486" s="53"/>
      <c r="F486" s="52"/>
      <c r="G486" s="52"/>
      <c r="H486" s="54"/>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row>
    <row r="487" spans="1:58" ht="16.5" customHeight="1">
      <c r="A487" s="53"/>
      <c r="B487" s="53"/>
      <c r="C487" s="53"/>
      <c r="D487" s="53"/>
      <c r="E487" s="53"/>
      <c r="F487" s="52"/>
      <c r="G487" s="52"/>
      <c r="H487" s="54"/>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row>
    <row r="488" spans="1:58" ht="16.5" customHeight="1">
      <c r="A488" s="53"/>
      <c r="B488" s="53"/>
      <c r="C488" s="53"/>
      <c r="D488" s="53"/>
      <c r="E488" s="53"/>
      <c r="F488" s="52"/>
      <c r="G488" s="52"/>
      <c r="H488" s="54"/>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row>
    <row r="489" spans="1:58" ht="16.5" customHeight="1">
      <c r="A489" s="53"/>
      <c r="B489" s="53"/>
      <c r="C489" s="53"/>
      <c r="D489" s="53"/>
      <c r="E489" s="53"/>
      <c r="F489" s="52"/>
      <c r="G489" s="52"/>
      <c r="H489" s="54"/>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row>
    <row r="490" spans="1:58" ht="16.5" customHeight="1">
      <c r="A490" s="53"/>
      <c r="B490" s="53"/>
      <c r="C490" s="53"/>
      <c r="D490" s="53"/>
      <c r="E490" s="53"/>
      <c r="F490" s="52"/>
      <c r="G490" s="52"/>
      <c r="H490" s="54"/>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row>
    <row r="491" spans="1:58" ht="16.5" customHeight="1">
      <c r="A491" s="53"/>
      <c r="B491" s="53"/>
      <c r="C491" s="53"/>
      <c r="D491" s="53"/>
      <c r="E491" s="53"/>
      <c r="F491" s="52"/>
      <c r="G491" s="52"/>
      <c r="H491" s="54"/>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row>
    <row r="492" spans="1:58" ht="16.5" customHeight="1">
      <c r="A492" s="53"/>
      <c r="B492" s="53"/>
      <c r="C492" s="53"/>
      <c r="D492" s="53"/>
      <c r="E492" s="53"/>
      <c r="F492" s="52"/>
      <c r="G492" s="52"/>
      <c r="H492" s="54"/>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row>
    <row r="493" spans="1:58" ht="16.5" customHeight="1">
      <c r="A493" s="53"/>
      <c r="B493" s="53"/>
      <c r="C493" s="53"/>
      <c r="D493" s="53"/>
      <c r="E493" s="53"/>
      <c r="F493" s="52"/>
      <c r="G493" s="52"/>
      <c r="H493" s="54"/>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row>
    <row r="494" spans="1:58" ht="16.5" customHeight="1">
      <c r="A494" s="53"/>
      <c r="B494" s="53"/>
      <c r="C494" s="53"/>
      <c r="D494" s="53"/>
      <c r="E494" s="53"/>
      <c r="F494" s="52"/>
      <c r="G494" s="52"/>
      <c r="H494" s="54"/>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row>
    <row r="495" spans="1:58" ht="16.5" customHeight="1">
      <c r="A495" s="53"/>
      <c r="B495" s="53"/>
      <c r="C495" s="53"/>
      <c r="D495" s="53"/>
      <c r="E495" s="53"/>
      <c r="F495" s="52"/>
      <c r="G495" s="52"/>
      <c r="H495" s="54"/>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row>
    <row r="496" spans="1:58" ht="16.5" customHeight="1">
      <c r="A496" s="53"/>
      <c r="B496" s="53"/>
      <c r="C496" s="53"/>
      <c r="D496" s="53"/>
      <c r="E496" s="53"/>
      <c r="F496" s="52"/>
      <c r="G496" s="52"/>
      <c r="H496" s="54"/>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row>
    <row r="497" spans="1:58" ht="16.5" customHeight="1">
      <c r="A497" s="53"/>
      <c r="B497" s="53"/>
      <c r="C497" s="53"/>
      <c r="D497" s="53"/>
      <c r="E497" s="53"/>
      <c r="F497" s="52"/>
      <c r="G497" s="52"/>
      <c r="H497" s="54"/>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row>
    <row r="498" spans="1:58" ht="16.5" customHeight="1">
      <c r="A498" s="53"/>
      <c r="B498" s="53"/>
      <c r="C498" s="53"/>
      <c r="D498" s="53"/>
      <c r="E498" s="53"/>
      <c r="F498" s="52"/>
      <c r="G498" s="52"/>
      <c r="H498" s="54"/>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row>
    <row r="499" spans="1:58" ht="16.5" customHeight="1">
      <c r="A499" s="53"/>
      <c r="B499" s="53"/>
      <c r="C499" s="53"/>
      <c r="D499" s="53"/>
      <c r="E499" s="53"/>
      <c r="F499" s="52"/>
      <c r="G499" s="52"/>
      <c r="H499" s="54"/>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row>
    <row r="500" spans="1:58" ht="16.5" customHeight="1">
      <c r="A500" s="53"/>
      <c r="B500" s="53"/>
      <c r="C500" s="53"/>
      <c r="D500" s="53"/>
      <c r="E500" s="53"/>
      <c r="F500" s="52"/>
      <c r="G500" s="52"/>
      <c r="H500" s="54"/>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row>
    <row r="501" spans="1:58" ht="16.5" customHeight="1">
      <c r="A501" s="53"/>
      <c r="B501" s="53"/>
      <c r="C501" s="53"/>
      <c r="D501" s="53"/>
      <c r="E501" s="53"/>
      <c r="F501" s="52"/>
      <c r="G501" s="52"/>
      <c r="H501" s="54"/>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row>
    <row r="502" spans="1:58" ht="16.5" customHeight="1">
      <c r="A502" s="53"/>
      <c r="B502" s="53"/>
      <c r="C502" s="53"/>
      <c r="D502" s="53"/>
      <c r="E502" s="53"/>
      <c r="F502" s="52"/>
      <c r="G502" s="52"/>
      <c r="H502" s="54"/>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row>
    <row r="503" spans="1:58" ht="16.5" customHeight="1">
      <c r="A503" s="53"/>
      <c r="B503" s="53"/>
      <c r="C503" s="53"/>
      <c r="D503" s="53"/>
      <c r="E503" s="53"/>
      <c r="F503" s="52"/>
      <c r="G503" s="52"/>
      <c r="H503" s="54"/>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row>
    <row r="504" spans="1:58" ht="16.5" customHeight="1">
      <c r="A504" s="53"/>
      <c r="B504" s="53"/>
      <c r="C504" s="53"/>
      <c r="D504" s="53"/>
      <c r="E504" s="53"/>
      <c r="F504" s="52"/>
      <c r="G504" s="52"/>
      <c r="H504" s="54"/>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row>
    <row r="505" spans="1:58" ht="16.5" customHeight="1">
      <c r="A505" s="53"/>
      <c r="B505" s="53"/>
      <c r="C505" s="53"/>
      <c r="D505" s="53"/>
      <c r="E505" s="53"/>
      <c r="F505" s="52"/>
      <c r="G505" s="52"/>
      <c r="H505" s="54"/>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row>
    <row r="506" spans="1:58" ht="16.5" customHeight="1">
      <c r="A506" s="53"/>
      <c r="B506" s="53"/>
      <c r="C506" s="53"/>
      <c r="D506" s="53"/>
      <c r="E506" s="53"/>
      <c r="F506" s="52"/>
      <c r="G506" s="52"/>
      <c r="H506" s="54"/>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row>
    <row r="507" spans="1:58" ht="16.5" customHeight="1">
      <c r="A507" s="53"/>
      <c r="B507" s="53"/>
      <c r="C507" s="53"/>
      <c r="D507" s="53"/>
      <c r="E507" s="53"/>
      <c r="F507" s="52"/>
      <c r="G507" s="52"/>
      <c r="H507" s="54"/>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row>
    <row r="508" spans="1:58" ht="16.5" customHeight="1">
      <c r="A508" s="53"/>
      <c r="B508" s="53"/>
      <c r="C508" s="53"/>
      <c r="D508" s="53"/>
      <c r="E508" s="53"/>
      <c r="F508" s="52"/>
      <c r="G508" s="52"/>
      <c r="H508" s="54"/>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row>
    <row r="509" spans="1:58" ht="16.5" customHeight="1">
      <c r="A509" s="53"/>
      <c r="B509" s="53"/>
      <c r="C509" s="53"/>
      <c r="D509" s="53"/>
      <c r="E509" s="53"/>
      <c r="F509" s="52"/>
      <c r="G509" s="52"/>
      <c r="H509" s="54"/>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row>
    <row r="510" spans="1:58" ht="16.5" customHeight="1">
      <c r="A510" s="53"/>
      <c r="B510" s="53"/>
      <c r="C510" s="53"/>
      <c r="D510" s="53"/>
      <c r="E510" s="53"/>
      <c r="F510" s="52"/>
      <c r="G510" s="52"/>
      <c r="H510" s="54"/>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row>
    <row r="511" spans="1:58" ht="16.5" customHeight="1">
      <c r="A511" s="53"/>
      <c r="B511" s="53"/>
      <c r="C511" s="53"/>
      <c r="D511" s="53"/>
      <c r="E511" s="53"/>
      <c r="F511" s="52"/>
      <c r="G511" s="52"/>
      <c r="H511" s="54"/>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row>
    <row r="512" spans="1:58" ht="16.5" customHeight="1">
      <c r="A512" s="53"/>
      <c r="B512" s="53"/>
      <c r="C512" s="53"/>
      <c r="D512" s="53"/>
      <c r="E512" s="53"/>
      <c r="F512" s="52"/>
      <c r="G512" s="52"/>
      <c r="H512" s="54"/>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row>
    <row r="513" spans="1:58" ht="16.5" customHeight="1">
      <c r="A513" s="53"/>
      <c r="B513" s="53"/>
      <c r="C513" s="53"/>
      <c r="D513" s="53"/>
      <c r="E513" s="53"/>
      <c r="F513" s="52"/>
      <c r="G513" s="52"/>
      <c r="H513" s="54"/>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row>
    <row r="514" spans="1:58" ht="16.5" customHeight="1">
      <c r="A514" s="53"/>
      <c r="B514" s="53"/>
      <c r="C514" s="53"/>
      <c r="D514" s="53"/>
      <c r="E514" s="53"/>
      <c r="F514" s="52"/>
      <c r="G514" s="52"/>
      <c r="H514" s="54"/>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row>
    <row r="515" spans="1:58" ht="16.5" customHeight="1">
      <c r="A515" s="53"/>
      <c r="B515" s="53"/>
      <c r="C515" s="53"/>
      <c r="D515" s="53"/>
      <c r="E515" s="53"/>
      <c r="F515" s="52"/>
      <c r="G515" s="52"/>
      <c r="H515" s="54"/>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row>
    <row r="516" spans="1:58" ht="16.5" customHeight="1">
      <c r="A516" s="53"/>
      <c r="B516" s="53"/>
      <c r="C516" s="53"/>
      <c r="D516" s="53"/>
      <c r="E516" s="53"/>
      <c r="F516" s="52"/>
      <c r="G516" s="52"/>
      <c r="H516" s="54"/>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row>
    <row r="517" spans="1:58" ht="16.5" customHeight="1">
      <c r="A517" s="53"/>
      <c r="B517" s="53"/>
      <c r="C517" s="53"/>
      <c r="D517" s="53"/>
      <c r="E517" s="53"/>
      <c r="F517" s="52"/>
      <c r="G517" s="52"/>
      <c r="H517" s="54"/>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row>
    <row r="518" spans="1:58" ht="16.5" customHeight="1">
      <c r="A518" s="53"/>
      <c r="B518" s="53"/>
      <c r="C518" s="53"/>
      <c r="D518" s="53"/>
      <c r="E518" s="53"/>
      <c r="F518" s="52"/>
      <c r="G518" s="52"/>
      <c r="H518" s="54"/>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row>
    <row r="519" spans="1:58" ht="16.5" customHeight="1">
      <c r="A519" s="53"/>
      <c r="B519" s="53"/>
      <c r="C519" s="53"/>
      <c r="D519" s="53"/>
      <c r="E519" s="53"/>
      <c r="F519" s="52"/>
      <c r="G519" s="52"/>
      <c r="H519" s="54"/>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row>
    <row r="520" spans="1:58" ht="16.5" customHeight="1">
      <c r="A520" s="53"/>
      <c r="B520" s="53"/>
      <c r="C520" s="53"/>
      <c r="D520" s="53"/>
      <c r="E520" s="53"/>
      <c r="F520" s="52"/>
      <c r="G520" s="52"/>
      <c r="H520" s="54"/>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row>
    <row r="521" spans="1:58" ht="16.5" customHeight="1">
      <c r="A521" s="53"/>
      <c r="B521" s="53"/>
      <c r="C521" s="53"/>
      <c r="D521" s="53"/>
      <c r="E521" s="53"/>
      <c r="F521" s="52"/>
      <c r="G521" s="52"/>
      <c r="H521" s="54"/>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row>
    <row r="522" spans="1:58" ht="16.5" customHeight="1">
      <c r="A522" s="53"/>
      <c r="B522" s="53"/>
      <c r="C522" s="53"/>
      <c r="D522" s="53"/>
      <c r="E522" s="53"/>
      <c r="F522" s="52"/>
      <c r="G522" s="52"/>
      <c r="H522" s="54"/>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row>
    <row r="523" spans="1:58" ht="16.5" customHeight="1">
      <c r="A523" s="53"/>
      <c r="B523" s="53"/>
      <c r="C523" s="53"/>
      <c r="D523" s="53"/>
      <c r="E523" s="53"/>
      <c r="F523" s="52"/>
      <c r="G523" s="52"/>
      <c r="H523" s="54"/>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row>
    <row r="524" spans="1:58" ht="16.5" customHeight="1">
      <c r="A524" s="53"/>
      <c r="B524" s="53"/>
      <c r="C524" s="53"/>
      <c r="D524" s="53"/>
      <c r="E524" s="53"/>
      <c r="F524" s="52"/>
      <c r="G524" s="52"/>
      <c r="H524" s="54"/>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row>
    <row r="525" spans="1:58" ht="16.5" customHeight="1">
      <c r="A525" s="53"/>
      <c r="B525" s="53"/>
      <c r="C525" s="53"/>
      <c r="D525" s="53"/>
      <c r="E525" s="53"/>
      <c r="F525" s="52"/>
      <c r="G525" s="52"/>
      <c r="H525" s="54"/>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row>
    <row r="526" spans="1:58" ht="16.5" customHeight="1">
      <c r="A526" s="53"/>
      <c r="B526" s="53"/>
      <c r="C526" s="53"/>
      <c r="D526" s="53"/>
      <c r="E526" s="53"/>
      <c r="F526" s="52"/>
      <c r="G526" s="52"/>
      <c r="H526" s="54"/>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row>
    <row r="527" spans="1:58" ht="16.5" customHeight="1">
      <c r="A527" s="53"/>
      <c r="B527" s="53"/>
      <c r="C527" s="53"/>
      <c r="D527" s="53"/>
      <c r="E527" s="53"/>
      <c r="F527" s="52"/>
      <c r="G527" s="52"/>
      <c r="H527" s="54"/>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row>
    <row r="528" spans="1:58" ht="16.5" customHeight="1">
      <c r="A528" s="53"/>
      <c r="B528" s="53"/>
      <c r="C528" s="53"/>
      <c r="D528" s="53"/>
      <c r="E528" s="53"/>
      <c r="F528" s="52"/>
      <c r="G528" s="52"/>
      <c r="H528" s="54"/>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row>
    <row r="529" spans="1:58" ht="16.5" customHeight="1">
      <c r="A529" s="53"/>
      <c r="B529" s="53"/>
      <c r="C529" s="53"/>
      <c r="D529" s="53"/>
      <c r="E529" s="53"/>
      <c r="F529" s="52"/>
      <c r="G529" s="52"/>
      <c r="H529" s="54"/>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row>
    <row r="530" spans="1:58" ht="16.5" customHeight="1">
      <c r="A530" s="53"/>
      <c r="B530" s="53"/>
      <c r="C530" s="53"/>
      <c r="D530" s="53"/>
      <c r="E530" s="53"/>
      <c r="F530" s="52"/>
      <c r="G530" s="52"/>
      <c r="H530" s="54"/>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row>
    <row r="531" spans="1:58" ht="16.5" customHeight="1">
      <c r="A531" s="53"/>
      <c r="B531" s="53"/>
      <c r="C531" s="53"/>
      <c r="D531" s="53"/>
      <c r="E531" s="53"/>
      <c r="F531" s="52"/>
      <c r="G531" s="52"/>
      <c r="H531" s="54"/>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row>
    <row r="532" spans="1:58" ht="16.5" customHeight="1">
      <c r="A532" s="53"/>
      <c r="B532" s="53"/>
      <c r="C532" s="53"/>
      <c r="D532" s="53"/>
      <c r="E532" s="53"/>
      <c r="F532" s="52"/>
      <c r="G532" s="52"/>
      <c r="H532" s="54"/>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row>
    <row r="533" spans="1:58" ht="16.5" customHeight="1">
      <c r="A533" s="53"/>
      <c r="B533" s="53"/>
      <c r="C533" s="53"/>
      <c r="D533" s="53"/>
      <c r="E533" s="53"/>
      <c r="F533" s="52"/>
      <c r="G533" s="52"/>
      <c r="H533" s="54"/>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row>
    <row r="534" spans="1:58" ht="16.5" customHeight="1">
      <c r="A534" s="53"/>
      <c r="B534" s="53"/>
      <c r="C534" s="53"/>
      <c r="D534" s="53"/>
      <c r="E534" s="53"/>
      <c r="F534" s="52"/>
      <c r="G534" s="52"/>
      <c r="H534" s="54"/>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row>
    <row r="535" spans="1:58" ht="16.5" customHeight="1">
      <c r="A535" s="53"/>
      <c r="B535" s="53"/>
      <c r="C535" s="53"/>
      <c r="D535" s="53"/>
      <c r="E535" s="53"/>
      <c r="F535" s="52"/>
      <c r="G535" s="52"/>
      <c r="H535" s="54"/>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row>
    <row r="536" spans="1:58" ht="16.5" customHeight="1">
      <c r="A536" s="53"/>
      <c r="B536" s="53"/>
      <c r="C536" s="53"/>
      <c r="D536" s="53"/>
      <c r="E536" s="53"/>
      <c r="F536" s="52"/>
      <c r="G536" s="52"/>
      <c r="H536" s="54"/>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row>
    <row r="537" spans="1:58" ht="16.5" customHeight="1">
      <c r="A537" s="53"/>
      <c r="B537" s="53"/>
      <c r="C537" s="53"/>
      <c r="D537" s="53"/>
      <c r="E537" s="53"/>
      <c r="F537" s="52"/>
      <c r="G537" s="52"/>
      <c r="H537" s="54"/>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row>
    <row r="538" spans="1:58" ht="16.5" customHeight="1">
      <c r="A538" s="53"/>
      <c r="B538" s="53"/>
      <c r="C538" s="53"/>
      <c r="D538" s="53"/>
      <c r="E538" s="53"/>
      <c r="F538" s="52"/>
      <c r="G538" s="52"/>
      <c r="H538" s="54"/>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row>
    <row r="539" spans="1:58" ht="16.5" customHeight="1">
      <c r="A539" s="53"/>
      <c r="B539" s="53"/>
      <c r="C539" s="53"/>
      <c r="D539" s="53"/>
      <c r="E539" s="53"/>
      <c r="F539" s="52"/>
      <c r="G539" s="52"/>
      <c r="H539" s="54"/>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row>
    <row r="540" spans="1:58" ht="16.5" customHeight="1">
      <c r="A540" s="53"/>
      <c r="B540" s="53"/>
      <c r="C540" s="53"/>
      <c r="D540" s="53"/>
      <c r="E540" s="53"/>
      <c r="F540" s="52"/>
      <c r="G540" s="52"/>
      <c r="H540" s="54"/>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row>
    <row r="541" spans="1:58" ht="16.5" customHeight="1">
      <c r="A541" s="53"/>
      <c r="B541" s="53"/>
      <c r="C541" s="53"/>
      <c r="D541" s="53"/>
      <c r="E541" s="53"/>
      <c r="F541" s="52"/>
      <c r="G541" s="52"/>
      <c r="H541" s="54"/>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row>
    <row r="542" spans="1:58" ht="16.5" customHeight="1">
      <c r="A542" s="53"/>
      <c r="B542" s="53"/>
      <c r="C542" s="53"/>
      <c r="D542" s="53"/>
      <c r="E542" s="53"/>
      <c r="F542" s="52"/>
      <c r="G542" s="52"/>
      <c r="H542" s="54"/>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row>
    <row r="543" spans="1:58" ht="16.5" customHeight="1">
      <c r="A543" s="53"/>
      <c r="B543" s="53"/>
      <c r="C543" s="53"/>
      <c r="D543" s="53"/>
      <c r="E543" s="53"/>
      <c r="F543" s="52"/>
      <c r="G543" s="52"/>
      <c r="H543" s="54"/>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row>
    <row r="544" spans="1:58" ht="16.5" customHeight="1">
      <c r="A544" s="53"/>
      <c r="B544" s="53"/>
      <c r="C544" s="53"/>
      <c r="D544" s="53"/>
      <c r="E544" s="53"/>
      <c r="F544" s="52"/>
      <c r="G544" s="52"/>
      <c r="H544" s="54"/>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row>
    <row r="545" spans="1:58" ht="16.5" customHeight="1">
      <c r="A545" s="53"/>
      <c r="B545" s="53"/>
      <c r="C545" s="53"/>
      <c r="D545" s="53"/>
      <c r="E545" s="53"/>
      <c r="F545" s="52"/>
      <c r="G545" s="52"/>
      <c r="H545" s="54"/>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row>
    <row r="546" spans="1:58" ht="16.5" customHeight="1">
      <c r="A546" s="53"/>
      <c r="B546" s="53"/>
      <c r="C546" s="53"/>
      <c r="D546" s="53"/>
      <c r="E546" s="53"/>
      <c r="F546" s="52"/>
      <c r="G546" s="52"/>
      <c r="H546" s="54"/>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row>
    <row r="547" spans="1:58" ht="16.5" customHeight="1">
      <c r="A547" s="53"/>
      <c r="B547" s="53"/>
      <c r="C547" s="53"/>
      <c r="D547" s="53"/>
      <c r="E547" s="53"/>
      <c r="F547" s="52"/>
      <c r="G547" s="52"/>
      <c r="H547" s="54"/>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row>
    <row r="548" spans="1:58" ht="16.5" customHeight="1">
      <c r="A548" s="53"/>
      <c r="B548" s="53"/>
      <c r="C548" s="53"/>
      <c r="D548" s="53"/>
      <c r="E548" s="53"/>
      <c r="F548" s="52"/>
      <c r="G548" s="52"/>
      <c r="H548" s="54"/>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row>
    <row r="549" spans="1:58" ht="16.5" customHeight="1">
      <c r="A549" s="53"/>
      <c r="B549" s="53"/>
      <c r="C549" s="53"/>
      <c r="D549" s="53"/>
      <c r="E549" s="53"/>
      <c r="F549" s="52"/>
      <c r="G549" s="52"/>
      <c r="H549" s="54"/>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row>
    <row r="550" spans="1:58" ht="16.5" customHeight="1">
      <c r="A550" s="53"/>
      <c r="B550" s="53"/>
      <c r="C550" s="53"/>
      <c r="D550" s="53"/>
      <c r="E550" s="53"/>
      <c r="F550" s="52"/>
      <c r="G550" s="52"/>
      <c r="H550" s="54"/>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row>
    <row r="551" spans="1:58" ht="16.5" customHeight="1">
      <c r="A551" s="53"/>
      <c r="B551" s="53"/>
      <c r="C551" s="53"/>
      <c r="D551" s="53"/>
      <c r="E551" s="53"/>
      <c r="F551" s="52"/>
      <c r="G551" s="52"/>
      <c r="H551" s="54"/>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row>
    <row r="552" spans="1:58" ht="16.5" customHeight="1">
      <c r="A552" s="53"/>
      <c r="B552" s="53"/>
      <c r="C552" s="53"/>
      <c r="D552" s="53"/>
      <c r="E552" s="53"/>
      <c r="F552" s="52"/>
      <c r="G552" s="52"/>
      <c r="H552" s="54"/>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row>
    <row r="553" spans="1:58" ht="16.5" customHeight="1">
      <c r="A553" s="53"/>
      <c r="B553" s="53"/>
      <c r="C553" s="53"/>
      <c r="D553" s="53"/>
      <c r="E553" s="53"/>
      <c r="F553" s="52"/>
      <c r="G553" s="52"/>
      <c r="H553" s="54"/>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row>
    <row r="554" spans="1:58" ht="16.5" customHeight="1">
      <c r="A554" s="53"/>
      <c r="B554" s="53"/>
      <c r="C554" s="53"/>
      <c r="D554" s="53"/>
      <c r="E554" s="53"/>
      <c r="F554" s="52"/>
      <c r="G554" s="52"/>
      <c r="H554" s="54"/>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row>
    <row r="555" spans="1:58" ht="16.5" customHeight="1">
      <c r="A555" s="53"/>
      <c r="B555" s="53"/>
      <c r="C555" s="53"/>
      <c r="D555" s="53"/>
      <c r="E555" s="53"/>
      <c r="F555" s="52"/>
      <c r="G555" s="52"/>
      <c r="H555" s="54"/>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row>
    <row r="556" spans="1:58" ht="16.5" customHeight="1">
      <c r="A556" s="53"/>
      <c r="B556" s="53"/>
      <c r="C556" s="53"/>
      <c r="D556" s="53"/>
      <c r="E556" s="53"/>
      <c r="F556" s="52"/>
      <c r="G556" s="52"/>
      <c r="H556" s="54"/>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row>
    <row r="557" spans="1:58" ht="16.5" customHeight="1">
      <c r="A557" s="53"/>
      <c r="B557" s="53"/>
      <c r="C557" s="53"/>
      <c r="D557" s="53"/>
      <c r="E557" s="53"/>
      <c r="F557" s="52"/>
      <c r="G557" s="52"/>
      <c r="H557" s="54"/>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row>
    <row r="558" spans="1:58" ht="16.5" customHeight="1">
      <c r="A558" s="53"/>
      <c r="B558" s="53"/>
      <c r="C558" s="53"/>
      <c r="D558" s="53"/>
      <c r="E558" s="53"/>
      <c r="F558" s="52"/>
      <c r="G558" s="52"/>
      <c r="H558" s="54"/>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row>
    <row r="559" spans="1:58" ht="16.5" customHeight="1">
      <c r="A559" s="53"/>
      <c r="B559" s="53"/>
      <c r="C559" s="53"/>
      <c r="D559" s="53"/>
      <c r="E559" s="53"/>
      <c r="F559" s="52"/>
      <c r="G559" s="52"/>
      <c r="H559" s="54"/>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row>
    <row r="560" spans="1:58" ht="16.5" customHeight="1">
      <c r="A560" s="53"/>
      <c r="B560" s="53"/>
      <c r="C560" s="53"/>
      <c r="D560" s="53"/>
      <c r="E560" s="53"/>
      <c r="F560" s="52"/>
      <c r="G560" s="52"/>
      <c r="H560" s="54"/>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row>
    <row r="561" spans="1:58" ht="16.5" customHeight="1">
      <c r="A561" s="53"/>
      <c r="B561" s="53"/>
      <c r="C561" s="53"/>
      <c r="D561" s="53"/>
      <c r="E561" s="53"/>
      <c r="F561" s="52"/>
      <c r="G561" s="52"/>
      <c r="H561" s="54"/>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row>
    <row r="562" spans="1:58" ht="16.5" customHeight="1">
      <c r="A562" s="53"/>
      <c r="B562" s="53"/>
      <c r="C562" s="53"/>
      <c r="D562" s="53"/>
      <c r="E562" s="53"/>
      <c r="F562" s="52"/>
      <c r="G562" s="52"/>
      <c r="H562" s="54"/>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row>
    <row r="563" spans="1:58" ht="16.5" customHeight="1">
      <c r="A563" s="53"/>
      <c r="B563" s="53"/>
      <c r="C563" s="53"/>
      <c r="D563" s="53"/>
      <c r="E563" s="53"/>
      <c r="F563" s="52"/>
      <c r="G563" s="52"/>
      <c r="H563" s="54"/>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row>
    <row r="564" spans="1:58" ht="16.5" customHeight="1">
      <c r="A564" s="53"/>
      <c r="B564" s="53"/>
      <c r="C564" s="53"/>
      <c r="D564" s="53"/>
      <c r="E564" s="53"/>
      <c r="F564" s="52"/>
      <c r="G564" s="52"/>
      <c r="H564" s="54"/>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row>
    <row r="565" spans="1:58" ht="16.5" customHeight="1">
      <c r="A565" s="53"/>
      <c r="B565" s="53"/>
      <c r="C565" s="53"/>
      <c r="D565" s="53"/>
      <c r="E565" s="53"/>
      <c r="F565" s="52"/>
      <c r="G565" s="52"/>
      <c r="H565" s="54"/>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row>
    <row r="566" spans="1:58" ht="16.5" customHeight="1">
      <c r="A566" s="53"/>
      <c r="B566" s="53"/>
      <c r="C566" s="53"/>
      <c r="D566" s="53"/>
      <c r="E566" s="53"/>
      <c r="F566" s="52"/>
      <c r="G566" s="52"/>
      <c r="H566" s="54"/>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row>
    <row r="567" spans="1:58" ht="16.5" customHeight="1">
      <c r="A567" s="53"/>
      <c r="B567" s="53"/>
      <c r="C567" s="53"/>
      <c r="D567" s="53"/>
      <c r="E567" s="53"/>
      <c r="F567" s="52"/>
      <c r="G567" s="52"/>
      <c r="H567" s="54"/>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row>
    <row r="568" spans="1:58" ht="16.5" customHeight="1">
      <c r="A568" s="53"/>
      <c r="B568" s="53"/>
      <c r="C568" s="53"/>
      <c r="D568" s="53"/>
      <c r="E568" s="53"/>
      <c r="F568" s="52"/>
      <c r="G568" s="52"/>
      <c r="H568" s="54"/>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row>
    <row r="569" spans="1:58" ht="16.5" customHeight="1">
      <c r="A569" s="53"/>
      <c r="B569" s="53"/>
      <c r="C569" s="53"/>
      <c r="D569" s="53"/>
      <c r="E569" s="53"/>
      <c r="F569" s="52"/>
      <c r="G569" s="52"/>
      <c r="H569" s="54"/>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row>
    <row r="570" spans="1:58" ht="16.5" customHeight="1">
      <c r="A570" s="53"/>
      <c r="B570" s="53"/>
      <c r="C570" s="53"/>
      <c r="D570" s="53"/>
      <c r="E570" s="53"/>
      <c r="F570" s="52"/>
      <c r="G570" s="52"/>
      <c r="H570" s="54"/>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row>
    <row r="571" spans="1:58" ht="16.5" customHeight="1">
      <c r="A571" s="53"/>
      <c r="B571" s="53"/>
      <c r="C571" s="53"/>
      <c r="D571" s="53"/>
      <c r="E571" s="53"/>
      <c r="F571" s="52"/>
      <c r="G571" s="52"/>
      <c r="H571" s="54"/>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row>
    <row r="572" spans="1:58" ht="16.5" customHeight="1">
      <c r="A572" s="53"/>
      <c r="B572" s="53"/>
      <c r="C572" s="53"/>
      <c r="D572" s="53"/>
      <c r="E572" s="53"/>
      <c r="F572" s="52"/>
      <c r="G572" s="52"/>
      <c r="H572" s="54"/>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row>
    <row r="573" spans="1:58" ht="16.5" customHeight="1">
      <c r="A573" s="53"/>
      <c r="B573" s="53"/>
      <c r="C573" s="53"/>
      <c r="D573" s="53"/>
      <c r="E573" s="53"/>
      <c r="F573" s="52"/>
      <c r="G573" s="52"/>
      <c r="H573" s="54"/>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row>
    <row r="574" spans="1:58" ht="16.5" customHeight="1">
      <c r="A574" s="53"/>
      <c r="B574" s="53"/>
      <c r="C574" s="53"/>
      <c r="D574" s="53"/>
      <c r="E574" s="53"/>
      <c r="F574" s="52"/>
      <c r="G574" s="52"/>
      <c r="H574" s="54"/>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row>
    <row r="575" spans="1:58" ht="16.5" customHeight="1">
      <c r="A575" s="53"/>
      <c r="B575" s="53"/>
      <c r="C575" s="53"/>
      <c r="D575" s="53"/>
      <c r="E575" s="53"/>
      <c r="F575" s="52"/>
      <c r="G575" s="52"/>
      <c r="H575" s="54"/>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row>
    <row r="576" spans="1:58" ht="16.5" customHeight="1">
      <c r="A576" s="53"/>
      <c r="B576" s="53"/>
      <c r="C576" s="53"/>
      <c r="D576" s="53"/>
      <c r="E576" s="53"/>
      <c r="F576" s="52"/>
      <c r="G576" s="52"/>
      <c r="H576" s="54"/>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row>
    <row r="577" spans="1:58" ht="16.5" customHeight="1">
      <c r="A577" s="53"/>
      <c r="B577" s="53"/>
      <c r="C577" s="53"/>
      <c r="D577" s="53"/>
      <c r="E577" s="53"/>
      <c r="F577" s="52"/>
      <c r="G577" s="52"/>
      <c r="H577" s="54"/>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row>
    <row r="578" spans="1:58" ht="16.5" customHeight="1">
      <c r="A578" s="53"/>
      <c r="B578" s="53"/>
      <c r="C578" s="53"/>
      <c r="D578" s="53"/>
      <c r="E578" s="53"/>
      <c r="F578" s="52"/>
      <c r="G578" s="52"/>
      <c r="H578" s="54"/>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row>
    <row r="579" spans="1:58" ht="16.5" customHeight="1">
      <c r="A579" s="53"/>
      <c r="B579" s="53"/>
      <c r="C579" s="53"/>
      <c r="D579" s="53"/>
      <c r="E579" s="53"/>
      <c r="F579" s="52"/>
      <c r="G579" s="52"/>
      <c r="H579" s="54"/>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row>
    <row r="580" spans="1:58" ht="16.5" customHeight="1">
      <c r="A580" s="53"/>
      <c r="B580" s="53"/>
      <c r="C580" s="53"/>
      <c r="D580" s="53"/>
      <c r="E580" s="53"/>
      <c r="F580" s="52"/>
      <c r="G580" s="52"/>
      <c r="H580" s="54"/>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row>
    <row r="581" spans="1:58" ht="16.5" customHeight="1">
      <c r="A581" s="53"/>
      <c r="B581" s="53"/>
      <c r="C581" s="53"/>
      <c r="D581" s="53"/>
      <c r="E581" s="53"/>
      <c r="F581" s="52"/>
      <c r="G581" s="52"/>
      <c r="H581" s="54"/>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row>
    <row r="582" spans="1:58" ht="16.5" customHeight="1">
      <c r="A582" s="53"/>
      <c r="B582" s="53"/>
      <c r="C582" s="53"/>
      <c r="D582" s="53"/>
      <c r="E582" s="53"/>
      <c r="F582" s="52"/>
      <c r="G582" s="52"/>
      <c r="H582" s="54"/>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row>
    <row r="583" spans="1:58" ht="16.5" customHeight="1">
      <c r="A583" s="53"/>
      <c r="B583" s="53"/>
      <c r="C583" s="53"/>
      <c r="D583" s="53"/>
      <c r="E583" s="53"/>
      <c r="F583" s="52"/>
      <c r="G583" s="52"/>
      <c r="H583" s="54"/>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row>
    <row r="584" spans="1:58" ht="16.5" customHeight="1">
      <c r="A584" s="53"/>
      <c r="B584" s="53"/>
      <c r="C584" s="53"/>
      <c r="D584" s="53"/>
      <c r="E584" s="53"/>
      <c r="F584" s="52"/>
      <c r="G584" s="52"/>
      <c r="H584" s="54"/>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row>
    <row r="585" spans="1:58" ht="16.5" customHeight="1">
      <c r="A585" s="53"/>
      <c r="B585" s="53"/>
      <c r="C585" s="53"/>
      <c r="D585" s="53"/>
      <c r="E585" s="53"/>
      <c r="F585" s="52"/>
      <c r="G585" s="52"/>
      <c r="H585" s="54"/>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row>
    <row r="586" spans="1:58" ht="16.5" customHeight="1">
      <c r="A586" s="53"/>
      <c r="B586" s="53"/>
      <c r="C586" s="53"/>
      <c r="D586" s="53"/>
      <c r="E586" s="53"/>
      <c r="F586" s="52"/>
      <c r="G586" s="52"/>
      <c r="H586" s="54"/>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row>
    <row r="587" spans="1:58" ht="16.5" customHeight="1">
      <c r="A587" s="53"/>
      <c r="B587" s="53"/>
      <c r="C587" s="53"/>
      <c r="D587" s="53"/>
      <c r="E587" s="53"/>
      <c r="F587" s="52"/>
      <c r="G587" s="52"/>
      <c r="H587" s="54"/>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row>
    <row r="588" spans="1:58" ht="16.5" customHeight="1">
      <c r="A588" s="53"/>
      <c r="B588" s="53"/>
      <c r="C588" s="53"/>
      <c r="D588" s="53"/>
      <c r="E588" s="53"/>
      <c r="F588" s="52"/>
      <c r="G588" s="52"/>
      <c r="H588" s="54"/>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row>
    <row r="589" spans="1:58" ht="16.5" customHeight="1">
      <c r="A589" s="53"/>
      <c r="B589" s="53"/>
      <c r="C589" s="53"/>
      <c r="D589" s="53"/>
      <c r="E589" s="53"/>
      <c r="F589" s="52"/>
      <c r="G589" s="52"/>
      <c r="H589" s="54"/>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row>
    <row r="590" spans="1:58" ht="16.5" customHeight="1">
      <c r="A590" s="53"/>
      <c r="B590" s="53"/>
      <c r="C590" s="53"/>
      <c r="D590" s="53"/>
      <c r="E590" s="53"/>
      <c r="F590" s="52"/>
      <c r="G590" s="52"/>
      <c r="H590" s="54"/>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row>
    <row r="591" spans="1:58" ht="16.5" customHeight="1">
      <c r="A591" s="53"/>
      <c r="B591" s="53"/>
      <c r="C591" s="53"/>
      <c r="D591" s="53"/>
      <c r="E591" s="53"/>
      <c r="F591" s="52"/>
      <c r="G591" s="52"/>
      <c r="H591" s="54"/>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row>
    <row r="592" spans="1:58" ht="16.5" customHeight="1">
      <c r="A592" s="53"/>
      <c r="B592" s="53"/>
      <c r="C592" s="53"/>
      <c r="D592" s="53"/>
      <c r="E592" s="53"/>
      <c r="F592" s="52"/>
      <c r="G592" s="52"/>
      <c r="H592" s="54"/>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row>
    <row r="593" spans="1:58" ht="16.5" customHeight="1">
      <c r="A593" s="53"/>
      <c r="B593" s="53"/>
      <c r="C593" s="53"/>
      <c r="D593" s="53"/>
      <c r="E593" s="53"/>
      <c r="F593" s="52"/>
      <c r="G593" s="52"/>
      <c r="H593" s="54"/>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row>
    <row r="594" spans="1:58" ht="16.5" customHeight="1">
      <c r="A594" s="53"/>
      <c r="B594" s="53"/>
      <c r="C594" s="53"/>
      <c r="D594" s="53"/>
      <c r="E594" s="53"/>
      <c r="F594" s="52"/>
      <c r="G594" s="52"/>
      <c r="H594" s="54"/>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row>
    <row r="595" spans="1:58" ht="16.5" customHeight="1">
      <c r="A595" s="53"/>
      <c r="B595" s="53"/>
      <c r="C595" s="53"/>
      <c r="D595" s="53"/>
      <c r="E595" s="53"/>
      <c r="F595" s="52"/>
      <c r="G595" s="52"/>
      <c r="H595" s="54"/>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row>
    <row r="596" spans="1:58" ht="16.5" customHeight="1">
      <c r="A596" s="53"/>
      <c r="B596" s="53"/>
      <c r="C596" s="53"/>
      <c r="D596" s="53"/>
      <c r="E596" s="53"/>
      <c r="F596" s="52"/>
      <c r="G596" s="52"/>
      <c r="H596" s="54"/>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row>
    <row r="597" spans="1:58" ht="16.5" customHeight="1">
      <c r="A597" s="53"/>
      <c r="B597" s="53"/>
      <c r="C597" s="53"/>
      <c r="D597" s="53"/>
      <c r="E597" s="53"/>
      <c r="F597" s="52"/>
      <c r="G597" s="52"/>
      <c r="H597" s="54"/>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row>
    <row r="598" spans="1:58" ht="16.5" customHeight="1">
      <c r="A598" s="53"/>
      <c r="B598" s="53"/>
      <c r="C598" s="53"/>
      <c r="D598" s="53"/>
      <c r="E598" s="53"/>
      <c r="F598" s="52"/>
      <c r="G598" s="52"/>
      <c r="H598" s="54"/>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row>
    <row r="599" spans="1:58" ht="16.5" customHeight="1">
      <c r="A599" s="53"/>
      <c r="B599" s="53"/>
      <c r="C599" s="53"/>
      <c r="D599" s="53"/>
      <c r="E599" s="53"/>
      <c r="F599" s="52"/>
      <c r="G599" s="52"/>
      <c r="H599" s="54"/>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row>
    <row r="600" spans="1:58" ht="16.5" customHeight="1">
      <c r="A600" s="53"/>
      <c r="B600" s="53"/>
      <c r="C600" s="53"/>
      <c r="D600" s="53"/>
      <c r="E600" s="53"/>
      <c r="F600" s="52"/>
      <c r="G600" s="52"/>
      <c r="H600" s="54"/>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row>
    <row r="601" spans="1:58" ht="16.5" customHeight="1">
      <c r="A601" s="53"/>
      <c r="B601" s="53"/>
      <c r="C601" s="53"/>
      <c r="D601" s="53"/>
      <c r="E601" s="53"/>
      <c r="F601" s="52"/>
      <c r="G601" s="52"/>
      <c r="H601" s="54"/>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row>
    <row r="602" spans="1:58" ht="16.5" customHeight="1">
      <c r="A602" s="53"/>
      <c r="B602" s="53"/>
      <c r="C602" s="53"/>
      <c r="D602" s="53"/>
      <c r="E602" s="53"/>
      <c r="F602" s="52"/>
      <c r="G602" s="52"/>
      <c r="H602" s="54"/>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row>
    <row r="603" spans="1:58" ht="16.5" customHeight="1">
      <c r="A603" s="53"/>
      <c r="B603" s="53"/>
      <c r="C603" s="53"/>
      <c r="D603" s="53"/>
      <c r="E603" s="53"/>
      <c r="F603" s="52"/>
      <c r="G603" s="52"/>
      <c r="H603" s="54"/>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row>
    <row r="604" spans="1:58" ht="16.5" customHeight="1">
      <c r="A604" s="53"/>
      <c r="B604" s="53"/>
      <c r="C604" s="53"/>
      <c r="D604" s="53"/>
      <c r="E604" s="53"/>
      <c r="F604" s="52"/>
      <c r="G604" s="52"/>
      <c r="H604" s="54"/>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row>
    <row r="605" spans="1:58" ht="16.5" customHeight="1">
      <c r="A605" s="53"/>
      <c r="B605" s="53"/>
      <c r="C605" s="53"/>
      <c r="D605" s="53"/>
      <c r="E605" s="53"/>
      <c r="F605" s="52"/>
      <c r="G605" s="52"/>
      <c r="H605" s="54"/>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row>
    <row r="606" spans="1:58" ht="16.5" customHeight="1">
      <c r="A606" s="53"/>
      <c r="B606" s="53"/>
      <c r="C606" s="53"/>
      <c r="D606" s="53"/>
      <c r="E606" s="53"/>
      <c r="F606" s="52"/>
      <c r="G606" s="52"/>
      <c r="H606" s="54"/>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row>
    <row r="607" spans="1:58" ht="16.5" customHeight="1">
      <c r="A607" s="53"/>
      <c r="B607" s="53"/>
      <c r="C607" s="53"/>
      <c r="D607" s="53"/>
      <c r="E607" s="53"/>
      <c r="F607" s="52"/>
      <c r="G607" s="52"/>
      <c r="H607" s="54"/>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row>
    <row r="608" spans="1:58" ht="16.5" customHeight="1">
      <c r="A608" s="53"/>
      <c r="B608" s="53"/>
      <c r="C608" s="53"/>
      <c r="D608" s="53"/>
      <c r="E608" s="53"/>
      <c r="F608" s="52"/>
      <c r="G608" s="52"/>
      <c r="H608" s="54"/>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row>
    <row r="609" spans="1:58" ht="16.5" customHeight="1">
      <c r="A609" s="53"/>
      <c r="B609" s="53"/>
      <c r="C609" s="53"/>
      <c r="D609" s="53"/>
      <c r="E609" s="53"/>
      <c r="F609" s="52"/>
      <c r="G609" s="52"/>
      <c r="H609" s="54"/>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row>
    <row r="610" spans="1:58" ht="16.5" customHeight="1">
      <c r="A610" s="53"/>
      <c r="B610" s="53"/>
      <c r="C610" s="53"/>
      <c r="D610" s="53"/>
      <c r="E610" s="53"/>
      <c r="F610" s="52"/>
      <c r="G610" s="52"/>
      <c r="H610" s="54"/>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row>
    <row r="611" spans="1:58" ht="16.5" customHeight="1">
      <c r="A611" s="53"/>
      <c r="B611" s="53"/>
      <c r="C611" s="53"/>
      <c r="D611" s="53"/>
      <c r="E611" s="53"/>
      <c r="F611" s="52"/>
      <c r="G611" s="52"/>
      <c r="H611" s="54"/>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row>
    <row r="612" spans="1:58" ht="16.5" customHeight="1">
      <c r="A612" s="53"/>
      <c r="B612" s="53"/>
      <c r="C612" s="53"/>
      <c r="D612" s="53"/>
      <c r="E612" s="53"/>
      <c r="F612" s="52"/>
      <c r="G612" s="52"/>
      <c r="H612" s="54"/>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row>
    <row r="613" spans="1:58" ht="16.5" customHeight="1">
      <c r="A613" s="53"/>
      <c r="B613" s="53"/>
      <c r="C613" s="53"/>
      <c r="D613" s="53"/>
      <c r="E613" s="53"/>
      <c r="F613" s="52"/>
      <c r="G613" s="52"/>
      <c r="H613" s="54"/>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row>
    <row r="614" spans="1:58" ht="16.5" customHeight="1">
      <c r="A614" s="53"/>
      <c r="B614" s="53"/>
      <c r="C614" s="53"/>
      <c r="D614" s="53"/>
      <c r="E614" s="53"/>
      <c r="F614" s="52"/>
      <c r="G614" s="52"/>
      <c r="H614" s="54"/>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row>
    <row r="615" spans="1:58" ht="16.5" customHeight="1">
      <c r="A615" s="53"/>
      <c r="B615" s="53"/>
      <c r="C615" s="53"/>
      <c r="D615" s="53"/>
      <c r="E615" s="53"/>
      <c r="F615" s="52"/>
      <c r="G615" s="52"/>
      <c r="H615" s="54"/>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row>
    <row r="616" spans="1:58" ht="16.5" customHeight="1">
      <c r="A616" s="53"/>
      <c r="B616" s="53"/>
      <c r="C616" s="53"/>
      <c r="D616" s="53"/>
      <c r="E616" s="53"/>
      <c r="F616" s="52"/>
      <c r="G616" s="52"/>
      <c r="H616" s="54"/>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row>
    <row r="617" spans="1:58" ht="16.5" customHeight="1">
      <c r="A617" s="53"/>
      <c r="B617" s="53"/>
      <c r="C617" s="53"/>
      <c r="D617" s="53"/>
      <c r="E617" s="53"/>
      <c r="F617" s="52"/>
      <c r="G617" s="52"/>
      <c r="H617" s="54"/>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row>
    <row r="618" spans="1:58" ht="16.5" customHeight="1">
      <c r="A618" s="53"/>
      <c r="B618" s="53"/>
      <c r="C618" s="53"/>
      <c r="D618" s="53"/>
      <c r="E618" s="53"/>
      <c r="F618" s="52"/>
      <c r="G618" s="52"/>
      <c r="H618" s="54"/>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row>
    <row r="619" spans="1:58" ht="16.5" customHeight="1">
      <c r="A619" s="53"/>
      <c r="B619" s="53"/>
      <c r="C619" s="53"/>
      <c r="D619" s="53"/>
      <c r="E619" s="53"/>
      <c r="F619" s="52"/>
      <c r="G619" s="52"/>
      <c r="H619" s="54"/>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row>
    <row r="620" spans="1:58" ht="16.5" customHeight="1">
      <c r="A620" s="53"/>
      <c r="B620" s="53"/>
      <c r="C620" s="53"/>
      <c r="D620" s="53"/>
      <c r="E620" s="53"/>
      <c r="F620" s="52"/>
      <c r="G620" s="52"/>
      <c r="H620" s="54"/>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row>
    <row r="621" spans="1:58" ht="16.5" customHeight="1">
      <c r="A621" s="53"/>
      <c r="B621" s="53"/>
      <c r="C621" s="53"/>
      <c r="D621" s="53"/>
      <c r="E621" s="53"/>
      <c r="F621" s="52"/>
      <c r="G621" s="52"/>
      <c r="H621" s="54"/>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row>
    <row r="622" spans="1:58" ht="16.5" customHeight="1">
      <c r="A622" s="53"/>
      <c r="B622" s="53"/>
      <c r="C622" s="53"/>
      <c r="D622" s="53"/>
      <c r="E622" s="53"/>
      <c r="F622" s="52"/>
      <c r="G622" s="52"/>
      <c r="H622" s="54"/>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row>
    <row r="623" spans="1:58" ht="16.5" customHeight="1">
      <c r="A623" s="53"/>
      <c r="B623" s="53"/>
      <c r="C623" s="53"/>
      <c r="D623" s="53"/>
      <c r="E623" s="53"/>
      <c r="F623" s="52"/>
      <c r="G623" s="52"/>
      <c r="H623" s="54"/>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row>
    <row r="624" spans="1:58" ht="16.5" customHeight="1">
      <c r="A624" s="53"/>
      <c r="B624" s="53"/>
      <c r="C624" s="53"/>
      <c r="D624" s="53"/>
      <c r="E624" s="53"/>
      <c r="F624" s="52"/>
      <c r="G624" s="52"/>
      <c r="H624" s="54"/>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row>
    <row r="625" spans="1:58" ht="16.5" customHeight="1">
      <c r="A625" s="53"/>
      <c r="B625" s="53"/>
      <c r="C625" s="53"/>
      <c r="D625" s="53"/>
      <c r="E625" s="53"/>
      <c r="F625" s="52"/>
      <c r="G625" s="52"/>
      <c r="H625" s="54"/>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row>
    <row r="626" spans="1:58" ht="16.5" customHeight="1">
      <c r="A626" s="53"/>
      <c r="B626" s="53"/>
      <c r="C626" s="53"/>
      <c r="D626" s="53"/>
      <c r="E626" s="53"/>
      <c r="F626" s="52"/>
      <c r="G626" s="52"/>
      <c r="H626" s="54"/>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row>
    <row r="627" spans="1:58" ht="16.5" customHeight="1">
      <c r="A627" s="53"/>
      <c r="B627" s="53"/>
      <c r="C627" s="53"/>
      <c r="D627" s="53"/>
      <c r="E627" s="53"/>
      <c r="F627" s="52"/>
      <c r="G627" s="52"/>
      <c r="H627" s="54"/>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row>
    <row r="628" spans="1:58" ht="16.5" customHeight="1">
      <c r="A628" s="53"/>
      <c r="B628" s="53"/>
      <c r="C628" s="53"/>
      <c r="D628" s="53"/>
      <c r="E628" s="53"/>
      <c r="F628" s="52"/>
      <c r="G628" s="52"/>
      <c r="H628" s="54"/>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row>
    <row r="629" spans="1:58" ht="16.5" customHeight="1">
      <c r="A629" s="53"/>
      <c r="B629" s="53"/>
      <c r="C629" s="53"/>
      <c r="D629" s="53"/>
      <c r="E629" s="53"/>
      <c r="F629" s="52"/>
      <c r="G629" s="52"/>
      <c r="H629" s="54"/>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row>
    <row r="630" spans="1:58" ht="16.5" customHeight="1">
      <c r="A630" s="53"/>
      <c r="B630" s="53"/>
      <c r="C630" s="53"/>
      <c r="D630" s="53"/>
      <c r="E630" s="53"/>
      <c r="F630" s="52"/>
      <c r="G630" s="52"/>
      <c r="H630" s="54"/>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row>
    <row r="631" spans="1:58" ht="16.5" customHeight="1">
      <c r="A631" s="53"/>
      <c r="B631" s="53"/>
      <c r="C631" s="53"/>
      <c r="D631" s="53"/>
      <c r="E631" s="53"/>
      <c r="F631" s="52"/>
      <c r="G631" s="52"/>
      <c r="H631" s="54"/>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row>
    <row r="632" spans="1:58" ht="16.5" customHeight="1">
      <c r="A632" s="53"/>
      <c r="B632" s="53"/>
      <c r="C632" s="53"/>
      <c r="D632" s="53"/>
      <c r="E632" s="53"/>
      <c r="F632" s="52"/>
      <c r="G632" s="52"/>
      <c r="H632" s="54"/>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row>
    <row r="633" spans="1:58" ht="16.5" customHeight="1">
      <c r="A633" s="53"/>
      <c r="B633" s="53"/>
      <c r="C633" s="53"/>
      <c r="D633" s="53"/>
      <c r="E633" s="53"/>
      <c r="F633" s="52"/>
      <c r="G633" s="52"/>
      <c r="H633" s="54"/>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row>
    <row r="634" spans="1:58" ht="16.5" customHeight="1">
      <c r="A634" s="53"/>
      <c r="B634" s="53"/>
      <c r="C634" s="53"/>
      <c r="D634" s="53"/>
      <c r="E634" s="53"/>
      <c r="F634" s="52"/>
      <c r="G634" s="52"/>
      <c r="H634" s="54"/>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row>
    <row r="635" spans="1:58" ht="16.5" customHeight="1">
      <c r="A635" s="53"/>
      <c r="B635" s="53"/>
      <c r="C635" s="53"/>
      <c r="D635" s="53"/>
      <c r="E635" s="53"/>
      <c r="F635" s="52"/>
      <c r="G635" s="52"/>
      <c r="H635" s="54"/>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row>
    <row r="636" spans="1:58" ht="16.5" customHeight="1">
      <c r="A636" s="53"/>
      <c r="B636" s="53"/>
      <c r="C636" s="53"/>
      <c r="D636" s="53"/>
      <c r="E636" s="53"/>
      <c r="F636" s="52"/>
      <c r="G636" s="52"/>
      <c r="H636" s="54"/>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row>
    <row r="637" spans="1:58" ht="16.5" customHeight="1">
      <c r="A637" s="53"/>
      <c r="B637" s="53"/>
      <c r="C637" s="53"/>
      <c r="D637" s="53"/>
      <c r="E637" s="53"/>
      <c r="F637" s="52"/>
      <c r="G637" s="52"/>
      <c r="H637" s="54"/>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row>
    <row r="638" spans="1:58" ht="16.5" customHeight="1">
      <c r="A638" s="53"/>
      <c r="B638" s="53"/>
      <c r="C638" s="53"/>
      <c r="D638" s="53"/>
      <c r="E638" s="53"/>
      <c r="F638" s="52"/>
      <c r="G638" s="52"/>
      <c r="H638" s="54"/>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row>
    <row r="639" spans="1:58" ht="16.5" customHeight="1">
      <c r="A639" s="53"/>
      <c r="B639" s="53"/>
      <c r="C639" s="53"/>
      <c r="D639" s="53"/>
      <c r="E639" s="53"/>
      <c r="F639" s="52"/>
      <c r="G639" s="52"/>
      <c r="H639" s="54"/>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row>
    <row r="640" spans="1:58" ht="16.5" customHeight="1">
      <c r="A640" s="53"/>
      <c r="B640" s="53"/>
      <c r="C640" s="53"/>
      <c r="D640" s="53"/>
      <c r="E640" s="53"/>
      <c r="F640" s="52"/>
      <c r="G640" s="52"/>
      <c r="H640" s="54"/>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row>
    <row r="641" spans="1:58" ht="16.5" customHeight="1">
      <c r="A641" s="53"/>
      <c r="B641" s="53"/>
      <c r="C641" s="53"/>
      <c r="D641" s="53"/>
      <c r="E641" s="53"/>
      <c r="F641" s="52"/>
      <c r="G641" s="52"/>
      <c r="H641" s="54"/>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row>
    <row r="642" spans="1:58" ht="16.5" customHeight="1">
      <c r="A642" s="53"/>
      <c r="B642" s="53"/>
      <c r="C642" s="53"/>
      <c r="D642" s="53"/>
      <c r="E642" s="53"/>
      <c r="F642" s="52"/>
      <c r="G642" s="52"/>
      <c r="H642" s="54"/>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row>
    <row r="643" spans="1:58" ht="16.5" customHeight="1">
      <c r="A643" s="53"/>
      <c r="B643" s="53"/>
      <c r="C643" s="53"/>
      <c r="D643" s="53"/>
      <c r="E643" s="53"/>
      <c r="F643" s="52"/>
      <c r="G643" s="52"/>
      <c r="H643" s="54"/>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row>
    <row r="644" spans="1:58" ht="16.5" customHeight="1">
      <c r="A644" s="53"/>
      <c r="B644" s="53"/>
      <c r="C644" s="53"/>
      <c r="D644" s="53"/>
      <c r="E644" s="53"/>
      <c r="F644" s="52"/>
      <c r="G644" s="52"/>
      <c r="H644" s="54"/>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row>
    <row r="645" spans="1:58" ht="16.5" customHeight="1">
      <c r="A645" s="53"/>
      <c r="B645" s="53"/>
      <c r="C645" s="53"/>
      <c r="D645" s="53"/>
      <c r="E645" s="53"/>
      <c r="F645" s="52"/>
      <c r="G645" s="52"/>
      <c r="H645" s="54"/>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row>
    <row r="646" spans="1:58" ht="16.5" customHeight="1">
      <c r="A646" s="53"/>
      <c r="B646" s="53"/>
      <c r="C646" s="53"/>
      <c r="D646" s="53"/>
      <c r="E646" s="53"/>
      <c r="F646" s="52"/>
      <c r="G646" s="52"/>
      <c r="H646" s="54"/>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row>
    <row r="647" spans="1:58" ht="16.5" customHeight="1">
      <c r="A647" s="53"/>
      <c r="B647" s="53"/>
      <c r="C647" s="53"/>
      <c r="D647" s="53"/>
      <c r="E647" s="53"/>
      <c r="F647" s="52"/>
      <c r="G647" s="52"/>
      <c r="H647" s="54"/>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row>
    <row r="648" spans="1:58" ht="16.5" customHeight="1">
      <c r="A648" s="53"/>
      <c r="B648" s="53"/>
      <c r="C648" s="53"/>
      <c r="D648" s="53"/>
      <c r="E648" s="53"/>
      <c r="F648" s="52"/>
      <c r="G648" s="52"/>
      <c r="H648" s="54"/>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row>
    <row r="649" spans="1:58" ht="16.5" customHeight="1">
      <c r="A649" s="53"/>
      <c r="B649" s="53"/>
      <c r="C649" s="53"/>
      <c r="D649" s="53"/>
      <c r="E649" s="53"/>
      <c r="F649" s="52"/>
      <c r="G649" s="52"/>
      <c r="H649" s="54"/>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row>
    <row r="650" spans="1:58" ht="16.5" customHeight="1">
      <c r="A650" s="53"/>
      <c r="B650" s="53"/>
      <c r="C650" s="53"/>
      <c r="D650" s="53"/>
      <c r="E650" s="53"/>
      <c r="F650" s="52"/>
      <c r="G650" s="52"/>
      <c r="H650" s="54"/>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row>
    <row r="651" spans="1:58" ht="16.5" customHeight="1">
      <c r="A651" s="53"/>
      <c r="B651" s="53"/>
      <c r="C651" s="53"/>
      <c r="D651" s="53"/>
      <c r="E651" s="53"/>
      <c r="F651" s="52"/>
      <c r="G651" s="52"/>
      <c r="H651" s="54"/>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row>
    <row r="652" spans="1:58" ht="16.5" customHeight="1">
      <c r="A652" s="53"/>
      <c r="B652" s="53"/>
      <c r="C652" s="53"/>
      <c r="D652" s="53"/>
      <c r="E652" s="53"/>
      <c r="F652" s="52"/>
      <c r="G652" s="52"/>
      <c r="H652" s="54"/>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row>
    <row r="653" spans="1:58" ht="16.5" customHeight="1">
      <c r="A653" s="53"/>
      <c r="B653" s="53"/>
      <c r="C653" s="53"/>
      <c r="D653" s="53"/>
      <c r="E653" s="53"/>
      <c r="F653" s="52"/>
      <c r="G653" s="52"/>
      <c r="H653" s="54"/>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row>
    <row r="654" spans="1:58" ht="16.5" customHeight="1">
      <c r="A654" s="53"/>
      <c r="B654" s="53"/>
      <c r="C654" s="53"/>
      <c r="D654" s="53"/>
      <c r="E654" s="53"/>
      <c r="F654" s="52"/>
      <c r="G654" s="52"/>
      <c r="H654" s="54"/>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row>
    <row r="655" spans="1:58" ht="16.5" customHeight="1">
      <c r="A655" s="53"/>
      <c r="B655" s="53"/>
      <c r="C655" s="53"/>
      <c r="D655" s="53"/>
      <c r="E655" s="53"/>
      <c r="F655" s="52"/>
      <c r="G655" s="52"/>
      <c r="H655" s="54"/>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row>
    <row r="656" spans="1:58" ht="16.5" customHeight="1">
      <c r="A656" s="53"/>
      <c r="B656" s="53"/>
      <c r="C656" s="53"/>
      <c r="D656" s="53"/>
      <c r="E656" s="53"/>
      <c r="F656" s="52"/>
      <c r="G656" s="52"/>
      <c r="H656" s="54"/>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row>
    <row r="657" spans="1:58" ht="16.5" customHeight="1">
      <c r="A657" s="53"/>
      <c r="B657" s="53"/>
      <c r="C657" s="53"/>
      <c r="D657" s="53"/>
      <c r="E657" s="53"/>
      <c r="F657" s="52"/>
      <c r="G657" s="52"/>
      <c r="H657" s="54"/>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row>
    <row r="658" spans="1:58" ht="16.5" customHeight="1">
      <c r="A658" s="53"/>
      <c r="B658" s="53"/>
      <c r="C658" s="53"/>
      <c r="D658" s="53"/>
      <c r="E658" s="53"/>
      <c r="F658" s="52"/>
      <c r="G658" s="52"/>
      <c r="H658" s="54"/>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row>
    <row r="659" spans="1:58" ht="16.5" customHeight="1">
      <c r="A659" s="53"/>
      <c r="B659" s="53"/>
      <c r="C659" s="53"/>
      <c r="D659" s="53"/>
      <c r="E659" s="53"/>
      <c r="F659" s="52"/>
      <c r="G659" s="52"/>
      <c r="H659" s="54"/>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row>
    <row r="660" spans="1:58" ht="16.5" customHeight="1">
      <c r="A660" s="53"/>
      <c r="B660" s="53"/>
      <c r="C660" s="53"/>
      <c r="D660" s="53"/>
      <c r="E660" s="53"/>
      <c r="F660" s="52"/>
      <c r="G660" s="52"/>
      <c r="H660" s="54"/>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row>
    <row r="661" spans="1:58" ht="16.5" customHeight="1">
      <c r="A661" s="53"/>
      <c r="B661" s="53"/>
      <c r="C661" s="53"/>
      <c r="D661" s="53"/>
      <c r="E661" s="53"/>
      <c r="F661" s="52"/>
      <c r="G661" s="52"/>
      <c r="H661" s="54"/>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row>
    <row r="662" spans="1:58" ht="16.5" customHeight="1">
      <c r="A662" s="53"/>
      <c r="B662" s="53"/>
      <c r="C662" s="53"/>
      <c r="D662" s="53"/>
      <c r="E662" s="53"/>
      <c r="F662" s="52"/>
      <c r="G662" s="52"/>
      <c r="H662" s="54"/>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row>
    <row r="663" spans="1:58" ht="16.5" customHeight="1">
      <c r="A663" s="53"/>
      <c r="B663" s="53"/>
      <c r="C663" s="53"/>
      <c r="D663" s="53"/>
      <c r="E663" s="53"/>
      <c r="F663" s="52"/>
      <c r="G663" s="52"/>
      <c r="H663" s="54"/>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row>
    <row r="664" spans="1:58" ht="16.5" customHeight="1">
      <c r="A664" s="53"/>
      <c r="B664" s="53"/>
      <c r="C664" s="53"/>
      <c r="D664" s="53"/>
      <c r="E664" s="53"/>
      <c r="F664" s="52"/>
      <c r="G664" s="52"/>
      <c r="H664" s="54"/>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row>
    <row r="665" spans="1:58" ht="16.5" customHeight="1">
      <c r="A665" s="53"/>
      <c r="B665" s="53"/>
      <c r="C665" s="53"/>
      <c r="D665" s="53"/>
      <c r="E665" s="53"/>
      <c r="F665" s="52"/>
      <c r="G665" s="52"/>
      <c r="H665" s="54"/>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row>
    <row r="666" spans="1:58" ht="16.5" customHeight="1">
      <c r="A666" s="53"/>
      <c r="B666" s="53"/>
      <c r="C666" s="53"/>
      <c r="D666" s="53"/>
      <c r="E666" s="53"/>
      <c r="F666" s="52"/>
      <c r="G666" s="52"/>
      <c r="H666" s="54"/>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row>
    <row r="667" spans="1:58" ht="16.5" customHeight="1">
      <c r="A667" s="53"/>
      <c r="B667" s="53"/>
      <c r="C667" s="53"/>
      <c r="D667" s="53"/>
      <c r="E667" s="53"/>
      <c r="F667" s="52"/>
      <c r="G667" s="52"/>
      <c r="H667" s="54"/>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row>
    <row r="668" spans="1:58" ht="16.5" customHeight="1">
      <c r="A668" s="53"/>
      <c r="B668" s="53"/>
      <c r="C668" s="53"/>
      <c r="D668" s="53"/>
      <c r="E668" s="53"/>
      <c r="F668" s="52"/>
      <c r="G668" s="52"/>
      <c r="H668" s="54"/>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row>
    <row r="669" spans="1:58" ht="16.5" customHeight="1">
      <c r="A669" s="53"/>
      <c r="B669" s="53"/>
      <c r="C669" s="53"/>
      <c r="D669" s="53"/>
      <c r="E669" s="53"/>
      <c r="F669" s="52"/>
      <c r="G669" s="52"/>
      <c r="H669" s="54"/>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row>
    <row r="670" spans="1:58" ht="16.5" customHeight="1">
      <c r="A670" s="53"/>
      <c r="B670" s="53"/>
      <c r="C670" s="53"/>
      <c r="D670" s="53"/>
      <c r="E670" s="53"/>
      <c r="F670" s="52"/>
      <c r="G670" s="52"/>
      <c r="H670" s="54"/>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row>
    <row r="671" spans="1:58" ht="16.5" customHeight="1">
      <c r="A671" s="53"/>
      <c r="B671" s="53"/>
      <c r="C671" s="53"/>
      <c r="D671" s="53"/>
      <c r="E671" s="53"/>
      <c r="F671" s="52"/>
      <c r="G671" s="52"/>
      <c r="H671" s="54"/>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row>
    <row r="672" spans="1:58" ht="16.5" customHeight="1">
      <c r="A672" s="53"/>
      <c r="B672" s="53"/>
      <c r="C672" s="53"/>
      <c r="D672" s="53"/>
      <c r="E672" s="53"/>
      <c r="F672" s="52"/>
      <c r="G672" s="52"/>
      <c r="H672" s="54"/>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row>
    <row r="673" spans="1:58" ht="16.5" customHeight="1">
      <c r="A673" s="53"/>
      <c r="B673" s="53"/>
      <c r="C673" s="53"/>
      <c r="D673" s="53"/>
      <c r="E673" s="53"/>
      <c r="F673" s="52"/>
      <c r="G673" s="52"/>
      <c r="H673" s="54"/>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row>
    <row r="674" spans="1:58" ht="16.5" customHeight="1">
      <c r="A674" s="53"/>
      <c r="B674" s="53"/>
      <c r="C674" s="53"/>
      <c r="D674" s="53"/>
      <c r="E674" s="53"/>
      <c r="F674" s="52"/>
      <c r="G674" s="52"/>
      <c r="H674" s="54"/>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row>
    <row r="675" spans="1:58" ht="16.5" customHeight="1">
      <c r="A675" s="53"/>
      <c r="B675" s="53"/>
      <c r="C675" s="53"/>
      <c r="D675" s="53"/>
      <c r="E675" s="53"/>
      <c r="F675" s="52"/>
      <c r="G675" s="52"/>
      <c r="H675" s="54"/>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row>
    <row r="676" spans="1:58" ht="16.5" customHeight="1">
      <c r="A676" s="53"/>
      <c r="B676" s="53"/>
      <c r="C676" s="53"/>
      <c r="D676" s="53"/>
      <c r="E676" s="53"/>
      <c r="F676" s="52"/>
      <c r="G676" s="52"/>
      <c r="H676" s="54"/>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row>
    <row r="677" spans="1:58" ht="16.5" customHeight="1">
      <c r="A677" s="53"/>
      <c r="B677" s="53"/>
      <c r="C677" s="53"/>
      <c r="D677" s="53"/>
      <c r="E677" s="53"/>
      <c r="F677" s="52"/>
      <c r="G677" s="52"/>
      <c r="H677" s="54"/>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row>
    <row r="678" spans="1:58" ht="16.5" customHeight="1">
      <c r="A678" s="53"/>
      <c r="B678" s="53"/>
      <c r="C678" s="53"/>
      <c r="D678" s="53"/>
      <c r="E678" s="53"/>
      <c r="F678" s="52"/>
      <c r="G678" s="52"/>
      <c r="H678" s="54"/>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row>
    <row r="679" spans="1:58" ht="16.5" customHeight="1">
      <c r="A679" s="53"/>
      <c r="B679" s="53"/>
      <c r="C679" s="53"/>
      <c r="D679" s="53"/>
      <c r="E679" s="53"/>
      <c r="F679" s="52"/>
      <c r="G679" s="52"/>
      <c r="H679" s="54"/>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row>
    <row r="680" spans="1:58" ht="16.5" customHeight="1">
      <c r="A680" s="53"/>
      <c r="B680" s="53"/>
      <c r="C680" s="53"/>
      <c r="D680" s="53"/>
      <c r="E680" s="53"/>
      <c r="F680" s="52"/>
      <c r="G680" s="52"/>
      <c r="H680" s="54"/>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row>
    <row r="681" spans="1:58" ht="16.5" customHeight="1">
      <c r="A681" s="53"/>
      <c r="B681" s="53"/>
      <c r="C681" s="53"/>
      <c r="D681" s="53"/>
      <c r="E681" s="53"/>
      <c r="F681" s="52"/>
      <c r="G681" s="52"/>
      <c r="H681" s="54"/>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row>
    <row r="682" spans="1:58" ht="16.5" customHeight="1">
      <c r="A682" s="53"/>
      <c r="B682" s="53"/>
      <c r="C682" s="53"/>
      <c r="D682" s="53"/>
      <c r="E682" s="53"/>
      <c r="F682" s="52"/>
      <c r="G682" s="52"/>
      <c r="H682" s="54"/>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row>
    <row r="683" spans="1:58" ht="16.5" customHeight="1">
      <c r="A683" s="53"/>
      <c r="B683" s="53"/>
      <c r="C683" s="53"/>
      <c r="D683" s="53"/>
      <c r="E683" s="53"/>
      <c r="F683" s="52"/>
      <c r="G683" s="52"/>
      <c r="H683" s="54"/>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row>
    <row r="684" spans="1:58" ht="16.5" customHeight="1">
      <c r="A684" s="53"/>
      <c r="B684" s="53"/>
      <c r="C684" s="53"/>
      <c r="D684" s="53"/>
      <c r="E684" s="53"/>
      <c r="F684" s="52"/>
      <c r="G684" s="52"/>
      <c r="H684" s="54"/>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row>
    <row r="685" spans="1:58" ht="16.5" customHeight="1">
      <c r="A685" s="53"/>
      <c r="B685" s="53"/>
      <c r="C685" s="53"/>
      <c r="D685" s="53"/>
      <c r="E685" s="53"/>
      <c r="F685" s="52"/>
      <c r="G685" s="52"/>
      <c r="H685" s="54"/>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row>
    <row r="686" spans="1:58" ht="16.5" customHeight="1">
      <c r="A686" s="53"/>
      <c r="B686" s="53"/>
      <c r="C686" s="53"/>
      <c r="D686" s="53"/>
      <c r="E686" s="53"/>
      <c r="F686" s="52"/>
      <c r="G686" s="52"/>
      <c r="H686" s="54"/>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row>
    <row r="687" spans="1:58" ht="16.5" customHeight="1">
      <c r="A687" s="53"/>
      <c r="B687" s="53"/>
      <c r="C687" s="53"/>
      <c r="D687" s="53"/>
      <c r="E687" s="53"/>
      <c r="F687" s="52"/>
      <c r="G687" s="52"/>
      <c r="H687" s="54"/>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row>
    <row r="688" spans="1:58" ht="16.5" customHeight="1">
      <c r="A688" s="53"/>
      <c r="B688" s="53"/>
      <c r="C688" s="53"/>
      <c r="D688" s="53"/>
      <c r="E688" s="53"/>
      <c r="F688" s="52"/>
      <c r="G688" s="52"/>
      <c r="H688" s="54"/>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row>
    <row r="689" spans="1:58" ht="16.5" customHeight="1">
      <c r="A689" s="53"/>
      <c r="B689" s="53"/>
      <c r="C689" s="53"/>
      <c r="D689" s="53"/>
      <c r="E689" s="53"/>
      <c r="F689" s="52"/>
      <c r="G689" s="52"/>
      <c r="H689" s="54"/>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row>
    <row r="690" spans="1:58" ht="16.5" customHeight="1">
      <c r="A690" s="53"/>
      <c r="B690" s="53"/>
      <c r="C690" s="53"/>
      <c r="D690" s="53"/>
      <c r="E690" s="53"/>
      <c r="F690" s="52"/>
      <c r="G690" s="52"/>
      <c r="H690" s="54"/>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row>
    <row r="691" spans="1:58" ht="16.5" customHeight="1">
      <c r="A691" s="53"/>
      <c r="B691" s="53"/>
      <c r="C691" s="53"/>
      <c r="D691" s="53"/>
      <c r="E691" s="53"/>
      <c r="F691" s="52"/>
      <c r="G691" s="52"/>
      <c r="H691" s="54"/>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row>
    <row r="692" spans="1:58" ht="16.5" customHeight="1">
      <c r="A692" s="53"/>
      <c r="B692" s="53"/>
      <c r="C692" s="53"/>
      <c r="D692" s="53"/>
      <c r="E692" s="53"/>
      <c r="F692" s="52"/>
      <c r="G692" s="52"/>
      <c r="H692" s="54"/>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row>
    <row r="693" spans="1:58" ht="16.5" customHeight="1">
      <c r="A693" s="53"/>
      <c r="B693" s="53"/>
      <c r="C693" s="53"/>
      <c r="D693" s="53"/>
      <c r="E693" s="53"/>
      <c r="F693" s="52"/>
      <c r="G693" s="52"/>
      <c r="H693" s="54"/>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row>
    <row r="694" spans="1:58" ht="16.5" customHeight="1">
      <c r="A694" s="53"/>
      <c r="B694" s="53"/>
      <c r="C694" s="53"/>
      <c r="D694" s="53"/>
      <c r="E694" s="53"/>
      <c r="F694" s="52"/>
      <c r="G694" s="52"/>
      <c r="H694" s="54"/>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row>
    <row r="695" spans="1:58" ht="16.5" customHeight="1">
      <c r="A695" s="53"/>
      <c r="B695" s="53"/>
      <c r="C695" s="53"/>
      <c r="D695" s="53"/>
      <c r="E695" s="53"/>
      <c r="F695" s="52"/>
      <c r="G695" s="52"/>
      <c r="H695" s="54"/>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row>
    <row r="696" spans="1:58" ht="16.5" customHeight="1">
      <c r="A696" s="53"/>
      <c r="B696" s="53"/>
      <c r="C696" s="53"/>
      <c r="D696" s="53"/>
      <c r="E696" s="53"/>
      <c r="F696" s="52"/>
      <c r="G696" s="52"/>
      <c r="H696" s="54"/>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row>
    <row r="697" spans="1:58" ht="16.5" customHeight="1">
      <c r="A697" s="53"/>
      <c r="B697" s="53"/>
      <c r="C697" s="53"/>
      <c r="D697" s="53"/>
      <c r="E697" s="53"/>
      <c r="F697" s="52"/>
      <c r="G697" s="52"/>
      <c r="H697" s="54"/>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row>
    <row r="698" spans="1:58" ht="16.5" customHeight="1">
      <c r="A698" s="53"/>
      <c r="B698" s="53"/>
      <c r="C698" s="53"/>
      <c r="D698" s="53"/>
      <c r="E698" s="53"/>
      <c r="F698" s="52"/>
      <c r="G698" s="52"/>
      <c r="H698" s="54"/>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row>
    <row r="699" spans="1:58" ht="16.5" customHeight="1">
      <c r="A699" s="53"/>
      <c r="B699" s="53"/>
      <c r="C699" s="53"/>
      <c r="D699" s="53"/>
      <c r="E699" s="53"/>
      <c r="F699" s="52"/>
      <c r="G699" s="52"/>
      <c r="H699" s="54"/>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row>
    <row r="700" spans="1:58" ht="16.5" customHeight="1">
      <c r="A700" s="53"/>
      <c r="B700" s="53"/>
      <c r="C700" s="53"/>
      <c r="D700" s="53"/>
      <c r="E700" s="53"/>
      <c r="F700" s="52"/>
      <c r="G700" s="52"/>
      <c r="H700" s="54"/>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row>
    <row r="701" spans="1:58" ht="16.5" customHeight="1">
      <c r="A701" s="53"/>
      <c r="B701" s="53"/>
      <c r="C701" s="53"/>
      <c r="D701" s="53"/>
      <c r="E701" s="53"/>
      <c r="F701" s="52"/>
      <c r="G701" s="52"/>
      <c r="H701" s="54"/>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row>
    <row r="702" spans="1:58" ht="16.5" customHeight="1">
      <c r="A702" s="53"/>
      <c r="B702" s="53"/>
      <c r="C702" s="53"/>
      <c r="D702" s="53"/>
      <c r="E702" s="53"/>
      <c r="F702" s="52"/>
      <c r="G702" s="52"/>
      <c r="H702" s="54"/>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row>
    <row r="703" spans="1:58" ht="16.5" customHeight="1">
      <c r="A703" s="53"/>
      <c r="B703" s="53"/>
      <c r="C703" s="53"/>
      <c r="D703" s="53"/>
      <c r="E703" s="53"/>
      <c r="F703" s="52"/>
      <c r="G703" s="52"/>
      <c r="H703" s="54"/>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row>
    <row r="704" spans="1:58" ht="16.5" customHeight="1">
      <c r="A704" s="53"/>
      <c r="B704" s="53"/>
      <c r="C704" s="53"/>
      <c r="D704" s="53"/>
      <c r="E704" s="53"/>
      <c r="F704" s="52"/>
      <c r="G704" s="52"/>
      <c r="H704" s="54"/>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row>
    <row r="705" spans="1:58" ht="16.5" customHeight="1">
      <c r="A705" s="53"/>
      <c r="B705" s="53"/>
      <c r="C705" s="53"/>
      <c r="D705" s="53"/>
      <c r="E705" s="53"/>
      <c r="F705" s="52"/>
      <c r="G705" s="52"/>
      <c r="H705" s="54"/>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row>
    <row r="706" spans="1:58" ht="16.5" customHeight="1">
      <c r="A706" s="53"/>
      <c r="B706" s="53"/>
      <c r="C706" s="53"/>
      <c r="D706" s="53"/>
      <c r="E706" s="53"/>
      <c r="F706" s="52"/>
      <c r="G706" s="52"/>
      <c r="H706" s="54"/>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row>
    <row r="707" spans="1:58" ht="16.5" customHeight="1">
      <c r="A707" s="53"/>
      <c r="B707" s="53"/>
      <c r="C707" s="53"/>
      <c r="D707" s="53"/>
      <c r="E707" s="53"/>
      <c r="F707" s="52"/>
      <c r="G707" s="52"/>
      <c r="H707" s="54"/>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row>
    <row r="708" spans="1:58" ht="16.5" customHeight="1">
      <c r="A708" s="53"/>
      <c r="B708" s="53"/>
      <c r="C708" s="53"/>
      <c r="D708" s="53"/>
      <c r="E708" s="53"/>
      <c r="F708" s="52"/>
      <c r="G708" s="52"/>
      <c r="H708" s="54"/>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row>
    <row r="709" spans="1:58" ht="16.5" customHeight="1">
      <c r="A709" s="53"/>
      <c r="B709" s="53"/>
      <c r="C709" s="53"/>
      <c r="D709" s="53"/>
      <c r="E709" s="53"/>
      <c r="F709" s="52"/>
      <c r="G709" s="52"/>
      <c r="H709" s="54"/>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row>
    <row r="710" spans="1:58" ht="16.5" customHeight="1">
      <c r="A710" s="53"/>
      <c r="B710" s="53"/>
      <c r="C710" s="53"/>
      <c r="D710" s="53"/>
      <c r="E710" s="53"/>
      <c r="F710" s="52"/>
      <c r="G710" s="52"/>
      <c r="H710" s="54"/>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row>
    <row r="711" spans="1:58" ht="16.5" customHeight="1">
      <c r="A711" s="53"/>
      <c r="B711" s="53"/>
      <c r="C711" s="53"/>
      <c r="D711" s="53"/>
      <c r="E711" s="53"/>
      <c r="F711" s="52"/>
      <c r="G711" s="52"/>
      <c r="H711" s="54"/>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row>
    <row r="712" spans="1:58" ht="16.5" customHeight="1">
      <c r="A712" s="53"/>
      <c r="B712" s="53"/>
      <c r="C712" s="53"/>
      <c r="D712" s="53"/>
      <c r="E712" s="53"/>
      <c r="F712" s="52"/>
      <c r="G712" s="52"/>
      <c r="H712" s="54"/>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row>
    <row r="713" spans="1:58" ht="16.5" customHeight="1">
      <c r="A713" s="53"/>
      <c r="B713" s="53"/>
      <c r="C713" s="53"/>
      <c r="D713" s="53"/>
      <c r="E713" s="53"/>
      <c r="F713" s="52"/>
      <c r="G713" s="52"/>
      <c r="H713" s="54"/>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row>
    <row r="714" spans="1:58" ht="16.5" customHeight="1">
      <c r="A714" s="53"/>
      <c r="B714" s="53"/>
      <c r="C714" s="53"/>
      <c r="D714" s="53"/>
      <c r="E714" s="53"/>
      <c r="F714" s="52"/>
      <c r="G714" s="52"/>
      <c r="H714" s="54"/>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row>
    <row r="715" spans="1:58" ht="16.5" customHeight="1">
      <c r="A715" s="53"/>
      <c r="B715" s="53"/>
      <c r="C715" s="53"/>
      <c r="D715" s="53"/>
      <c r="E715" s="53"/>
      <c r="F715" s="52"/>
      <c r="G715" s="52"/>
      <c r="H715" s="54"/>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row>
    <row r="716" spans="1:58" ht="16.5" customHeight="1">
      <c r="A716" s="53"/>
      <c r="B716" s="53"/>
      <c r="C716" s="53"/>
      <c r="D716" s="53"/>
      <c r="E716" s="53"/>
      <c r="F716" s="52"/>
      <c r="G716" s="52"/>
      <c r="H716" s="54"/>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row>
    <row r="717" spans="1:58" ht="16.5" customHeight="1">
      <c r="A717" s="53"/>
      <c r="B717" s="53"/>
      <c r="C717" s="53"/>
      <c r="D717" s="53"/>
      <c r="E717" s="53"/>
      <c r="F717" s="52"/>
      <c r="G717" s="52"/>
      <c r="H717" s="54"/>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row>
    <row r="718" spans="1:58" ht="16.5" customHeight="1">
      <c r="A718" s="53"/>
      <c r="B718" s="53"/>
      <c r="C718" s="53"/>
      <c r="D718" s="53"/>
      <c r="E718" s="53"/>
      <c r="F718" s="52"/>
      <c r="G718" s="52"/>
      <c r="H718" s="54"/>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row>
    <row r="719" spans="1:58" ht="16.5" customHeight="1">
      <c r="A719" s="53"/>
      <c r="B719" s="53"/>
      <c r="C719" s="53"/>
      <c r="D719" s="53"/>
      <c r="E719" s="53"/>
      <c r="F719" s="52"/>
      <c r="G719" s="52"/>
      <c r="H719" s="54"/>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row>
    <row r="720" spans="1:58" ht="16.5" customHeight="1">
      <c r="A720" s="53"/>
      <c r="B720" s="53"/>
      <c r="C720" s="53"/>
      <c r="D720" s="53"/>
      <c r="E720" s="53"/>
      <c r="F720" s="52"/>
      <c r="G720" s="52"/>
      <c r="H720" s="54"/>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row>
    <row r="721" spans="1:58" ht="16.5" customHeight="1">
      <c r="A721" s="53"/>
      <c r="B721" s="53"/>
      <c r="C721" s="53"/>
      <c r="D721" s="53"/>
      <c r="E721" s="53"/>
      <c r="F721" s="52"/>
      <c r="G721" s="52"/>
      <c r="H721" s="54"/>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row>
    <row r="722" spans="1:58" ht="16.5" customHeight="1">
      <c r="A722" s="53"/>
      <c r="B722" s="53"/>
      <c r="C722" s="53"/>
      <c r="D722" s="53"/>
      <c r="E722" s="53"/>
      <c r="F722" s="52"/>
      <c r="G722" s="52"/>
      <c r="H722" s="54"/>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row>
    <row r="723" spans="1:58" ht="16.5" customHeight="1">
      <c r="A723" s="53"/>
      <c r="B723" s="53"/>
      <c r="C723" s="53"/>
      <c r="D723" s="53"/>
      <c r="E723" s="53"/>
      <c r="F723" s="52"/>
      <c r="G723" s="52"/>
      <c r="H723" s="54"/>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row>
    <row r="724" spans="1:58" ht="16.5" customHeight="1">
      <c r="A724" s="53"/>
      <c r="B724" s="53"/>
      <c r="C724" s="53"/>
      <c r="D724" s="53"/>
      <c r="E724" s="53"/>
      <c r="F724" s="52"/>
      <c r="G724" s="52"/>
      <c r="H724" s="54"/>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row>
    <row r="725" spans="1:58" ht="16.5" customHeight="1">
      <c r="A725" s="53"/>
      <c r="B725" s="53"/>
      <c r="C725" s="53"/>
      <c r="D725" s="53"/>
      <c r="E725" s="53"/>
      <c r="F725" s="52"/>
      <c r="G725" s="52"/>
      <c r="H725" s="54"/>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row>
    <row r="726" spans="1:58" ht="16.5" customHeight="1">
      <c r="A726" s="53"/>
      <c r="B726" s="53"/>
      <c r="C726" s="53"/>
      <c r="D726" s="53"/>
      <c r="E726" s="53"/>
      <c r="F726" s="52"/>
      <c r="G726" s="52"/>
      <c r="H726" s="54"/>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row>
    <row r="727" spans="1:58" ht="16.5" customHeight="1">
      <c r="A727" s="53"/>
      <c r="B727" s="53"/>
      <c r="C727" s="53"/>
      <c r="D727" s="53"/>
      <c r="E727" s="53"/>
      <c r="F727" s="52"/>
      <c r="G727" s="52"/>
      <c r="H727" s="54"/>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row>
    <row r="728" spans="1:58" ht="16.5" customHeight="1">
      <c r="A728" s="53"/>
      <c r="B728" s="53"/>
      <c r="C728" s="53"/>
      <c r="D728" s="53"/>
      <c r="E728" s="53"/>
      <c r="F728" s="52"/>
      <c r="G728" s="52"/>
      <c r="H728" s="54"/>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row>
    <row r="729" spans="1:58" ht="16.5" customHeight="1">
      <c r="A729" s="53"/>
      <c r="B729" s="53"/>
      <c r="C729" s="53"/>
      <c r="D729" s="53"/>
      <c r="E729" s="53"/>
      <c r="F729" s="52"/>
      <c r="G729" s="52"/>
      <c r="H729" s="54"/>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row>
    <row r="730" spans="1:58" ht="16.5" customHeight="1">
      <c r="A730" s="53"/>
      <c r="B730" s="53"/>
      <c r="C730" s="53"/>
      <c r="D730" s="53"/>
      <c r="E730" s="53"/>
      <c r="F730" s="52"/>
      <c r="G730" s="52"/>
      <c r="H730" s="54"/>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row>
    <row r="731" spans="1:58" ht="16.5" customHeight="1">
      <c r="A731" s="53"/>
      <c r="B731" s="53"/>
      <c r="C731" s="53"/>
      <c r="D731" s="53"/>
      <c r="E731" s="53"/>
      <c r="F731" s="52"/>
      <c r="G731" s="52"/>
      <c r="H731" s="54"/>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row>
    <row r="732" spans="1:58" ht="16.5" customHeight="1">
      <c r="A732" s="53"/>
      <c r="B732" s="53"/>
      <c r="C732" s="53"/>
      <c r="D732" s="53"/>
      <c r="E732" s="53"/>
      <c r="F732" s="52"/>
      <c r="G732" s="52"/>
      <c r="H732" s="54"/>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row>
    <row r="733" spans="1:58" ht="16.5" customHeight="1">
      <c r="A733" s="53"/>
      <c r="B733" s="53"/>
      <c r="C733" s="53"/>
      <c r="D733" s="53"/>
      <c r="E733" s="53"/>
      <c r="F733" s="52"/>
      <c r="G733" s="52"/>
      <c r="H733" s="54"/>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row>
    <row r="734" spans="1:58" ht="16.5" customHeight="1">
      <c r="A734" s="53"/>
      <c r="B734" s="53"/>
      <c r="C734" s="53"/>
      <c r="D734" s="53"/>
      <c r="E734" s="53"/>
      <c r="F734" s="52"/>
      <c r="G734" s="52"/>
      <c r="H734" s="54"/>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row>
    <row r="735" spans="1:58" ht="16.5" customHeight="1">
      <c r="A735" s="53"/>
      <c r="B735" s="53"/>
      <c r="C735" s="53"/>
      <c r="D735" s="53"/>
      <c r="E735" s="53"/>
      <c r="F735" s="52"/>
      <c r="G735" s="52"/>
      <c r="H735" s="54"/>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row>
    <row r="736" spans="1:58" ht="16.5" customHeight="1">
      <c r="A736" s="53"/>
      <c r="B736" s="53"/>
      <c r="C736" s="53"/>
      <c r="D736" s="53"/>
      <c r="E736" s="53"/>
      <c r="F736" s="52"/>
      <c r="G736" s="52"/>
      <c r="H736" s="54"/>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row>
    <row r="737" spans="1:58" ht="16.5" customHeight="1">
      <c r="A737" s="53"/>
      <c r="B737" s="53"/>
      <c r="C737" s="53"/>
      <c r="D737" s="53"/>
      <c r="E737" s="53"/>
      <c r="F737" s="52"/>
      <c r="G737" s="52"/>
      <c r="H737" s="54"/>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row>
    <row r="738" spans="1:58" ht="16.5" customHeight="1">
      <c r="A738" s="53"/>
      <c r="B738" s="53"/>
      <c r="C738" s="53"/>
      <c r="D738" s="53"/>
      <c r="E738" s="53"/>
      <c r="F738" s="52"/>
      <c r="G738" s="52"/>
      <c r="H738" s="54"/>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row>
    <row r="739" spans="1:58" ht="16.5" customHeight="1">
      <c r="A739" s="53"/>
      <c r="B739" s="53"/>
      <c r="C739" s="53"/>
      <c r="D739" s="53"/>
      <c r="E739" s="53"/>
      <c r="F739" s="52"/>
      <c r="G739" s="52"/>
      <c r="H739" s="54"/>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row>
    <row r="740" spans="1:58" ht="16.5" customHeight="1">
      <c r="A740" s="53"/>
      <c r="B740" s="53"/>
      <c r="C740" s="53"/>
      <c r="D740" s="53"/>
      <c r="E740" s="53"/>
      <c r="F740" s="52"/>
      <c r="G740" s="52"/>
      <c r="H740" s="54"/>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row>
    <row r="741" spans="1:58" ht="16.5" customHeight="1">
      <c r="A741" s="53"/>
      <c r="B741" s="53"/>
      <c r="C741" s="53"/>
      <c r="D741" s="53"/>
      <c r="E741" s="53"/>
      <c r="F741" s="52"/>
      <c r="G741" s="52"/>
      <c r="H741" s="54"/>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row>
    <row r="742" spans="1:58" ht="16.5" customHeight="1">
      <c r="A742" s="53"/>
      <c r="B742" s="53"/>
      <c r="C742" s="53"/>
      <c r="D742" s="53"/>
      <c r="E742" s="53"/>
      <c r="F742" s="52"/>
      <c r="G742" s="52"/>
      <c r="H742" s="54"/>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row>
    <row r="743" spans="1:58" ht="16.5" customHeight="1">
      <c r="A743" s="53"/>
      <c r="B743" s="53"/>
      <c r="C743" s="53"/>
      <c r="D743" s="53"/>
      <c r="E743" s="53"/>
      <c r="F743" s="52"/>
      <c r="G743" s="52"/>
      <c r="H743" s="54"/>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row>
    <row r="744" spans="1:58" ht="16.5" customHeight="1">
      <c r="A744" s="53"/>
      <c r="B744" s="53"/>
      <c r="C744" s="53"/>
      <c r="D744" s="53"/>
      <c r="E744" s="53"/>
      <c r="F744" s="52"/>
      <c r="G744" s="52"/>
      <c r="H744" s="54"/>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row>
    <row r="745" spans="1:58" ht="16.5" customHeight="1">
      <c r="A745" s="53"/>
      <c r="B745" s="53"/>
      <c r="C745" s="53"/>
      <c r="D745" s="53"/>
      <c r="E745" s="53"/>
      <c r="F745" s="52"/>
      <c r="G745" s="52"/>
      <c r="H745" s="54"/>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row>
    <row r="746" spans="1:58" ht="16.5" customHeight="1">
      <c r="A746" s="53"/>
      <c r="B746" s="53"/>
      <c r="C746" s="53"/>
      <c r="D746" s="53"/>
      <c r="E746" s="53"/>
      <c r="F746" s="52"/>
      <c r="G746" s="52"/>
      <c r="H746" s="54"/>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row>
    <row r="747" spans="1:58" ht="16.5" customHeight="1">
      <c r="A747" s="53"/>
      <c r="B747" s="53"/>
      <c r="C747" s="53"/>
      <c r="D747" s="53"/>
      <c r="E747" s="53"/>
      <c r="F747" s="52"/>
      <c r="G747" s="52"/>
      <c r="H747" s="54"/>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row>
    <row r="748" spans="1:58" ht="16.5" customHeight="1">
      <c r="A748" s="53"/>
      <c r="B748" s="53"/>
      <c r="C748" s="53"/>
      <c r="D748" s="53"/>
      <c r="E748" s="53"/>
      <c r="F748" s="52"/>
      <c r="G748" s="52"/>
      <c r="H748" s="54"/>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row>
    <row r="749" spans="1:58" ht="16.5" customHeight="1">
      <c r="A749" s="53"/>
      <c r="B749" s="53"/>
      <c r="C749" s="53"/>
      <c r="D749" s="53"/>
      <c r="E749" s="53"/>
      <c r="F749" s="52"/>
      <c r="G749" s="52"/>
      <c r="H749" s="54"/>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row>
    <row r="750" spans="1:58" ht="16.5" customHeight="1">
      <c r="A750" s="53"/>
      <c r="B750" s="53"/>
      <c r="C750" s="53"/>
      <c r="D750" s="53"/>
      <c r="E750" s="53"/>
      <c r="F750" s="52"/>
      <c r="G750" s="52"/>
      <c r="H750" s="54"/>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row>
    <row r="751" spans="1:58" ht="16.5" customHeight="1">
      <c r="A751" s="53"/>
      <c r="B751" s="53"/>
      <c r="C751" s="53"/>
      <c r="D751" s="53"/>
      <c r="E751" s="53"/>
      <c r="F751" s="52"/>
      <c r="G751" s="52"/>
      <c r="H751" s="54"/>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row>
    <row r="752" spans="1:58" ht="16.5" customHeight="1">
      <c r="A752" s="53"/>
      <c r="B752" s="53"/>
      <c r="C752" s="53"/>
      <c r="D752" s="53"/>
      <c r="E752" s="53"/>
      <c r="F752" s="52"/>
      <c r="G752" s="52"/>
      <c r="H752" s="54"/>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row>
    <row r="753" spans="1:58" ht="16.5" customHeight="1">
      <c r="A753" s="53"/>
      <c r="B753" s="53"/>
      <c r="C753" s="53"/>
      <c r="D753" s="53"/>
      <c r="E753" s="53"/>
      <c r="F753" s="52"/>
      <c r="G753" s="52"/>
      <c r="H753" s="54"/>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row>
    <row r="754" spans="1:58" ht="16.5" customHeight="1">
      <c r="A754" s="53"/>
      <c r="B754" s="53"/>
      <c r="C754" s="53"/>
      <c r="D754" s="53"/>
      <c r="E754" s="53"/>
      <c r="F754" s="52"/>
      <c r="G754" s="52"/>
      <c r="H754" s="54"/>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row>
    <row r="755" spans="1:58" ht="16.5" customHeight="1">
      <c r="A755" s="53"/>
      <c r="B755" s="53"/>
      <c r="C755" s="53"/>
      <c r="D755" s="53"/>
      <c r="E755" s="53"/>
      <c r="F755" s="52"/>
      <c r="G755" s="52"/>
      <c r="H755" s="54"/>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row>
    <row r="756" spans="1:58" ht="16.5" customHeight="1">
      <c r="A756" s="53"/>
      <c r="B756" s="53"/>
      <c r="C756" s="53"/>
      <c r="D756" s="53"/>
      <c r="E756" s="53"/>
      <c r="F756" s="52"/>
      <c r="G756" s="52"/>
      <c r="H756" s="54"/>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row>
    <row r="757" spans="1:58" ht="16.5" customHeight="1">
      <c r="A757" s="53"/>
      <c r="B757" s="53"/>
      <c r="C757" s="53"/>
      <c r="D757" s="53"/>
      <c r="E757" s="53"/>
      <c r="F757" s="52"/>
      <c r="G757" s="52"/>
      <c r="H757" s="54"/>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row>
    <row r="758" spans="1:58" ht="16.5" customHeight="1">
      <c r="A758" s="53"/>
      <c r="B758" s="53"/>
      <c r="C758" s="53"/>
      <c r="D758" s="53"/>
      <c r="E758" s="53"/>
      <c r="F758" s="52"/>
      <c r="G758" s="52"/>
      <c r="H758" s="54"/>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row>
    <row r="759" spans="1:58" ht="16.5" customHeight="1">
      <c r="A759" s="53"/>
      <c r="B759" s="53"/>
      <c r="C759" s="53"/>
      <c r="D759" s="53"/>
      <c r="E759" s="53"/>
      <c r="F759" s="52"/>
      <c r="G759" s="52"/>
      <c r="H759" s="54"/>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row>
    <row r="760" spans="1:58" ht="16.5" customHeight="1">
      <c r="A760" s="53"/>
      <c r="B760" s="53"/>
      <c r="C760" s="53"/>
      <c r="D760" s="53"/>
      <c r="E760" s="53"/>
      <c r="F760" s="52"/>
      <c r="G760" s="52"/>
      <c r="H760" s="54"/>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row>
    <row r="761" spans="1:58" ht="16.5" customHeight="1">
      <c r="A761" s="53"/>
      <c r="B761" s="53"/>
      <c r="C761" s="53"/>
      <c r="D761" s="53"/>
      <c r="E761" s="53"/>
      <c r="F761" s="52"/>
      <c r="G761" s="52"/>
      <c r="H761" s="54"/>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row>
    <row r="762" spans="1:58" ht="16.5" customHeight="1">
      <c r="A762" s="53"/>
      <c r="B762" s="53"/>
      <c r="C762" s="53"/>
      <c r="D762" s="53"/>
      <c r="E762" s="53"/>
      <c r="F762" s="52"/>
      <c r="G762" s="52"/>
      <c r="H762" s="54"/>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row>
    <row r="763" spans="1:58" ht="16.5" customHeight="1">
      <c r="A763" s="53"/>
      <c r="B763" s="53"/>
      <c r="C763" s="53"/>
      <c r="D763" s="53"/>
      <c r="E763" s="53"/>
      <c r="F763" s="52"/>
      <c r="G763" s="52"/>
      <c r="H763" s="54"/>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row>
    <row r="764" spans="1:58" ht="16.5" customHeight="1">
      <c r="A764" s="53"/>
      <c r="B764" s="53"/>
      <c r="C764" s="53"/>
      <c r="D764" s="53"/>
      <c r="E764" s="53"/>
      <c r="F764" s="52"/>
      <c r="G764" s="52"/>
      <c r="H764" s="54"/>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row>
    <row r="765" spans="1:58" ht="16.5" customHeight="1">
      <c r="A765" s="53"/>
      <c r="B765" s="53"/>
      <c r="C765" s="53"/>
      <c r="D765" s="53"/>
      <c r="E765" s="53"/>
      <c r="F765" s="52"/>
      <c r="G765" s="52"/>
      <c r="H765" s="54"/>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row>
    <row r="766" spans="1:58" ht="16.5" customHeight="1">
      <c r="A766" s="53"/>
      <c r="B766" s="53"/>
      <c r="C766" s="53"/>
      <c r="D766" s="53"/>
      <c r="E766" s="53"/>
      <c r="F766" s="52"/>
      <c r="G766" s="52"/>
      <c r="H766" s="54"/>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row>
    <row r="767" spans="1:58" ht="16.5" customHeight="1">
      <c r="A767" s="53"/>
      <c r="B767" s="53"/>
      <c r="C767" s="53"/>
      <c r="D767" s="53"/>
      <c r="E767" s="53"/>
      <c r="F767" s="52"/>
      <c r="G767" s="52"/>
      <c r="H767" s="54"/>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row>
    <row r="768" spans="1:58" ht="16.5" customHeight="1">
      <c r="A768" s="53"/>
      <c r="B768" s="53"/>
      <c r="C768" s="53"/>
      <c r="D768" s="53"/>
      <c r="E768" s="53"/>
      <c r="F768" s="52"/>
      <c r="G768" s="52"/>
      <c r="H768" s="54"/>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row>
    <row r="769" spans="1:58" ht="16.5" customHeight="1">
      <c r="A769" s="53"/>
      <c r="B769" s="53"/>
      <c r="C769" s="53"/>
      <c r="D769" s="53"/>
      <c r="E769" s="53"/>
      <c r="F769" s="52"/>
      <c r="G769" s="52"/>
      <c r="H769" s="54"/>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row>
    <row r="770" spans="1:58" ht="16.5" customHeight="1">
      <c r="A770" s="53"/>
      <c r="B770" s="53"/>
      <c r="C770" s="53"/>
      <c r="D770" s="53"/>
      <c r="E770" s="53"/>
      <c r="F770" s="52"/>
      <c r="G770" s="52"/>
      <c r="H770" s="54"/>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row>
    <row r="771" spans="1:58" ht="16.5" customHeight="1">
      <c r="A771" s="53"/>
      <c r="B771" s="53"/>
      <c r="C771" s="53"/>
      <c r="D771" s="53"/>
      <c r="E771" s="53"/>
      <c r="F771" s="52"/>
      <c r="G771" s="52"/>
      <c r="H771" s="54"/>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row>
    <row r="772" spans="1:58" ht="16.5" customHeight="1">
      <c r="A772" s="53"/>
      <c r="B772" s="53"/>
      <c r="C772" s="53"/>
      <c r="D772" s="53"/>
      <c r="E772" s="53"/>
      <c r="F772" s="52"/>
      <c r="G772" s="52"/>
      <c r="H772" s="54"/>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row>
    <row r="773" spans="1:58" ht="16.5" customHeight="1">
      <c r="A773" s="53"/>
      <c r="B773" s="53"/>
      <c r="C773" s="53"/>
      <c r="D773" s="53"/>
      <c r="E773" s="53"/>
      <c r="F773" s="52"/>
      <c r="G773" s="52"/>
      <c r="H773" s="54"/>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row>
    <row r="774" spans="1:58" ht="16.5" customHeight="1">
      <c r="A774" s="53"/>
      <c r="B774" s="53"/>
      <c r="C774" s="53"/>
      <c r="D774" s="53"/>
      <c r="E774" s="53"/>
      <c r="F774" s="52"/>
      <c r="G774" s="52"/>
      <c r="H774" s="54"/>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row>
    <row r="775" spans="1:58" ht="16.5" customHeight="1">
      <c r="A775" s="53"/>
      <c r="B775" s="53"/>
      <c r="C775" s="53"/>
      <c r="D775" s="53"/>
      <c r="E775" s="53"/>
      <c r="F775" s="52"/>
      <c r="G775" s="52"/>
      <c r="H775" s="54"/>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row>
    <row r="776" spans="1:58" ht="16.5" customHeight="1">
      <c r="A776" s="53"/>
      <c r="B776" s="53"/>
      <c r="C776" s="53"/>
      <c r="D776" s="53"/>
      <c r="E776" s="53"/>
      <c r="F776" s="52"/>
      <c r="G776" s="52"/>
      <c r="H776" s="54"/>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row>
    <row r="777" spans="1:58" ht="16.5" customHeight="1">
      <c r="A777" s="53"/>
      <c r="B777" s="53"/>
      <c r="C777" s="53"/>
      <c r="D777" s="53"/>
      <c r="E777" s="53"/>
      <c r="F777" s="52"/>
      <c r="G777" s="52"/>
      <c r="H777" s="54"/>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row>
    <row r="778" spans="1:58" ht="16.5" customHeight="1">
      <c r="A778" s="53"/>
      <c r="B778" s="53"/>
      <c r="C778" s="53"/>
      <c r="D778" s="53"/>
      <c r="E778" s="53"/>
      <c r="F778" s="52"/>
      <c r="G778" s="52"/>
      <c r="H778" s="54"/>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row>
    <row r="779" spans="1:58" ht="16.5" customHeight="1">
      <c r="A779" s="53"/>
      <c r="B779" s="53"/>
      <c r="C779" s="53"/>
      <c r="D779" s="53"/>
      <c r="E779" s="53"/>
      <c r="F779" s="52"/>
      <c r="G779" s="52"/>
      <c r="H779" s="54"/>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row>
    <row r="780" spans="1:58" ht="16.5" customHeight="1">
      <c r="A780" s="53"/>
      <c r="B780" s="53"/>
      <c r="C780" s="53"/>
      <c r="D780" s="53"/>
      <c r="E780" s="53"/>
      <c r="F780" s="52"/>
      <c r="G780" s="52"/>
      <c r="H780" s="54"/>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row>
    <row r="781" spans="1:58" ht="16.5" customHeight="1">
      <c r="A781" s="53"/>
      <c r="B781" s="53"/>
      <c r="C781" s="53"/>
      <c r="D781" s="53"/>
      <c r="E781" s="53"/>
      <c r="F781" s="52"/>
      <c r="G781" s="52"/>
      <c r="H781" s="54"/>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row>
    <row r="782" spans="1:58" ht="16.5" customHeight="1">
      <c r="A782" s="53"/>
      <c r="B782" s="53"/>
      <c r="C782" s="53"/>
      <c r="D782" s="53"/>
      <c r="E782" s="53"/>
      <c r="F782" s="52"/>
      <c r="G782" s="52"/>
      <c r="H782" s="54"/>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row>
    <row r="783" spans="1:58" ht="16.5" customHeight="1">
      <c r="A783" s="53"/>
      <c r="B783" s="53"/>
      <c r="C783" s="53"/>
      <c r="D783" s="53"/>
      <c r="E783" s="53"/>
      <c r="F783" s="52"/>
      <c r="G783" s="52"/>
      <c r="H783" s="54"/>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row>
    <row r="784" spans="1:58" ht="16.5" customHeight="1">
      <c r="A784" s="53"/>
      <c r="B784" s="53"/>
      <c r="C784" s="53"/>
      <c r="D784" s="53"/>
      <c r="E784" s="53"/>
      <c r="F784" s="52"/>
      <c r="G784" s="52"/>
      <c r="H784" s="54"/>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row>
    <row r="785" spans="1:58" ht="16.5" customHeight="1">
      <c r="A785" s="53"/>
      <c r="B785" s="53"/>
      <c r="C785" s="53"/>
      <c r="D785" s="53"/>
      <c r="E785" s="53"/>
      <c r="F785" s="52"/>
      <c r="G785" s="52"/>
      <c r="H785" s="54"/>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row>
    <row r="786" spans="1:58" ht="16.5" customHeight="1">
      <c r="A786" s="53"/>
      <c r="B786" s="53"/>
      <c r="C786" s="53"/>
      <c r="D786" s="53"/>
      <c r="E786" s="53"/>
      <c r="F786" s="52"/>
      <c r="G786" s="52"/>
      <c r="H786" s="54"/>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row>
    <row r="787" spans="1:58" ht="16.5" customHeight="1">
      <c r="A787" s="53"/>
      <c r="B787" s="53"/>
      <c r="C787" s="53"/>
      <c r="D787" s="53"/>
      <c r="E787" s="53"/>
      <c r="F787" s="52"/>
      <c r="G787" s="52"/>
      <c r="H787" s="54"/>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row>
    <row r="788" spans="1:58" ht="16.5" customHeight="1">
      <c r="A788" s="53"/>
      <c r="B788" s="53"/>
      <c r="C788" s="53"/>
      <c r="D788" s="53"/>
      <c r="E788" s="53"/>
      <c r="F788" s="52"/>
      <c r="G788" s="52"/>
      <c r="H788" s="54"/>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row>
    <row r="789" spans="1:58" ht="16.5" customHeight="1">
      <c r="A789" s="53"/>
      <c r="B789" s="53"/>
      <c r="C789" s="53"/>
      <c r="D789" s="53"/>
      <c r="E789" s="53"/>
      <c r="F789" s="52"/>
      <c r="G789" s="52"/>
      <c r="H789" s="54"/>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row>
    <row r="790" spans="1:58" ht="16.5" customHeight="1">
      <c r="A790" s="53"/>
      <c r="B790" s="53"/>
      <c r="C790" s="53"/>
      <c r="D790" s="53"/>
      <c r="E790" s="53"/>
      <c r="F790" s="52"/>
      <c r="G790" s="52"/>
      <c r="H790" s="54"/>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row>
    <row r="791" spans="1:58" ht="16.5" customHeight="1">
      <c r="A791" s="53"/>
      <c r="B791" s="53"/>
      <c r="C791" s="53"/>
      <c r="D791" s="53"/>
      <c r="E791" s="53"/>
      <c r="F791" s="52"/>
      <c r="G791" s="52"/>
      <c r="H791" s="54"/>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row>
    <row r="792" spans="1:58" ht="16.5" customHeight="1">
      <c r="A792" s="53"/>
      <c r="B792" s="53"/>
      <c r="C792" s="53"/>
      <c r="D792" s="53"/>
      <c r="E792" s="53"/>
      <c r="F792" s="52"/>
      <c r="G792" s="52"/>
      <c r="H792" s="54"/>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row>
    <row r="793" spans="1:58" ht="16.5" customHeight="1">
      <c r="A793" s="53"/>
      <c r="B793" s="53"/>
      <c r="C793" s="53"/>
      <c r="D793" s="53"/>
      <c r="E793" s="53"/>
      <c r="F793" s="52"/>
      <c r="G793" s="52"/>
      <c r="H793" s="54"/>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row>
    <row r="794" spans="1:58" ht="16.5" customHeight="1">
      <c r="A794" s="53"/>
      <c r="B794" s="53"/>
      <c r="C794" s="53"/>
      <c r="D794" s="53"/>
      <c r="E794" s="53"/>
      <c r="F794" s="52"/>
      <c r="G794" s="52"/>
      <c r="H794" s="54"/>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row>
    <row r="795" spans="1:58" ht="16.5" customHeight="1">
      <c r="A795" s="53"/>
      <c r="B795" s="53"/>
      <c r="C795" s="53"/>
      <c r="D795" s="53"/>
      <c r="E795" s="53"/>
      <c r="F795" s="52"/>
      <c r="G795" s="52"/>
      <c r="H795" s="54"/>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row>
    <row r="796" spans="1:58" ht="16.5" customHeight="1">
      <c r="A796" s="53"/>
      <c r="B796" s="53"/>
      <c r="C796" s="53"/>
      <c r="D796" s="53"/>
      <c r="E796" s="53"/>
      <c r="F796" s="52"/>
      <c r="G796" s="52"/>
      <c r="H796" s="54"/>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row>
    <row r="797" spans="1:58" ht="16.5" customHeight="1">
      <c r="A797" s="53"/>
      <c r="B797" s="53"/>
      <c r="C797" s="53"/>
      <c r="D797" s="53"/>
      <c r="E797" s="53"/>
      <c r="F797" s="52"/>
      <c r="G797" s="52"/>
      <c r="H797" s="54"/>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row>
    <row r="798" spans="1:58" ht="16.5" customHeight="1">
      <c r="A798" s="53"/>
      <c r="B798" s="53"/>
      <c r="C798" s="53"/>
      <c r="D798" s="53"/>
      <c r="E798" s="53"/>
      <c r="F798" s="52"/>
      <c r="G798" s="52"/>
      <c r="H798" s="54"/>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row>
    <row r="799" spans="1:58" ht="16.5" customHeight="1">
      <c r="A799" s="53"/>
      <c r="B799" s="53"/>
      <c r="C799" s="53"/>
      <c r="D799" s="53"/>
      <c r="E799" s="53"/>
      <c r="F799" s="52"/>
      <c r="G799" s="52"/>
      <c r="H799" s="54"/>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row>
    <row r="800" spans="1:58" ht="16.5" customHeight="1">
      <c r="A800" s="53"/>
      <c r="B800" s="53"/>
      <c r="C800" s="53"/>
      <c r="D800" s="53"/>
      <c r="E800" s="53"/>
      <c r="F800" s="52"/>
      <c r="G800" s="52"/>
      <c r="H800" s="54"/>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row>
    <row r="801" spans="1:58" ht="16.5" customHeight="1">
      <c r="A801" s="53"/>
      <c r="B801" s="53"/>
      <c r="C801" s="53"/>
      <c r="D801" s="53"/>
      <c r="E801" s="53"/>
      <c r="F801" s="52"/>
      <c r="G801" s="52"/>
      <c r="H801" s="54"/>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c r="BB801" s="52"/>
      <c r="BC801" s="52"/>
      <c r="BD801" s="52"/>
      <c r="BE801" s="52"/>
      <c r="BF801" s="52"/>
    </row>
    <row r="802" spans="1:58" ht="16.5" customHeight="1">
      <c r="A802" s="53"/>
      <c r="B802" s="53"/>
      <c r="C802" s="53"/>
      <c r="D802" s="53"/>
      <c r="E802" s="53"/>
      <c r="F802" s="52"/>
      <c r="G802" s="52"/>
      <c r="H802" s="54"/>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c r="BB802" s="52"/>
      <c r="BC802" s="52"/>
      <c r="BD802" s="52"/>
      <c r="BE802" s="52"/>
      <c r="BF802" s="52"/>
    </row>
    <row r="803" spans="1:58" ht="16.5" customHeight="1">
      <c r="A803" s="53"/>
      <c r="B803" s="53"/>
      <c r="C803" s="53"/>
      <c r="D803" s="53"/>
      <c r="E803" s="53"/>
      <c r="F803" s="52"/>
      <c r="G803" s="52"/>
      <c r="H803" s="54"/>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c r="BB803" s="52"/>
      <c r="BC803" s="52"/>
      <c r="BD803" s="52"/>
      <c r="BE803" s="52"/>
      <c r="BF803" s="52"/>
    </row>
    <row r="804" spans="1:58" ht="16.5" customHeight="1">
      <c r="A804" s="53"/>
      <c r="B804" s="53"/>
      <c r="C804" s="53"/>
      <c r="D804" s="53"/>
      <c r="E804" s="53"/>
      <c r="F804" s="52"/>
      <c r="G804" s="52"/>
      <c r="H804" s="54"/>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c r="BB804" s="52"/>
      <c r="BC804" s="52"/>
      <c r="BD804" s="52"/>
      <c r="BE804" s="52"/>
      <c r="BF804" s="52"/>
    </row>
    <row r="805" spans="1:58" ht="16.5" customHeight="1">
      <c r="A805" s="53"/>
      <c r="B805" s="53"/>
      <c r="C805" s="53"/>
      <c r="D805" s="53"/>
      <c r="E805" s="53"/>
      <c r="F805" s="52"/>
      <c r="G805" s="52"/>
      <c r="H805" s="54"/>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c r="BB805" s="52"/>
      <c r="BC805" s="52"/>
      <c r="BD805" s="52"/>
      <c r="BE805" s="52"/>
      <c r="BF805" s="52"/>
    </row>
    <row r="806" spans="1:58" ht="16.5" customHeight="1">
      <c r="A806" s="53"/>
      <c r="B806" s="53"/>
      <c r="C806" s="53"/>
      <c r="D806" s="53"/>
      <c r="E806" s="53"/>
      <c r="F806" s="52"/>
      <c r="G806" s="52"/>
      <c r="H806" s="54"/>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c r="BB806" s="52"/>
      <c r="BC806" s="52"/>
      <c r="BD806" s="52"/>
      <c r="BE806" s="52"/>
      <c r="BF806" s="52"/>
    </row>
    <row r="807" spans="1:58" ht="16.5" customHeight="1">
      <c r="A807" s="53"/>
      <c r="B807" s="53"/>
      <c r="C807" s="53"/>
      <c r="D807" s="53"/>
      <c r="E807" s="53"/>
      <c r="F807" s="52"/>
      <c r="G807" s="52"/>
      <c r="H807" s="54"/>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c r="BB807" s="52"/>
      <c r="BC807" s="52"/>
      <c r="BD807" s="52"/>
      <c r="BE807" s="52"/>
      <c r="BF807" s="52"/>
    </row>
    <row r="808" spans="1:58" ht="16.5" customHeight="1">
      <c r="A808" s="53"/>
      <c r="B808" s="53"/>
      <c r="C808" s="53"/>
      <c r="D808" s="53"/>
      <c r="E808" s="53"/>
      <c r="F808" s="52"/>
      <c r="G808" s="52"/>
      <c r="H808" s="54"/>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row>
    <row r="809" spans="1:58" ht="16.5" customHeight="1">
      <c r="A809" s="53"/>
      <c r="B809" s="53"/>
      <c r="C809" s="53"/>
      <c r="D809" s="53"/>
      <c r="E809" s="53"/>
      <c r="F809" s="52"/>
      <c r="G809" s="52"/>
      <c r="H809" s="54"/>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c r="BB809" s="52"/>
      <c r="BC809" s="52"/>
      <c r="BD809" s="52"/>
      <c r="BE809" s="52"/>
      <c r="BF809" s="52"/>
    </row>
    <row r="810" spans="1:58" ht="16.5" customHeight="1">
      <c r="A810" s="53"/>
      <c r="B810" s="53"/>
      <c r="C810" s="53"/>
      <c r="D810" s="53"/>
      <c r="E810" s="53"/>
      <c r="F810" s="52"/>
      <c r="G810" s="52"/>
      <c r="H810" s="54"/>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c r="BB810" s="52"/>
      <c r="BC810" s="52"/>
      <c r="BD810" s="52"/>
      <c r="BE810" s="52"/>
      <c r="BF810" s="52"/>
    </row>
    <row r="811" spans="1:58" ht="16.5" customHeight="1">
      <c r="A811" s="53"/>
      <c r="B811" s="53"/>
      <c r="C811" s="53"/>
      <c r="D811" s="53"/>
      <c r="E811" s="53"/>
      <c r="F811" s="52"/>
      <c r="G811" s="52"/>
      <c r="H811" s="54"/>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c r="BB811" s="52"/>
      <c r="BC811" s="52"/>
      <c r="BD811" s="52"/>
      <c r="BE811" s="52"/>
      <c r="BF811" s="52"/>
    </row>
    <row r="812" spans="1:58" ht="16.5" customHeight="1">
      <c r="A812" s="53"/>
      <c r="B812" s="53"/>
      <c r="C812" s="53"/>
      <c r="D812" s="53"/>
      <c r="E812" s="53"/>
      <c r="F812" s="52"/>
      <c r="G812" s="52"/>
      <c r="H812" s="54"/>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c r="BB812" s="52"/>
      <c r="BC812" s="52"/>
      <c r="BD812" s="52"/>
      <c r="BE812" s="52"/>
      <c r="BF812" s="52"/>
    </row>
    <row r="813" spans="1:58" ht="16.5" customHeight="1">
      <c r="A813" s="53"/>
      <c r="B813" s="53"/>
      <c r="C813" s="53"/>
      <c r="D813" s="53"/>
      <c r="E813" s="53"/>
      <c r="F813" s="52"/>
      <c r="G813" s="52"/>
      <c r="H813" s="54"/>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c r="BB813" s="52"/>
      <c r="BC813" s="52"/>
      <c r="BD813" s="52"/>
      <c r="BE813" s="52"/>
      <c r="BF813" s="52"/>
    </row>
    <row r="814" spans="1:58" ht="16.5" customHeight="1">
      <c r="A814" s="53"/>
      <c r="B814" s="53"/>
      <c r="C814" s="53"/>
      <c r="D814" s="53"/>
      <c r="E814" s="53"/>
      <c r="F814" s="52"/>
      <c r="G814" s="52"/>
      <c r="H814" s="54"/>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c r="BB814" s="52"/>
      <c r="BC814" s="52"/>
      <c r="BD814" s="52"/>
      <c r="BE814" s="52"/>
      <c r="BF814" s="52"/>
    </row>
    <row r="815" spans="1:58" ht="16.5" customHeight="1">
      <c r="A815" s="53"/>
      <c r="B815" s="53"/>
      <c r="C815" s="53"/>
      <c r="D815" s="53"/>
      <c r="E815" s="53"/>
      <c r="F815" s="52"/>
      <c r="G815" s="52"/>
      <c r="H815" s="54"/>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row>
    <row r="816" spans="1:58" ht="16.5" customHeight="1">
      <c r="A816" s="53"/>
      <c r="B816" s="53"/>
      <c r="C816" s="53"/>
      <c r="D816" s="53"/>
      <c r="E816" s="53"/>
      <c r="F816" s="52"/>
      <c r="G816" s="52"/>
      <c r="H816" s="54"/>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row>
    <row r="817" spans="1:58" ht="16.5" customHeight="1">
      <c r="A817" s="53"/>
      <c r="B817" s="53"/>
      <c r="C817" s="53"/>
      <c r="D817" s="53"/>
      <c r="E817" s="53"/>
      <c r="F817" s="52"/>
      <c r="G817" s="52"/>
      <c r="H817" s="54"/>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row>
    <row r="818" spans="1:58" ht="16.5" customHeight="1">
      <c r="A818" s="53"/>
      <c r="B818" s="53"/>
      <c r="C818" s="53"/>
      <c r="D818" s="53"/>
      <c r="E818" s="53"/>
      <c r="F818" s="52"/>
      <c r="G818" s="52"/>
      <c r="H818" s="54"/>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row>
    <row r="819" spans="1:58" ht="16.5" customHeight="1">
      <c r="A819" s="53"/>
      <c r="B819" s="53"/>
      <c r="C819" s="53"/>
      <c r="D819" s="53"/>
      <c r="E819" s="53"/>
      <c r="F819" s="52"/>
      <c r="G819" s="52"/>
      <c r="H819" s="54"/>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row>
    <row r="820" spans="1:58" ht="16.5" customHeight="1">
      <c r="A820" s="53"/>
      <c r="B820" s="53"/>
      <c r="C820" s="53"/>
      <c r="D820" s="53"/>
      <c r="E820" s="53"/>
      <c r="F820" s="52"/>
      <c r="G820" s="52"/>
      <c r="H820" s="54"/>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row>
    <row r="821" spans="1:58" ht="16.5" customHeight="1">
      <c r="A821" s="53"/>
      <c r="B821" s="53"/>
      <c r="C821" s="53"/>
      <c r="D821" s="53"/>
      <c r="E821" s="53"/>
      <c r="F821" s="52"/>
      <c r="G821" s="52"/>
      <c r="H821" s="54"/>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row>
    <row r="822" spans="1:58" ht="16.5" customHeight="1">
      <c r="A822" s="53"/>
      <c r="B822" s="53"/>
      <c r="C822" s="53"/>
      <c r="D822" s="53"/>
      <c r="E822" s="53"/>
      <c r="F822" s="52"/>
      <c r="G822" s="52"/>
      <c r="H822" s="54"/>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row>
    <row r="823" spans="1:58" ht="16.5" customHeight="1">
      <c r="A823" s="53"/>
      <c r="B823" s="53"/>
      <c r="C823" s="53"/>
      <c r="D823" s="53"/>
      <c r="E823" s="53"/>
      <c r="F823" s="52"/>
      <c r="G823" s="52"/>
      <c r="H823" s="54"/>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row>
    <row r="824" spans="1:58" ht="16.5" customHeight="1">
      <c r="A824" s="53"/>
      <c r="B824" s="53"/>
      <c r="C824" s="53"/>
      <c r="D824" s="53"/>
      <c r="E824" s="53"/>
      <c r="F824" s="52"/>
      <c r="G824" s="52"/>
      <c r="H824" s="54"/>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row>
    <row r="825" spans="1:58" ht="16.5" customHeight="1">
      <c r="A825" s="53"/>
      <c r="B825" s="53"/>
      <c r="C825" s="53"/>
      <c r="D825" s="53"/>
      <c r="E825" s="53"/>
      <c r="F825" s="52"/>
      <c r="G825" s="52"/>
      <c r="H825" s="54"/>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row>
    <row r="826" spans="1:58" ht="16.5" customHeight="1">
      <c r="A826" s="53"/>
      <c r="B826" s="53"/>
      <c r="C826" s="53"/>
      <c r="D826" s="53"/>
      <c r="E826" s="53"/>
      <c r="F826" s="52"/>
      <c r="G826" s="52"/>
      <c r="H826" s="54"/>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row>
    <row r="827" spans="1:58" ht="16.5" customHeight="1">
      <c r="A827" s="53"/>
      <c r="B827" s="53"/>
      <c r="C827" s="53"/>
      <c r="D827" s="53"/>
      <c r="E827" s="53"/>
      <c r="F827" s="52"/>
      <c r="G827" s="52"/>
      <c r="H827" s="54"/>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row>
    <row r="828" spans="1:58" ht="16.5" customHeight="1">
      <c r="A828" s="53"/>
      <c r="B828" s="53"/>
      <c r="C828" s="53"/>
      <c r="D828" s="53"/>
      <c r="E828" s="53"/>
      <c r="F828" s="52"/>
      <c r="G828" s="52"/>
      <c r="H828" s="54"/>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row>
    <row r="829" spans="1:58" ht="16.5" customHeight="1">
      <c r="A829" s="53"/>
      <c r="B829" s="53"/>
      <c r="C829" s="53"/>
      <c r="D829" s="53"/>
      <c r="E829" s="53"/>
      <c r="F829" s="52"/>
      <c r="G829" s="52"/>
      <c r="H829" s="54"/>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row>
    <row r="830" spans="1:58" ht="16.5" customHeight="1">
      <c r="A830" s="53"/>
      <c r="B830" s="53"/>
      <c r="C830" s="53"/>
      <c r="D830" s="53"/>
      <c r="E830" s="53"/>
      <c r="F830" s="52"/>
      <c r="G830" s="52"/>
      <c r="H830" s="54"/>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row>
    <row r="831" spans="1:58" ht="16.5" customHeight="1">
      <c r="A831" s="53"/>
      <c r="B831" s="53"/>
      <c r="C831" s="53"/>
      <c r="D831" s="53"/>
      <c r="E831" s="53"/>
      <c r="F831" s="52"/>
      <c r="G831" s="52"/>
      <c r="H831" s="54"/>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row>
    <row r="832" spans="1:58" ht="16.5" customHeight="1">
      <c r="A832" s="53"/>
      <c r="B832" s="53"/>
      <c r="C832" s="53"/>
      <c r="D832" s="53"/>
      <c r="E832" s="53"/>
      <c r="F832" s="52"/>
      <c r="G832" s="52"/>
      <c r="H832" s="54"/>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row>
    <row r="833" spans="1:58" ht="16.5" customHeight="1">
      <c r="A833" s="53"/>
      <c r="B833" s="53"/>
      <c r="C833" s="53"/>
      <c r="D833" s="53"/>
      <c r="E833" s="53"/>
      <c r="F833" s="52"/>
      <c r="G833" s="52"/>
      <c r="H833" s="54"/>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row>
    <row r="834" spans="1:58" ht="16.5" customHeight="1">
      <c r="A834" s="53"/>
      <c r="B834" s="53"/>
      <c r="C834" s="53"/>
      <c r="D834" s="53"/>
      <c r="E834" s="53"/>
      <c r="F834" s="52"/>
      <c r="G834" s="52"/>
      <c r="H834" s="54"/>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row>
    <row r="835" spans="1:58" ht="16.5" customHeight="1">
      <c r="A835" s="53"/>
      <c r="B835" s="53"/>
      <c r="C835" s="53"/>
      <c r="D835" s="53"/>
      <c r="E835" s="53"/>
      <c r="F835" s="52"/>
      <c r="G835" s="52"/>
      <c r="H835" s="54"/>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row>
    <row r="836" spans="1:58" ht="16.5" customHeight="1">
      <c r="A836" s="53"/>
      <c r="B836" s="53"/>
      <c r="C836" s="53"/>
      <c r="D836" s="53"/>
      <c r="E836" s="53"/>
      <c r="F836" s="52"/>
      <c r="G836" s="52"/>
      <c r="H836" s="54"/>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row>
    <row r="837" spans="1:58" ht="16.5" customHeight="1">
      <c r="A837" s="53"/>
      <c r="B837" s="53"/>
      <c r="C837" s="53"/>
      <c r="D837" s="53"/>
      <c r="E837" s="53"/>
      <c r="F837" s="52"/>
      <c r="G837" s="52"/>
      <c r="H837" s="54"/>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row>
    <row r="838" spans="1:58" ht="16.5" customHeight="1">
      <c r="A838" s="53"/>
      <c r="B838" s="53"/>
      <c r="C838" s="53"/>
      <c r="D838" s="53"/>
      <c r="E838" s="53"/>
      <c r="F838" s="52"/>
      <c r="G838" s="52"/>
      <c r="H838" s="54"/>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row>
    <row r="839" spans="1:58" ht="16.5" customHeight="1">
      <c r="A839" s="53"/>
      <c r="B839" s="53"/>
      <c r="C839" s="53"/>
      <c r="D839" s="53"/>
      <c r="E839" s="53"/>
      <c r="F839" s="52"/>
      <c r="G839" s="52"/>
      <c r="H839" s="54"/>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row>
    <row r="840" spans="1:58" ht="16.5" customHeight="1">
      <c r="A840" s="53"/>
      <c r="B840" s="53"/>
      <c r="C840" s="53"/>
      <c r="D840" s="53"/>
      <c r="E840" s="53"/>
      <c r="F840" s="52"/>
      <c r="G840" s="52"/>
      <c r="H840" s="54"/>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row>
    <row r="841" spans="1:58" ht="16.5" customHeight="1">
      <c r="A841" s="53"/>
      <c r="B841" s="53"/>
      <c r="C841" s="53"/>
      <c r="D841" s="53"/>
      <c r="E841" s="53"/>
      <c r="F841" s="52"/>
      <c r="G841" s="52"/>
      <c r="H841" s="54"/>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row>
    <row r="842" spans="1:58" ht="16.5" customHeight="1">
      <c r="A842" s="53"/>
      <c r="B842" s="53"/>
      <c r="C842" s="53"/>
      <c r="D842" s="53"/>
      <c r="E842" s="53"/>
      <c r="F842" s="52"/>
      <c r="G842" s="52"/>
      <c r="H842" s="54"/>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row>
    <row r="843" spans="1:58" ht="16.5" customHeight="1">
      <c r="A843" s="53"/>
      <c r="B843" s="53"/>
      <c r="C843" s="53"/>
      <c r="D843" s="53"/>
      <c r="E843" s="53"/>
      <c r="F843" s="52"/>
      <c r="G843" s="52"/>
      <c r="H843" s="54"/>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row>
    <row r="844" spans="1:58" ht="16.5" customHeight="1">
      <c r="A844" s="53"/>
      <c r="B844" s="53"/>
      <c r="C844" s="53"/>
      <c r="D844" s="53"/>
      <c r="E844" s="53"/>
      <c r="F844" s="52"/>
      <c r="G844" s="52"/>
      <c r="H844" s="54"/>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row>
    <row r="845" spans="1:58" ht="16.5" customHeight="1">
      <c r="A845" s="53"/>
      <c r="B845" s="53"/>
      <c r="C845" s="53"/>
      <c r="D845" s="53"/>
      <c r="E845" s="53"/>
      <c r="F845" s="52"/>
      <c r="G845" s="52"/>
      <c r="H845" s="54"/>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row>
    <row r="846" spans="1:58" ht="16.5" customHeight="1">
      <c r="A846" s="53"/>
      <c r="B846" s="53"/>
      <c r="C846" s="53"/>
      <c r="D846" s="53"/>
      <c r="E846" s="53"/>
      <c r="F846" s="52"/>
      <c r="G846" s="52"/>
      <c r="H846" s="54"/>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row>
    <row r="847" spans="1:58" ht="16.5" customHeight="1">
      <c r="A847" s="53"/>
      <c r="B847" s="53"/>
      <c r="C847" s="53"/>
      <c r="D847" s="53"/>
      <c r="E847" s="53"/>
      <c r="F847" s="52"/>
      <c r="G847" s="52"/>
      <c r="H847" s="54"/>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row>
    <row r="848" spans="1:58" ht="16.5" customHeight="1">
      <c r="A848" s="53"/>
      <c r="B848" s="53"/>
      <c r="C848" s="53"/>
      <c r="D848" s="53"/>
      <c r="E848" s="53"/>
      <c r="F848" s="52"/>
      <c r="G848" s="52"/>
      <c r="H848" s="54"/>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row>
    <row r="849" spans="1:58" ht="16.5" customHeight="1">
      <c r="A849" s="53"/>
      <c r="B849" s="53"/>
      <c r="C849" s="53"/>
      <c r="D849" s="53"/>
      <c r="E849" s="53"/>
      <c r="F849" s="52"/>
      <c r="G849" s="52"/>
      <c r="H849" s="54"/>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row>
    <row r="850" spans="1:58" ht="16.5" customHeight="1">
      <c r="A850" s="53"/>
      <c r="B850" s="53"/>
      <c r="C850" s="53"/>
      <c r="D850" s="53"/>
      <c r="E850" s="53"/>
      <c r="F850" s="52"/>
      <c r="G850" s="52"/>
      <c r="H850" s="54"/>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row>
    <row r="851" spans="1:58" ht="16.5" customHeight="1">
      <c r="A851" s="53"/>
      <c r="B851" s="53"/>
      <c r="C851" s="53"/>
      <c r="D851" s="53"/>
      <c r="E851" s="53"/>
      <c r="F851" s="52"/>
      <c r="G851" s="52"/>
      <c r="H851" s="54"/>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row>
    <row r="852" spans="1:58" ht="16.5" customHeight="1">
      <c r="A852" s="53"/>
      <c r="B852" s="53"/>
      <c r="C852" s="53"/>
      <c r="D852" s="53"/>
      <c r="E852" s="53"/>
      <c r="F852" s="52"/>
      <c r="G852" s="52"/>
      <c r="H852" s="54"/>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row>
    <row r="853" spans="1:58" ht="16.5" customHeight="1">
      <c r="A853" s="53"/>
      <c r="B853" s="53"/>
      <c r="C853" s="53"/>
      <c r="D853" s="53"/>
      <c r="E853" s="53"/>
      <c r="F853" s="52"/>
      <c r="G853" s="52"/>
      <c r="H853" s="54"/>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row>
    <row r="854" spans="1:58" ht="16.5" customHeight="1">
      <c r="A854" s="53"/>
      <c r="B854" s="53"/>
      <c r="C854" s="53"/>
      <c r="D854" s="53"/>
      <c r="E854" s="53"/>
      <c r="F854" s="52"/>
      <c r="G854" s="52"/>
      <c r="H854" s="54"/>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row>
    <row r="855" spans="1:58" ht="16.5" customHeight="1">
      <c r="A855" s="53"/>
      <c r="B855" s="53"/>
      <c r="C855" s="53"/>
      <c r="D855" s="53"/>
      <c r="E855" s="53"/>
      <c r="F855" s="52"/>
      <c r="G855" s="52"/>
      <c r="H855" s="54"/>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row>
    <row r="856" spans="1:58" ht="16.5" customHeight="1">
      <c r="A856" s="53"/>
      <c r="B856" s="53"/>
      <c r="C856" s="53"/>
      <c r="D856" s="53"/>
      <c r="E856" s="53"/>
      <c r="F856" s="52"/>
      <c r="G856" s="52"/>
      <c r="H856" s="54"/>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row>
    <row r="857" spans="1:58" ht="16.5" customHeight="1">
      <c r="A857" s="53"/>
      <c r="B857" s="53"/>
      <c r="C857" s="53"/>
      <c r="D857" s="53"/>
      <c r="E857" s="53"/>
      <c r="F857" s="52"/>
      <c r="G857" s="52"/>
      <c r="H857" s="54"/>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row>
    <row r="858" spans="1:58" ht="16.5" customHeight="1">
      <c r="A858" s="53"/>
      <c r="B858" s="53"/>
      <c r="C858" s="53"/>
      <c r="D858" s="53"/>
      <c r="E858" s="53"/>
      <c r="F858" s="52"/>
      <c r="G858" s="52"/>
      <c r="H858" s="54"/>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row>
    <row r="859" spans="1:58" ht="16.5" customHeight="1">
      <c r="A859" s="53"/>
      <c r="B859" s="53"/>
      <c r="C859" s="53"/>
      <c r="D859" s="53"/>
      <c r="E859" s="53"/>
      <c r="F859" s="52"/>
      <c r="G859" s="52"/>
      <c r="H859" s="54"/>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row>
    <row r="860" spans="1:58" ht="16.5" customHeight="1">
      <c r="A860" s="53"/>
      <c r="B860" s="53"/>
      <c r="C860" s="53"/>
      <c r="D860" s="53"/>
      <c r="E860" s="53"/>
      <c r="F860" s="52"/>
      <c r="G860" s="52"/>
      <c r="H860" s="54"/>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row>
    <row r="861" spans="1:58" ht="16.5" customHeight="1">
      <c r="A861" s="53"/>
      <c r="B861" s="53"/>
      <c r="C861" s="53"/>
      <c r="D861" s="53"/>
      <c r="E861" s="53"/>
      <c r="F861" s="52"/>
      <c r="G861" s="52"/>
      <c r="H861" s="54"/>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row>
    <row r="862" spans="1:58" ht="16.5" customHeight="1">
      <c r="A862" s="53"/>
      <c r="B862" s="53"/>
      <c r="C862" s="53"/>
      <c r="D862" s="53"/>
      <c r="E862" s="53"/>
      <c r="F862" s="52"/>
      <c r="G862" s="52"/>
      <c r="H862" s="54"/>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row>
    <row r="863" spans="1:58" ht="16.5" customHeight="1">
      <c r="A863" s="53"/>
      <c r="B863" s="53"/>
      <c r="C863" s="53"/>
      <c r="D863" s="53"/>
      <c r="E863" s="53"/>
      <c r="F863" s="52"/>
      <c r="G863" s="52"/>
      <c r="H863" s="54"/>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row>
    <row r="864" spans="1:58" ht="16.5" customHeight="1">
      <c r="A864" s="53"/>
      <c r="B864" s="53"/>
      <c r="C864" s="53"/>
      <c r="D864" s="53"/>
      <c r="E864" s="53"/>
      <c r="F864" s="52"/>
      <c r="G864" s="52"/>
      <c r="H864" s="54"/>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row>
    <row r="865" spans="1:58" ht="16.5" customHeight="1">
      <c r="A865" s="53"/>
      <c r="B865" s="53"/>
      <c r="C865" s="53"/>
      <c r="D865" s="53"/>
      <c r="E865" s="53"/>
      <c r="F865" s="52"/>
      <c r="G865" s="52"/>
      <c r="H865" s="54"/>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row>
    <row r="866" spans="1:58" ht="16.5" customHeight="1">
      <c r="A866" s="53"/>
      <c r="B866" s="53"/>
      <c r="C866" s="53"/>
      <c r="D866" s="53"/>
      <c r="E866" s="53"/>
      <c r="F866" s="52"/>
      <c r="G866" s="52"/>
      <c r="H866" s="54"/>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row>
    <row r="867" spans="1:58" ht="16.5" customHeight="1">
      <c r="A867" s="53"/>
      <c r="B867" s="53"/>
      <c r="C867" s="53"/>
      <c r="D867" s="53"/>
      <c r="E867" s="53"/>
      <c r="F867" s="52"/>
      <c r="G867" s="52"/>
      <c r="H867" s="54"/>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row>
    <row r="868" spans="1:58" ht="16.5" customHeight="1">
      <c r="A868" s="53"/>
      <c r="B868" s="53"/>
      <c r="C868" s="53"/>
      <c r="D868" s="53"/>
      <c r="E868" s="53"/>
      <c r="F868" s="52"/>
      <c r="G868" s="52"/>
      <c r="H868" s="54"/>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row>
    <row r="869" spans="1:58" ht="16.5" customHeight="1">
      <c r="A869" s="53"/>
      <c r="B869" s="53"/>
      <c r="C869" s="53"/>
      <c r="D869" s="53"/>
      <c r="E869" s="53"/>
      <c r="F869" s="52"/>
      <c r="G869" s="52"/>
      <c r="H869" s="54"/>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row>
    <row r="870" spans="1:58" ht="16.5" customHeight="1">
      <c r="A870" s="53"/>
      <c r="B870" s="53"/>
      <c r="C870" s="53"/>
      <c r="D870" s="53"/>
      <c r="E870" s="53"/>
      <c r="F870" s="52"/>
      <c r="G870" s="52"/>
      <c r="H870" s="54"/>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row>
    <row r="871" spans="1:58" ht="16.5" customHeight="1">
      <c r="A871" s="53"/>
      <c r="B871" s="53"/>
      <c r="C871" s="53"/>
      <c r="D871" s="53"/>
      <c r="E871" s="53"/>
      <c r="F871" s="52"/>
      <c r="G871" s="52"/>
      <c r="H871" s="54"/>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row>
    <row r="872" spans="1:58" ht="16.5" customHeight="1">
      <c r="A872" s="53"/>
      <c r="B872" s="53"/>
      <c r="C872" s="53"/>
      <c r="D872" s="53"/>
      <c r="E872" s="53"/>
      <c r="F872" s="52"/>
      <c r="G872" s="52"/>
      <c r="H872" s="54"/>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row>
    <row r="873" spans="1:58" ht="16.5" customHeight="1">
      <c r="A873" s="53"/>
      <c r="B873" s="53"/>
      <c r="C873" s="53"/>
      <c r="D873" s="53"/>
      <c r="E873" s="53"/>
      <c r="F873" s="52"/>
      <c r="G873" s="52"/>
      <c r="H873" s="54"/>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row>
    <row r="874" spans="1:58" ht="16.5" customHeight="1">
      <c r="A874" s="53"/>
      <c r="B874" s="53"/>
      <c r="C874" s="53"/>
      <c r="D874" s="53"/>
      <c r="E874" s="53"/>
      <c r="F874" s="52"/>
      <c r="G874" s="52"/>
      <c r="H874" s="54"/>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row>
    <row r="875" spans="1:58" ht="16.5" customHeight="1">
      <c r="A875" s="53"/>
      <c r="B875" s="53"/>
      <c r="C875" s="53"/>
      <c r="D875" s="53"/>
      <c r="E875" s="53"/>
      <c r="F875" s="52"/>
      <c r="G875" s="52"/>
      <c r="H875" s="54"/>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row>
    <row r="876" spans="1:58" ht="16.5" customHeight="1">
      <c r="A876" s="53"/>
      <c r="B876" s="53"/>
      <c r="C876" s="53"/>
      <c r="D876" s="53"/>
      <c r="E876" s="53"/>
      <c r="F876" s="52"/>
      <c r="G876" s="52"/>
      <c r="H876" s="54"/>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row>
    <row r="877" spans="1:58" ht="16.5" customHeight="1">
      <c r="A877" s="53"/>
      <c r="B877" s="53"/>
      <c r="C877" s="53"/>
      <c r="D877" s="53"/>
      <c r="E877" s="53"/>
      <c r="F877" s="52"/>
      <c r="G877" s="52"/>
      <c r="H877" s="54"/>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row>
    <row r="878" spans="1:58" ht="16.5" customHeight="1">
      <c r="A878" s="53"/>
      <c r="B878" s="53"/>
      <c r="C878" s="53"/>
      <c r="D878" s="53"/>
      <c r="E878" s="53"/>
      <c r="F878" s="52"/>
      <c r="G878" s="52"/>
      <c r="H878" s="54"/>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row>
    <row r="879" spans="1:58" ht="16.5" customHeight="1">
      <c r="A879" s="53"/>
      <c r="B879" s="53"/>
      <c r="C879" s="53"/>
      <c r="D879" s="53"/>
      <c r="E879" s="53"/>
      <c r="F879" s="52"/>
      <c r="G879" s="52"/>
      <c r="H879" s="54"/>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row>
    <row r="880" spans="1:58" ht="16.5" customHeight="1">
      <c r="A880" s="53"/>
      <c r="B880" s="53"/>
      <c r="C880" s="53"/>
      <c r="D880" s="53"/>
      <c r="E880" s="53"/>
      <c r="F880" s="52"/>
      <c r="G880" s="52"/>
      <c r="H880" s="54"/>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row>
    <row r="881" spans="1:58" ht="16.5" customHeight="1">
      <c r="A881" s="53"/>
      <c r="B881" s="53"/>
      <c r="C881" s="53"/>
      <c r="D881" s="53"/>
      <c r="E881" s="53"/>
      <c r="F881" s="52"/>
      <c r="G881" s="52"/>
      <c r="H881" s="54"/>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row>
    <row r="882" spans="1:58" ht="16.5" customHeight="1">
      <c r="A882" s="53"/>
      <c r="B882" s="53"/>
      <c r="C882" s="53"/>
      <c r="D882" s="53"/>
      <c r="E882" s="53"/>
      <c r="F882" s="52"/>
      <c r="G882" s="52"/>
      <c r="H882" s="54"/>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row>
    <row r="883" spans="1:58" ht="16.5" customHeight="1">
      <c r="A883" s="53"/>
      <c r="B883" s="53"/>
      <c r="C883" s="53"/>
      <c r="D883" s="53"/>
      <c r="E883" s="53"/>
      <c r="F883" s="52"/>
      <c r="G883" s="52"/>
      <c r="H883" s="54"/>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row>
    <row r="884" spans="1:58" ht="16.5" customHeight="1">
      <c r="A884" s="53"/>
      <c r="B884" s="53"/>
      <c r="C884" s="53"/>
      <c r="D884" s="53"/>
      <c r="E884" s="53"/>
      <c r="F884" s="52"/>
      <c r="G884" s="52"/>
      <c r="H884" s="54"/>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row>
    <row r="885" spans="1:58" ht="16.5" customHeight="1">
      <c r="A885" s="53"/>
      <c r="B885" s="53"/>
      <c r="C885" s="53"/>
      <c r="D885" s="53"/>
      <c r="E885" s="53"/>
      <c r="F885" s="52"/>
      <c r="G885" s="52"/>
      <c r="H885" s="54"/>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row>
    <row r="886" spans="1:58" ht="16.5" customHeight="1">
      <c r="A886" s="53"/>
      <c r="B886" s="53"/>
      <c r="C886" s="53"/>
      <c r="D886" s="53"/>
      <c r="E886" s="53"/>
      <c r="F886" s="52"/>
      <c r="G886" s="52"/>
      <c r="H886" s="54"/>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row>
    <row r="887" spans="1:58" ht="16.5" customHeight="1">
      <c r="A887" s="53"/>
      <c r="B887" s="53"/>
      <c r="C887" s="53"/>
      <c r="D887" s="53"/>
      <c r="E887" s="53"/>
      <c r="F887" s="52"/>
      <c r="G887" s="52"/>
      <c r="H887" s="54"/>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row>
    <row r="888" spans="1:58" ht="16.5" customHeight="1">
      <c r="A888" s="53"/>
      <c r="B888" s="53"/>
      <c r="C888" s="53"/>
      <c r="D888" s="53"/>
      <c r="E888" s="53"/>
      <c r="F888" s="52"/>
      <c r="G888" s="52"/>
      <c r="H888" s="54"/>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row>
    <row r="889" spans="1:58" ht="16.5" customHeight="1">
      <c r="A889" s="53"/>
      <c r="B889" s="53"/>
      <c r="C889" s="53"/>
      <c r="D889" s="53"/>
      <c r="E889" s="53"/>
      <c r="F889" s="52"/>
      <c r="G889" s="52"/>
      <c r="H889" s="54"/>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row>
    <row r="890" spans="1:58" ht="16.5" customHeight="1">
      <c r="A890" s="53"/>
      <c r="B890" s="53"/>
      <c r="C890" s="53"/>
      <c r="D890" s="53"/>
      <c r="E890" s="53"/>
      <c r="F890" s="52"/>
      <c r="G890" s="52"/>
      <c r="H890" s="54"/>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row>
    <row r="891" spans="1:58" ht="16.5" customHeight="1">
      <c r="A891" s="53"/>
      <c r="B891" s="53"/>
      <c r="C891" s="53"/>
      <c r="D891" s="53"/>
      <c r="E891" s="53"/>
      <c r="F891" s="52"/>
      <c r="G891" s="52"/>
      <c r="H891" s="54"/>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row>
    <row r="892" spans="1:58" ht="16.5" customHeight="1">
      <c r="A892" s="53"/>
      <c r="B892" s="53"/>
      <c r="C892" s="53"/>
      <c r="D892" s="53"/>
      <c r="E892" s="53"/>
      <c r="F892" s="52"/>
      <c r="G892" s="52"/>
      <c r="H892" s="54"/>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row>
    <row r="893" spans="1:58" ht="16.5" customHeight="1">
      <c r="A893" s="53"/>
      <c r="B893" s="53"/>
      <c r="C893" s="53"/>
      <c r="D893" s="53"/>
      <c r="E893" s="53"/>
      <c r="F893" s="52"/>
      <c r="G893" s="52"/>
      <c r="H893" s="54"/>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row>
    <row r="894" spans="1:58" ht="16.5" customHeight="1">
      <c r="A894" s="53"/>
      <c r="B894" s="53"/>
      <c r="C894" s="53"/>
      <c r="D894" s="53"/>
      <c r="E894" s="53"/>
      <c r="F894" s="52"/>
      <c r="G894" s="52"/>
      <c r="H894" s="54"/>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row>
    <row r="895" spans="1:58" ht="16.5" customHeight="1">
      <c r="A895" s="53"/>
      <c r="B895" s="53"/>
      <c r="C895" s="53"/>
      <c r="D895" s="53"/>
      <c r="E895" s="53"/>
      <c r="F895" s="52"/>
      <c r="G895" s="52"/>
      <c r="H895" s="54"/>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row>
    <row r="896" spans="1:58" ht="16.5" customHeight="1">
      <c r="A896" s="53"/>
      <c r="B896" s="53"/>
      <c r="C896" s="53"/>
      <c r="D896" s="53"/>
      <c r="E896" s="53"/>
      <c r="F896" s="52"/>
      <c r="G896" s="52"/>
      <c r="H896" s="54"/>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row>
    <row r="897" spans="1:58" ht="16.5" customHeight="1">
      <c r="A897" s="53"/>
      <c r="B897" s="53"/>
      <c r="C897" s="53"/>
      <c r="D897" s="53"/>
      <c r="E897" s="53"/>
      <c r="F897" s="52"/>
      <c r="G897" s="52"/>
      <c r="H897" s="54"/>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row>
    <row r="898" spans="1:58" ht="16.5" customHeight="1">
      <c r="A898" s="53"/>
      <c r="B898" s="53"/>
      <c r="C898" s="53"/>
      <c r="D898" s="53"/>
      <c r="E898" s="53"/>
      <c r="F898" s="52"/>
      <c r="G898" s="52"/>
      <c r="H898" s="54"/>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row>
    <row r="899" spans="1:58" ht="16.5" customHeight="1">
      <c r="A899" s="53"/>
      <c r="B899" s="53"/>
      <c r="C899" s="53"/>
      <c r="D899" s="53"/>
      <c r="E899" s="53"/>
      <c r="F899" s="52"/>
      <c r="G899" s="52"/>
      <c r="H899" s="54"/>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row>
    <row r="900" spans="1:58" ht="16.5" customHeight="1">
      <c r="A900" s="53"/>
      <c r="B900" s="53"/>
      <c r="C900" s="53"/>
      <c r="D900" s="53"/>
      <c r="E900" s="53"/>
      <c r="F900" s="52"/>
      <c r="G900" s="52"/>
      <c r="H900" s="54"/>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row>
    <row r="901" spans="1:58" ht="16.5" customHeight="1">
      <c r="A901" s="53"/>
      <c r="B901" s="53"/>
      <c r="C901" s="53"/>
      <c r="D901" s="53"/>
      <c r="E901" s="53"/>
      <c r="F901" s="52"/>
      <c r="G901" s="52"/>
      <c r="H901" s="54"/>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row>
    <row r="902" spans="1:58" ht="16.5" customHeight="1">
      <c r="A902" s="53"/>
      <c r="B902" s="53"/>
      <c r="C902" s="53"/>
      <c r="D902" s="53"/>
      <c r="E902" s="53"/>
      <c r="F902" s="52"/>
      <c r="G902" s="52"/>
      <c r="H902" s="54"/>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row>
    <row r="903" spans="1:58" ht="16.5" customHeight="1">
      <c r="A903" s="53"/>
      <c r="B903" s="53"/>
      <c r="C903" s="53"/>
      <c r="D903" s="53"/>
      <c r="E903" s="53"/>
      <c r="F903" s="52"/>
      <c r="G903" s="52"/>
      <c r="H903" s="54"/>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row>
    <row r="904" spans="1:58" ht="16.5" customHeight="1">
      <c r="A904" s="53"/>
      <c r="B904" s="53"/>
      <c r="C904" s="53"/>
      <c r="D904" s="53"/>
      <c r="E904" s="53"/>
      <c r="F904" s="52"/>
      <c r="G904" s="52"/>
      <c r="H904" s="54"/>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row>
    <row r="905" spans="1:58" ht="16.5" customHeight="1">
      <c r="A905" s="53"/>
      <c r="B905" s="53"/>
      <c r="C905" s="53"/>
      <c r="D905" s="53"/>
      <c r="E905" s="53"/>
      <c r="F905" s="52"/>
      <c r="G905" s="52"/>
      <c r="H905" s="54"/>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row>
    <row r="906" spans="1:58" ht="16.5" customHeight="1">
      <c r="A906" s="53"/>
      <c r="B906" s="53"/>
      <c r="C906" s="53"/>
      <c r="D906" s="53"/>
      <c r="E906" s="53"/>
      <c r="F906" s="52"/>
      <c r="G906" s="52"/>
      <c r="H906" s="54"/>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row>
    <row r="907" spans="1:58" ht="16.5" customHeight="1">
      <c r="A907" s="53"/>
      <c r="B907" s="53"/>
      <c r="C907" s="53"/>
      <c r="D907" s="53"/>
      <c r="E907" s="53"/>
      <c r="F907" s="52"/>
      <c r="G907" s="52"/>
      <c r="H907" s="54"/>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row>
    <row r="908" spans="1:58" ht="16.5" customHeight="1">
      <c r="A908" s="53"/>
      <c r="B908" s="53"/>
      <c r="C908" s="53"/>
      <c r="D908" s="53"/>
      <c r="E908" s="53"/>
      <c r="F908" s="52"/>
      <c r="G908" s="52"/>
      <c r="H908" s="54"/>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row>
    <row r="909" spans="1:58" ht="16.5" customHeight="1">
      <c r="A909" s="53"/>
      <c r="B909" s="53"/>
      <c r="C909" s="53"/>
      <c r="D909" s="53"/>
      <c r="E909" s="53"/>
      <c r="F909" s="52"/>
      <c r="G909" s="52"/>
      <c r="H909" s="54"/>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row>
    <row r="910" spans="1:58" ht="16.5" customHeight="1">
      <c r="A910" s="53"/>
      <c r="B910" s="53"/>
      <c r="C910" s="53"/>
      <c r="D910" s="53"/>
      <c r="E910" s="53"/>
      <c r="F910" s="52"/>
      <c r="G910" s="52"/>
      <c r="H910" s="54"/>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row>
    <row r="911" spans="1:58" ht="16.5" customHeight="1">
      <c r="A911" s="53"/>
      <c r="B911" s="53"/>
      <c r="C911" s="53"/>
      <c r="D911" s="53"/>
      <c r="E911" s="53"/>
      <c r="F911" s="52"/>
      <c r="G911" s="52"/>
      <c r="H911" s="54"/>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row>
    <row r="912" spans="1:58" ht="16.5" customHeight="1">
      <c r="A912" s="53"/>
      <c r="B912" s="53"/>
      <c r="C912" s="53"/>
      <c r="D912" s="53"/>
      <c r="E912" s="53"/>
      <c r="F912" s="52"/>
      <c r="G912" s="52"/>
      <c r="H912" s="54"/>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row>
    <row r="913" spans="1:58" ht="16.5" customHeight="1">
      <c r="A913" s="53"/>
      <c r="B913" s="53"/>
      <c r="C913" s="53"/>
      <c r="D913" s="53"/>
      <c r="E913" s="53"/>
      <c r="F913" s="52"/>
      <c r="G913" s="52"/>
      <c r="H913" s="54"/>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row>
    <row r="914" spans="1:58" ht="16.5" customHeight="1">
      <c r="A914" s="53"/>
      <c r="B914" s="53"/>
      <c r="C914" s="53"/>
      <c r="D914" s="53"/>
      <c r="E914" s="53"/>
      <c r="F914" s="52"/>
      <c r="G914" s="52"/>
      <c r="H914" s="54"/>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row>
    <row r="915" spans="1:58" ht="16.5" customHeight="1">
      <c r="A915" s="53"/>
      <c r="B915" s="53"/>
      <c r="C915" s="53"/>
      <c r="D915" s="53"/>
      <c r="E915" s="53"/>
      <c r="F915" s="52"/>
      <c r="G915" s="52"/>
      <c r="H915" s="54"/>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row>
    <row r="916" spans="1:58" ht="16.5" customHeight="1">
      <c r="A916" s="53"/>
      <c r="B916" s="53"/>
      <c r="C916" s="53"/>
      <c r="D916" s="53"/>
      <c r="E916" s="53"/>
      <c r="F916" s="52"/>
      <c r="G916" s="52"/>
      <c r="H916" s="54"/>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row>
    <row r="917" spans="1:58" ht="16.5" customHeight="1">
      <c r="A917" s="53"/>
      <c r="B917" s="53"/>
      <c r="C917" s="53"/>
      <c r="D917" s="53"/>
      <c r="E917" s="53"/>
      <c r="F917" s="52"/>
      <c r="G917" s="52"/>
      <c r="H917" s="54"/>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row>
    <row r="918" spans="1:58" ht="16.5" customHeight="1">
      <c r="A918" s="53"/>
      <c r="B918" s="53"/>
      <c r="C918" s="53"/>
      <c r="D918" s="53"/>
      <c r="E918" s="53"/>
      <c r="F918" s="52"/>
      <c r="G918" s="52"/>
      <c r="H918" s="54"/>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row>
    <row r="919" spans="1:58" ht="16.5" customHeight="1">
      <c r="A919" s="53"/>
      <c r="B919" s="53"/>
      <c r="C919" s="53"/>
      <c r="D919" s="53"/>
      <c r="E919" s="53"/>
      <c r="F919" s="52"/>
      <c r="G919" s="52"/>
      <c r="H919" s="54"/>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row>
    <row r="920" spans="1:58" ht="16.5" customHeight="1">
      <c r="A920" s="53"/>
      <c r="B920" s="53"/>
      <c r="C920" s="53"/>
      <c r="D920" s="53"/>
      <c r="E920" s="53"/>
      <c r="F920" s="52"/>
      <c r="G920" s="52"/>
      <c r="H920" s="54"/>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row>
    <row r="921" spans="1:58" ht="16.5" customHeight="1">
      <c r="A921" s="53"/>
      <c r="B921" s="53"/>
      <c r="C921" s="53"/>
      <c r="D921" s="53"/>
      <c r="E921" s="53"/>
      <c r="F921" s="52"/>
      <c r="G921" s="52"/>
      <c r="H921" s="54"/>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row>
    <row r="922" spans="1:58" ht="16.5" customHeight="1">
      <c r="A922" s="53"/>
      <c r="B922" s="53"/>
      <c r="C922" s="53"/>
      <c r="D922" s="53"/>
      <c r="E922" s="53"/>
      <c r="F922" s="52"/>
      <c r="G922" s="52"/>
      <c r="H922" s="54"/>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row>
    <row r="923" spans="1:58" ht="16.5" customHeight="1">
      <c r="A923" s="53"/>
      <c r="B923" s="53"/>
      <c r="C923" s="53"/>
      <c r="D923" s="53"/>
      <c r="E923" s="53"/>
      <c r="F923" s="52"/>
      <c r="G923" s="52"/>
      <c r="H923" s="54"/>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row>
    <row r="924" spans="1:58" ht="16.5" customHeight="1">
      <c r="A924" s="53"/>
      <c r="B924" s="53"/>
      <c r="C924" s="53"/>
      <c r="D924" s="53"/>
      <c r="E924" s="53"/>
      <c r="F924" s="52"/>
      <c r="G924" s="52"/>
      <c r="H924" s="54"/>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row>
    <row r="925" spans="1:58" ht="16.5" customHeight="1">
      <c r="A925" s="53"/>
      <c r="B925" s="53"/>
      <c r="C925" s="53"/>
      <c r="D925" s="53"/>
      <c r="E925" s="53"/>
      <c r="F925" s="52"/>
      <c r="G925" s="52"/>
      <c r="H925" s="54"/>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row>
    <row r="926" spans="1:58" ht="16.5" customHeight="1">
      <c r="A926" s="53"/>
      <c r="B926" s="53"/>
      <c r="C926" s="53"/>
      <c r="D926" s="53"/>
      <c r="E926" s="53"/>
      <c r="F926" s="52"/>
      <c r="G926" s="52"/>
      <c r="H926" s="54"/>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row>
    <row r="927" spans="1:58" ht="16.5" customHeight="1">
      <c r="A927" s="53"/>
      <c r="B927" s="53"/>
      <c r="C927" s="53"/>
      <c r="D927" s="53"/>
      <c r="E927" s="53"/>
      <c r="F927" s="52"/>
      <c r="G927" s="52"/>
      <c r="H927" s="54"/>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row>
    <row r="928" spans="1:58" ht="16.5" customHeight="1">
      <c r="A928" s="53"/>
      <c r="B928" s="53"/>
      <c r="C928" s="53"/>
      <c r="D928" s="53"/>
      <c r="E928" s="53"/>
      <c r="F928" s="52"/>
      <c r="G928" s="52"/>
      <c r="H928" s="54"/>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row>
    <row r="929" spans="1:58" ht="16.5" customHeight="1">
      <c r="A929" s="53"/>
      <c r="B929" s="53"/>
      <c r="C929" s="53"/>
      <c r="D929" s="53"/>
      <c r="E929" s="53"/>
      <c r="F929" s="52"/>
      <c r="G929" s="52"/>
      <c r="H929" s="54"/>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row>
    <row r="930" spans="1:58" ht="16.5" customHeight="1">
      <c r="A930" s="53"/>
      <c r="B930" s="53"/>
      <c r="C930" s="53"/>
      <c r="D930" s="53"/>
      <c r="E930" s="53"/>
      <c r="F930" s="52"/>
      <c r="G930" s="52"/>
      <c r="H930" s="54"/>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row>
    <row r="931" spans="1:58" ht="16.5" customHeight="1">
      <c r="A931" s="53"/>
      <c r="B931" s="53"/>
      <c r="C931" s="53"/>
      <c r="D931" s="53"/>
      <c r="E931" s="53"/>
      <c r="F931" s="52"/>
      <c r="G931" s="52"/>
      <c r="H931" s="54"/>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row>
    <row r="932" spans="1:58" ht="16.5" customHeight="1">
      <c r="A932" s="53"/>
      <c r="B932" s="53"/>
      <c r="C932" s="53"/>
      <c r="D932" s="53"/>
      <c r="E932" s="53"/>
      <c r="F932" s="52"/>
      <c r="G932" s="52"/>
      <c r="H932" s="54"/>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row>
    <row r="933" spans="1:58" ht="16.5" customHeight="1">
      <c r="A933" s="53"/>
      <c r="B933" s="53"/>
      <c r="C933" s="53"/>
      <c r="D933" s="53"/>
      <c r="E933" s="53"/>
      <c r="F933" s="52"/>
      <c r="G933" s="52"/>
      <c r="H933" s="54"/>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row>
    <row r="934" spans="1:58" ht="16.5" customHeight="1">
      <c r="A934" s="53"/>
      <c r="B934" s="53"/>
      <c r="C934" s="53"/>
      <c r="D934" s="53"/>
      <c r="E934" s="53"/>
      <c r="F934" s="52"/>
      <c r="G934" s="52"/>
      <c r="H934" s="54"/>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row>
    <row r="935" spans="1:58" ht="16.5" customHeight="1">
      <c r="A935" s="53"/>
      <c r="B935" s="53"/>
      <c r="C935" s="53"/>
      <c r="D935" s="53"/>
      <c r="E935" s="53"/>
      <c r="F935" s="52"/>
      <c r="G935" s="52"/>
      <c r="H935" s="54"/>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row>
    <row r="936" spans="1:58" ht="16.5" customHeight="1">
      <c r="A936" s="53"/>
      <c r="B936" s="53"/>
      <c r="C936" s="53"/>
      <c r="D936" s="53"/>
      <c r="E936" s="53"/>
      <c r="F936" s="52"/>
      <c r="G936" s="52"/>
      <c r="H936" s="54"/>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row>
    <row r="937" spans="1:58" ht="16.5" customHeight="1">
      <c r="A937" s="53"/>
      <c r="B937" s="53"/>
      <c r="C937" s="53"/>
      <c r="D937" s="53"/>
      <c r="E937" s="53"/>
      <c r="F937" s="52"/>
      <c r="G937" s="52"/>
      <c r="H937" s="54"/>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row>
    <row r="938" spans="1:58" ht="16.5" customHeight="1">
      <c r="A938" s="53"/>
      <c r="B938" s="53"/>
      <c r="C938" s="53"/>
      <c r="D938" s="53"/>
      <c r="E938" s="53"/>
      <c r="F938" s="52"/>
      <c r="G938" s="52"/>
      <c r="H938" s="54"/>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row>
    <row r="939" spans="1:58" ht="16.5" customHeight="1">
      <c r="A939" s="53"/>
      <c r="B939" s="53"/>
      <c r="C939" s="53"/>
      <c r="D939" s="53"/>
      <c r="E939" s="53"/>
      <c r="F939" s="52"/>
      <c r="G939" s="52"/>
      <c r="H939" s="54"/>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row>
    <row r="940" spans="1:58" ht="16.5" customHeight="1">
      <c r="A940" s="53"/>
      <c r="B940" s="53"/>
      <c r="C940" s="53"/>
      <c r="D940" s="53"/>
      <c r="E940" s="53"/>
      <c r="F940" s="52"/>
      <c r="G940" s="52"/>
      <c r="H940" s="54"/>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row>
    <row r="941" spans="1:58" ht="16.5" customHeight="1">
      <c r="A941" s="53"/>
      <c r="B941" s="53"/>
      <c r="C941" s="53"/>
      <c r="D941" s="53"/>
      <c r="E941" s="53"/>
      <c r="F941" s="52"/>
      <c r="G941" s="52"/>
      <c r="H941" s="54"/>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row>
    <row r="942" spans="1:58" ht="16.5" customHeight="1">
      <c r="A942" s="53"/>
      <c r="B942" s="53"/>
      <c r="C942" s="53"/>
      <c r="D942" s="53"/>
      <c r="E942" s="53"/>
      <c r="F942" s="52"/>
      <c r="G942" s="52"/>
      <c r="H942" s="54"/>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row>
    <row r="943" spans="1:58" ht="16.5" customHeight="1">
      <c r="A943" s="53"/>
      <c r="B943" s="53"/>
      <c r="C943" s="53"/>
      <c r="D943" s="53"/>
      <c r="E943" s="53"/>
      <c r="F943" s="52"/>
      <c r="G943" s="52"/>
      <c r="H943" s="54"/>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row>
    <row r="944" spans="1:58" ht="16.5" customHeight="1">
      <c r="A944" s="53"/>
      <c r="B944" s="53"/>
      <c r="C944" s="53"/>
      <c r="D944" s="53"/>
      <c r="E944" s="53"/>
      <c r="F944" s="52"/>
      <c r="G944" s="52"/>
      <c r="H944" s="54"/>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row>
    <row r="945" spans="1:58" ht="16.5" customHeight="1">
      <c r="A945" s="53"/>
      <c r="B945" s="53"/>
      <c r="C945" s="53"/>
      <c r="D945" s="53"/>
      <c r="E945" s="53"/>
      <c r="F945" s="52"/>
      <c r="G945" s="52"/>
      <c r="H945" s="54"/>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row>
    <row r="946" spans="1:58" ht="16.5" customHeight="1">
      <c r="A946" s="53"/>
      <c r="B946" s="53"/>
      <c r="C946" s="53"/>
      <c r="D946" s="53"/>
      <c r="E946" s="53"/>
      <c r="F946" s="52"/>
      <c r="G946" s="52"/>
      <c r="H946" s="54"/>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row>
    <row r="947" spans="1:58" ht="16.5" customHeight="1">
      <c r="A947" s="53"/>
      <c r="B947" s="53"/>
      <c r="C947" s="53"/>
      <c r="D947" s="53"/>
      <c r="E947" s="53"/>
      <c r="F947" s="52"/>
      <c r="G947" s="52"/>
      <c r="H947" s="54"/>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row>
    <row r="948" spans="1:58" ht="16.5" customHeight="1">
      <c r="A948" s="53"/>
      <c r="B948" s="53"/>
      <c r="C948" s="53"/>
      <c r="D948" s="53"/>
      <c r="E948" s="53"/>
      <c r="F948" s="52"/>
      <c r="G948" s="52"/>
      <c r="H948" s="54"/>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row>
    <row r="949" spans="1:58" ht="16.5" customHeight="1">
      <c r="A949" s="53"/>
      <c r="B949" s="53"/>
      <c r="C949" s="53"/>
      <c r="D949" s="53"/>
      <c r="E949" s="53"/>
      <c r="F949" s="52"/>
      <c r="G949" s="52"/>
      <c r="H949" s="54"/>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row>
    <row r="950" spans="1:58" ht="16.5" customHeight="1">
      <c r="A950" s="53"/>
      <c r="B950" s="53"/>
      <c r="C950" s="53"/>
      <c r="D950" s="53"/>
      <c r="E950" s="53"/>
      <c r="F950" s="52"/>
      <c r="G950" s="52"/>
      <c r="H950" s="54"/>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row>
    <row r="951" spans="1:58" ht="16.5" customHeight="1">
      <c r="A951" s="53"/>
      <c r="B951" s="53"/>
      <c r="C951" s="53"/>
      <c r="D951" s="53"/>
      <c r="E951" s="53"/>
      <c r="F951" s="52"/>
      <c r="G951" s="52"/>
      <c r="H951" s="54"/>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row>
    <row r="952" spans="1:58" ht="16.5" customHeight="1">
      <c r="A952" s="53"/>
      <c r="B952" s="53"/>
      <c r="C952" s="53"/>
      <c r="D952" s="53"/>
      <c r="E952" s="53"/>
      <c r="F952" s="52"/>
      <c r="G952" s="52"/>
      <c r="H952" s="54"/>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row>
    <row r="953" spans="1:58" ht="16.5" customHeight="1">
      <c r="A953" s="53"/>
      <c r="B953" s="53"/>
      <c r="C953" s="53"/>
      <c r="D953" s="53"/>
      <c r="E953" s="53"/>
      <c r="F953" s="52"/>
      <c r="G953" s="52"/>
      <c r="H953" s="54"/>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row>
    <row r="954" spans="1:58" ht="16.5" customHeight="1">
      <c r="A954" s="53"/>
      <c r="B954" s="53"/>
      <c r="C954" s="53"/>
      <c r="D954" s="53"/>
      <c r="E954" s="53"/>
      <c r="F954" s="52"/>
      <c r="G954" s="52"/>
      <c r="H954" s="54"/>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row>
    <row r="955" spans="1:58" ht="16.5" customHeight="1">
      <c r="A955" s="53"/>
      <c r="B955" s="53"/>
      <c r="C955" s="53"/>
      <c r="D955" s="53"/>
      <c r="E955" s="53"/>
      <c r="F955" s="52"/>
      <c r="G955" s="52"/>
      <c r="H955" s="54"/>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row>
    <row r="956" spans="1:58" ht="16.5" customHeight="1">
      <c r="A956" s="53"/>
      <c r="B956" s="53"/>
      <c r="C956" s="53"/>
      <c r="D956" s="53"/>
      <c r="E956" s="53"/>
      <c r="F956" s="52"/>
      <c r="G956" s="52"/>
      <c r="H956" s="54"/>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row>
    <row r="957" spans="1:58" ht="16.5" customHeight="1">
      <c r="A957" s="53"/>
      <c r="B957" s="53"/>
      <c r="C957" s="53"/>
      <c r="D957" s="53"/>
      <c r="E957" s="53"/>
      <c r="F957" s="52"/>
      <c r="G957" s="52"/>
      <c r="H957" s="54"/>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row>
    <row r="958" spans="1:58" ht="16.5" customHeight="1">
      <c r="A958" s="53"/>
      <c r="B958" s="53"/>
      <c r="C958" s="53"/>
      <c r="D958" s="53"/>
      <c r="E958" s="53"/>
      <c r="F958" s="52"/>
      <c r="G958" s="52"/>
      <c r="H958" s="54"/>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row>
    <row r="959" spans="1:58" ht="16.5" customHeight="1">
      <c r="A959" s="53"/>
      <c r="B959" s="53"/>
      <c r="C959" s="53"/>
      <c r="D959" s="53"/>
      <c r="E959" s="53"/>
      <c r="F959" s="52"/>
      <c r="G959" s="52"/>
      <c r="H959" s="54"/>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row>
    <row r="960" spans="1:58" ht="16.5" customHeight="1">
      <c r="A960" s="53"/>
      <c r="B960" s="53"/>
      <c r="C960" s="53"/>
      <c r="D960" s="53"/>
      <c r="E960" s="53"/>
      <c r="F960" s="52"/>
      <c r="G960" s="52"/>
      <c r="H960" s="54"/>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row>
    <row r="961" spans="1:58" ht="16.5" customHeight="1">
      <c r="A961" s="53"/>
      <c r="B961" s="53"/>
      <c r="C961" s="53"/>
      <c r="D961" s="53"/>
      <c r="E961" s="53"/>
      <c r="F961" s="52"/>
      <c r="G961" s="52"/>
      <c r="H961" s="54"/>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row>
    <row r="962" spans="1:58" ht="16.5" customHeight="1">
      <c r="A962" s="53"/>
      <c r="B962" s="53"/>
      <c r="C962" s="53"/>
      <c r="D962" s="53"/>
      <c r="E962" s="53"/>
      <c r="F962" s="52"/>
      <c r="G962" s="52"/>
      <c r="H962" s="54"/>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row>
    <row r="963" spans="1:58" ht="16.5" customHeight="1">
      <c r="A963" s="53"/>
      <c r="B963" s="53"/>
      <c r="C963" s="53"/>
      <c r="D963" s="53"/>
      <c r="E963" s="53"/>
      <c r="F963" s="52"/>
      <c r="G963" s="52"/>
      <c r="H963" s="54"/>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row>
    <row r="964" spans="1:58" ht="16.5" customHeight="1">
      <c r="A964" s="53"/>
      <c r="B964" s="53"/>
      <c r="C964" s="53"/>
      <c r="D964" s="53"/>
      <c r="E964" s="53"/>
      <c r="F964" s="52"/>
      <c r="G964" s="52"/>
      <c r="H964" s="54"/>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row>
    <row r="965" spans="1:58" ht="16.5" customHeight="1">
      <c r="A965" s="53"/>
      <c r="B965" s="53"/>
      <c r="C965" s="53"/>
      <c r="D965" s="53"/>
      <c r="E965" s="53"/>
      <c r="F965" s="52"/>
      <c r="G965" s="52"/>
      <c r="H965" s="54"/>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row>
    <row r="966" spans="1:58" ht="16.5" customHeight="1">
      <c r="A966" s="53"/>
      <c r="B966" s="53"/>
      <c r="C966" s="53"/>
      <c r="D966" s="53"/>
      <c r="E966" s="53"/>
      <c r="F966" s="52"/>
      <c r="G966" s="52"/>
      <c r="H966" s="54"/>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row>
    <row r="967" spans="1:58" ht="16.5" customHeight="1">
      <c r="A967" s="53"/>
      <c r="B967" s="53"/>
      <c r="C967" s="53"/>
      <c r="D967" s="53"/>
      <c r="E967" s="53"/>
      <c r="F967" s="52"/>
      <c r="G967" s="52"/>
      <c r="H967" s="54"/>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row>
    <row r="968" spans="1:58" ht="16.5" customHeight="1">
      <c r="A968" s="53"/>
      <c r="B968" s="53"/>
      <c r="C968" s="53"/>
      <c r="D968" s="53"/>
      <c r="E968" s="53"/>
      <c r="F968" s="52"/>
      <c r="G968" s="52"/>
      <c r="H968" s="54"/>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row>
    <row r="969" spans="1:58" ht="16.5" customHeight="1">
      <c r="A969" s="53"/>
      <c r="B969" s="53"/>
      <c r="C969" s="53"/>
      <c r="D969" s="53"/>
      <c r="E969" s="53"/>
      <c r="F969" s="52"/>
      <c r="G969" s="52"/>
      <c r="H969" s="54"/>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row>
    <row r="970" spans="1:58" ht="16.5" customHeight="1">
      <c r="A970" s="53"/>
      <c r="B970" s="53"/>
      <c r="C970" s="53"/>
      <c r="D970" s="53"/>
      <c r="E970" s="53"/>
      <c r="F970" s="52"/>
      <c r="G970" s="52"/>
      <c r="H970" s="54"/>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row>
    <row r="971" spans="1:58" ht="16.5" customHeight="1">
      <c r="A971" s="53"/>
      <c r="B971" s="53"/>
      <c r="C971" s="53"/>
      <c r="D971" s="53"/>
      <c r="E971" s="53"/>
      <c r="F971" s="52"/>
      <c r="G971" s="52"/>
      <c r="H971" s="54"/>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row>
    <row r="972" spans="1:58" ht="16.5" customHeight="1">
      <c r="A972" s="53"/>
      <c r="B972" s="53"/>
      <c r="C972" s="53"/>
      <c r="D972" s="53"/>
      <c r="E972" s="53"/>
      <c r="F972" s="52"/>
      <c r="G972" s="52"/>
      <c r="H972" s="54"/>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row>
    <row r="973" spans="1:58" ht="16.5" customHeight="1">
      <c r="A973" s="53"/>
      <c r="B973" s="53"/>
      <c r="C973" s="53"/>
      <c r="D973" s="53"/>
      <c r="E973" s="53"/>
      <c r="F973" s="52"/>
      <c r="G973" s="52"/>
      <c r="H973" s="54"/>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row>
    <row r="974" spans="1:58" ht="16.5" customHeight="1">
      <c r="A974" s="53"/>
      <c r="B974" s="53"/>
      <c r="C974" s="53"/>
      <c r="D974" s="53"/>
      <c r="E974" s="53"/>
      <c r="F974" s="52"/>
      <c r="G974" s="52"/>
      <c r="H974" s="54"/>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row>
    <row r="975" spans="1:58" ht="16.5" customHeight="1">
      <c r="A975" s="53"/>
      <c r="B975" s="53"/>
      <c r="C975" s="53"/>
      <c r="D975" s="53"/>
      <c r="E975" s="53"/>
      <c r="F975" s="52"/>
      <c r="G975" s="52"/>
      <c r="H975" s="54"/>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row>
    <row r="976" spans="1:58" ht="16.5" customHeight="1">
      <c r="A976" s="53"/>
      <c r="B976" s="53"/>
      <c r="C976" s="53"/>
      <c r="D976" s="53"/>
      <c r="E976" s="53"/>
      <c r="F976" s="52"/>
      <c r="G976" s="52"/>
      <c r="H976" s="54"/>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row>
    <row r="977" spans="1:58" ht="16.5" customHeight="1">
      <c r="A977" s="53"/>
      <c r="B977" s="53"/>
      <c r="C977" s="53"/>
      <c r="D977" s="53"/>
      <c r="E977" s="53"/>
      <c r="F977" s="52"/>
      <c r="G977" s="52"/>
      <c r="H977" s="54"/>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row>
    <row r="978" spans="1:58" ht="16.5" customHeight="1">
      <c r="A978" s="53"/>
      <c r="B978" s="53"/>
      <c r="C978" s="53"/>
      <c r="D978" s="53"/>
      <c r="E978" s="53"/>
      <c r="F978" s="52"/>
      <c r="G978" s="52"/>
      <c r="H978" s="54"/>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row>
    <row r="979" spans="1:58" ht="16.5" customHeight="1">
      <c r="A979" s="53"/>
      <c r="B979" s="53"/>
      <c r="C979" s="53"/>
      <c r="D979" s="53"/>
      <c r="E979" s="53"/>
      <c r="F979" s="52"/>
      <c r="G979" s="52"/>
      <c r="H979" s="54"/>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row>
    <row r="980" spans="1:58" ht="16.5" customHeight="1">
      <c r="A980" s="53"/>
      <c r="B980" s="53"/>
      <c r="C980" s="53"/>
      <c r="D980" s="53"/>
      <c r="E980" s="53"/>
      <c r="F980" s="52"/>
      <c r="G980" s="52"/>
      <c r="H980" s="54"/>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row>
    <row r="981" spans="1:58" ht="16.5" customHeight="1">
      <c r="A981" s="53"/>
      <c r="B981" s="53"/>
      <c r="C981" s="53"/>
      <c r="D981" s="53"/>
      <c r="E981" s="53"/>
      <c r="F981" s="52"/>
      <c r="G981" s="52"/>
      <c r="H981" s="54"/>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row>
    <row r="982" spans="1:58" ht="16.5" customHeight="1">
      <c r="A982" s="53"/>
      <c r="B982" s="53"/>
      <c r="C982" s="53"/>
      <c r="D982" s="53"/>
      <c r="E982" s="53"/>
      <c r="F982" s="52"/>
      <c r="G982" s="52"/>
      <c r="H982" s="54"/>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row>
    <row r="983" spans="1:58" ht="16.5" customHeight="1">
      <c r="A983" s="53"/>
      <c r="B983" s="53"/>
      <c r="C983" s="53"/>
      <c r="D983" s="53"/>
      <c r="E983" s="53"/>
      <c r="F983" s="52"/>
      <c r="G983" s="52"/>
      <c r="H983" s="54"/>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row>
    <row r="984" spans="1:58" ht="16.5" customHeight="1">
      <c r="A984" s="53"/>
      <c r="B984" s="53"/>
      <c r="C984" s="53"/>
      <c r="D984" s="53"/>
      <c r="E984" s="53"/>
      <c r="F984" s="52"/>
      <c r="G984" s="52"/>
      <c r="H984" s="54"/>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row>
    <row r="985" spans="1:58" ht="16.5" customHeight="1">
      <c r="A985" s="53"/>
      <c r="B985" s="53"/>
      <c r="C985" s="53"/>
      <c r="D985" s="53"/>
      <c r="E985" s="53"/>
      <c r="F985" s="52"/>
      <c r="G985" s="52"/>
      <c r="H985" s="54"/>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row>
    <row r="986" spans="1:58" ht="16.5" customHeight="1">
      <c r="A986" s="53"/>
      <c r="B986" s="53"/>
      <c r="C986" s="53"/>
      <c r="D986" s="53"/>
      <c r="E986" s="53"/>
      <c r="F986" s="52"/>
      <c r="G986" s="52"/>
      <c r="H986" s="54"/>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row>
    <row r="987" spans="1:58" ht="16.5" customHeight="1">
      <c r="A987" s="53"/>
      <c r="B987" s="53"/>
      <c r="C987" s="53"/>
      <c r="D987" s="53"/>
      <c r="E987" s="53"/>
      <c r="F987" s="52"/>
      <c r="G987" s="52"/>
      <c r="H987" s="54"/>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row>
    <row r="988" spans="1:58" ht="16.5" customHeight="1">
      <c r="A988" s="53"/>
      <c r="B988" s="53"/>
      <c r="C988" s="53"/>
      <c r="D988" s="53"/>
      <c r="E988" s="53"/>
      <c r="F988" s="52"/>
      <c r="G988" s="52"/>
      <c r="H988" s="54"/>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row>
    <row r="989" spans="1:58" ht="16.5" customHeight="1">
      <c r="A989" s="53"/>
      <c r="B989" s="53"/>
      <c r="C989" s="53"/>
      <c r="D989" s="53"/>
      <c r="E989" s="53"/>
      <c r="F989" s="52"/>
      <c r="G989" s="52"/>
      <c r="H989" s="54"/>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row>
    <row r="990" spans="1:58" ht="16.5" customHeight="1">
      <c r="A990" s="53"/>
      <c r="B990" s="53"/>
      <c r="C990" s="53"/>
      <c r="D990" s="53"/>
      <c r="E990" s="53"/>
      <c r="F990" s="52"/>
      <c r="G990" s="52"/>
      <c r="H990" s="54"/>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row>
    <row r="991" spans="1:58" ht="16.5" customHeight="1">
      <c r="A991" s="53"/>
      <c r="B991" s="53"/>
      <c r="C991" s="53"/>
      <c r="D991" s="53"/>
      <c r="E991" s="53"/>
      <c r="F991" s="52"/>
      <c r="G991" s="52"/>
      <c r="H991" s="54"/>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row>
    <row r="992" spans="1:58" ht="16.5" customHeight="1">
      <c r="A992" s="53"/>
      <c r="B992" s="53"/>
      <c r="C992" s="53"/>
      <c r="D992" s="53"/>
      <c r="E992" s="53"/>
      <c r="F992" s="52"/>
      <c r="G992" s="52"/>
      <c r="H992" s="54"/>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row>
    <row r="993" spans="1:58" ht="16.5" customHeight="1">
      <c r="A993" s="53"/>
      <c r="B993" s="53"/>
      <c r="C993" s="53"/>
      <c r="D993" s="53"/>
      <c r="E993" s="53"/>
      <c r="F993" s="52"/>
      <c r="G993" s="52"/>
      <c r="H993" s="54"/>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row>
    <row r="994" spans="1:58" ht="16.5" customHeight="1">
      <c r="A994" s="53"/>
      <c r="B994" s="53"/>
      <c r="C994" s="53"/>
      <c r="D994" s="53"/>
      <c r="E994" s="53"/>
      <c r="F994" s="52"/>
      <c r="G994" s="52"/>
      <c r="H994" s="54"/>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row>
    <row r="995" spans="1:58" ht="16.5" customHeight="1">
      <c r="A995" s="53"/>
      <c r="B995" s="53"/>
      <c r="C995" s="53"/>
      <c r="D995" s="53"/>
      <c r="E995" s="53"/>
      <c r="F995" s="52"/>
      <c r="G995" s="52"/>
      <c r="H995" s="54"/>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row>
    <row r="996" spans="1:58" ht="16.5" customHeight="1">
      <c r="A996" s="53"/>
      <c r="B996" s="53"/>
      <c r="C996" s="53"/>
      <c r="D996" s="53"/>
      <c r="E996" s="53"/>
      <c r="F996" s="52"/>
      <c r="G996" s="52"/>
      <c r="H996" s="54"/>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row>
    <row r="997" spans="1:58" ht="16.5" customHeight="1">
      <c r="A997" s="53"/>
      <c r="B997" s="53"/>
      <c r="C997" s="53"/>
      <c r="D997" s="53"/>
      <c r="E997" s="53"/>
      <c r="F997" s="52"/>
      <c r="G997" s="52"/>
      <c r="H997" s="54"/>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row>
    <row r="998" spans="1:58" ht="16.5" customHeight="1">
      <c r="A998" s="53"/>
      <c r="B998" s="53"/>
      <c r="C998" s="53"/>
      <c r="D998" s="53"/>
      <c r="E998" s="53"/>
      <c r="F998" s="52"/>
      <c r="G998" s="52"/>
      <c r="H998" s="54"/>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row>
    <row r="999" spans="1:58" ht="16.5" customHeight="1">
      <c r="A999" s="53"/>
      <c r="B999" s="53"/>
      <c r="C999" s="53"/>
      <c r="D999" s="53"/>
      <c r="E999" s="53"/>
      <c r="F999" s="52"/>
      <c r="G999" s="52"/>
      <c r="H999" s="54"/>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row>
    <row r="1000" spans="1:58" ht="16.5" customHeight="1">
      <c r="A1000" s="53"/>
      <c r="B1000" s="53"/>
      <c r="C1000" s="53"/>
      <c r="D1000" s="53"/>
      <c r="E1000" s="53"/>
      <c r="F1000" s="52"/>
      <c r="G1000" s="52"/>
      <c r="H1000" s="54"/>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row>
  </sheetData>
  <mergeCells count="186">
    <mergeCell ref="A1:AL2"/>
    <mergeCell ref="A4:B4"/>
    <mergeCell ref="C4:AL4"/>
    <mergeCell ref="A5:B5"/>
    <mergeCell ref="C5:AL5"/>
    <mergeCell ref="A6:B6"/>
    <mergeCell ref="C6:AL6"/>
    <mergeCell ref="C8:C9"/>
    <mergeCell ref="D8:D9"/>
    <mergeCell ref="E8:E9"/>
    <mergeCell ref="F8:F9"/>
    <mergeCell ref="H8:H9"/>
    <mergeCell ref="I8:I9"/>
    <mergeCell ref="J8:J9"/>
    <mergeCell ref="K8:K9"/>
    <mergeCell ref="L8:L9"/>
    <mergeCell ref="M8:M9"/>
    <mergeCell ref="N8:N9"/>
    <mergeCell ref="O8:O9"/>
    <mergeCell ref="AK8:AK9"/>
    <mergeCell ref="AL8:AL9"/>
    <mergeCell ref="P8:P9"/>
    <mergeCell ref="Q8:Q9"/>
    <mergeCell ref="R8:R9"/>
    <mergeCell ref="AJ8:AJ9"/>
    <mergeCell ref="A7:I7"/>
    <mergeCell ref="J7:P7"/>
    <mergeCell ref="Q7:Y7"/>
    <mergeCell ref="Z7:AF7"/>
    <mergeCell ref="AG7:AL7"/>
    <mergeCell ref="A8:A9"/>
    <mergeCell ref="B8:B9"/>
    <mergeCell ref="S8:S9"/>
    <mergeCell ref="AA8:AA9"/>
    <mergeCell ref="AB8:AB9"/>
    <mergeCell ref="AC8:AC9"/>
    <mergeCell ref="AD8:AD9"/>
    <mergeCell ref="AE8:AE9"/>
    <mergeCell ref="AF8:AF9"/>
    <mergeCell ref="AG8:AG9"/>
    <mergeCell ref="AH8:AH9"/>
    <mergeCell ref="J10:J15"/>
    <mergeCell ref="I16:I21"/>
    <mergeCell ref="J16:J21"/>
    <mergeCell ref="K10:K15"/>
    <mergeCell ref="L10:L15"/>
    <mergeCell ref="K16:K21"/>
    <mergeCell ref="L16:L21"/>
    <mergeCell ref="M10:M15"/>
    <mergeCell ref="AI8:AI9"/>
    <mergeCell ref="N10:N15"/>
    <mergeCell ref="M16:M21"/>
    <mergeCell ref="N16:N21"/>
    <mergeCell ref="O10:O15"/>
    <mergeCell ref="P10:P15"/>
    <mergeCell ref="O16:O21"/>
    <mergeCell ref="P16:P21"/>
    <mergeCell ref="T8:Y8"/>
    <mergeCell ref="Z8:Z9"/>
    <mergeCell ref="A10:A15"/>
    <mergeCell ref="B10:B15"/>
    <mergeCell ref="C10:C15"/>
    <mergeCell ref="D10:D15"/>
    <mergeCell ref="F10:F15"/>
    <mergeCell ref="I22:I27"/>
    <mergeCell ref="J22:J27"/>
    <mergeCell ref="K22:K27"/>
    <mergeCell ref="L22:L27"/>
    <mergeCell ref="G10:G15"/>
    <mergeCell ref="H10:H15"/>
    <mergeCell ref="B16:B21"/>
    <mergeCell ref="C16:C21"/>
    <mergeCell ref="D16:D21"/>
    <mergeCell ref="F16:F21"/>
    <mergeCell ref="H16:H21"/>
    <mergeCell ref="A16:A21"/>
    <mergeCell ref="A22:A27"/>
    <mergeCell ref="B22:B27"/>
    <mergeCell ref="C22:C27"/>
    <mergeCell ref="D22:D27"/>
    <mergeCell ref="F22:F27"/>
    <mergeCell ref="H22:H27"/>
    <mergeCell ref="I10:I15"/>
    <mergeCell ref="M22:M27"/>
    <mergeCell ref="N22:N27"/>
    <mergeCell ref="O22:O27"/>
    <mergeCell ref="P22:P27"/>
    <mergeCell ref="J40:J45"/>
    <mergeCell ref="K40:K45"/>
    <mergeCell ref="L40:L45"/>
    <mergeCell ref="M40:M45"/>
    <mergeCell ref="N40:N45"/>
    <mergeCell ref="O40:O45"/>
    <mergeCell ref="P40:P45"/>
    <mergeCell ref="J28:J33"/>
    <mergeCell ref="K28:K33"/>
    <mergeCell ref="L28:L33"/>
    <mergeCell ref="M28:M33"/>
    <mergeCell ref="N28:N33"/>
    <mergeCell ref="O28:O33"/>
    <mergeCell ref="P28:P33"/>
    <mergeCell ref="L34:L39"/>
    <mergeCell ref="M34:M39"/>
    <mergeCell ref="N34:N39"/>
    <mergeCell ref="O34:O39"/>
    <mergeCell ref="P34:P39"/>
    <mergeCell ref="L46:L51"/>
    <mergeCell ref="M46:M51"/>
    <mergeCell ref="N46:N51"/>
    <mergeCell ref="O46:O51"/>
    <mergeCell ref="P46:P51"/>
    <mergeCell ref="A46:A51"/>
    <mergeCell ref="B46:B51"/>
    <mergeCell ref="C46:C51"/>
    <mergeCell ref="D46:D51"/>
    <mergeCell ref="F46:F51"/>
    <mergeCell ref="H46:H51"/>
    <mergeCell ref="I46:I51"/>
    <mergeCell ref="J46:J51"/>
    <mergeCell ref="K46:K51"/>
    <mergeCell ref="J52:J57"/>
    <mergeCell ref="K52:K57"/>
    <mergeCell ref="L52:L57"/>
    <mergeCell ref="M52:M57"/>
    <mergeCell ref="N52:N57"/>
    <mergeCell ref="O52:O57"/>
    <mergeCell ref="P52:P57"/>
    <mergeCell ref="A52:A57"/>
    <mergeCell ref="B52:B57"/>
    <mergeCell ref="C52:C57"/>
    <mergeCell ref="D52:D57"/>
    <mergeCell ref="F52:F57"/>
    <mergeCell ref="H52:H57"/>
    <mergeCell ref="I52:I57"/>
    <mergeCell ref="J58:J63"/>
    <mergeCell ref="K58:K63"/>
    <mergeCell ref="L58:L63"/>
    <mergeCell ref="M58:M63"/>
    <mergeCell ref="N58:N63"/>
    <mergeCell ref="O58:O63"/>
    <mergeCell ref="P58:P63"/>
    <mergeCell ref="B70:AL70"/>
    <mergeCell ref="A58:A63"/>
    <mergeCell ref="B58:B63"/>
    <mergeCell ref="C58:C63"/>
    <mergeCell ref="D58:D63"/>
    <mergeCell ref="F58:F63"/>
    <mergeCell ref="H58:H63"/>
    <mergeCell ref="I58:I63"/>
    <mergeCell ref="J64:J69"/>
    <mergeCell ref="K64:K69"/>
    <mergeCell ref="L64:L69"/>
    <mergeCell ref="M64:M69"/>
    <mergeCell ref="N64:N69"/>
    <mergeCell ref="O64:O69"/>
    <mergeCell ref="P64:P69"/>
    <mergeCell ref="A64:A69"/>
    <mergeCell ref="B64:B69"/>
    <mergeCell ref="J34:J39"/>
    <mergeCell ref="K34:K39"/>
    <mergeCell ref="A34:A39"/>
    <mergeCell ref="B34:B39"/>
    <mergeCell ref="C34:C39"/>
    <mergeCell ref="D34:D39"/>
    <mergeCell ref="F34:F39"/>
    <mergeCell ref="H34:H39"/>
    <mergeCell ref="I34:I39"/>
    <mergeCell ref="C64:C69"/>
    <mergeCell ref="D64:D69"/>
    <mergeCell ref="F64:F69"/>
    <mergeCell ref="H64:H69"/>
    <mergeCell ref="I64:I69"/>
    <mergeCell ref="A28:A33"/>
    <mergeCell ref="B28:B33"/>
    <mergeCell ref="C28:C33"/>
    <mergeCell ref="D28:D33"/>
    <mergeCell ref="F28:F33"/>
    <mergeCell ref="H28:H33"/>
    <mergeCell ref="I28:I33"/>
    <mergeCell ref="A40:A45"/>
    <mergeCell ref="B40:B45"/>
    <mergeCell ref="C40:C45"/>
    <mergeCell ref="D40:D45"/>
    <mergeCell ref="F40:F45"/>
    <mergeCell ref="H40:H45"/>
    <mergeCell ref="I40:I45"/>
  </mergeCells>
  <conditionalFormatting sqref="J10 J16 J22 J28 J34 J40 J46 J52 J58 J64">
    <cfRule type="cellIs" dxfId="298" priority="1" operator="equal">
      <formula>"Muy Alta"</formula>
    </cfRule>
  </conditionalFormatting>
  <conditionalFormatting sqref="J10 J16 J22 J28 J34 J40 J46 J52 J58 J64">
    <cfRule type="cellIs" dxfId="297" priority="2" operator="equal">
      <formula>"Alta"</formula>
    </cfRule>
  </conditionalFormatting>
  <conditionalFormatting sqref="J10 J16 J22 J28 J34 J40 J46 J52 J58 J64">
    <cfRule type="cellIs" dxfId="296" priority="3" operator="equal">
      <formula>"Media"</formula>
    </cfRule>
  </conditionalFormatting>
  <conditionalFormatting sqref="J10 J16 J22 J28 J34 J40 J46 J52 J58 J64">
    <cfRule type="cellIs" dxfId="295" priority="4" operator="equal">
      <formula>"Baja"</formula>
    </cfRule>
  </conditionalFormatting>
  <conditionalFormatting sqref="J10 J16 J22 J28 J34 J40 J46 J52 J58 J64">
    <cfRule type="cellIs" dxfId="294" priority="5" operator="equal">
      <formula>"Muy Baja"</formula>
    </cfRule>
  </conditionalFormatting>
  <conditionalFormatting sqref="N10 N16 N22 N28 N34 N40 N46 N52 N58 N64">
    <cfRule type="cellIs" dxfId="293" priority="6" operator="equal">
      <formula>"Catastrófico"</formula>
    </cfRule>
  </conditionalFormatting>
  <conditionalFormatting sqref="N10 N16 N22 N28 N34 N40 N46 N52 N58 N64">
    <cfRule type="cellIs" dxfId="292" priority="7" operator="equal">
      <formula>"Mayor"</formula>
    </cfRule>
  </conditionalFormatting>
  <conditionalFormatting sqref="N10 N16 N22 N28 N34 N40 N46 N52 N58 N64">
    <cfRule type="cellIs" dxfId="291" priority="8" operator="equal">
      <formula>"Moderado"</formula>
    </cfRule>
  </conditionalFormatting>
  <conditionalFormatting sqref="N10 N16 N22 N28 N34 N40 N46 N52 N58 N64">
    <cfRule type="cellIs" dxfId="290" priority="9" operator="equal">
      <formula>"Menor"</formula>
    </cfRule>
  </conditionalFormatting>
  <conditionalFormatting sqref="N10 N16 N22 N28 N34 N40 N46 N52 N58 N64">
    <cfRule type="cellIs" dxfId="289" priority="10" operator="equal">
      <formula>"Leve"</formula>
    </cfRule>
  </conditionalFormatting>
  <conditionalFormatting sqref="P10">
    <cfRule type="cellIs" dxfId="288" priority="11" operator="equal">
      <formula>"Extremo"</formula>
    </cfRule>
  </conditionalFormatting>
  <conditionalFormatting sqref="P10">
    <cfRule type="cellIs" dxfId="287" priority="12" operator="equal">
      <formula>"Alto"</formula>
    </cfRule>
  </conditionalFormatting>
  <conditionalFormatting sqref="P10">
    <cfRule type="cellIs" dxfId="286" priority="13" operator="equal">
      <formula>"Moderado"</formula>
    </cfRule>
  </conditionalFormatting>
  <conditionalFormatting sqref="P10">
    <cfRule type="cellIs" dxfId="285" priority="14" operator="equal">
      <formula>"Bajo"</formula>
    </cfRule>
  </conditionalFormatting>
  <conditionalFormatting sqref="AA10">
    <cfRule type="cellIs" dxfId="284" priority="15" operator="equal">
      <formula>"Muy Alta"</formula>
    </cfRule>
  </conditionalFormatting>
  <conditionalFormatting sqref="AA10">
    <cfRule type="cellIs" dxfId="283" priority="16" operator="equal">
      <formula>"Alta"</formula>
    </cfRule>
  </conditionalFormatting>
  <conditionalFormatting sqref="AA10">
    <cfRule type="cellIs" dxfId="282" priority="17" operator="equal">
      <formula>"Media"</formula>
    </cfRule>
  </conditionalFormatting>
  <conditionalFormatting sqref="AA10">
    <cfRule type="cellIs" dxfId="281" priority="18" operator="equal">
      <formula>"Baja"</formula>
    </cfRule>
  </conditionalFormatting>
  <conditionalFormatting sqref="AA10">
    <cfRule type="cellIs" dxfId="280" priority="19" operator="equal">
      <formula>"Muy Baja"</formula>
    </cfRule>
  </conditionalFormatting>
  <conditionalFormatting sqref="AC10">
    <cfRule type="cellIs" dxfId="279" priority="20" operator="equal">
      <formula>"Catastrófico"</formula>
    </cfRule>
  </conditionalFormatting>
  <conditionalFormatting sqref="AC10">
    <cfRule type="cellIs" dxfId="278" priority="21" operator="equal">
      <formula>"Mayor"</formula>
    </cfRule>
  </conditionalFormatting>
  <conditionalFormatting sqref="AC10">
    <cfRule type="cellIs" dxfId="277" priority="22" operator="equal">
      <formula>"Moderado"</formula>
    </cfRule>
  </conditionalFormatting>
  <conditionalFormatting sqref="AC10">
    <cfRule type="cellIs" dxfId="276" priority="23" operator="equal">
      <formula>"Menor"</formula>
    </cfRule>
  </conditionalFormatting>
  <conditionalFormatting sqref="AC10">
    <cfRule type="cellIs" dxfId="275" priority="24" operator="equal">
      <formula>"Leve"</formula>
    </cfRule>
  </conditionalFormatting>
  <conditionalFormatting sqref="AE10">
    <cfRule type="cellIs" dxfId="274" priority="25" operator="equal">
      <formula>"Extremo"</formula>
    </cfRule>
  </conditionalFormatting>
  <conditionalFormatting sqref="AE10">
    <cfRule type="cellIs" dxfId="273" priority="26" operator="equal">
      <formula>"Alto"</formula>
    </cfRule>
  </conditionalFormatting>
  <conditionalFormatting sqref="AE10">
    <cfRule type="cellIs" dxfId="272" priority="27" operator="equal">
      <formula>"Moderado"</formula>
    </cfRule>
  </conditionalFormatting>
  <conditionalFormatting sqref="AE10">
    <cfRule type="cellIs" dxfId="271" priority="28" operator="equal">
      <formula>"Bajo"</formula>
    </cfRule>
  </conditionalFormatting>
  <conditionalFormatting sqref="P16 P22 P28 P34 P40 P46 P52 P58 P64">
    <cfRule type="cellIs" dxfId="270" priority="29" operator="equal">
      <formula>"Extremo"</formula>
    </cfRule>
  </conditionalFormatting>
  <conditionalFormatting sqref="P16 P22 P28 P34 P40 P46 P52 P58 P64">
    <cfRule type="cellIs" dxfId="269" priority="30" operator="equal">
      <formula>"Alto"</formula>
    </cfRule>
  </conditionalFormatting>
  <conditionalFormatting sqref="P16 P22 P28 P34 P40 P46 P52 P58 P64">
    <cfRule type="cellIs" dxfId="268" priority="31" operator="equal">
      <formula>"Moderado"</formula>
    </cfRule>
  </conditionalFormatting>
  <conditionalFormatting sqref="P16 P22 P28 P34 P40 P46 P52 P58 P64">
    <cfRule type="cellIs" dxfId="267" priority="32" operator="equal">
      <formula>"Bajo"</formula>
    </cfRule>
  </conditionalFormatting>
  <conditionalFormatting sqref="M10:M69">
    <cfRule type="containsText" dxfId="266" priority="33" operator="containsText" text="❌">
      <formula>NOT(ISERROR(SEARCH(("❌"),(M10))))</formula>
    </cfRule>
  </conditionalFormatting>
  <conditionalFormatting sqref="AA11:AA15">
    <cfRule type="cellIs" dxfId="265" priority="34" operator="equal">
      <formula>"Muy Alta"</formula>
    </cfRule>
  </conditionalFormatting>
  <conditionalFormatting sqref="AA11:AA15">
    <cfRule type="cellIs" dxfId="264" priority="35" operator="equal">
      <formula>"Alta"</formula>
    </cfRule>
  </conditionalFormatting>
  <conditionalFormatting sqref="AA11:AA15">
    <cfRule type="cellIs" dxfId="263" priority="36" operator="equal">
      <formula>"Media"</formula>
    </cfRule>
  </conditionalFormatting>
  <conditionalFormatting sqref="AA11:AA15">
    <cfRule type="cellIs" dxfId="262" priority="37" operator="equal">
      <formula>"Baja"</formula>
    </cfRule>
  </conditionalFormatting>
  <conditionalFormatting sqref="AA11:AA15">
    <cfRule type="cellIs" dxfId="261" priority="38" operator="equal">
      <formula>"Muy Baja"</formula>
    </cfRule>
  </conditionalFormatting>
  <conditionalFormatting sqref="AC11:AC15">
    <cfRule type="cellIs" dxfId="260" priority="39" operator="equal">
      <formula>"Catastrófico"</formula>
    </cfRule>
  </conditionalFormatting>
  <conditionalFormatting sqref="AC11:AC15">
    <cfRule type="cellIs" dxfId="259" priority="40" operator="equal">
      <formula>"Mayor"</formula>
    </cfRule>
  </conditionalFormatting>
  <conditionalFormatting sqref="AC11:AC15">
    <cfRule type="cellIs" dxfId="258" priority="41" operator="equal">
      <formula>"Moderado"</formula>
    </cfRule>
  </conditionalFormatting>
  <conditionalFormatting sqref="AC11:AC15">
    <cfRule type="cellIs" dxfId="257" priority="42" operator="equal">
      <formula>"Menor"</formula>
    </cfRule>
  </conditionalFormatting>
  <conditionalFormatting sqref="AC11:AC15">
    <cfRule type="cellIs" dxfId="256" priority="43" operator="equal">
      <formula>"Leve"</formula>
    </cfRule>
  </conditionalFormatting>
  <conditionalFormatting sqref="AE11:AE15">
    <cfRule type="cellIs" dxfId="255" priority="44" operator="equal">
      <formula>"Extremo"</formula>
    </cfRule>
  </conditionalFormatting>
  <conditionalFormatting sqref="AE11:AE15">
    <cfRule type="cellIs" dxfId="254" priority="45" operator="equal">
      <formula>"Alto"</formula>
    </cfRule>
  </conditionalFormatting>
  <conditionalFormatting sqref="AE11:AE15">
    <cfRule type="cellIs" dxfId="253" priority="46" operator="equal">
      <formula>"Moderado"</formula>
    </cfRule>
  </conditionalFormatting>
  <conditionalFormatting sqref="AE11:AE15">
    <cfRule type="cellIs" dxfId="252" priority="47" operator="equal">
      <formula>"Bajo"</formula>
    </cfRule>
  </conditionalFormatting>
  <conditionalFormatting sqref="AA16">
    <cfRule type="cellIs" dxfId="251" priority="48" operator="equal">
      <formula>"Muy Alta"</formula>
    </cfRule>
  </conditionalFormatting>
  <conditionalFormatting sqref="AA16">
    <cfRule type="cellIs" dxfId="250" priority="49" operator="equal">
      <formula>"Alta"</formula>
    </cfRule>
  </conditionalFormatting>
  <conditionalFormatting sqref="AA16">
    <cfRule type="cellIs" dxfId="249" priority="50" operator="equal">
      <formula>"Media"</formula>
    </cfRule>
  </conditionalFormatting>
  <conditionalFormatting sqref="AA16">
    <cfRule type="cellIs" dxfId="248" priority="51" operator="equal">
      <formula>"Baja"</formula>
    </cfRule>
  </conditionalFormatting>
  <conditionalFormatting sqref="AA16">
    <cfRule type="cellIs" dxfId="247" priority="52" operator="equal">
      <formula>"Muy Baja"</formula>
    </cfRule>
  </conditionalFormatting>
  <conditionalFormatting sqref="AC16">
    <cfRule type="cellIs" dxfId="246" priority="53" operator="equal">
      <formula>"Catastrófico"</formula>
    </cfRule>
  </conditionalFormatting>
  <conditionalFormatting sqref="AC16">
    <cfRule type="cellIs" dxfId="245" priority="54" operator="equal">
      <formula>"Mayor"</formula>
    </cfRule>
  </conditionalFormatting>
  <conditionalFormatting sqref="AC16">
    <cfRule type="cellIs" dxfId="244" priority="55" operator="equal">
      <formula>"Moderado"</formula>
    </cfRule>
  </conditionalFormatting>
  <conditionalFormatting sqref="AC16">
    <cfRule type="cellIs" dxfId="243" priority="56" operator="equal">
      <formula>"Menor"</formula>
    </cfRule>
  </conditionalFormatting>
  <conditionalFormatting sqref="AC16">
    <cfRule type="cellIs" dxfId="242" priority="57" operator="equal">
      <formula>"Leve"</formula>
    </cfRule>
  </conditionalFormatting>
  <conditionalFormatting sqref="AE16">
    <cfRule type="cellIs" dxfId="241" priority="58" operator="equal">
      <formula>"Extremo"</formula>
    </cfRule>
  </conditionalFormatting>
  <conditionalFormatting sqref="AE16">
    <cfRule type="cellIs" dxfId="240" priority="59" operator="equal">
      <formula>"Alto"</formula>
    </cfRule>
  </conditionalFormatting>
  <conditionalFormatting sqref="AE16">
    <cfRule type="cellIs" dxfId="239" priority="60" operator="equal">
      <formula>"Moderado"</formula>
    </cfRule>
  </conditionalFormatting>
  <conditionalFormatting sqref="AE16">
    <cfRule type="cellIs" dxfId="238" priority="61" operator="equal">
      <formula>"Bajo"</formula>
    </cfRule>
  </conditionalFormatting>
  <conditionalFormatting sqref="AA17:AA21">
    <cfRule type="cellIs" dxfId="237" priority="62" operator="equal">
      <formula>"Muy Alta"</formula>
    </cfRule>
  </conditionalFormatting>
  <conditionalFormatting sqref="AA17:AA21">
    <cfRule type="cellIs" dxfId="236" priority="63" operator="equal">
      <formula>"Alta"</formula>
    </cfRule>
  </conditionalFormatting>
  <conditionalFormatting sqref="AA17:AA21">
    <cfRule type="cellIs" dxfId="235" priority="64" operator="equal">
      <formula>"Media"</formula>
    </cfRule>
  </conditionalFormatting>
  <conditionalFormatting sqref="AA17:AA21">
    <cfRule type="cellIs" dxfId="234" priority="65" operator="equal">
      <formula>"Baja"</formula>
    </cfRule>
  </conditionalFormatting>
  <conditionalFormatting sqref="AA17:AA21">
    <cfRule type="cellIs" dxfId="233" priority="66" operator="equal">
      <formula>"Muy Baja"</formula>
    </cfRule>
  </conditionalFormatting>
  <conditionalFormatting sqref="AC17:AC21">
    <cfRule type="cellIs" dxfId="232" priority="67" operator="equal">
      <formula>"Catastrófico"</formula>
    </cfRule>
  </conditionalFormatting>
  <conditionalFormatting sqref="AC17:AC21">
    <cfRule type="cellIs" dxfId="231" priority="68" operator="equal">
      <formula>"Mayor"</formula>
    </cfRule>
  </conditionalFormatting>
  <conditionalFormatting sqref="AC17:AC21">
    <cfRule type="cellIs" dxfId="230" priority="69" operator="equal">
      <formula>"Moderado"</formula>
    </cfRule>
  </conditionalFormatting>
  <conditionalFormatting sqref="AC17:AC21">
    <cfRule type="cellIs" dxfId="229" priority="70" operator="equal">
      <formula>"Menor"</formula>
    </cfRule>
  </conditionalFormatting>
  <conditionalFormatting sqref="AC17:AC21">
    <cfRule type="cellIs" dxfId="228" priority="71" operator="equal">
      <formula>"Leve"</formula>
    </cfRule>
  </conditionalFormatting>
  <conditionalFormatting sqref="AE17:AE21">
    <cfRule type="cellIs" dxfId="227" priority="72" operator="equal">
      <formula>"Extremo"</formula>
    </cfRule>
  </conditionalFormatting>
  <conditionalFormatting sqref="AE17:AE21">
    <cfRule type="cellIs" dxfId="226" priority="73" operator="equal">
      <formula>"Alto"</formula>
    </cfRule>
  </conditionalFormatting>
  <conditionalFormatting sqref="AE17:AE21">
    <cfRule type="cellIs" dxfId="225" priority="74" operator="equal">
      <formula>"Moderado"</formula>
    </cfRule>
  </conditionalFormatting>
  <conditionalFormatting sqref="AE17:AE21">
    <cfRule type="cellIs" dxfId="224" priority="75" operator="equal">
      <formula>"Bajo"</formula>
    </cfRule>
  </conditionalFormatting>
  <conditionalFormatting sqref="AA22">
    <cfRule type="cellIs" dxfId="223" priority="76" operator="equal">
      <formula>"Muy Alta"</formula>
    </cfRule>
  </conditionalFormatting>
  <conditionalFormatting sqref="AA22">
    <cfRule type="cellIs" dxfId="222" priority="77" operator="equal">
      <formula>"Alta"</formula>
    </cfRule>
  </conditionalFormatting>
  <conditionalFormatting sqref="AA22">
    <cfRule type="cellIs" dxfId="221" priority="78" operator="equal">
      <formula>"Media"</formula>
    </cfRule>
  </conditionalFormatting>
  <conditionalFormatting sqref="AA22">
    <cfRule type="cellIs" dxfId="220" priority="79" operator="equal">
      <formula>"Baja"</formula>
    </cfRule>
  </conditionalFormatting>
  <conditionalFormatting sqref="AA22">
    <cfRule type="cellIs" dxfId="219" priority="80" operator="equal">
      <formula>"Muy Baja"</formula>
    </cfRule>
  </conditionalFormatting>
  <conditionalFormatting sqref="AC22">
    <cfRule type="cellIs" dxfId="218" priority="81" operator="equal">
      <formula>"Catastrófico"</formula>
    </cfRule>
  </conditionalFormatting>
  <conditionalFormatting sqref="AC22">
    <cfRule type="cellIs" dxfId="217" priority="82" operator="equal">
      <formula>"Mayor"</formula>
    </cfRule>
  </conditionalFormatting>
  <conditionalFormatting sqref="AC22">
    <cfRule type="cellIs" dxfId="216" priority="83" operator="equal">
      <formula>"Moderado"</formula>
    </cfRule>
  </conditionalFormatting>
  <conditionalFormatting sqref="AC22">
    <cfRule type="cellIs" dxfId="215" priority="84" operator="equal">
      <formula>"Menor"</formula>
    </cfRule>
  </conditionalFormatting>
  <conditionalFormatting sqref="AC22">
    <cfRule type="cellIs" dxfId="214" priority="85" operator="equal">
      <formula>"Leve"</formula>
    </cfRule>
  </conditionalFormatting>
  <conditionalFormatting sqref="AE22">
    <cfRule type="cellIs" dxfId="213" priority="86" operator="equal">
      <formula>"Extremo"</formula>
    </cfRule>
  </conditionalFormatting>
  <conditionalFormatting sqref="AE22">
    <cfRule type="cellIs" dxfId="212" priority="87" operator="equal">
      <formula>"Alto"</formula>
    </cfRule>
  </conditionalFormatting>
  <conditionalFormatting sqref="AE22">
    <cfRule type="cellIs" dxfId="211" priority="88" operator="equal">
      <formula>"Moderado"</formula>
    </cfRule>
  </conditionalFormatting>
  <conditionalFormatting sqref="AE22">
    <cfRule type="cellIs" dxfId="210" priority="89" operator="equal">
      <formula>"Bajo"</formula>
    </cfRule>
  </conditionalFormatting>
  <conditionalFormatting sqref="AA23:AA27">
    <cfRule type="cellIs" dxfId="209" priority="90" operator="equal">
      <formula>"Muy Alta"</formula>
    </cfRule>
  </conditionalFormatting>
  <conditionalFormatting sqref="AA23:AA27">
    <cfRule type="cellIs" dxfId="208" priority="91" operator="equal">
      <formula>"Alta"</formula>
    </cfRule>
  </conditionalFormatting>
  <conditionalFormatting sqref="AA23:AA27">
    <cfRule type="cellIs" dxfId="207" priority="92" operator="equal">
      <formula>"Media"</formula>
    </cfRule>
  </conditionalFormatting>
  <conditionalFormatting sqref="AA23:AA27">
    <cfRule type="cellIs" dxfId="206" priority="93" operator="equal">
      <formula>"Baja"</formula>
    </cfRule>
  </conditionalFormatting>
  <conditionalFormatting sqref="AA23:AA27">
    <cfRule type="cellIs" dxfId="205" priority="94" operator="equal">
      <formula>"Muy Baja"</formula>
    </cfRule>
  </conditionalFormatting>
  <conditionalFormatting sqref="AC23:AC27">
    <cfRule type="cellIs" dxfId="204" priority="95" operator="equal">
      <formula>"Catastrófico"</formula>
    </cfRule>
  </conditionalFormatting>
  <conditionalFormatting sqref="AC23:AC27">
    <cfRule type="cellIs" dxfId="203" priority="96" operator="equal">
      <formula>"Mayor"</formula>
    </cfRule>
  </conditionalFormatting>
  <conditionalFormatting sqref="AC23:AC27">
    <cfRule type="cellIs" dxfId="202" priority="97" operator="equal">
      <formula>"Moderado"</formula>
    </cfRule>
  </conditionalFormatting>
  <conditionalFormatting sqref="AC23:AC27">
    <cfRule type="cellIs" dxfId="201" priority="98" operator="equal">
      <formula>"Menor"</formula>
    </cfRule>
  </conditionalFormatting>
  <conditionalFormatting sqref="AC23:AC27">
    <cfRule type="cellIs" dxfId="200" priority="99" operator="equal">
      <formula>"Leve"</formula>
    </cfRule>
  </conditionalFormatting>
  <conditionalFormatting sqref="AE23:AE27">
    <cfRule type="cellIs" dxfId="199" priority="100" operator="equal">
      <formula>"Extremo"</formula>
    </cfRule>
  </conditionalFormatting>
  <conditionalFormatting sqref="AE23:AE27">
    <cfRule type="cellIs" dxfId="198" priority="101" operator="equal">
      <formula>"Alto"</formula>
    </cfRule>
  </conditionalFormatting>
  <conditionalFormatting sqref="AE23:AE27">
    <cfRule type="cellIs" dxfId="197" priority="102" operator="equal">
      <formula>"Moderado"</formula>
    </cfRule>
  </conditionalFormatting>
  <conditionalFormatting sqref="AE23:AE27">
    <cfRule type="cellIs" dxfId="196" priority="103" operator="equal">
      <formula>"Bajo"</formula>
    </cfRule>
  </conditionalFormatting>
  <conditionalFormatting sqref="AA28">
    <cfRule type="cellIs" dxfId="195" priority="104" operator="equal">
      <formula>"Muy Alta"</formula>
    </cfRule>
  </conditionalFormatting>
  <conditionalFormatting sqref="AA28">
    <cfRule type="cellIs" dxfId="194" priority="105" operator="equal">
      <formula>"Alta"</formula>
    </cfRule>
  </conditionalFormatting>
  <conditionalFormatting sqref="AA28">
    <cfRule type="cellIs" dxfId="193" priority="106" operator="equal">
      <formula>"Media"</formula>
    </cfRule>
  </conditionalFormatting>
  <conditionalFormatting sqref="AA28">
    <cfRule type="cellIs" dxfId="192" priority="107" operator="equal">
      <formula>"Baja"</formula>
    </cfRule>
  </conditionalFormatting>
  <conditionalFormatting sqref="AA28">
    <cfRule type="cellIs" dxfId="191" priority="108" operator="equal">
      <formula>"Muy Baja"</formula>
    </cfRule>
  </conditionalFormatting>
  <conditionalFormatting sqref="AC28">
    <cfRule type="cellIs" dxfId="190" priority="109" operator="equal">
      <formula>"Catastrófico"</formula>
    </cfRule>
  </conditionalFormatting>
  <conditionalFormatting sqref="AC28">
    <cfRule type="cellIs" dxfId="189" priority="110" operator="equal">
      <formula>"Mayor"</formula>
    </cfRule>
  </conditionalFormatting>
  <conditionalFormatting sqref="AC28">
    <cfRule type="cellIs" dxfId="188" priority="111" operator="equal">
      <formula>"Moderado"</formula>
    </cfRule>
  </conditionalFormatting>
  <conditionalFormatting sqref="AC28">
    <cfRule type="cellIs" dxfId="187" priority="112" operator="equal">
      <formula>"Menor"</formula>
    </cfRule>
  </conditionalFormatting>
  <conditionalFormatting sqref="AC28">
    <cfRule type="cellIs" dxfId="186" priority="113" operator="equal">
      <formula>"Leve"</formula>
    </cfRule>
  </conditionalFormatting>
  <conditionalFormatting sqref="AE28">
    <cfRule type="cellIs" dxfId="185" priority="114" operator="equal">
      <formula>"Extremo"</formula>
    </cfRule>
  </conditionalFormatting>
  <conditionalFormatting sqref="AE28">
    <cfRule type="cellIs" dxfId="184" priority="115" operator="equal">
      <formula>"Alto"</formula>
    </cfRule>
  </conditionalFormatting>
  <conditionalFormatting sqref="AE28">
    <cfRule type="cellIs" dxfId="183" priority="116" operator="equal">
      <formula>"Moderado"</formula>
    </cfRule>
  </conditionalFormatting>
  <conditionalFormatting sqref="AE28">
    <cfRule type="cellIs" dxfId="182" priority="117" operator="equal">
      <formula>"Bajo"</formula>
    </cfRule>
  </conditionalFormatting>
  <conditionalFormatting sqref="AA29:AA33">
    <cfRule type="cellIs" dxfId="181" priority="118" operator="equal">
      <formula>"Muy Alta"</formula>
    </cfRule>
  </conditionalFormatting>
  <conditionalFormatting sqref="AA29:AA33">
    <cfRule type="cellIs" dxfId="180" priority="119" operator="equal">
      <formula>"Alta"</formula>
    </cfRule>
  </conditionalFormatting>
  <conditionalFormatting sqref="AA29:AA33">
    <cfRule type="cellIs" dxfId="179" priority="120" operator="equal">
      <formula>"Media"</formula>
    </cfRule>
  </conditionalFormatting>
  <conditionalFormatting sqref="AA29:AA33">
    <cfRule type="cellIs" dxfId="178" priority="121" operator="equal">
      <formula>"Baja"</formula>
    </cfRule>
  </conditionalFormatting>
  <conditionalFormatting sqref="AA29:AA33">
    <cfRule type="cellIs" dxfId="177" priority="122" operator="equal">
      <formula>"Muy Baja"</formula>
    </cfRule>
  </conditionalFormatting>
  <conditionalFormatting sqref="AC29:AC33">
    <cfRule type="cellIs" dxfId="176" priority="123" operator="equal">
      <formula>"Catastrófico"</formula>
    </cfRule>
  </conditionalFormatting>
  <conditionalFormatting sqref="AC29:AC33">
    <cfRule type="cellIs" dxfId="175" priority="124" operator="equal">
      <formula>"Mayor"</formula>
    </cfRule>
  </conditionalFormatting>
  <conditionalFormatting sqref="AC29:AC33">
    <cfRule type="cellIs" dxfId="174" priority="125" operator="equal">
      <formula>"Moderado"</formula>
    </cfRule>
  </conditionalFormatting>
  <conditionalFormatting sqref="AC29:AC33">
    <cfRule type="cellIs" dxfId="173" priority="126" operator="equal">
      <formula>"Menor"</formula>
    </cfRule>
  </conditionalFormatting>
  <conditionalFormatting sqref="AC29:AC33">
    <cfRule type="cellIs" dxfId="172" priority="127" operator="equal">
      <formula>"Leve"</formula>
    </cfRule>
  </conditionalFormatting>
  <conditionalFormatting sqref="AE29:AE33">
    <cfRule type="cellIs" dxfId="171" priority="128" operator="equal">
      <formula>"Extremo"</formula>
    </cfRule>
  </conditionalFormatting>
  <conditionalFormatting sqref="AE29:AE33">
    <cfRule type="cellIs" dxfId="170" priority="129" operator="equal">
      <formula>"Alto"</formula>
    </cfRule>
  </conditionalFormatting>
  <conditionalFormatting sqref="AE29:AE33">
    <cfRule type="cellIs" dxfId="169" priority="130" operator="equal">
      <formula>"Moderado"</formula>
    </cfRule>
  </conditionalFormatting>
  <conditionalFormatting sqref="AE29:AE33">
    <cfRule type="cellIs" dxfId="168" priority="131" operator="equal">
      <formula>"Bajo"</formula>
    </cfRule>
  </conditionalFormatting>
  <conditionalFormatting sqref="AA34">
    <cfRule type="cellIs" dxfId="167" priority="132" operator="equal">
      <formula>"Muy Alta"</formula>
    </cfRule>
  </conditionalFormatting>
  <conditionalFormatting sqref="AA34">
    <cfRule type="cellIs" dxfId="166" priority="133" operator="equal">
      <formula>"Alta"</formula>
    </cfRule>
  </conditionalFormatting>
  <conditionalFormatting sqref="AA34">
    <cfRule type="cellIs" dxfId="165" priority="134" operator="equal">
      <formula>"Media"</formula>
    </cfRule>
  </conditionalFormatting>
  <conditionalFormatting sqref="AA34">
    <cfRule type="cellIs" dxfId="164" priority="135" operator="equal">
      <formula>"Baja"</formula>
    </cfRule>
  </conditionalFormatting>
  <conditionalFormatting sqref="AA34">
    <cfRule type="cellIs" dxfId="163" priority="136" operator="equal">
      <formula>"Muy Baja"</formula>
    </cfRule>
  </conditionalFormatting>
  <conditionalFormatting sqref="AC34">
    <cfRule type="cellIs" dxfId="162" priority="137" operator="equal">
      <formula>"Catastrófico"</formula>
    </cfRule>
  </conditionalFormatting>
  <conditionalFormatting sqref="AC34">
    <cfRule type="cellIs" dxfId="161" priority="138" operator="equal">
      <formula>"Mayor"</formula>
    </cfRule>
  </conditionalFormatting>
  <conditionalFormatting sqref="AC34">
    <cfRule type="cellIs" dxfId="160" priority="139" operator="equal">
      <formula>"Moderado"</formula>
    </cfRule>
  </conditionalFormatting>
  <conditionalFormatting sqref="AC34">
    <cfRule type="cellIs" dxfId="159" priority="140" operator="equal">
      <formula>"Menor"</formula>
    </cfRule>
  </conditionalFormatting>
  <conditionalFormatting sqref="AC34">
    <cfRule type="cellIs" dxfId="158" priority="141" operator="equal">
      <formula>"Leve"</formula>
    </cfRule>
  </conditionalFormatting>
  <conditionalFormatting sqref="AE34">
    <cfRule type="cellIs" dxfId="157" priority="142" operator="equal">
      <formula>"Extremo"</formula>
    </cfRule>
  </conditionalFormatting>
  <conditionalFormatting sqref="AE34">
    <cfRule type="cellIs" dxfId="156" priority="143" operator="equal">
      <formula>"Alto"</formula>
    </cfRule>
  </conditionalFormatting>
  <conditionalFormatting sqref="AE34">
    <cfRule type="cellIs" dxfId="155" priority="144" operator="equal">
      <formula>"Moderado"</formula>
    </cfRule>
  </conditionalFormatting>
  <conditionalFormatting sqref="AE34">
    <cfRule type="cellIs" dxfId="154" priority="145" operator="equal">
      <formula>"Bajo"</formula>
    </cfRule>
  </conditionalFormatting>
  <conditionalFormatting sqref="AA35:AA39">
    <cfRule type="cellIs" dxfId="153" priority="146" operator="equal">
      <formula>"Muy Alta"</formula>
    </cfRule>
  </conditionalFormatting>
  <conditionalFormatting sqref="AA35:AA39">
    <cfRule type="cellIs" dxfId="152" priority="147" operator="equal">
      <formula>"Alta"</formula>
    </cfRule>
  </conditionalFormatting>
  <conditionalFormatting sqref="AA35:AA39">
    <cfRule type="cellIs" dxfId="151" priority="148" operator="equal">
      <formula>"Media"</formula>
    </cfRule>
  </conditionalFormatting>
  <conditionalFormatting sqref="AA35:AA39">
    <cfRule type="cellIs" dxfId="150" priority="149" operator="equal">
      <formula>"Baja"</formula>
    </cfRule>
  </conditionalFormatting>
  <conditionalFormatting sqref="AA35:AA39">
    <cfRule type="cellIs" dxfId="149" priority="150" operator="equal">
      <formula>"Muy Baja"</formula>
    </cfRule>
  </conditionalFormatting>
  <conditionalFormatting sqref="AC35:AC39">
    <cfRule type="cellIs" dxfId="148" priority="151" operator="equal">
      <formula>"Catastrófico"</formula>
    </cfRule>
  </conditionalFormatting>
  <conditionalFormatting sqref="AC35:AC39">
    <cfRule type="cellIs" dxfId="147" priority="152" operator="equal">
      <formula>"Mayor"</formula>
    </cfRule>
  </conditionalFormatting>
  <conditionalFormatting sqref="AC35:AC39">
    <cfRule type="cellIs" dxfId="146" priority="153" operator="equal">
      <formula>"Moderado"</formula>
    </cfRule>
  </conditionalFormatting>
  <conditionalFormatting sqref="AC35:AC39">
    <cfRule type="cellIs" dxfId="145" priority="154" operator="equal">
      <formula>"Menor"</formula>
    </cfRule>
  </conditionalFormatting>
  <conditionalFormatting sqref="AC35:AC39">
    <cfRule type="cellIs" dxfId="144" priority="155" operator="equal">
      <formula>"Leve"</formula>
    </cfRule>
  </conditionalFormatting>
  <conditionalFormatting sqref="AE35:AE39">
    <cfRule type="cellIs" dxfId="143" priority="156" operator="equal">
      <formula>"Extremo"</formula>
    </cfRule>
  </conditionalFormatting>
  <conditionalFormatting sqref="AE35:AE39">
    <cfRule type="cellIs" dxfId="142" priority="157" operator="equal">
      <formula>"Alto"</formula>
    </cfRule>
  </conditionalFormatting>
  <conditionalFormatting sqref="AE35:AE39">
    <cfRule type="cellIs" dxfId="141" priority="158" operator="equal">
      <formula>"Moderado"</formula>
    </cfRule>
  </conditionalFormatting>
  <conditionalFormatting sqref="AE35:AE39">
    <cfRule type="cellIs" dxfId="140" priority="159" operator="equal">
      <formula>"Bajo"</formula>
    </cfRule>
  </conditionalFormatting>
  <conditionalFormatting sqref="AA40">
    <cfRule type="cellIs" dxfId="139" priority="160" operator="equal">
      <formula>"Muy Alta"</formula>
    </cfRule>
  </conditionalFormatting>
  <conditionalFormatting sqref="AA40">
    <cfRule type="cellIs" dxfId="138" priority="161" operator="equal">
      <formula>"Alta"</formula>
    </cfRule>
  </conditionalFormatting>
  <conditionalFormatting sqref="AA40">
    <cfRule type="cellIs" dxfId="137" priority="162" operator="equal">
      <formula>"Media"</formula>
    </cfRule>
  </conditionalFormatting>
  <conditionalFormatting sqref="AA40">
    <cfRule type="cellIs" dxfId="136" priority="163" operator="equal">
      <formula>"Baja"</formula>
    </cfRule>
  </conditionalFormatting>
  <conditionalFormatting sqref="AA40">
    <cfRule type="cellIs" dxfId="135" priority="164" operator="equal">
      <formula>"Muy Baja"</formula>
    </cfRule>
  </conditionalFormatting>
  <conditionalFormatting sqref="AC40">
    <cfRule type="cellIs" dxfId="134" priority="165" operator="equal">
      <formula>"Catastrófico"</formula>
    </cfRule>
  </conditionalFormatting>
  <conditionalFormatting sqref="AC40">
    <cfRule type="cellIs" dxfId="133" priority="166" operator="equal">
      <formula>"Mayor"</formula>
    </cfRule>
  </conditionalFormatting>
  <conditionalFormatting sqref="AC40">
    <cfRule type="cellIs" dxfId="132" priority="167" operator="equal">
      <formula>"Moderado"</formula>
    </cfRule>
  </conditionalFormatting>
  <conditionalFormatting sqref="AC40">
    <cfRule type="cellIs" dxfId="131" priority="168" operator="equal">
      <formula>"Menor"</formula>
    </cfRule>
  </conditionalFormatting>
  <conditionalFormatting sqref="AC40">
    <cfRule type="cellIs" dxfId="130" priority="169" operator="equal">
      <formula>"Leve"</formula>
    </cfRule>
  </conditionalFormatting>
  <conditionalFormatting sqref="AE40">
    <cfRule type="cellIs" dxfId="129" priority="170" operator="equal">
      <formula>"Extremo"</formula>
    </cfRule>
  </conditionalFormatting>
  <conditionalFormatting sqref="AE40">
    <cfRule type="cellIs" dxfId="128" priority="171" operator="equal">
      <formula>"Alto"</formula>
    </cfRule>
  </conditionalFormatting>
  <conditionalFormatting sqref="AE40">
    <cfRule type="cellIs" dxfId="127" priority="172" operator="equal">
      <formula>"Moderado"</formula>
    </cfRule>
  </conditionalFormatting>
  <conditionalFormatting sqref="AE40">
    <cfRule type="cellIs" dxfId="126" priority="173" operator="equal">
      <formula>"Bajo"</formula>
    </cfRule>
  </conditionalFormatting>
  <conditionalFormatting sqref="AA41:AA45">
    <cfRule type="cellIs" dxfId="125" priority="174" operator="equal">
      <formula>"Muy Alta"</formula>
    </cfRule>
  </conditionalFormatting>
  <conditionalFormatting sqref="AA41:AA45">
    <cfRule type="cellIs" dxfId="124" priority="175" operator="equal">
      <formula>"Alta"</formula>
    </cfRule>
  </conditionalFormatting>
  <conditionalFormatting sqref="AA41:AA45">
    <cfRule type="cellIs" dxfId="123" priority="176" operator="equal">
      <formula>"Media"</formula>
    </cfRule>
  </conditionalFormatting>
  <conditionalFormatting sqref="AA41:AA45">
    <cfRule type="cellIs" dxfId="122" priority="177" operator="equal">
      <formula>"Baja"</formula>
    </cfRule>
  </conditionalFormatting>
  <conditionalFormatting sqref="AA41:AA45">
    <cfRule type="cellIs" dxfId="121" priority="178" operator="equal">
      <formula>"Muy Baja"</formula>
    </cfRule>
  </conditionalFormatting>
  <conditionalFormatting sqref="AC41:AC45">
    <cfRule type="cellIs" dxfId="120" priority="179" operator="equal">
      <formula>"Catastrófico"</formula>
    </cfRule>
  </conditionalFormatting>
  <conditionalFormatting sqref="AC41:AC45">
    <cfRule type="cellIs" dxfId="119" priority="180" operator="equal">
      <formula>"Mayor"</formula>
    </cfRule>
  </conditionalFormatting>
  <conditionalFormatting sqref="AC41:AC45">
    <cfRule type="cellIs" dxfId="118" priority="181" operator="equal">
      <formula>"Moderado"</formula>
    </cfRule>
  </conditionalFormatting>
  <conditionalFormatting sqref="AC41:AC45">
    <cfRule type="cellIs" dxfId="117" priority="182" operator="equal">
      <formula>"Menor"</formula>
    </cfRule>
  </conditionalFormatting>
  <conditionalFormatting sqref="AC41:AC45">
    <cfRule type="cellIs" dxfId="116" priority="183" operator="equal">
      <formula>"Leve"</formula>
    </cfRule>
  </conditionalFormatting>
  <conditionalFormatting sqref="AE41:AE45">
    <cfRule type="cellIs" dxfId="115" priority="184" operator="equal">
      <formula>"Extremo"</formula>
    </cfRule>
  </conditionalFormatting>
  <conditionalFormatting sqref="AE41:AE45">
    <cfRule type="cellIs" dxfId="114" priority="185" operator="equal">
      <formula>"Alto"</formula>
    </cfRule>
  </conditionalFormatting>
  <conditionalFormatting sqref="AE41:AE45">
    <cfRule type="cellIs" dxfId="113" priority="186" operator="equal">
      <formula>"Moderado"</formula>
    </cfRule>
  </conditionalFormatting>
  <conditionalFormatting sqref="AE41:AE45">
    <cfRule type="cellIs" dxfId="112" priority="187" operator="equal">
      <formula>"Bajo"</formula>
    </cfRule>
  </conditionalFormatting>
  <conditionalFormatting sqref="AA46">
    <cfRule type="cellIs" dxfId="111" priority="188" operator="equal">
      <formula>"Muy Alta"</formula>
    </cfRule>
  </conditionalFormatting>
  <conditionalFormatting sqref="AA46">
    <cfRule type="cellIs" dxfId="110" priority="189" operator="equal">
      <formula>"Alta"</formula>
    </cfRule>
  </conditionalFormatting>
  <conditionalFormatting sqref="AA46">
    <cfRule type="cellIs" dxfId="109" priority="190" operator="equal">
      <formula>"Media"</formula>
    </cfRule>
  </conditionalFormatting>
  <conditionalFormatting sqref="AA46">
    <cfRule type="cellIs" dxfId="108" priority="191" operator="equal">
      <formula>"Baja"</formula>
    </cfRule>
  </conditionalFormatting>
  <conditionalFormatting sqref="AA46">
    <cfRule type="cellIs" dxfId="107" priority="192" operator="equal">
      <formula>"Muy Baja"</formula>
    </cfRule>
  </conditionalFormatting>
  <conditionalFormatting sqref="AC46">
    <cfRule type="cellIs" dxfId="106" priority="193" operator="equal">
      <formula>"Catastrófico"</formula>
    </cfRule>
  </conditionalFormatting>
  <conditionalFormatting sqref="AC46">
    <cfRule type="cellIs" dxfId="105" priority="194" operator="equal">
      <formula>"Mayor"</formula>
    </cfRule>
  </conditionalFormatting>
  <conditionalFormatting sqref="AC46">
    <cfRule type="cellIs" dxfId="104" priority="195" operator="equal">
      <formula>"Moderado"</formula>
    </cfRule>
  </conditionalFormatting>
  <conditionalFormatting sqref="AC46">
    <cfRule type="cellIs" dxfId="103" priority="196" operator="equal">
      <formula>"Menor"</formula>
    </cfRule>
  </conditionalFormatting>
  <conditionalFormatting sqref="AC46">
    <cfRule type="cellIs" dxfId="102" priority="197" operator="equal">
      <formula>"Leve"</formula>
    </cfRule>
  </conditionalFormatting>
  <conditionalFormatting sqref="AE46">
    <cfRule type="cellIs" dxfId="101" priority="198" operator="equal">
      <formula>"Extremo"</formula>
    </cfRule>
  </conditionalFormatting>
  <conditionalFormatting sqref="AE46">
    <cfRule type="cellIs" dxfId="100" priority="199" operator="equal">
      <formula>"Alto"</formula>
    </cfRule>
  </conditionalFormatting>
  <conditionalFormatting sqref="AE46">
    <cfRule type="cellIs" dxfId="99" priority="200" operator="equal">
      <formula>"Moderado"</formula>
    </cfRule>
  </conditionalFormatting>
  <conditionalFormatting sqref="AE46">
    <cfRule type="cellIs" dxfId="98" priority="201" operator="equal">
      <formula>"Bajo"</formula>
    </cfRule>
  </conditionalFormatting>
  <conditionalFormatting sqref="AA47:AA51">
    <cfRule type="cellIs" dxfId="97" priority="202" operator="equal">
      <formula>"Muy Alta"</formula>
    </cfRule>
  </conditionalFormatting>
  <conditionalFormatting sqref="AA47:AA51">
    <cfRule type="cellIs" dxfId="96" priority="203" operator="equal">
      <formula>"Alta"</formula>
    </cfRule>
  </conditionalFormatting>
  <conditionalFormatting sqref="AA47:AA51">
    <cfRule type="cellIs" dxfId="95" priority="204" operator="equal">
      <formula>"Media"</formula>
    </cfRule>
  </conditionalFormatting>
  <conditionalFormatting sqref="AA47:AA51">
    <cfRule type="cellIs" dxfId="94" priority="205" operator="equal">
      <formula>"Baja"</formula>
    </cfRule>
  </conditionalFormatting>
  <conditionalFormatting sqref="AA47:AA51">
    <cfRule type="cellIs" dxfId="93" priority="206" operator="equal">
      <formula>"Muy Baja"</formula>
    </cfRule>
  </conditionalFormatting>
  <conditionalFormatting sqref="AC47:AC51">
    <cfRule type="cellIs" dxfId="92" priority="207" operator="equal">
      <formula>"Catastrófico"</formula>
    </cfRule>
  </conditionalFormatting>
  <conditionalFormatting sqref="AC47:AC51">
    <cfRule type="cellIs" dxfId="91" priority="208" operator="equal">
      <formula>"Mayor"</formula>
    </cfRule>
  </conditionalFormatting>
  <conditionalFormatting sqref="AC47:AC51">
    <cfRule type="cellIs" dxfId="90" priority="209" operator="equal">
      <formula>"Moderado"</formula>
    </cfRule>
  </conditionalFormatting>
  <conditionalFormatting sqref="AC47:AC51">
    <cfRule type="cellIs" dxfId="89" priority="210" operator="equal">
      <formula>"Menor"</formula>
    </cfRule>
  </conditionalFormatting>
  <conditionalFormatting sqref="AC47:AC51">
    <cfRule type="cellIs" dxfId="88" priority="211" operator="equal">
      <formula>"Leve"</formula>
    </cfRule>
  </conditionalFormatting>
  <conditionalFormatting sqref="AE47:AE51">
    <cfRule type="cellIs" dxfId="87" priority="212" operator="equal">
      <formula>"Extremo"</formula>
    </cfRule>
  </conditionalFormatting>
  <conditionalFormatting sqref="AE47:AE51">
    <cfRule type="cellIs" dxfId="86" priority="213" operator="equal">
      <formula>"Alto"</formula>
    </cfRule>
  </conditionalFormatting>
  <conditionalFormatting sqref="AE47:AE51">
    <cfRule type="cellIs" dxfId="85" priority="214" operator="equal">
      <formula>"Moderado"</formula>
    </cfRule>
  </conditionalFormatting>
  <conditionalFormatting sqref="AE47:AE51">
    <cfRule type="cellIs" dxfId="84" priority="215" operator="equal">
      <formula>"Bajo"</formula>
    </cfRule>
  </conditionalFormatting>
  <conditionalFormatting sqref="AA52">
    <cfRule type="cellIs" dxfId="83" priority="216" operator="equal">
      <formula>"Muy Alta"</formula>
    </cfRule>
  </conditionalFormatting>
  <conditionalFormatting sqref="AA52">
    <cfRule type="cellIs" dxfId="82" priority="217" operator="equal">
      <formula>"Alta"</formula>
    </cfRule>
  </conditionalFormatting>
  <conditionalFormatting sqref="AA52">
    <cfRule type="cellIs" dxfId="81" priority="218" operator="equal">
      <formula>"Media"</formula>
    </cfRule>
  </conditionalFormatting>
  <conditionalFormatting sqref="AA52">
    <cfRule type="cellIs" dxfId="80" priority="219" operator="equal">
      <formula>"Baja"</formula>
    </cfRule>
  </conditionalFormatting>
  <conditionalFormatting sqref="AA52">
    <cfRule type="cellIs" dxfId="79" priority="220" operator="equal">
      <formula>"Muy Baja"</formula>
    </cfRule>
  </conditionalFormatting>
  <conditionalFormatting sqref="AC52">
    <cfRule type="cellIs" dxfId="78" priority="221" operator="equal">
      <formula>"Catastrófico"</formula>
    </cfRule>
  </conditionalFormatting>
  <conditionalFormatting sqref="AC52">
    <cfRule type="cellIs" dxfId="77" priority="222" operator="equal">
      <formula>"Mayor"</formula>
    </cfRule>
  </conditionalFormatting>
  <conditionalFormatting sqref="AC52">
    <cfRule type="cellIs" dxfId="76" priority="223" operator="equal">
      <formula>"Moderado"</formula>
    </cfRule>
  </conditionalFormatting>
  <conditionalFormatting sqref="AC52">
    <cfRule type="cellIs" dxfId="75" priority="224" operator="equal">
      <formula>"Menor"</formula>
    </cfRule>
  </conditionalFormatting>
  <conditionalFormatting sqref="AC52">
    <cfRule type="cellIs" dxfId="74" priority="225" operator="equal">
      <formula>"Leve"</formula>
    </cfRule>
  </conditionalFormatting>
  <conditionalFormatting sqref="AE52">
    <cfRule type="cellIs" dxfId="73" priority="226" operator="equal">
      <formula>"Extremo"</formula>
    </cfRule>
  </conditionalFormatting>
  <conditionalFormatting sqref="AE52">
    <cfRule type="cellIs" dxfId="72" priority="227" operator="equal">
      <formula>"Alto"</formula>
    </cfRule>
  </conditionalFormatting>
  <conditionalFormatting sqref="AE52">
    <cfRule type="cellIs" dxfId="71" priority="228" operator="equal">
      <formula>"Moderado"</formula>
    </cfRule>
  </conditionalFormatting>
  <conditionalFormatting sqref="AE52">
    <cfRule type="cellIs" dxfId="70" priority="229" operator="equal">
      <formula>"Bajo"</formula>
    </cfRule>
  </conditionalFormatting>
  <conditionalFormatting sqref="AA53:AA57">
    <cfRule type="cellIs" dxfId="69" priority="230" operator="equal">
      <formula>"Muy Alta"</formula>
    </cfRule>
  </conditionalFormatting>
  <conditionalFormatting sqref="AA53:AA57">
    <cfRule type="cellIs" dxfId="68" priority="231" operator="equal">
      <formula>"Alta"</formula>
    </cfRule>
  </conditionalFormatting>
  <conditionalFormatting sqref="AA53:AA57">
    <cfRule type="cellIs" dxfId="67" priority="232" operator="equal">
      <formula>"Media"</formula>
    </cfRule>
  </conditionalFormatting>
  <conditionalFormatting sqref="AA53:AA57">
    <cfRule type="cellIs" dxfId="66" priority="233" operator="equal">
      <formula>"Baja"</formula>
    </cfRule>
  </conditionalFormatting>
  <conditionalFormatting sqref="AA53:AA57">
    <cfRule type="cellIs" dxfId="65" priority="234" operator="equal">
      <formula>"Muy Baja"</formula>
    </cfRule>
  </conditionalFormatting>
  <conditionalFormatting sqref="AC53:AC57">
    <cfRule type="cellIs" dxfId="64" priority="235" operator="equal">
      <formula>"Catastrófico"</formula>
    </cfRule>
  </conditionalFormatting>
  <conditionalFormatting sqref="AC53:AC57">
    <cfRule type="cellIs" dxfId="63" priority="236" operator="equal">
      <formula>"Mayor"</formula>
    </cfRule>
  </conditionalFormatting>
  <conditionalFormatting sqref="AC53:AC57">
    <cfRule type="cellIs" dxfId="62" priority="237" operator="equal">
      <formula>"Moderado"</formula>
    </cfRule>
  </conditionalFormatting>
  <conditionalFormatting sqref="AC53:AC57">
    <cfRule type="cellIs" dxfId="61" priority="238" operator="equal">
      <formula>"Menor"</formula>
    </cfRule>
  </conditionalFormatting>
  <conditionalFormatting sqref="AC53:AC57">
    <cfRule type="cellIs" dxfId="60" priority="239" operator="equal">
      <formula>"Leve"</formula>
    </cfRule>
  </conditionalFormatting>
  <conditionalFormatting sqref="AE53:AE57">
    <cfRule type="cellIs" dxfId="59" priority="240" operator="equal">
      <formula>"Extremo"</formula>
    </cfRule>
  </conditionalFormatting>
  <conditionalFormatting sqref="AE53:AE57">
    <cfRule type="cellIs" dxfId="58" priority="241" operator="equal">
      <formula>"Alto"</formula>
    </cfRule>
  </conditionalFormatting>
  <conditionalFormatting sqref="AE53:AE57">
    <cfRule type="cellIs" dxfId="57" priority="242" operator="equal">
      <formula>"Moderado"</formula>
    </cfRule>
  </conditionalFormatting>
  <conditionalFormatting sqref="AE53:AE57">
    <cfRule type="cellIs" dxfId="56" priority="243" operator="equal">
      <formula>"Bajo"</formula>
    </cfRule>
  </conditionalFormatting>
  <conditionalFormatting sqref="AA58">
    <cfRule type="cellIs" dxfId="55" priority="244" operator="equal">
      <formula>"Muy Alta"</formula>
    </cfRule>
  </conditionalFormatting>
  <conditionalFormatting sqref="AA58">
    <cfRule type="cellIs" dxfId="54" priority="245" operator="equal">
      <formula>"Alta"</formula>
    </cfRule>
  </conditionalFormatting>
  <conditionalFormatting sqref="AA58">
    <cfRule type="cellIs" dxfId="53" priority="246" operator="equal">
      <formula>"Media"</formula>
    </cfRule>
  </conditionalFormatting>
  <conditionalFormatting sqref="AA58">
    <cfRule type="cellIs" dxfId="52" priority="247" operator="equal">
      <formula>"Baja"</formula>
    </cfRule>
  </conditionalFormatting>
  <conditionalFormatting sqref="AA58">
    <cfRule type="cellIs" dxfId="51" priority="248" operator="equal">
      <formula>"Muy Baja"</formula>
    </cfRule>
  </conditionalFormatting>
  <conditionalFormatting sqref="AC58">
    <cfRule type="cellIs" dxfId="50" priority="249" operator="equal">
      <formula>"Catastrófico"</formula>
    </cfRule>
  </conditionalFormatting>
  <conditionalFormatting sqref="AC58">
    <cfRule type="cellIs" dxfId="49" priority="250" operator="equal">
      <formula>"Mayor"</formula>
    </cfRule>
  </conditionalFormatting>
  <conditionalFormatting sqref="AC58">
    <cfRule type="cellIs" dxfId="48" priority="251" operator="equal">
      <formula>"Moderado"</formula>
    </cfRule>
  </conditionalFormatting>
  <conditionalFormatting sqref="AC58">
    <cfRule type="cellIs" dxfId="47" priority="252" operator="equal">
      <formula>"Menor"</formula>
    </cfRule>
  </conditionalFormatting>
  <conditionalFormatting sqref="AC58">
    <cfRule type="cellIs" dxfId="46" priority="253" operator="equal">
      <formula>"Leve"</formula>
    </cfRule>
  </conditionalFormatting>
  <conditionalFormatting sqref="AE58">
    <cfRule type="cellIs" dxfId="45" priority="254" operator="equal">
      <formula>"Extremo"</formula>
    </cfRule>
  </conditionalFormatting>
  <conditionalFormatting sqref="AE58">
    <cfRule type="cellIs" dxfId="44" priority="255" operator="equal">
      <formula>"Alto"</formula>
    </cfRule>
  </conditionalFormatting>
  <conditionalFormatting sqref="AE58">
    <cfRule type="cellIs" dxfId="43" priority="256" operator="equal">
      <formula>"Moderado"</formula>
    </cfRule>
  </conditionalFormatting>
  <conditionalFormatting sqref="AE58">
    <cfRule type="cellIs" dxfId="42" priority="257" operator="equal">
      <formula>"Bajo"</formula>
    </cfRule>
  </conditionalFormatting>
  <conditionalFormatting sqref="AA59:AA63">
    <cfRule type="cellIs" dxfId="41" priority="258" operator="equal">
      <formula>"Muy Alta"</formula>
    </cfRule>
  </conditionalFormatting>
  <conditionalFormatting sqref="AA59:AA63">
    <cfRule type="cellIs" dxfId="40" priority="259" operator="equal">
      <formula>"Alta"</formula>
    </cfRule>
  </conditionalFormatting>
  <conditionalFormatting sqref="AA59:AA63">
    <cfRule type="cellIs" dxfId="39" priority="260" operator="equal">
      <formula>"Media"</formula>
    </cfRule>
  </conditionalFormatting>
  <conditionalFormatting sqref="AA59:AA63">
    <cfRule type="cellIs" dxfId="38" priority="261" operator="equal">
      <formula>"Baja"</formula>
    </cfRule>
  </conditionalFormatting>
  <conditionalFormatting sqref="AA59:AA63">
    <cfRule type="cellIs" dxfId="37" priority="262" operator="equal">
      <formula>"Muy Baja"</formula>
    </cfRule>
  </conditionalFormatting>
  <conditionalFormatting sqref="AC59:AC63">
    <cfRule type="cellIs" dxfId="36" priority="263" operator="equal">
      <formula>"Catastrófico"</formula>
    </cfRule>
  </conditionalFormatting>
  <conditionalFormatting sqref="AC59:AC63">
    <cfRule type="cellIs" dxfId="35" priority="264" operator="equal">
      <formula>"Mayor"</formula>
    </cfRule>
  </conditionalFormatting>
  <conditionalFormatting sqref="AC59:AC63">
    <cfRule type="cellIs" dxfId="34" priority="265" operator="equal">
      <formula>"Moderado"</formula>
    </cfRule>
  </conditionalFormatting>
  <conditionalFormatting sqref="AC59:AC63">
    <cfRule type="cellIs" dxfId="33" priority="266" operator="equal">
      <formula>"Menor"</formula>
    </cfRule>
  </conditionalFormatting>
  <conditionalFormatting sqref="AC59:AC63">
    <cfRule type="cellIs" dxfId="32" priority="267" operator="equal">
      <formula>"Leve"</formula>
    </cfRule>
  </conditionalFormatting>
  <conditionalFormatting sqref="AE59:AE63">
    <cfRule type="cellIs" dxfId="31" priority="268" operator="equal">
      <formula>"Extremo"</formula>
    </cfRule>
  </conditionalFormatting>
  <conditionalFormatting sqref="AE59:AE63">
    <cfRule type="cellIs" dxfId="30" priority="269" operator="equal">
      <formula>"Alto"</formula>
    </cfRule>
  </conditionalFormatting>
  <conditionalFormatting sqref="AE59:AE63">
    <cfRule type="cellIs" dxfId="29" priority="270" operator="equal">
      <formula>"Moderado"</formula>
    </cfRule>
  </conditionalFormatting>
  <conditionalFormatting sqref="AE59:AE63">
    <cfRule type="cellIs" dxfId="28" priority="271" operator="equal">
      <formula>"Bajo"</formula>
    </cfRule>
  </conditionalFormatting>
  <conditionalFormatting sqref="AA64">
    <cfRule type="cellIs" dxfId="27" priority="272" operator="equal">
      <formula>"Muy Alta"</formula>
    </cfRule>
  </conditionalFormatting>
  <conditionalFormatting sqref="AA64">
    <cfRule type="cellIs" dxfId="26" priority="273" operator="equal">
      <formula>"Alta"</formula>
    </cfRule>
  </conditionalFormatting>
  <conditionalFormatting sqref="AA64">
    <cfRule type="cellIs" dxfId="25" priority="274" operator="equal">
      <formula>"Media"</formula>
    </cfRule>
  </conditionalFormatting>
  <conditionalFormatting sqref="AA64">
    <cfRule type="cellIs" dxfId="24" priority="275" operator="equal">
      <formula>"Baja"</formula>
    </cfRule>
  </conditionalFormatting>
  <conditionalFormatting sqref="AA64">
    <cfRule type="cellIs" dxfId="23" priority="276" operator="equal">
      <formula>"Muy Baja"</formula>
    </cfRule>
  </conditionalFormatting>
  <conditionalFormatting sqref="AC64">
    <cfRule type="cellIs" dxfId="22" priority="277" operator="equal">
      <formula>"Catastrófico"</formula>
    </cfRule>
  </conditionalFormatting>
  <conditionalFormatting sqref="AC64">
    <cfRule type="cellIs" dxfId="21" priority="278" operator="equal">
      <formula>"Mayor"</formula>
    </cfRule>
  </conditionalFormatting>
  <conditionalFormatting sqref="AC64">
    <cfRule type="cellIs" dxfId="20" priority="279" operator="equal">
      <formula>"Moderado"</formula>
    </cfRule>
  </conditionalFormatting>
  <conditionalFormatting sqref="AC64">
    <cfRule type="cellIs" dxfId="19" priority="280" operator="equal">
      <formula>"Menor"</formula>
    </cfRule>
  </conditionalFormatting>
  <conditionalFormatting sqref="AC64">
    <cfRule type="cellIs" dxfId="18" priority="281" operator="equal">
      <formula>"Leve"</formula>
    </cfRule>
  </conditionalFormatting>
  <conditionalFormatting sqref="AE64">
    <cfRule type="cellIs" dxfId="17" priority="282" operator="equal">
      <formula>"Extremo"</formula>
    </cfRule>
  </conditionalFormatting>
  <conditionalFormatting sqref="AE64">
    <cfRule type="cellIs" dxfId="16" priority="283" operator="equal">
      <formula>"Alto"</formula>
    </cfRule>
  </conditionalFormatting>
  <conditionalFormatting sqref="AE64">
    <cfRule type="cellIs" dxfId="15" priority="284" operator="equal">
      <formula>"Moderado"</formula>
    </cfRule>
  </conditionalFormatting>
  <conditionalFormatting sqref="AE64">
    <cfRule type="cellIs" dxfId="14" priority="285" operator="equal">
      <formula>"Bajo"</formula>
    </cfRule>
  </conditionalFormatting>
  <conditionalFormatting sqref="AA65:AA69">
    <cfRule type="cellIs" dxfId="13" priority="286" operator="equal">
      <formula>"Muy Alta"</formula>
    </cfRule>
  </conditionalFormatting>
  <conditionalFormatting sqref="AA65:AA69">
    <cfRule type="cellIs" dxfId="12" priority="287" operator="equal">
      <formula>"Alta"</formula>
    </cfRule>
  </conditionalFormatting>
  <conditionalFormatting sqref="AA65:AA69">
    <cfRule type="cellIs" dxfId="11" priority="288" operator="equal">
      <formula>"Media"</formula>
    </cfRule>
  </conditionalFormatting>
  <conditionalFormatting sqref="AA65:AA69">
    <cfRule type="cellIs" dxfId="10" priority="289" operator="equal">
      <formula>"Baja"</formula>
    </cfRule>
  </conditionalFormatting>
  <conditionalFormatting sqref="AA65:AA69">
    <cfRule type="cellIs" dxfId="9" priority="290" operator="equal">
      <formula>"Muy Baja"</formula>
    </cfRule>
  </conditionalFormatting>
  <conditionalFormatting sqref="AC65:AC69">
    <cfRule type="cellIs" dxfId="8" priority="291" operator="equal">
      <formula>"Catastrófico"</formula>
    </cfRule>
  </conditionalFormatting>
  <conditionalFormatting sqref="AC65:AC69">
    <cfRule type="cellIs" dxfId="7" priority="292" operator="equal">
      <formula>"Mayor"</formula>
    </cfRule>
  </conditionalFormatting>
  <conditionalFormatting sqref="AC65:AC69">
    <cfRule type="cellIs" dxfId="6" priority="293" operator="equal">
      <formula>"Moderado"</formula>
    </cfRule>
  </conditionalFormatting>
  <conditionalFormatting sqref="AC65:AC69">
    <cfRule type="cellIs" dxfId="5" priority="294" operator="equal">
      <formula>"Menor"</formula>
    </cfRule>
  </conditionalFormatting>
  <conditionalFormatting sqref="AC65:AC69">
    <cfRule type="cellIs" dxfId="4" priority="295" operator="equal">
      <formula>"Leve"</formula>
    </cfRule>
  </conditionalFormatting>
  <conditionalFormatting sqref="AE65:AE69">
    <cfRule type="cellIs" dxfId="3" priority="296" operator="equal">
      <formula>"Extremo"</formula>
    </cfRule>
  </conditionalFormatting>
  <conditionalFormatting sqref="AE65:AE69">
    <cfRule type="cellIs" dxfId="2" priority="297" operator="equal">
      <formula>"Alto"</formula>
    </cfRule>
  </conditionalFormatting>
  <conditionalFormatting sqref="AE65:AE69">
    <cfRule type="cellIs" dxfId="1" priority="298" operator="equal">
      <formula>"Moderado"</formula>
    </cfRule>
  </conditionalFormatting>
  <conditionalFormatting sqref="AE65:AE69">
    <cfRule type="cellIs" dxfId="0" priority="299" operator="equal">
      <formula>"Bajo"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5">
        <x14:dataValidation type="list" allowBlank="1" showErrorMessage="1">
          <x14:formula1>
            <xm:f>'Opciones Tratamiento'!$B$2:$B$5</xm:f>
          </x14:formula1>
          <xm:sqref>AF10 AF12:AF16 AF18:AF22 AF24:AF28 AF30:AF34 AF36:AF40 AF42:AF46 AF48:AF52 AF54:AF58 AF60:AF64 AF66:AF69</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AK10:AK69</xm:sqref>
        </x14:dataValidation>
        <x14:dataValidation type="list" allowBlank="1" showErrorMessage="1">
          <x14:formula1>
            <xm:f>'Tabla Valoración controles'!$D$13:$D$14</xm:f>
          </x14:formula1>
          <xm:sqref>Y10:Y69</xm:sqref>
        </x14:dataValidation>
        <x14:dataValidation type="list" allowBlank="1" showErrorMessage="1">
          <x14:formula1>
            <xm:f>'Opciones Tratamiento'!$B$9:$B$10</xm:f>
          </x14:formula1>
          <xm:sqref>AL10:AL14 AL16:AL17 AL19:AL20 AL22:AL23 AL25:AL26 AL28:AL29 AL31:AL32 AL34:AL35 AL37:AL38 AL40:AL41 AL43:AL44 AL46:AL47 AL49:AL50 AL52:AL53 AL55:AL56 AL58:AL59 AL61:AL62 AL64:AL65 AL67:AL68</xm:sqref>
        </x14:dataValidation>
        <x14:dataValidation type="list" allowBlank="1" showErrorMessage="1">
          <x14:formula1>
            <xm:f>'Tabla Impacto'!$F$210:$F$221</xm:f>
          </x14:formula1>
          <xm:sqref>L10 L16 L22 L28 L34 L40 L46 L52 L58 L64</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AG10:AG69</xm:sqref>
        </x14:dataValidation>
        <x14:dataValidation type="list" allowBlank="1" showErrorMessage="1">
          <x14:formula1>
            <xm:f>'Tabla Valoración controles'!$D$11:$D$12</xm:f>
          </x14:formula1>
          <xm:sqref>X10:X69</xm:sqref>
        </x14:dataValidation>
        <x14:dataValidation type="list" allowBlank="1" showErrorMessage="1">
          <x14:formula1>
            <xm:f>'Tabla Valoración controles'!$D$4:$D$6</xm:f>
          </x14:formula1>
          <xm:sqref>T10:T69</xm:sqref>
        </x14:dataValidation>
        <x14:dataValidation type="list" allowBlank="1" showErrorMessage="1">
          <x14:formula1>
            <xm:f>'Tabla Valoración controles'!$D$9:$D$10</xm:f>
          </x14:formula1>
          <xm:sqref>W10:W69</xm:sqref>
        </x14:dataValidation>
        <x14:dataValidation type="list" allowBlank="1" showErrorMessage="1">
          <x14:formula1>
            <xm:f>'Opciones Tratamiento'!$E$2:$E$4</xm:f>
          </x14:formula1>
          <xm:sqref>B10 B16 B22 B28 B34 B40 B46 B52 B58 B64</xm:sqref>
        </x14:dataValidation>
        <x14:dataValidation type="list" allowBlank="1" showErrorMessage="1">
          <x14:formula1>
            <xm:f>'Tabla Valoración controles'!$D$7:$D$8</xm:f>
          </x14:formula1>
          <xm:sqref>U10:U69</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AJ10:AJ69</xm:sqref>
        </x14:dataValidation>
        <x14:dataValidation type="list" allowBlank="1" showErrorMessage="1">
          <x14:formula1>
            <xm:f>'Opciones Tratamiento'!$B$13:$B$19</xm:f>
          </x14:formula1>
          <xm:sqref>H10 H16 H22 H28 H34 H40 H46 H52 H58 H64</xm:sqref>
        </x14:dataValidation>
        <x14:dataValidation type="custom" allowBlank="1" showInputMessage="1" showErrorMessage="1" prompt="Recuerde que las acciones se generan bajo la medida de mitigar el riesgo">
          <x14:formula1>
            <xm:f>IF(OR(AF10='Opciones Tratamiento'!$B$2,AF10='Opciones Tratamiento'!$B$3,AF10='Opciones Tratamiento'!$B$4),ISBLANK(AF10),ISTEXT(AF10))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57" t="s">
        <v>139</v>
      </c>
      <c r="C2" s="165"/>
      <c r="D2" s="165"/>
      <c r="E2" s="165"/>
      <c r="F2" s="165"/>
      <c r="G2" s="165"/>
      <c r="H2" s="165"/>
      <c r="I2" s="165"/>
      <c r="J2" s="258" t="s">
        <v>15</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33"/>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5"/>
      <c r="C3" s="165"/>
      <c r="D3" s="165"/>
      <c r="E3" s="165"/>
      <c r="F3" s="165"/>
      <c r="G3" s="165"/>
      <c r="H3" s="165"/>
      <c r="I3" s="165"/>
      <c r="J3" s="260"/>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261"/>
      <c r="AN3" s="1"/>
      <c r="AO3" s="1"/>
      <c r="AP3" s="1"/>
      <c r="AQ3" s="1"/>
      <c r="AR3" s="1"/>
      <c r="AS3" s="1"/>
      <c r="AT3" s="1"/>
      <c r="AU3" s="1"/>
      <c r="AV3" s="1"/>
      <c r="AW3" s="1"/>
      <c r="AX3" s="1"/>
      <c r="AY3" s="1"/>
      <c r="AZ3" s="1"/>
      <c r="BA3" s="1"/>
      <c r="BB3" s="1"/>
      <c r="BC3" s="1"/>
      <c r="BD3" s="1"/>
      <c r="BE3" s="1"/>
      <c r="BF3" s="1"/>
      <c r="BG3" s="1"/>
      <c r="BH3" s="1"/>
      <c r="BI3" s="1"/>
    </row>
    <row r="4" spans="1:61" ht="15" customHeight="1">
      <c r="A4" s="1"/>
      <c r="B4" s="165"/>
      <c r="C4" s="165"/>
      <c r="D4" s="165"/>
      <c r="E4" s="165"/>
      <c r="F4" s="165"/>
      <c r="G4" s="165"/>
      <c r="H4" s="165"/>
      <c r="I4" s="165"/>
      <c r="J4" s="230"/>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35"/>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3" t="s">
        <v>140</v>
      </c>
      <c r="C6" s="259"/>
      <c r="D6" s="229"/>
      <c r="E6" s="248" t="s">
        <v>141</v>
      </c>
      <c r="F6" s="249"/>
      <c r="G6" s="249"/>
      <c r="H6" s="249"/>
      <c r="I6" s="238"/>
      <c r="J6" s="239" t="str">
        <f ca="1">IF(AND('Mapa final'!$J$10="Muy Alta",'Mapa final'!$N$10="Leve"),CONCATENATE("R",'Mapa final'!$A$10),"")</f>
        <v/>
      </c>
      <c r="K6" s="237"/>
      <c r="L6" s="240" t="str">
        <f ca="1">IF(AND('Mapa final'!$J$16="Muy Alta",'Mapa final'!$N$16="Leve"),CONCATENATE("R",'Mapa final'!$A$16),"")</f>
        <v/>
      </c>
      <c r="M6" s="237"/>
      <c r="N6" s="240" t="str">
        <f ca="1">IF(AND('Mapa final'!$J$22="Muy Alta",'Mapa final'!$N$22="Leve"),CONCATENATE("R",'Mapa final'!$A$22),"")</f>
        <v/>
      </c>
      <c r="O6" s="238"/>
      <c r="P6" s="239" t="str">
        <f ca="1">IF(AND('Mapa final'!$J$10="Muy Alta",'Mapa final'!$N$10="Menor"),CONCATENATE("R",'Mapa final'!$A$10),"")</f>
        <v/>
      </c>
      <c r="Q6" s="237"/>
      <c r="R6" s="240" t="str">
        <f ca="1">IF(AND('Mapa final'!$J$16="Muy Alta",'Mapa final'!$N$16="Menor"),CONCATENATE("R",'Mapa final'!$A$16),"")</f>
        <v/>
      </c>
      <c r="S6" s="237"/>
      <c r="T6" s="240" t="str">
        <f ca="1">IF(AND('Mapa final'!$J$22="Muy Alta",'Mapa final'!$N$22="Menor"),CONCATENATE("R",'Mapa final'!$A$22),"")</f>
        <v/>
      </c>
      <c r="U6" s="238"/>
      <c r="V6" s="239" t="str">
        <f ca="1">IF(AND('Mapa final'!$J$10="Muy Alta",'Mapa final'!$N$10="Moderado"),CONCATENATE("R",'Mapa final'!$A$10),"")</f>
        <v/>
      </c>
      <c r="W6" s="237"/>
      <c r="X6" s="240" t="str">
        <f ca="1">IF(AND('Mapa final'!$J$16="Muy Alta",'Mapa final'!$N$16="Moderado"),CONCATENATE("R",'Mapa final'!$A$16),"")</f>
        <v/>
      </c>
      <c r="Y6" s="237"/>
      <c r="Z6" s="240" t="str">
        <f ca="1">IF(AND('Mapa final'!$J$22="Muy Alta",'Mapa final'!$N$22="Moderado"),CONCATENATE("R",'Mapa final'!$A$22),"")</f>
        <v/>
      </c>
      <c r="AA6" s="238"/>
      <c r="AB6" s="239" t="str">
        <f ca="1">IF(AND('Mapa final'!$J$10="Muy Alta",'Mapa final'!$N$10="Mayor"),CONCATENATE("R",'Mapa final'!$A$10),"")</f>
        <v/>
      </c>
      <c r="AC6" s="237"/>
      <c r="AD6" s="240" t="str">
        <f ca="1">IF(AND('Mapa final'!$J$16="Muy Alta",'Mapa final'!$N$16="Mayor"),CONCATENATE("R",'Mapa final'!$A$16),"")</f>
        <v/>
      </c>
      <c r="AE6" s="237"/>
      <c r="AF6" s="240" t="str">
        <f ca="1">IF(AND('Mapa final'!$J$22="Muy Alta",'Mapa final'!$N$22="Mayor"),CONCATENATE("R",'Mapa final'!$A$22),"")</f>
        <v/>
      </c>
      <c r="AG6" s="238"/>
      <c r="AH6" s="241" t="str">
        <f ca="1">IF(AND('Mapa final'!$J$10="Muy Alta",'Mapa final'!$N$10="Catastrófico"),CONCATENATE("R",'Mapa final'!$A$10),"")</f>
        <v/>
      </c>
      <c r="AI6" s="237"/>
      <c r="AJ6" s="242" t="str">
        <f ca="1">IF(AND('Mapa final'!$J$16="Muy Alta",'Mapa final'!$N$16="Catastrófico"),CONCATENATE("R",'Mapa final'!$A$16),"")</f>
        <v/>
      </c>
      <c r="AK6" s="237"/>
      <c r="AL6" s="242" t="str">
        <f ca="1">IF(AND('Mapa final'!$J$22="Muy Alta",'Mapa final'!$N$22="Catastrófico"),CONCATENATE("R",'Mapa final'!$A$22),"")</f>
        <v/>
      </c>
      <c r="AM6" s="238"/>
      <c r="AO6" s="266" t="s">
        <v>142</v>
      </c>
      <c r="AP6" s="267"/>
      <c r="AQ6" s="267"/>
      <c r="AR6" s="267"/>
      <c r="AS6" s="267"/>
      <c r="AT6" s="268"/>
      <c r="AU6" s="1"/>
      <c r="AV6" s="1"/>
      <c r="AW6" s="1"/>
      <c r="AX6" s="1"/>
      <c r="AY6" s="1"/>
      <c r="AZ6" s="1"/>
      <c r="BA6" s="1"/>
      <c r="BB6" s="1"/>
      <c r="BC6" s="1"/>
      <c r="BD6" s="1"/>
      <c r="BE6" s="1"/>
      <c r="BF6" s="1"/>
      <c r="BG6" s="1"/>
      <c r="BH6" s="1"/>
      <c r="BI6" s="1"/>
    </row>
    <row r="7" spans="1:61" ht="15" customHeight="1">
      <c r="A7" s="1"/>
      <c r="B7" s="260"/>
      <c r="C7" s="165"/>
      <c r="D7" s="166"/>
      <c r="E7" s="177"/>
      <c r="F7" s="165"/>
      <c r="G7" s="165"/>
      <c r="H7" s="165"/>
      <c r="I7" s="166"/>
      <c r="J7" s="234"/>
      <c r="K7" s="235"/>
      <c r="L7" s="230"/>
      <c r="M7" s="235"/>
      <c r="N7" s="230"/>
      <c r="O7" s="231"/>
      <c r="P7" s="234"/>
      <c r="Q7" s="235"/>
      <c r="R7" s="230"/>
      <c r="S7" s="235"/>
      <c r="T7" s="230"/>
      <c r="U7" s="231"/>
      <c r="V7" s="234"/>
      <c r="W7" s="235"/>
      <c r="X7" s="230"/>
      <c r="Y7" s="235"/>
      <c r="Z7" s="230"/>
      <c r="AA7" s="231"/>
      <c r="AB7" s="234"/>
      <c r="AC7" s="235"/>
      <c r="AD7" s="230"/>
      <c r="AE7" s="235"/>
      <c r="AF7" s="230"/>
      <c r="AG7" s="231"/>
      <c r="AH7" s="234"/>
      <c r="AI7" s="235"/>
      <c r="AJ7" s="230"/>
      <c r="AK7" s="235"/>
      <c r="AL7" s="230"/>
      <c r="AM7" s="231"/>
      <c r="AN7" s="1"/>
      <c r="AO7" s="269"/>
      <c r="AP7" s="165"/>
      <c r="AQ7" s="165"/>
      <c r="AR7" s="165"/>
      <c r="AS7" s="165"/>
      <c r="AT7" s="270"/>
      <c r="AU7" s="1"/>
      <c r="AV7" s="1"/>
      <c r="AW7" s="1"/>
      <c r="AX7" s="1"/>
      <c r="AY7" s="1"/>
      <c r="AZ7" s="1"/>
      <c r="BA7" s="1"/>
      <c r="BB7" s="1"/>
      <c r="BC7" s="1"/>
      <c r="BD7" s="1"/>
      <c r="BE7" s="1"/>
      <c r="BF7" s="1"/>
      <c r="BG7" s="1"/>
      <c r="BH7" s="1"/>
      <c r="BI7" s="1"/>
    </row>
    <row r="8" spans="1:61" ht="15" customHeight="1">
      <c r="A8" s="1"/>
      <c r="B8" s="260"/>
      <c r="C8" s="165"/>
      <c r="D8" s="166"/>
      <c r="E8" s="177"/>
      <c r="F8" s="165"/>
      <c r="G8" s="165"/>
      <c r="H8" s="165"/>
      <c r="I8" s="166"/>
      <c r="J8" s="244" t="str">
        <f ca="1">IF(AND('Mapa final'!$J$28="Muy Alta",'Mapa final'!$N$28="Leve"),CONCATENATE("R",'Mapa final'!$A$28),"")</f>
        <v/>
      </c>
      <c r="K8" s="233"/>
      <c r="L8" s="245" t="str">
        <f ca="1">IF(AND('Mapa final'!$J$34="Muy Alta",'Mapa final'!$N$34="Leve"),CONCATENATE("R",'Mapa final'!$A$34),"")</f>
        <v/>
      </c>
      <c r="M8" s="233"/>
      <c r="N8" s="245" t="str">
        <f ca="1">IF(AND('Mapa final'!$J$40="Muy Alta",'Mapa final'!$N$40="Leve"),CONCATENATE("R",'Mapa final'!$A$40),"")</f>
        <v/>
      </c>
      <c r="O8" s="229"/>
      <c r="P8" s="244" t="str">
        <f ca="1">IF(AND('Mapa final'!$J$28="Muy Alta",'Mapa final'!$N$28="Menor"),CONCATENATE("R",'Mapa final'!$A$28),"")</f>
        <v/>
      </c>
      <c r="Q8" s="233"/>
      <c r="R8" s="245" t="str">
        <f ca="1">IF(AND('Mapa final'!$J$34="Muy Alta",'Mapa final'!$N$34="Menor"),CONCATENATE("R",'Mapa final'!$A$34),"")</f>
        <v/>
      </c>
      <c r="S8" s="233"/>
      <c r="T8" s="245" t="str">
        <f ca="1">IF(AND('Mapa final'!$J$40="Muy Alta",'Mapa final'!$N$40="Menor"),CONCATENATE("R",'Mapa final'!$A$40),"")</f>
        <v/>
      </c>
      <c r="U8" s="229"/>
      <c r="V8" s="244" t="str">
        <f ca="1">IF(AND('Mapa final'!$J$28="Muy Alta",'Mapa final'!$N$28="Moderado"),CONCATENATE("R",'Mapa final'!$A$28),"")</f>
        <v/>
      </c>
      <c r="W8" s="233"/>
      <c r="X8" s="245" t="str">
        <f ca="1">IF(AND('Mapa final'!$J$34="Muy Alta",'Mapa final'!$N$34="Moderado"),CONCATENATE("R",'Mapa final'!$A$34),"")</f>
        <v/>
      </c>
      <c r="Y8" s="233"/>
      <c r="Z8" s="245" t="str">
        <f ca="1">IF(AND('Mapa final'!$J$40="Muy Alta",'Mapa final'!$N$40="Moderado"),CONCATENATE("R",'Mapa final'!$A$40),"")</f>
        <v/>
      </c>
      <c r="AA8" s="229"/>
      <c r="AB8" s="244" t="str">
        <f ca="1">IF(AND('Mapa final'!$J$28="Muy Alta",'Mapa final'!$N$28="Mayor"),CONCATENATE("R",'Mapa final'!$A$28),"")</f>
        <v/>
      </c>
      <c r="AC8" s="233"/>
      <c r="AD8" s="245" t="str">
        <f ca="1">IF(AND('Mapa final'!$J$34="Muy Alta",'Mapa final'!$N$34="Mayor"),CONCATENATE("R",'Mapa final'!$A$34),"")</f>
        <v/>
      </c>
      <c r="AE8" s="233"/>
      <c r="AF8" s="245" t="str">
        <f ca="1">IF(AND('Mapa final'!$J$40="Muy Alta",'Mapa final'!$N$40="Mayor"),CONCATENATE("R",'Mapa final'!$A$40),"")</f>
        <v/>
      </c>
      <c r="AG8" s="229"/>
      <c r="AH8" s="246" t="str">
        <f ca="1">IF(AND('Mapa final'!$J$28="Muy Alta",'Mapa final'!$N$28="Catastrófico"),CONCATENATE("R",'Mapa final'!$A$28),"")</f>
        <v/>
      </c>
      <c r="AI8" s="233"/>
      <c r="AJ8" s="247" t="str">
        <f ca="1">IF(AND('Mapa final'!$J$34="Muy Alta",'Mapa final'!$N$34="Catastrófico"),CONCATENATE("R",'Mapa final'!$A$34),"")</f>
        <v/>
      </c>
      <c r="AK8" s="233"/>
      <c r="AL8" s="247" t="str">
        <f ca="1">IF(AND('Mapa final'!$J$40="Muy Alta",'Mapa final'!$N$40="Catastrófico"),CONCATENATE("R",'Mapa final'!$A$40),"")</f>
        <v/>
      </c>
      <c r="AM8" s="229"/>
      <c r="AN8" s="1"/>
      <c r="AO8" s="269"/>
      <c r="AP8" s="165"/>
      <c r="AQ8" s="165"/>
      <c r="AR8" s="165"/>
      <c r="AS8" s="165"/>
      <c r="AT8" s="270"/>
      <c r="AU8" s="1"/>
      <c r="AV8" s="1"/>
      <c r="AW8" s="1"/>
      <c r="AX8" s="1"/>
      <c r="AY8" s="1"/>
      <c r="AZ8" s="1"/>
      <c r="BA8" s="1"/>
      <c r="BB8" s="1"/>
      <c r="BC8" s="1"/>
      <c r="BD8" s="1"/>
      <c r="BE8" s="1"/>
      <c r="BF8" s="1"/>
      <c r="BG8" s="1"/>
      <c r="BH8" s="1"/>
      <c r="BI8" s="1"/>
    </row>
    <row r="9" spans="1:61" ht="15" customHeight="1">
      <c r="A9" s="1"/>
      <c r="B9" s="260"/>
      <c r="C9" s="165"/>
      <c r="D9" s="166"/>
      <c r="E9" s="177"/>
      <c r="F9" s="165"/>
      <c r="G9" s="165"/>
      <c r="H9" s="165"/>
      <c r="I9" s="166"/>
      <c r="J9" s="234"/>
      <c r="K9" s="235"/>
      <c r="L9" s="230"/>
      <c r="M9" s="235"/>
      <c r="N9" s="230"/>
      <c r="O9" s="231"/>
      <c r="P9" s="234"/>
      <c r="Q9" s="235"/>
      <c r="R9" s="230"/>
      <c r="S9" s="235"/>
      <c r="T9" s="230"/>
      <c r="U9" s="231"/>
      <c r="V9" s="234"/>
      <c r="W9" s="235"/>
      <c r="X9" s="230"/>
      <c r="Y9" s="235"/>
      <c r="Z9" s="230"/>
      <c r="AA9" s="231"/>
      <c r="AB9" s="234"/>
      <c r="AC9" s="235"/>
      <c r="AD9" s="230"/>
      <c r="AE9" s="235"/>
      <c r="AF9" s="230"/>
      <c r="AG9" s="231"/>
      <c r="AH9" s="234"/>
      <c r="AI9" s="235"/>
      <c r="AJ9" s="230"/>
      <c r="AK9" s="235"/>
      <c r="AL9" s="230"/>
      <c r="AM9" s="231"/>
      <c r="AN9" s="1"/>
      <c r="AO9" s="269"/>
      <c r="AP9" s="165"/>
      <c r="AQ9" s="165"/>
      <c r="AR9" s="165"/>
      <c r="AS9" s="165"/>
      <c r="AT9" s="270"/>
      <c r="AU9" s="1"/>
      <c r="AV9" s="1"/>
      <c r="AW9" s="1"/>
      <c r="AX9" s="1"/>
      <c r="AY9" s="1"/>
      <c r="AZ9" s="1"/>
      <c r="BA9" s="1"/>
      <c r="BB9" s="1"/>
      <c r="BC9" s="1"/>
      <c r="BD9" s="1"/>
      <c r="BE9" s="1"/>
      <c r="BF9" s="1"/>
      <c r="BG9" s="1"/>
      <c r="BH9" s="1"/>
      <c r="BI9" s="1"/>
    </row>
    <row r="10" spans="1:61" ht="15" customHeight="1">
      <c r="A10" s="1"/>
      <c r="B10" s="260"/>
      <c r="C10" s="165"/>
      <c r="D10" s="166"/>
      <c r="E10" s="177"/>
      <c r="F10" s="165"/>
      <c r="G10" s="165"/>
      <c r="H10" s="165"/>
      <c r="I10" s="166"/>
      <c r="J10" s="244" t="str">
        <f ca="1">IF(AND('Mapa final'!$J$46="Muy Alta",'Mapa final'!$N$46="Leve"),CONCATENATE("R",'Mapa final'!$A$46),"")</f>
        <v/>
      </c>
      <c r="K10" s="233"/>
      <c r="L10" s="245" t="str">
        <f ca="1">IF(AND('Mapa final'!$J$52="Muy Alta",'Mapa final'!$N$52="Leve"),CONCATENATE("R",'Mapa final'!$A$52),"")</f>
        <v/>
      </c>
      <c r="M10" s="233"/>
      <c r="N10" s="245" t="str">
        <f ca="1">IF(AND('Mapa final'!$J$58="Muy Alta",'Mapa final'!$N$58="Leve"),CONCATENATE("R",'Mapa final'!$A$58),"")</f>
        <v/>
      </c>
      <c r="O10" s="229"/>
      <c r="P10" s="244" t="str">
        <f ca="1">IF(AND('Mapa final'!$J$46="Muy Alta",'Mapa final'!$N$46="Menor"),CONCATENATE("R",'Mapa final'!$A$46),"")</f>
        <v/>
      </c>
      <c r="Q10" s="233"/>
      <c r="R10" s="245" t="str">
        <f ca="1">IF(AND('Mapa final'!$J$52="Muy Alta",'Mapa final'!$N$52="Menor"),CONCATENATE("R",'Mapa final'!$A$52),"")</f>
        <v/>
      </c>
      <c r="S10" s="233"/>
      <c r="T10" s="245" t="str">
        <f ca="1">IF(AND('Mapa final'!$J$58="Muy Alta",'Mapa final'!$N$58="Menor"),CONCATENATE("R",'Mapa final'!$A$58),"")</f>
        <v/>
      </c>
      <c r="U10" s="229"/>
      <c r="V10" s="244" t="str">
        <f ca="1">IF(AND('Mapa final'!$J$46="Muy Alta",'Mapa final'!$N$46="Moderado"),CONCATENATE("R",'Mapa final'!$A$46),"")</f>
        <v/>
      </c>
      <c r="W10" s="233"/>
      <c r="X10" s="245" t="str">
        <f ca="1">IF(AND('Mapa final'!$J$52="Muy Alta",'Mapa final'!$N$52="Moderado"),CONCATENATE("R",'Mapa final'!$A$52),"")</f>
        <v/>
      </c>
      <c r="Y10" s="233"/>
      <c r="Z10" s="245" t="str">
        <f ca="1">IF(AND('Mapa final'!$J$58="Muy Alta",'Mapa final'!$N$58="Moderado"),CONCATENATE("R",'Mapa final'!$A$58),"")</f>
        <v/>
      </c>
      <c r="AA10" s="229"/>
      <c r="AB10" s="244" t="str">
        <f ca="1">IF(AND('Mapa final'!$J$46="Muy Alta",'Mapa final'!$N$46="Mayor"),CONCATENATE("R",'Mapa final'!$A$46),"")</f>
        <v/>
      </c>
      <c r="AC10" s="233"/>
      <c r="AD10" s="245" t="str">
        <f ca="1">IF(AND('Mapa final'!$J$52="Muy Alta",'Mapa final'!$N$52="Mayor"),CONCATENATE("R",'Mapa final'!$A$52),"")</f>
        <v/>
      </c>
      <c r="AE10" s="233"/>
      <c r="AF10" s="245" t="str">
        <f ca="1">IF(AND('Mapa final'!$J$58="Muy Alta",'Mapa final'!$N$58="Mayor"),CONCATENATE("R",'Mapa final'!$A$58),"")</f>
        <v/>
      </c>
      <c r="AG10" s="229"/>
      <c r="AH10" s="246" t="str">
        <f ca="1">IF(AND('Mapa final'!$J$46="Muy Alta",'Mapa final'!$N$46="Catastrófico"),CONCATENATE("R",'Mapa final'!$A$46),"")</f>
        <v/>
      </c>
      <c r="AI10" s="233"/>
      <c r="AJ10" s="247" t="str">
        <f ca="1">IF(AND('Mapa final'!$J$52="Muy Alta",'Mapa final'!$N$52="Catastrófico"),CONCATENATE("R",'Mapa final'!$A$52),"")</f>
        <v/>
      </c>
      <c r="AK10" s="233"/>
      <c r="AL10" s="247" t="str">
        <f ca="1">IF(AND('Mapa final'!$J$58="Muy Alta",'Mapa final'!$N$58="Catastrófico"),CONCATENATE("R",'Mapa final'!$A$58),"")</f>
        <v/>
      </c>
      <c r="AM10" s="229"/>
      <c r="AN10" s="1"/>
      <c r="AO10" s="269"/>
      <c r="AP10" s="165"/>
      <c r="AQ10" s="165"/>
      <c r="AR10" s="165"/>
      <c r="AS10" s="165"/>
      <c r="AT10" s="270"/>
      <c r="AU10" s="1"/>
      <c r="AV10" s="1"/>
      <c r="AW10" s="1"/>
      <c r="AX10" s="1"/>
      <c r="AY10" s="1"/>
      <c r="AZ10" s="1"/>
      <c r="BA10" s="1"/>
      <c r="BB10" s="1"/>
      <c r="BC10" s="1"/>
      <c r="BD10" s="1"/>
      <c r="BE10" s="1"/>
      <c r="BF10" s="1"/>
      <c r="BG10" s="1"/>
      <c r="BH10" s="1"/>
      <c r="BI10" s="1"/>
    </row>
    <row r="11" spans="1:61" ht="15" customHeight="1">
      <c r="A11" s="1"/>
      <c r="B11" s="260"/>
      <c r="C11" s="165"/>
      <c r="D11" s="166"/>
      <c r="E11" s="177"/>
      <c r="F11" s="165"/>
      <c r="G11" s="165"/>
      <c r="H11" s="165"/>
      <c r="I11" s="166"/>
      <c r="J11" s="234"/>
      <c r="K11" s="235"/>
      <c r="L11" s="230"/>
      <c r="M11" s="235"/>
      <c r="N11" s="230"/>
      <c r="O11" s="231"/>
      <c r="P11" s="234"/>
      <c r="Q11" s="235"/>
      <c r="R11" s="230"/>
      <c r="S11" s="235"/>
      <c r="T11" s="230"/>
      <c r="U11" s="231"/>
      <c r="V11" s="234"/>
      <c r="W11" s="235"/>
      <c r="X11" s="230"/>
      <c r="Y11" s="235"/>
      <c r="Z11" s="230"/>
      <c r="AA11" s="231"/>
      <c r="AB11" s="234"/>
      <c r="AC11" s="235"/>
      <c r="AD11" s="230"/>
      <c r="AE11" s="235"/>
      <c r="AF11" s="230"/>
      <c r="AG11" s="231"/>
      <c r="AH11" s="234"/>
      <c r="AI11" s="235"/>
      <c r="AJ11" s="230"/>
      <c r="AK11" s="235"/>
      <c r="AL11" s="230"/>
      <c r="AM11" s="231"/>
      <c r="AN11" s="1"/>
      <c r="AO11" s="269"/>
      <c r="AP11" s="165"/>
      <c r="AQ11" s="165"/>
      <c r="AR11" s="165"/>
      <c r="AS11" s="165"/>
      <c r="AT11" s="270"/>
      <c r="AU11" s="1"/>
      <c r="AV11" s="1"/>
      <c r="AW11" s="1"/>
      <c r="AX11" s="1"/>
      <c r="AY11" s="1"/>
      <c r="AZ11" s="1"/>
      <c r="BA11" s="1"/>
      <c r="BB11" s="1"/>
      <c r="BC11" s="1"/>
      <c r="BD11" s="1"/>
      <c r="BE11" s="1"/>
      <c r="BF11" s="1"/>
      <c r="BG11" s="1"/>
      <c r="BH11" s="1"/>
      <c r="BI11" s="1"/>
    </row>
    <row r="12" spans="1:61" ht="15" customHeight="1">
      <c r="A12" s="1"/>
      <c r="B12" s="260"/>
      <c r="C12" s="165"/>
      <c r="D12" s="166"/>
      <c r="E12" s="177"/>
      <c r="F12" s="165"/>
      <c r="G12" s="165"/>
      <c r="H12" s="165"/>
      <c r="I12" s="166"/>
      <c r="J12" s="244" t="str">
        <f ca="1">IF(AND('Mapa final'!$J$64="Muy Alta",'Mapa final'!$N$64="Leve"),CONCATENATE("R",'Mapa final'!$A$64),"")</f>
        <v/>
      </c>
      <c r="K12" s="233"/>
      <c r="L12" s="245" t="str">
        <f>IF(AND('Mapa final'!$J$70="Muy Alta",'Mapa final'!$N$70="Leve"),CONCATENATE("R",'Mapa final'!$A$70),"")</f>
        <v/>
      </c>
      <c r="M12" s="233"/>
      <c r="N12" s="245" t="str">
        <f>IF(AND('Mapa final'!$J$76="Muy Alta",'Mapa final'!$N$76="Leve"),CONCATENATE("R",'Mapa final'!$A$76),"")</f>
        <v/>
      </c>
      <c r="O12" s="229"/>
      <c r="P12" s="244" t="str">
        <f ca="1">IF(AND('Mapa final'!$J$64="Muy Alta",'Mapa final'!$N$64="Menor"),CONCATENATE("R",'Mapa final'!$A$64),"")</f>
        <v/>
      </c>
      <c r="Q12" s="233"/>
      <c r="R12" s="245" t="str">
        <f>IF(AND('Mapa final'!$J$70="Muy Alta",'Mapa final'!$N$70="Menor"),CONCATENATE("R",'Mapa final'!$A$70),"")</f>
        <v/>
      </c>
      <c r="S12" s="233"/>
      <c r="T12" s="245" t="str">
        <f>IF(AND('Mapa final'!$J$76="Muy Alta",'Mapa final'!$N$76="Menor"),CONCATENATE("R",'Mapa final'!$A$76),"")</f>
        <v/>
      </c>
      <c r="U12" s="229"/>
      <c r="V12" s="244" t="str">
        <f ca="1">IF(AND('Mapa final'!$J$64="Muy Alta",'Mapa final'!$N$64="Moderado"),CONCATENATE("R",'Mapa final'!$A$64),"")</f>
        <v/>
      </c>
      <c r="W12" s="233"/>
      <c r="X12" s="245" t="str">
        <f>IF(AND('Mapa final'!$J$70="Muy Alta",'Mapa final'!$N$70="Moderado"),CONCATENATE("R",'Mapa final'!$A$70),"")</f>
        <v/>
      </c>
      <c r="Y12" s="233"/>
      <c r="Z12" s="245" t="str">
        <f>IF(AND('Mapa final'!$J$76="Muy Alta",'Mapa final'!$N$76="Moderado"),CONCATENATE("R",'Mapa final'!$A$76),"")</f>
        <v/>
      </c>
      <c r="AA12" s="229"/>
      <c r="AB12" s="244" t="str">
        <f ca="1">IF(AND('Mapa final'!$J$64="Muy Alta",'Mapa final'!$N$64="Mayor"),CONCATENATE("R",'Mapa final'!$A$64),"")</f>
        <v/>
      </c>
      <c r="AC12" s="233"/>
      <c r="AD12" s="245" t="str">
        <f>IF(AND('Mapa final'!$J$70="Muy Alta",'Mapa final'!$N$70="Mayor"),CONCATENATE("R",'Mapa final'!$A$70),"")</f>
        <v/>
      </c>
      <c r="AE12" s="233"/>
      <c r="AF12" s="245" t="str">
        <f>IF(AND('Mapa final'!$J$76="Muy Alta",'Mapa final'!$N$76="Mayor"),CONCATENATE("R",'Mapa final'!$A$76),"")</f>
        <v/>
      </c>
      <c r="AG12" s="229"/>
      <c r="AH12" s="246" t="str">
        <f ca="1">IF(AND('Mapa final'!$J$64="Muy Alta",'Mapa final'!$N$64="Catastrófico"),CONCATENATE("R",'Mapa final'!$A$64),"")</f>
        <v/>
      </c>
      <c r="AI12" s="233"/>
      <c r="AJ12" s="247" t="str">
        <f>IF(AND('Mapa final'!$J$70="Muy Alta",'Mapa final'!$N$70="Catastrófico"),CONCATENATE("R",'Mapa final'!$A$70),"")</f>
        <v/>
      </c>
      <c r="AK12" s="233"/>
      <c r="AL12" s="247" t="str">
        <f>IF(AND('Mapa final'!$J$76="Muy Alta",'Mapa final'!$N$76="Catastrófico"),CONCATENATE("R",'Mapa final'!$A$76),"")</f>
        <v/>
      </c>
      <c r="AM12" s="229"/>
      <c r="AN12" s="1"/>
      <c r="AO12" s="269"/>
      <c r="AP12" s="165"/>
      <c r="AQ12" s="165"/>
      <c r="AR12" s="165"/>
      <c r="AS12" s="165"/>
      <c r="AT12" s="270"/>
      <c r="AU12" s="1"/>
      <c r="AV12" s="1"/>
      <c r="AW12" s="1"/>
      <c r="AX12" s="1"/>
      <c r="AY12" s="1"/>
      <c r="AZ12" s="1"/>
      <c r="BA12" s="1"/>
      <c r="BB12" s="1"/>
      <c r="BC12" s="1"/>
      <c r="BD12" s="1"/>
      <c r="BE12" s="1"/>
      <c r="BF12" s="1"/>
      <c r="BG12" s="1"/>
      <c r="BH12" s="1"/>
      <c r="BI12" s="1"/>
    </row>
    <row r="13" spans="1:61" ht="15.75" customHeight="1">
      <c r="A13" s="1"/>
      <c r="B13" s="260"/>
      <c r="C13" s="165"/>
      <c r="D13" s="166"/>
      <c r="E13" s="250"/>
      <c r="F13" s="251"/>
      <c r="G13" s="251"/>
      <c r="H13" s="251"/>
      <c r="I13" s="252"/>
      <c r="J13" s="234"/>
      <c r="K13" s="235"/>
      <c r="L13" s="230"/>
      <c r="M13" s="235"/>
      <c r="N13" s="230"/>
      <c r="O13" s="231"/>
      <c r="P13" s="234"/>
      <c r="Q13" s="235"/>
      <c r="R13" s="230"/>
      <c r="S13" s="235"/>
      <c r="T13" s="230"/>
      <c r="U13" s="231"/>
      <c r="V13" s="234"/>
      <c r="W13" s="235"/>
      <c r="X13" s="230"/>
      <c r="Y13" s="235"/>
      <c r="Z13" s="230"/>
      <c r="AA13" s="231"/>
      <c r="AB13" s="234"/>
      <c r="AC13" s="235"/>
      <c r="AD13" s="230"/>
      <c r="AE13" s="235"/>
      <c r="AF13" s="230"/>
      <c r="AG13" s="231"/>
      <c r="AH13" s="250"/>
      <c r="AI13" s="255"/>
      <c r="AJ13" s="254"/>
      <c r="AK13" s="255"/>
      <c r="AL13" s="254"/>
      <c r="AM13" s="252"/>
      <c r="AN13" s="1"/>
      <c r="AO13" s="271"/>
      <c r="AP13" s="272"/>
      <c r="AQ13" s="272"/>
      <c r="AR13" s="272"/>
      <c r="AS13" s="272"/>
      <c r="AT13" s="273"/>
      <c r="AU13" s="1"/>
      <c r="AV13" s="1"/>
      <c r="AW13" s="1"/>
      <c r="AX13" s="1"/>
      <c r="AY13" s="1"/>
      <c r="AZ13" s="1"/>
      <c r="BA13" s="1"/>
      <c r="BB13" s="1"/>
      <c r="BC13" s="1"/>
      <c r="BD13" s="1"/>
      <c r="BE13" s="1"/>
      <c r="BF13" s="1"/>
      <c r="BG13" s="1"/>
      <c r="BH13" s="1"/>
      <c r="BI13" s="1"/>
    </row>
    <row r="14" spans="1:61" ht="15" customHeight="1">
      <c r="A14" s="1"/>
      <c r="B14" s="260"/>
      <c r="C14" s="165"/>
      <c r="D14" s="166"/>
      <c r="E14" s="248" t="s">
        <v>143</v>
      </c>
      <c r="F14" s="249"/>
      <c r="G14" s="249"/>
      <c r="H14" s="249"/>
      <c r="I14" s="249"/>
      <c r="J14" s="253" t="str">
        <f ca="1">IF(AND('Mapa final'!$J$10="Alta",'Mapa final'!$N$10="Leve"),CONCATENATE("R",'Mapa final'!$A$10),"")</f>
        <v/>
      </c>
      <c r="K14" s="237"/>
      <c r="L14" s="236" t="str">
        <f ca="1">IF(AND('Mapa final'!$J$16="Alta",'Mapa final'!$N$16="Leve"),CONCATENATE("R",'Mapa final'!$A$16),"")</f>
        <v/>
      </c>
      <c r="M14" s="237"/>
      <c r="N14" s="236" t="str">
        <f ca="1">IF(AND('Mapa final'!$J$22="Alta",'Mapa final'!$N$22="Leve"),CONCATENATE("R",'Mapa final'!$A$22),"")</f>
        <v/>
      </c>
      <c r="O14" s="238"/>
      <c r="P14" s="253" t="str">
        <f ca="1">IF(AND('Mapa final'!$J$10="Alta",'Mapa final'!$N$10="Menor"),CONCATENATE("R",'Mapa final'!$A$10),"")</f>
        <v/>
      </c>
      <c r="Q14" s="237"/>
      <c r="R14" s="236" t="str">
        <f ca="1">IF(AND('Mapa final'!$J$16="Alta",'Mapa final'!$N$16="Menor"),CONCATENATE("R",'Mapa final'!$A$16),"")</f>
        <v/>
      </c>
      <c r="S14" s="237"/>
      <c r="T14" s="236" t="str">
        <f ca="1">IF(AND('Mapa final'!$J$22="Alta",'Mapa final'!$N$22="Menor"),CONCATENATE("R",'Mapa final'!$A$22),"")</f>
        <v/>
      </c>
      <c r="U14" s="238"/>
      <c r="V14" s="239" t="str">
        <f ca="1">IF(AND('Mapa final'!$J$10="Alta",'Mapa final'!$N$10="Moderado"),CONCATENATE("R",'Mapa final'!$A$10),"")</f>
        <v/>
      </c>
      <c r="W14" s="237"/>
      <c r="X14" s="240" t="str">
        <f ca="1">IF(AND('Mapa final'!$J$16="Alta",'Mapa final'!$N$16="Moderado"),CONCATENATE("R",'Mapa final'!$A$16),"")</f>
        <v/>
      </c>
      <c r="Y14" s="237"/>
      <c r="Z14" s="240" t="str">
        <f ca="1">IF(AND('Mapa final'!$J$22="Alta",'Mapa final'!$N$22="Moderado"),CONCATENATE("R",'Mapa final'!$A$22),"")</f>
        <v/>
      </c>
      <c r="AA14" s="238"/>
      <c r="AB14" s="239" t="str">
        <f ca="1">IF(AND('Mapa final'!$J$10="Alta",'Mapa final'!$N$10="Mayor"),CONCATENATE("R",'Mapa final'!$A$10),"")</f>
        <v/>
      </c>
      <c r="AC14" s="237"/>
      <c r="AD14" s="240" t="str">
        <f ca="1">IF(AND('Mapa final'!$J$16="Alta",'Mapa final'!$N$16="Mayor"),CONCATENATE("R",'Mapa final'!$A$16),"")</f>
        <v/>
      </c>
      <c r="AE14" s="237"/>
      <c r="AF14" s="240" t="str">
        <f ca="1">IF(AND('Mapa final'!$J$22="Alta",'Mapa final'!$N$22="Mayor"),CONCATENATE("R",'Mapa final'!$A$22),"")</f>
        <v/>
      </c>
      <c r="AG14" s="238"/>
      <c r="AH14" s="241" t="str">
        <f ca="1">IF(AND('Mapa final'!$J$10="Alta",'Mapa final'!$N$10="Catastrófico"),CONCATENATE("R",'Mapa final'!$A$10),"")</f>
        <v/>
      </c>
      <c r="AI14" s="237"/>
      <c r="AJ14" s="242" t="str">
        <f ca="1">IF(AND('Mapa final'!$J$16="Alta",'Mapa final'!$N$16="Catastrófico"),CONCATENATE("R",'Mapa final'!$A$16),"")</f>
        <v/>
      </c>
      <c r="AK14" s="237"/>
      <c r="AL14" s="242" t="str">
        <f ca="1">IF(AND('Mapa final'!$J$22="Alta",'Mapa final'!$N$22="Catastrófico"),CONCATENATE("R",'Mapa final'!$A$22),"")</f>
        <v/>
      </c>
      <c r="AM14" s="238"/>
      <c r="AN14" s="1"/>
      <c r="AO14" s="275" t="s">
        <v>144</v>
      </c>
      <c r="AP14" s="267"/>
      <c r="AQ14" s="267"/>
      <c r="AR14" s="267"/>
      <c r="AS14" s="267"/>
      <c r="AT14" s="268"/>
      <c r="AU14" s="1"/>
      <c r="AV14" s="1"/>
      <c r="AW14" s="1"/>
      <c r="AX14" s="1"/>
      <c r="AY14" s="1"/>
      <c r="AZ14" s="1"/>
      <c r="BA14" s="1"/>
      <c r="BB14" s="1"/>
      <c r="BC14" s="1"/>
      <c r="BD14" s="1"/>
      <c r="BE14" s="1"/>
      <c r="BF14" s="1"/>
      <c r="BG14" s="1"/>
      <c r="BH14" s="1"/>
      <c r="BI14" s="1"/>
    </row>
    <row r="15" spans="1:61" ht="15" customHeight="1">
      <c r="A15" s="1"/>
      <c r="B15" s="260"/>
      <c r="C15" s="165"/>
      <c r="D15" s="166"/>
      <c r="E15" s="177"/>
      <c r="F15" s="165"/>
      <c r="G15" s="165"/>
      <c r="H15" s="165"/>
      <c r="I15" s="165"/>
      <c r="J15" s="234"/>
      <c r="K15" s="235"/>
      <c r="L15" s="230"/>
      <c r="M15" s="235"/>
      <c r="N15" s="230"/>
      <c r="O15" s="231"/>
      <c r="P15" s="234"/>
      <c r="Q15" s="235"/>
      <c r="R15" s="230"/>
      <c r="S15" s="235"/>
      <c r="T15" s="230"/>
      <c r="U15" s="231"/>
      <c r="V15" s="234"/>
      <c r="W15" s="235"/>
      <c r="X15" s="230"/>
      <c r="Y15" s="235"/>
      <c r="Z15" s="230"/>
      <c r="AA15" s="231"/>
      <c r="AB15" s="234"/>
      <c r="AC15" s="235"/>
      <c r="AD15" s="230"/>
      <c r="AE15" s="235"/>
      <c r="AF15" s="230"/>
      <c r="AG15" s="231"/>
      <c r="AH15" s="234"/>
      <c r="AI15" s="235"/>
      <c r="AJ15" s="230"/>
      <c r="AK15" s="235"/>
      <c r="AL15" s="230"/>
      <c r="AM15" s="231"/>
      <c r="AN15" s="1"/>
      <c r="AO15" s="269"/>
      <c r="AP15" s="165"/>
      <c r="AQ15" s="165"/>
      <c r="AR15" s="165"/>
      <c r="AS15" s="165"/>
      <c r="AT15" s="270"/>
      <c r="AU15" s="1"/>
      <c r="AV15" s="1"/>
      <c r="AW15" s="1"/>
      <c r="AX15" s="1"/>
      <c r="AY15" s="1"/>
      <c r="AZ15" s="1"/>
      <c r="BA15" s="1"/>
      <c r="BB15" s="1"/>
      <c r="BC15" s="1"/>
      <c r="BD15" s="1"/>
      <c r="BE15" s="1"/>
      <c r="BF15" s="1"/>
      <c r="BG15" s="1"/>
      <c r="BH15" s="1"/>
      <c r="BI15" s="1"/>
    </row>
    <row r="16" spans="1:61" ht="15" customHeight="1">
      <c r="A16" s="1"/>
      <c r="B16" s="260"/>
      <c r="C16" s="165"/>
      <c r="D16" s="166"/>
      <c r="E16" s="177"/>
      <c r="F16" s="165"/>
      <c r="G16" s="165"/>
      <c r="H16" s="165"/>
      <c r="I16" s="165"/>
      <c r="J16" s="232" t="str">
        <f ca="1">IF(AND('Mapa final'!$J$28="Alta",'Mapa final'!$N$28="Leve"),CONCATENATE("R",'Mapa final'!$A$28),"")</f>
        <v/>
      </c>
      <c r="K16" s="233"/>
      <c r="L16" s="228" t="str">
        <f ca="1">IF(AND('Mapa final'!$J$34="Alta",'Mapa final'!$N$34="Leve"),CONCATENATE("R",'Mapa final'!$A$34),"")</f>
        <v/>
      </c>
      <c r="M16" s="233"/>
      <c r="N16" s="228" t="str">
        <f ca="1">IF(AND('Mapa final'!$J$40="Alta",'Mapa final'!$N$40="Leve"),CONCATENATE("R",'Mapa final'!$A$40),"")</f>
        <v/>
      </c>
      <c r="O16" s="229"/>
      <c r="P16" s="232" t="str">
        <f ca="1">IF(AND('Mapa final'!$J$28="Alta",'Mapa final'!$N$28="Menor"),CONCATENATE("R",'Mapa final'!$A$28),"")</f>
        <v/>
      </c>
      <c r="Q16" s="233"/>
      <c r="R16" s="228" t="str">
        <f ca="1">IF(AND('Mapa final'!$J$34="Alta",'Mapa final'!$N$34="Menor"),CONCATENATE("R",'Mapa final'!$A$34),"")</f>
        <v/>
      </c>
      <c r="S16" s="233"/>
      <c r="T16" s="228" t="str">
        <f ca="1">IF(AND('Mapa final'!$J$40="Alta",'Mapa final'!$N$40="Menor"),CONCATENATE("R",'Mapa final'!$A$40),"")</f>
        <v/>
      </c>
      <c r="U16" s="229"/>
      <c r="V16" s="244" t="str">
        <f ca="1">IF(AND('Mapa final'!$J$28="Alta",'Mapa final'!$N$28="Moderado"),CONCATENATE("R",'Mapa final'!$A$28),"")</f>
        <v/>
      </c>
      <c r="W16" s="233"/>
      <c r="X16" s="245" t="str">
        <f ca="1">IF(AND('Mapa final'!$J$34="Alta",'Mapa final'!$N$34="Moderado"),CONCATENATE("R",'Mapa final'!$A$34),"")</f>
        <v/>
      </c>
      <c r="Y16" s="233"/>
      <c r="Z16" s="245" t="str">
        <f ca="1">IF(AND('Mapa final'!$J$40="Alta",'Mapa final'!$N$40="Moderado"),CONCATENATE("R",'Mapa final'!$A$40),"")</f>
        <v/>
      </c>
      <c r="AA16" s="229"/>
      <c r="AB16" s="244" t="str">
        <f ca="1">IF(AND('Mapa final'!$J$28="Alta",'Mapa final'!$N$28="Mayor"),CONCATENATE("R",'Mapa final'!$A$28),"")</f>
        <v/>
      </c>
      <c r="AC16" s="233"/>
      <c r="AD16" s="245" t="str">
        <f ca="1">IF(AND('Mapa final'!$J$34="Alta",'Mapa final'!$N$34="Mayor"),CONCATENATE("R",'Mapa final'!$A$34),"")</f>
        <v/>
      </c>
      <c r="AE16" s="233"/>
      <c r="AF16" s="245" t="str">
        <f ca="1">IF(AND('Mapa final'!$J$40="Alta",'Mapa final'!$N$40="Mayor"),CONCATENATE("R",'Mapa final'!$A$40),"")</f>
        <v/>
      </c>
      <c r="AG16" s="229"/>
      <c r="AH16" s="246" t="str">
        <f ca="1">IF(AND('Mapa final'!$J$28="Alta",'Mapa final'!$N$28="Catastrófico"),CONCATENATE("R",'Mapa final'!$A$28),"")</f>
        <v/>
      </c>
      <c r="AI16" s="233"/>
      <c r="AJ16" s="247" t="str">
        <f ca="1">IF(AND('Mapa final'!$J$34="Alta",'Mapa final'!$N$34="Catastrófico"),CONCATENATE("R",'Mapa final'!$A$34),"")</f>
        <v/>
      </c>
      <c r="AK16" s="233"/>
      <c r="AL16" s="247" t="str">
        <f ca="1">IF(AND('Mapa final'!$J$40="Alta",'Mapa final'!$N$40="Catastrófico"),CONCATENATE("R",'Mapa final'!$A$40),"")</f>
        <v/>
      </c>
      <c r="AM16" s="229"/>
      <c r="AN16" s="1"/>
      <c r="AO16" s="269"/>
      <c r="AP16" s="165"/>
      <c r="AQ16" s="165"/>
      <c r="AR16" s="165"/>
      <c r="AS16" s="165"/>
      <c r="AT16" s="270"/>
      <c r="AU16" s="1"/>
      <c r="AV16" s="1"/>
      <c r="AW16" s="1"/>
      <c r="AX16" s="1"/>
      <c r="AY16" s="1"/>
      <c r="AZ16" s="1"/>
      <c r="BA16" s="1"/>
      <c r="BB16" s="1"/>
      <c r="BC16" s="1"/>
      <c r="BD16" s="1"/>
      <c r="BE16" s="1"/>
      <c r="BF16" s="1"/>
      <c r="BG16" s="1"/>
      <c r="BH16" s="1"/>
      <c r="BI16" s="1"/>
    </row>
    <row r="17" spans="1:61" ht="15" customHeight="1">
      <c r="A17" s="1"/>
      <c r="B17" s="260"/>
      <c r="C17" s="165"/>
      <c r="D17" s="166"/>
      <c r="E17" s="177"/>
      <c r="F17" s="165"/>
      <c r="G17" s="165"/>
      <c r="H17" s="165"/>
      <c r="I17" s="165"/>
      <c r="J17" s="234"/>
      <c r="K17" s="235"/>
      <c r="L17" s="230"/>
      <c r="M17" s="235"/>
      <c r="N17" s="230"/>
      <c r="O17" s="231"/>
      <c r="P17" s="234"/>
      <c r="Q17" s="235"/>
      <c r="R17" s="230"/>
      <c r="S17" s="235"/>
      <c r="T17" s="230"/>
      <c r="U17" s="231"/>
      <c r="V17" s="234"/>
      <c r="W17" s="235"/>
      <c r="X17" s="230"/>
      <c r="Y17" s="235"/>
      <c r="Z17" s="230"/>
      <c r="AA17" s="231"/>
      <c r="AB17" s="234"/>
      <c r="AC17" s="235"/>
      <c r="AD17" s="230"/>
      <c r="AE17" s="235"/>
      <c r="AF17" s="230"/>
      <c r="AG17" s="231"/>
      <c r="AH17" s="234"/>
      <c r="AI17" s="235"/>
      <c r="AJ17" s="230"/>
      <c r="AK17" s="235"/>
      <c r="AL17" s="230"/>
      <c r="AM17" s="231"/>
      <c r="AN17" s="1"/>
      <c r="AO17" s="269"/>
      <c r="AP17" s="165"/>
      <c r="AQ17" s="165"/>
      <c r="AR17" s="165"/>
      <c r="AS17" s="165"/>
      <c r="AT17" s="270"/>
      <c r="AU17" s="1"/>
      <c r="AV17" s="1"/>
      <c r="AW17" s="1"/>
      <c r="AX17" s="1"/>
      <c r="AY17" s="1"/>
      <c r="AZ17" s="1"/>
      <c r="BA17" s="1"/>
      <c r="BB17" s="1"/>
      <c r="BC17" s="1"/>
      <c r="BD17" s="1"/>
      <c r="BE17" s="1"/>
      <c r="BF17" s="1"/>
      <c r="BG17" s="1"/>
      <c r="BH17" s="1"/>
      <c r="BI17" s="1"/>
    </row>
    <row r="18" spans="1:61" ht="15" customHeight="1">
      <c r="A18" s="1"/>
      <c r="B18" s="260"/>
      <c r="C18" s="165"/>
      <c r="D18" s="166"/>
      <c r="E18" s="177"/>
      <c r="F18" s="165"/>
      <c r="G18" s="165"/>
      <c r="H18" s="165"/>
      <c r="I18" s="165"/>
      <c r="J18" s="232" t="str">
        <f ca="1">IF(AND('Mapa final'!$J$46="Alta",'Mapa final'!$N$46="Leve"),CONCATENATE("R",'Mapa final'!$A$46),"")</f>
        <v/>
      </c>
      <c r="K18" s="233"/>
      <c r="L18" s="228" t="str">
        <f ca="1">IF(AND('Mapa final'!$J$52="Alta",'Mapa final'!$N$52="Leve"),CONCATENATE("R",'Mapa final'!$A$52),"")</f>
        <v/>
      </c>
      <c r="M18" s="233"/>
      <c r="N18" s="228" t="str">
        <f ca="1">IF(AND('Mapa final'!$J$58="Alta",'Mapa final'!$N$58="Leve"),CONCATENATE("R",'Mapa final'!$A$58),"")</f>
        <v/>
      </c>
      <c r="O18" s="229"/>
      <c r="P18" s="232" t="str">
        <f ca="1">IF(AND('Mapa final'!$J$46="Alta",'Mapa final'!$N$46="Menor"),CONCATENATE("R",'Mapa final'!$A$46),"")</f>
        <v/>
      </c>
      <c r="Q18" s="233"/>
      <c r="R18" s="228" t="str">
        <f ca="1">IF(AND('Mapa final'!$J$52="Alta",'Mapa final'!$N$52="Menor"),CONCATENATE("R",'Mapa final'!$A$52),"")</f>
        <v/>
      </c>
      <c r="S18" s="233"/>
      <c r="T18" s="228" t="str">
        <f ca="1">IF(AND('Mapa final'!$J$58="Alta",'Mapa final'!$N$58="Menor"),CONCATENATE("R",'Mapa final'!$A$58),"")</f>
        <v/>
      </c>
      <c r="U18" s="229"/>
      <c r="V18" s="244" t="str">
        <f ca="1">IF(AND('Mapa final'!$J$46="Alta",'Mapa final'!$N$46="Moderado"),CONCATENATE("R",'Mapa final'!$A$46),"")</f>
        <v/>
      </c>
      <c r="W18" s="233"/>
      <c r="X18" s="245" t="str">
        <f ca="1">IF(AND('Mapa final'!$J$52="Alta",'Mapa final'!$N$52="Moderado"),CONCATENATE("R",'Mapa final'!$A$52),"")</f>
        <v/>
      </c>
      <c r="Y18" s="233"/>
      <c r="Z18" s="245" t="str">
        <f ca="1">IF(AND('Mapa final'!$J$58="Alta",'Mapa final'!$N$58="Moderado"),CONCATENATE("R",'Mapa final'!$A$58),"")</f>
        <v/>
      </c>
      <c r="AA18" s="229"/>
      <c r="AB18" s="244" t="str">
        <f ca="1">IF(AND('Mapa final'!$J$46="Alta",'Mapa final'!$N$46="Mayor"),CONCATENATE("R",'Mapa final'!$A$46),"")</f>
        <v/>
      </c>
      <c r="AC18" s="233"/>
      <c r="AD18" s="245" t="str">
        <f ca="1">IF(AND('Mapa final'!$J$52="Alta",'Mapa final'!$N$52="Mayor"),CONCATENATE("R",'Mapa final'!$A$52),"")</f>
        <v/>
      </c>
      <c r="AE18" s="233"/>
      <c r="AF18" s="245" t="str">
        <f ca="1">IF(AND('Mapa final'!$J$58="Alta",'Mapa final'!$N$58="Mayor"),CONCATENATE("R",'Mapa final'!$A$58),"")</f>
        <v/>
      </c>
      <c r="AG18" s="229"/>
      <c r="AH18" s="246" t="str">
        <f ca="1">IF(AND('Mapa final'!$J$46="Alta",'Mapa final'!$N$46="Catastrófico"),CONCATENATE("R",'Mapa final'!$A$46),"")</f>
        <v/>
      </c>
      <c r="AI18" s="233"/>
      <c r="AJ18" s="247" t="str">
        <f ca="1">IF(AND('Mapa final'!$J$52="Alta",'Mapa final'!$N$52="Catastrófico"),CONCATENATE("R",'Mapa final'!$A$52),"")</f>
        <v/>
      </c>
      <c r="AK18" s="233"/>
      <c r="AL18" s="247" t="str">
        <f ca="1">IF(AND('Mapa final'!$J$58="Alta",'Mapa final'!$N$58="Catastrófico"),CONCATENATE("R",'Mapa final'!$A$58),"")</f>
        <v/>
      </c>
      <c r="AM18" s="229"/>
      <c r="AN18" s="1"/>
      <c r="AO18" s="269"/>
      <c r="AP18" s="165"/>
      <c r="AQ18" s="165"/>
      <c r="AR18" s="165"/>
      <c r="AS18" s="165"/>
      <c r="AT18" s="270"/>
      <c r="AU18" s="1"/>
      <c r="AV18" s="1"/>
      <c r="AW18" s="1"/>
      <c r="AX18" s="1"/>
      <c r="AY18" s="1"/>
      <c r="AZ18" s="1"/>
      <c r="BA18" s="1"/>
      <c r="BB18" s="1"/>
      <c r="BC18" s="1"/>
      <c r="BD18" s="1"/>
      <c r="BE18" s="1"/>
      <c r="BF18" s="1"/>
      <c r="BG18" s="1"/>
      <c r="BH18" s="1"/>
      <c r="BI18" s="1"/>
    </row>
    <row r="19" spans="1:61" ht="15" customHeight="1">
      <c r="A19" s="1"/>
      <c r="B19" s="260"/>
      <c r="C19" s="165"/>
      <c r="D19" s="166"/>
      <c r="E19" s="177"/>
      <c r="F19" s="165"/>
      <c r="G19" s="165"/>
      <c r="H19" s="165"/>
      <c r="I19" s="165"/>
      <c r="J19" s="234"/>
      <c r="K19" s="235"/>
      <c r="L19" s="230"/>
      <c r="M19" s="235"/>
      <c r="N19" s="230"/>
      <c r="O19" s="231"/>
      <c r="P19" s="234"/>
      <c r="Q19" s="235"/>
      <c r="R19" s="230"/>
      <c r="S19" s="235"/>
      <c r="T19" s="230"/>
      <c r="U19" s="231"/>
      <c r="V19" s="234"/>
      <c r="W19" s="235"/>
      <c r="X19" s="230"/>
      <c r="Y19" s="235"/>
      <c r="Z19" s="230"/>
      <c r="AA19" s="231"/>
      <c r="AB19" s="234"/>
      <c r="AC19" s="235"/>
      <c r="AD19" s="230"/>
      <c r="AE19" s="235"/>
      <c r="AF19" s="230"/>
      <c r="AG19" s="231"/>
      <c r="AH19" s="234"/>
      <c r="AI19" s="235"/>
      <c r="AJ19" s="230"/>
      <c r="AK19" s="235"/>
      <c r="AL19" s="230"/>
      <c r="AM19" s="231"/>
      <c r="AN19" s="1"/>
      <c r="AO19" s="269"/>
      <c r="AP19" s="165"/>
      <c r="AQ19" s="165"/>
      <c r="AR19" s="165"/>
      <c r="AS19" s="165"/>
      <c r="AT19" s="270"/>
      <c r="AU19" s="1"/>
      <c r="AV19" s="1"/>
      <c r="AW19" s="1"/>
      <c r="AX19" s="1"/>
      <c r="AY19" s="1"/>
      <c r="AZ19" s="1"/>
      <c r="BA19" s="1"/>
      <c r="BB19" s="1"/>
      <c r="BC19" s="1"/>
      <c r="BD19" s="1"/>
      <c r="BE19" s="1"/>
      <c r="BF19" s="1"/>
      <c r="BG19" s="1"/>
      <c r="BH19" s="1"/>
      <c r="BI19" s="1"/>
    </row>
    <row r="20" spans="1:61" ht="15" customHeight="1">
      <c r="A20" s="1"/>
      <c r="B20" s="260"/>
      <c r="C20" s="165"/>
      <c r="D20" s="166"/>
      <c r="E20" s="177"/>
      <c r="F20" s="165"/>
      <c r="G20" s="165"/>
      <c r="H20" s="165"/>
      <c r="I20" s="165"/>
      <c r="J20" s="232" t="str">
        <f ca="1">IF(AND('Mapa final'!$J$64="Alta",'Mapa final'!$N$64="Leve"),CONCATENATE("R",'Mapa final'!$A$64),"")</f>
        <v/>
      </c>
      <c r="K20" s="233"/>
      <c r="L20" s="228" t="str">
        <f>IF(AND('Mapa final'!$J$70="Alta",'Mapa final'!$N$70="Leve"),CONCATENATE("R",'Mapa final'!$A$70),"")</f>
        <v/>
      </c>
      <c r="M20" s="233"/>
      <c r="N20" s="228" t="str">
        <f>IF(AND('Mapa final'!$J$76="Alta",'Mapa final'!$N$76="Leve"),CONCATENATE("R",'Mapa final'!$A$76),"")</f>
        <v/>
      </c>
      <c r="O20" s="229"/>
      <c r="P20" s="232" t="str">
        <f ca="1">IF(AND('Mapa final'!$J$64="Alta",'Mapa final'!$N$64="Menor"),CONCATENATE("R",'Mapa final'!$A$64),"")</f>
        <v/>
      </c>
      <c r="Q20" s="233"/>
      <c r="R20" s="228" t="str">
        <f>IF(AND('Mapa final'!$J$70="Alta",'Mapa final'!$N$70="Menor"),CONCATENATE("R",'Mapa final'!$A$70),"")</f>
        <v/>
      </c>
      <c r="S20" s="233"/>
      <c r="T20" s="228" t="str">
        <f>IF(AND('Mapa final'!$J$76="Alta",'Mapa final'!$N$76="Menor"),CONCATENATE("R",'Mapa final'!$A$76),"")</f>
        <v/>
      </c>
      <c r="U20" s="229"/>
      <c r="V20" s="244" t="str">
        <f ca="1">IF(AND('Mapa final'!$J$64="Alta",'Mapa final'!$N$64="Moderado"),CONCATENATE("R",'Mapa final'!$A$64),"")</f>
        <v/>
      </c>
      <c r="W20" s="233"/>
      <c r="X20" s="245" t="str">
        <f>IF(AND('Mapa final'!$J$70="Alta",'Mapa final'!$N$70="Moderado"),CONCATENATE("R",'Mapa final'!$A$70),"")</f>
        <v/>
      </c>
      <c r="Y20" s="233"/>
      <c r="Z20" s="245" t="str">
        <f>IF(AND('Mapa final'!$J$76="Alta",'Mapa final'!$N$76="Moderado"),CONCATENATE("R",'Mapa final'!$A$76),"")</f>
        <v/>
      </c>
      <c r="AA20" s="229"/>
      <c r="AB20" s="244" t="str">
        <f ca="1">IF(AND('Mapa final'!$J$64="Alta",'Mapa final'!$N$64="Mayor"),CONCATENATE("R",'Mapa final'!$A$64),"")</f>
        <v/>
      </c>
      <c r="AC20" s="233"/>
      <c r="AD20" s="245" t="str">
        <f>IF(AND('Mapa final'!$J$70="Alta",'Mapa final'!$N$70="Mayor"),CONCATENATE("R",'Mapa final'!$A$70),"")</f>
        <v/>
      </c>
      <c r="AE20" s="233"/>
      <c r="AF20" s="245" t="str">
        <f>IF(AND('Mapa final'!$J$76="Alta",'Mapa final'!$N$76="Mayor"),CONCATENATE("R",'Mapa final'!$A$76),"")</f>
        <v/>
      </c>
      <c r="AG20" s="229"/>
      <c r="AH20" s="246" t="str">
        <f ca="1">IF(AND('Mapa final'!$J$64="Alta",'Mapa final'!$N$64="Catastrófico"),CONCATENATE("R",'Mapa final'!$A$64),"")</f>
        <v/>
      </c>
      <c r="AI20" s="233"/>
      <c r="AJ20" s="247" t="str">
        <f>IF(AND('Mapa final'!$J$70="Alta",'Mapa final'!$N$70="Catastrófico"),CONCATENATE("R",'Mapa final'!$A$70),"")</f>
        <v/>
      </c>
      <c r="AK20" s="233"/>
      <c r="AL20" s="247" t="str">
        <f>IF(AND('Mapa final'!$J$76="Alta",'Mapa final'!$N$76="Catastrófico"),CONCATENATE("R",'Mapa final'!$A$76),"")</f>
        <v/>
      </c>
      <c r="AM20" s="229"/>
      <c r="AN20" s="1"/>
      <c r="AO20" s="269"/>
      <c r="AP20" s="165"/>
      <c r="AQ20" s="165"/>
      <c r="AR20" s="165"/>
      <c r="AS20" s="165"/>
      <c r="AT20" s="270"/>
      <c r="AU20" s="1"/>
      <c r="AV20" s="1"/>
      <c r="AW20" s="1"/>
      <c r="AX20" s="1"/>
      <c r="AY20" s="1"/>
      <c r="AZ20" s="1"/>
      <c r="BA20" s="1"/>
      <c r="BB20" s="1"/>
      <c r="BC20" s="1"/>
      <c r="BD20" s="1"/>
      <c r="BE20" s="1"/>
      <c r="BF20" s="1"/>
      <c r="BG20" s="1"/>
      <c r="BH20" s="1"/>
      <c r="BI20" s="1"/>
    </row>
    <row r="21" spans="1:61" ht="15.75" customHeight="1">
      <c r="A21" s="1"/>
      <c r="B21" s="260"/>
      <c r="C21" s="165"/>
      <c r="D21" s="166"/>
      <c r="E21" s="250"/>
      <c r="F21" s="251"/>
      <c r="G21" s="251"/>
      <c r="H21" s="251"/>
      <c r="I21" s="251"/>
      <c r="J21" s="250"/>
      <c r="K21" s="255"/>
      <c r="L21" s="254"/>
      <c r="M21" s="255"/>
      <c r="N21" s="254"/>
      <c r="O21" s="252"/>
      <c r="P21" s="250"/>
      <c r="Q21" s="255"/>
      <c r="R21" s="254"/>
      <c r="S21" s="255"/>
      <c r="T21" s="254"/>
      <c r="U21" s="252"/>
      <c r="V21" s="250"/>
      <c r="W21" s="255"/>
      <c r="X21" s="254"/>
      <c r="Y21" s="255"/>
      <c r="Z21" s="254"/>
      <c r="AA21" s="252"/>
      <c r="AB21" s="250"/>
      <c r="AC21" s="255"/>
      <c r="AD21" s="254"/>
      <c r="AE21" s="255"/>
      <c r="AF21" s="254"/>
      <c r="AG21" s="252"/>
      <c r="AH21" s="250"/>
      <c r="AI21" s="255"/>
      <c r="AJ21" s="254"/>
      <c r="AK21" s="255"/>
      <c r="AL21" s="254"/>
      <c r="AM21" s="252"/>
      <c r="AN21" s="1"/>
      <c r="AO21" s="271"/>
      <c r="AP21" s="272"/>
      <c r="AQ21" s="272"/>
      <c r="AR21" s="272"/>
      <c r="AS21" s="272"/>
      <c r="AT21" s="273"/>
      <c r="AU21" s="1"/>
      <c r="AV21" s="1"/>
      <c r="AW21" s="1"/>
      <c r="AX21" s="1"/>
      <c r="AY21" s="1"/>
      <c r="AZ21" s="1"/>
      <c r="BA21" s="1"/>
      <c r="BB21" s="1"/>
      <c r="BC21" s="1"/>
      <c r="BD21" s="1"/>
      <c r="BE21" s="1"/>
      <c r="BF21" s="1"/>
      <c r="BG21" s="1"/>
      <c r="BH21" s="1"/>
      <c r="BI21" s="1"/>
    </row>
    <row r="22" spans="1:61" ht="15.75" customHeight="1">
      <c r="A22" s="1"/>
      <c r="B22" s="260"/>
      <c r="C22" s="165"/>
      <c r="D22" s="166"/>
      <c r="E22" s="248" t="s">
        <v>145</v>
      </c>
      <c r="F22" s="249"/>
      <c r="G22" s="249"/>
      <c r="H22" s="249"/>
      <c r="I22" s="238"/>
      <c r="J22" s="253" t="str">
        <f ca="1">IF(AND('Mapa final'!$J$10="Media",'Mapa final'!$N$10="Leve"),CONCATENATE("R",'Mapa final'!$A$10),"")</f>
        <v/>
      </c>
      <c r="K22" s="237"/>
      <c r="L22" s="236" t="str">
        <f ca="1">IF(AND('Mapa final'!$J$16="Media",'Mapa final'!$N$16="Leve"),CONCATENATE("R",'Mapa final'!$A$16),"")</f>
        <v>R2</v>
      </c>
      <c r="M22" s="237"/>
      <c r="N22" s="236" t="str">
        <f ca="1">IF(AND('Mapa final'!$J$22="Media",'Mapa final'!$N$22="Leve"),CONCATENATE("R",'Mapa final'!$A$22),"")</f>
        <v/>
      </c>
      <c r="O22" s="238"/>
      <c r="P22" s="253" t="str">
        <f ca="1">IF(AND('Mapa final'!$J$10="Media",'Mapa final'!$N$10="Menor"),CONCATENATE("R",'Mapa final'!$A$10),"")</f>
        <v/>
      </c>
      <c r="Q22" s="237"/>
      <c r="R22" s="236" t="str">
        <f ca="1">IF(AND('Mapa final'!$J$16="Media",'Mapa final'!$N$16="Menor"),CONCATENATE("R",'Mapa final'!$A$16),"")</f>
        <v/>
      </c>
      <c r="S22" s="237"/>
      <c r="T22" s="236" t="str">
        <f ca="1">IF(AND('Mapa final'!$J$22="Media",'Mapa final'!$N$22="Menor"),CONCATENATE("R",'Mapa final'!$A$22),"")</f>
        <v/>
      </c>
      <c r="U22" s="238"/>
      <c r="V22" s="253" t="str">
        <f ca="1">IF(AND('Mapa final'!$J$10="Media",'Mapa final'!$N$10="Moderado"),CONCATENATE("R",'Mapa final'!$A$10),"")</f>
        <v>R1</v>
      </c>
      <c r="W22" s="237"/>
      <c r="X22" s="236" t="str">
        <f ca="1">IF(AND('Mapa final'!$J$16="Media",'Mapa final'!$N$16="Moderado"),CONCATENATE("R",'Mapa final'!$A$16),"")</f>
        <v/>
      </c>
      <c r="Y22" s="237"/>
      <c r="Z22" s="236" t="str">
        <f ca="1">IF(AND('Mapa final'!$J$22="Media",'Mapa final'!$N$22="Moderado"),CONCATENATE("R",'Mapa final'!$A$22),"")</f>
        <v/>
      </c>
      <c r="AA22" s="238"/>
      <c r="AB22" s="239" t="str">
        <f ca="1">IF(AND('Mapa final'!$J$10="Media",'Mapa final'!$N$10="Mayor"),CONCATENATE("R",'Mapa final'!$A$10),"")</f>
        <v/>
      </c>
      <c r="AC22" s="237"/>
      <c r="AD22" s="240" t="str">
        <f ca="1">IF(AND('Mapa final'!$J$16="Media",'Mapa final'!$N$16="Mayor"),CONCATENATE("R",'Mapa final'!$A$16),"")</f>
        <v/>
      </c>
      <c r="AE22" s="237"/>
      <c r="AF22" s="240" t="str">
        <f ca="1">IF(AND('Mapa final'!$J$22="Media",'Mapa final'!$N$22="Mayor"),CONCATENATE("R",'Mapa final'!$A$22),"")</f>
        <v/>
      </c>
      <c r="AG22" s="238"/>
      <c r="AH22" s="241" t="str">
        <f ca="1">IF(AND('Mapa final'!$J$10="Media",'Mapa final'!$N$10="Catastrófico"),CONCATENATE("R",'Mapa final'!$A$10),"")</f>
        <v/>
      </c>
      <c r="AI22" s="237"/>
      <c r="AJ22" s="242" t="str">
        <f ca="1">IF(AND('Mapa final'!$J$16="Media",'Mapa final'!$N$16="Catastrófico"),CONCATENATE("R",'Mapa final'!$A$16),"")</f>
        <v/>
      </c>
      <c r="AK22" s="237"/>
      <c r="AL22" s="242" t="str">
        <f ca="1">IF(AND('Mapa final'!$J$22="Media",'Mapa final'!$N$22="Catastrófico"),CONCATENATE("R",'Mapa final'!$A$22),"")</f>
        <v/>
      </c>
      <c r="AM22" s="238"/>
      <c r="AN22" s="1"/>
      <c r="AO22" s="276" t="s">
        <v>146</v>
      </c>
      <c r="AP22" s="267"/>
      <c r="AQ22" s="267"/>
      <c r="AR22" s="267"/>
      <c r="AS22" s="267"/>
      <c r="AT22" s="268"/>
      <c r="AU22" s="1"/>
      <c r="AV22" s="1"/>
      <c r="AW22" s="1"/>
      <c r="AX22" s="1"/>
      <c r="AY22" s="1"/>
      <c r="AZ22" s="1"/>
      <c r="BA22" s="1"/>
      <c r="BB22" s="1"/>
      <c r="BC22" s="1"/>
      <c r="BD22" s="1"/>
      <c r="BE22" s="1"/>
      <c r="BF22" s="1"/>
      <c r="BG22" s="1"/>
      <c r="BH22" s="1"/>
      <c r="BI22" s="1"/>
    </row>
    <row r="23" spans="1:61" ht="15.75" customHeight="1">
      <c r="A23" s="1"/>
      <c r="B23" s="260"/>
      <c r="C23" s="165"/>
      <c r="D23" s="166"/>
      <c r="E23" s="177"/>
      <c r="F23" s="165"/>
      <c r="G23" s="165"/>
      <c r="H23" s="165"/>
      <c r="I23" s="166"/>
      <c r="J23" s="234"/>
      <c r="K23" s="235"/>
      <c r="L23" s="230"/>
      <c r="M23" s="235"/>
      <c r="N23" s="230"/>
      <c r="O23" s="231"/>
      <c r="P23" s="234"/>
      <c r="Q23" s="235"/>
      <c r="R23" s="230"/>
      <c r="S23" s="235"/>
      <c r="T23" s="230"/>
      <c r="U23" s="231"/>
      <c r="V23" s="234"/>
      <c r="W23" s="235"/>
      <c r="X23" s="230"/>
      <c r="Y23" s="235"/>
      <c r="Z23" s="230"/>
      <c r="AA23" s="231"/>
      <c r="AB23" s="234"/>
      <c r="AC23" s="235"/>
      <c r="AD23" s="230"/>
      <c r="AE23" s="235"/>
      <c r="AF23" s="230"/>
      <c r="AG23" s="231"/>
      <c r="AH23" s="234"/>
      <c r="AI23" s="235"/>
      <c r="AJ23" s="230"/>
      <c r="AK23" s="235"/>
      <c r="AL23" s="230"/>
      <c r="AM23" s="231"/>
      <c r="AN23" s="1"/>
      <c r="AO23" s="269"/>
      <c r="AP23" s="165"/>
      <c r="AQ23" s="165"/>
      <c r="AR23" s="165"/>
      <c r="AS23" s="165"/>
      <c r="AT23" s="270"/>
      <c r="AU23" s="1"/>
      <c r="AV23" s="1"/>
      <c r="AW23" s="1"/>
      <c r="AX23" s="1"/>
      <c r="AY23" s="1"/>
      <c r="AZ23" s="1"/>
      <c r="BA23" s="1"/>
      <c r="BB23" s="1"/>
      <c r="BC23" s="1"/>
      <c r="BD23" s="1"/>
      <c r="BE23" s="1"/>
      <c r="BF23" s="1"/>
      <c r="BG23" s="1"/>
      <c r="BH23" s="1"/>
      <c r="BI23" s="1"/>
    </row>
    <row r="24" spans="1:61" ht="15.75" customHeight="1">
      <c r="A24" s="1"/>
      <c r="B24" s="260"/>
      <c r="C24" s="165"/>
      <c r="D24" s="166"/>
      <c r="E24" s="177"/>
      <c r="F24" s="165"/>
      <c r="G24" s="165"/>
      <c r="H24" s="165"/>
      <c r="I24" s="166"/>
      <c r="J24" s="232" t="str">
        <f ca="1">IF(AND('Mapa final'!$J$28="Media",'Mapa final'!$N$28="Leve"),CONCATENATE("R",'Mapa final'!$A$28),"")</f>
        <v/>
      </c>
      <c r="K24" s="233"/>
      <c r="L24" s="228" t="str">
        <f ca="1">IF(AND('Mapa final'!$J$34="Media",'Mapa final'!$N$34="Leve"),CONCATENATE("R",'Mapa final'!$A$34),"")</f>
        <v/>
      </c>
      <c r="M24" s="233"/>
      <c r="N24" s="228" t="str">
        <f ca="1">IF(AND('Mapa final'!$J$40="Media",'Mapa final'!$N$40="Leve"),CONCATENATE("R",'Mapa final'!$A$40),"")</f>
        <v/>
      </c>
      <c r="O24" s="229"/>
      <c r="P24" s="232" t="str">
        <f ca="1">IF(AND('Mapa final'!$J$28="Media",'Mapa final'!$N$28="Menor"),CONCATENATE("R",'Mapa final'!$A$28),"")</f>
        <v/>
      </c>
      <c r="Q24" s="233"/>
      <c r="R24" s="228" t="str">
        <f ca="1">IF(AND('Mapa final'!$J$34="Media",'Mapa final'!$N$34="Menor"),CONCATENATE("R",'Mapa final'!$A$34),"")</f>
        <v/>
      </c>
      <c r="S24" s="233"/>
      <c r="T24" s="228" t="str">
        <f ca="1">IF(AND('Mapa final'!$J$40="Media",'Mapa final'!$N$40="Menor"),CONCATENATE("R",'Mapa final'!$A$40),"")</f>
        <v/>
      </c>
      <c r="U24" s="229"/>
      <c r="V24" s="232" t="str">
        <f ca="1">IF(AND('Mapa final'!$J$28="Media",'Mapa final'!$N$28="Moderado"),CONCATENATE("R",'Mapa final'!$A$28),"")</f>
        <v/>
      </c>
      <c r="W24" s="233"/>
      <c r="X24" s="228" t="str">
        <f ca="1">IF(AND('Mapa final'!$J$34="Media",'Mapa final'!$N$34="Moderado"),CONCATENATE("R",'Mapa final'!$A$34),"")</f>
        <v/>
      </c>
      <c r="Y24" s="233"/>
      <c r="Z24" s="228" t="str">
        <f ca="1">IF(AND('Mapa final'!$J$40="Media",'Mapa final'!$N$40="Moderado"),CONCATENATE("R",'Mapa final'!$A$40),"")</f>
        <v/>
      </c>
      <c r="AA24" s="229"/>
      <c r="AB24" s="244" t="str">
        <f ca="1">IF(AND('Mapa final'!$J$28="Media",'Mapa final'!$N$28="Mayor"),CONCATENATE("R",'Mapa final'!$A$28),"")</f>
        <v/>
      </c>
      <c r="AC24" s="233"/>
      <c r="AD24" s="245" t="str">
        <f ca="1">IF(AND('Mapa final'!$J$34="Media",'Mapa final'!$N$34="Mayor"),CONCATENATE("R",'Mapa final'!$A$34),"")</f>
        <v/>
      </c>
      <c r="AE24" s="233"/>
      <c r="AF24" s="245" t="str">
        <f ca="1">IF(AND('Mapa final'!$J$40="Media",'Mapa final'!$N$40="Mayor"),CONCATENATE("R",'Mapa final'!$A$40),"")</f>
        <v/>
      </c>
      <c r="AG24" s="229"/>
      <c r="AH24" s="246" t="str">
        <f ca="1">IF(AND('Mapa final'!$J$28="Media",'Mapa final'!$N$28="Catastrófico"),CONCATENATE("R",'Mapa final'!$A$28),"")</f>
        <v/>
      </c>
      <c r="AI24" s="233"/>
      <c r="AJ24" s="247" t="str">
        <f ca="1">IF(AND('Mapa final'!$J$34="Media",'Mapa final'!$N$34="Catastrófico"),CONCATENATE("R",'Mapa final'!$A$34),"")</f>
        <v/>
      </c>
      <c r="AK24" s="233"/>
      <c r="AL24" s="247" t="str">
        <f ca="1">IF(AND('Mapa final'!$J$40="Media",'Mapa final'!$N$40="Catastrófico"),CONCATENATE("R",'Mapa final'!$A$40),"")</f>
        <v/>
      </c>
      <c r="AM24" s="229"/>
      <c r="AN24" s="1"/>
      <c r="AO24" s="269"/>
      <c r="AP24" s="165"/>
      <c r="AQ24" s="165"/>
      <c r="AR24" s="165"/>
      <c r="AS24" s="165"/>
      <c r="AT24" s="270"/>
      <c r="AU24" s="1"/>
      <c r="AV24" s="1"/>
      <c r="AW24" s="1"/>
      <c r="AX24" s="1"/>
      <c r="AY24" s="1"/>
      <c r="AZ24" s="1"/>
      <c r="BA24" s="1"/>
      <c r="BB24" s="1"/>
      <c r="BC24" s="1"/>
      <c r="BD24" s="1"/>
      <c r="BE24" s="1"/>
      <c r="BF24" s="1"/>
      <c r="BG24" s="1"/>
      <c r="BH24" s="1"/>
      <c r="BI24" s="1"/>
    </row>
    <row r="25" spans="1:61" ht="15.75" customHeight="1">
      <c r="A25" s="1"/>
      <c r="B25" s="260"/>
      <c r="C25" s="165"/>
      <c r="D25" s="166"/>
      <c r="E25" s="177"/>
      <c r="F25" s="165"/>
      <c r="G25" s="165"/>
      <c r="H25" s="165"/>
      <c r="I25" s="166"/>
      <c r="J25" s="234"/>
      <c r="K25" s="235"/>
      <c r="L25" s="230"/>
      <c r="M25" s="235"/>
      <c r="N25" s="230"/>
      <c r="O25" s="231"/>
      <c r="P25" s="234"/>
      <c r="Q25" s="235"/>
      <c r="R25" s="230"/>
      <c r="S25" s="235"/>
      <c r="T25" s="230"/>
      <c r="U25" s="231"/>
      <c r="V25" s="234"/>
      <c r="W25" s="235"/>
      <c r="X25" s="230"/>
      <c r="Y25" s="235"/>
      <c r="Z25" s="230"/>
      <c r="AA25" s="231"/>
      <c r="AB25" s="234"/>
      <c r="AC25" s="235"/>
      <c r="AD25" s="230"/>
      <c r="AE25" s="235"/>
      <c r="AF25" s="230"/>
      <c r="AG25" s="231"/>
      <c r="AH25" s="234"/>
      <c r="AI25" s="235"/>
      <c r="AJ25" s="230"/>
      <c r="AK25" s="235"/>
      <c r="AL25" s="230"/>
      <c r="AM25" s="231"/>
      <c r="AN25" s="1"/>
      <c r="AO25" s="269"/>
      <c r="AP25" s="165"/>
      <c r="AQ25" s="165"/>
      <c r="AR25" s="165"/>
      <c r="AS25" s="165"/>
      <c r="AT25" s="270"/>
      <c r="AU25" s="1"/>
      <c r="AV25" s="1"/>
      <c r="AW25" s="1"/>
      <c r="AX25" s="1"/>
      <c r="AY25" s="1"/>
      <c r="AZ25" s="1"/>
      <c r="BA25" s="1"/>
      <c r="BB25" s="1"/>
      <c r="BC25" s="1"/>
      <c r="BD25" s="1"/>
      <c r="BE25" s="1"/>
      <c r="BF25" s="1"/>
      <c r="BG25" s="1"/>
      <c r="BH25" s="1"/>
      <c r="BI25" s="1"/>
    </row>
    <row r="26" spans="1:61" ht="15.75" customHeight="1">
      <c r="A26" s="1"/>
      <c r="B26" s="260"/>
      <c r="C26" s="165"/>
      <c r="D26" s="166"/>
      <c r="E26" s="177"/>
      <c r="F26" s="165"/>
      <c r="G26" s="165"/>
      <c r="H26" s="165"/>
      <c r="I26" s="166"/>
      <c r="J26" s="232" t="str">
        <f ca="1">IF(AND('Mapa final'!$J$46="Media",'Mapa final'!$N$46="Leve"),CONCATENATE("R",'Mapa final'!$A$46),"")</f>
        <v/>
      </c>
      <c r="K26" s="233"/>
      <c r="L26" s="228" t="str">
        <f ca="1">IF(AND('Mapa final'!$J$52="Media",'Mapa final'!$N$52="Leve"),CONCATENATE("R",'Mapa final'!$A$52),"")</f>
        <v/>
      </c>
      <c r="M26" s="233"/>
      <c r="N26" s="228" t="str">
        <f ca="1">IF(AND('Mapa final'!$J$58="Media",'Mapa final'!$N$58="Leve"),CONCATENATE("R",'Mapa final'!$A$58),"")</f>
        <v/>
      </c>
      <c r="O26" s="229"/>
      <c r="P26" s="232" t="str">
        <f ca="1">IF(AND('Mapa final'!$J$46="Media",'Mapa final'!$N$46="Menor"),CONCATENATE("R",'Mapa final'!$A$46),"")</f>
        <v/>
      </c>
      <c r="Q26" s="233"/>
      <c r="R26" s="228" t="str">
        <f ca="1">IF(AND('Mapa final'!$J$52="Media",'Mapa final'!$N$52="Menor"),CONCATENATE("R",'Mapa final'!$A$52),"")</f>
        <v/>
      </c>
      <c r="S26" s="233"/>
      <c r="T26" s="228" t="str">
        <f ca="1">IF(AND('Mapa final'!$J$58="Media",'Mapa final'!$N$58="Menor"),CONCATENATE("R",'Mapa final'!$A$58),"")</f>
        <v/>
      </c>
      <c r="U26" s="229"/>
      <c r="V26" s="232" t="str">
        <f ca="1">IF(AND('Mapa final'!$J$46="Media",'Mapa final'!$N$46="Moderado"),CONCATENATE("R",'Mapa final'!$A$46),"")</f>
        <v/>
      </c>
      <c r="W26" s="233"/>
      <c r="X26" s="228" t="str">
        <f ca="1">IF(AND('Mapa final'!$J$52="Media",'Mapa final'!$N$52="Moderado"),CONCATENATE("R",'Mapa final'!$A$52),"")</f>
        <v/>
      </c>
      <c r="Y26" s="233"/>
      <c r="Z26" s="228" t="str">
        <f ca="1">IF(AND('Mapa final'!$J$58="Media",'Mapa final'!$N$58="Moderado"),CONCATENATE("R",'Mapa final'!$A$58),"")</f>
        <v/>
      </c>
      <c r="AA26" s="229"/>
      <c r="AB26" s="244" t="str">
        <f ca="1">IF(AND('Mapa final'!$J$46="Media",'Mapa final'!$N$46="Mayor"),CONCATENATE("R",'Mapa final'!$A$46),"")</f>
        <v/>
      </c>
      <c r="AC26" s="233"/>
      <c r="AD26" s="245" t="str">
        <f ca="1">IF(AND('Mapa final'!$J$52="Media",'Mapa final'!$N$52="Mayor"),CONCATENATE("R",'Mapa final'!$A$52),"")</f>
        <v/>
      </c>
      <c r="AE26" s="233"/>
      <c r="AF26" s="245" t="str">
        <f ca="1">IF(AND('Mapa final'!$J$58="Media",'Mapa final'!$N$58="Mayor"),CONCATENATE("R",'Mapa final'!$A$58),"")</f>
        <v/>
      </c>
      <c r="AG26" s="229"/>
      <c r="AH26" s="246" t="str">
        <f ca="1">IF(AND('Mapa final'!$J$46="Media",'Mapa final'!$N$46="Catastrófico"),CONCATENATE("R",'Mapa final'!$A$46),"")</f>
        <v/>
      </c>
      <c r="AI26" s="233"/>
      <c r="AJ26" s="247" t="str">
        <f ca="1">IF(AND('Mapa final'!$J$52="Media",'Mapa final'!$N$52="Catastrófico"),CONCATENATE("R",'Mapa final'!$A$52),"")</f>
        <v/>
      </c>
      <c r="AK26" s="233"/>
      <c r="AL26" s="247" t="str">
        <f ca="1">IF(AND('Mapa final'!$J$58="Media",'Mapa final'!$N$58="Catastrófico"),CONCATENATE("R",'Mapa final'!$A$58),"")</f>
        <v/>
      </c>
      <c r="AM26" s="229"/>
      <c r="AN26" s="1"/>
      <c r="AO26" s="269"/>
      <c r="AP26" s="165"/>
      <c r="AQ26" s="165"/>
      <c r="AR26" s="165"/>
      <c r="AS26" s="165"/>
      <c r="AT26" s="270"/>
      <c r="AU26" s="1"/>
      <c r="AV26" s="1"/>
      <c r="AW26" s="1"/>
      <c r="AX26" s="1"/>
      <c r="AY26" s="1"/>
      <c r="AZ26" s="1"/>
      <c r="BA26" s="1"/>
      <c r="BB26" s="1"/>
      <c r="BC26" s="1"/>
      <c r="BD26" s="1"/>
      <c r="BE26" s="1"/>
      <c r="BF26" s="1"/>
      <c r="BG26" s="1"/>
      <c r="BH26" s="1"/>
      <c r="BI26" s="1"/>
    </row>
    <row r="27" spans="1:61" ht="15.75" customHeight="1">
      <c r="A27" s="1"/>
      <c r="B27" s="260"/>
      <c r="C27" s="165"/>
      <c r="D27" s="166"/>
      <c r="E27" s="177"/>
      <c r="F27" s="165"/>
      <c r="G27" s="165"/>
      <c r="H27" s="165"/>
      <c r="I27" s="166"/>
      <c r="J27" s="234"/>
      <c r="K27" s="235"/>
      <c r="L27" s="230"/>
      <c r="M27" s="235"/>
      <c r="N27" s="230"/>
      <c r="O27" s="231"/>
      <c r="P27" s="234"/>
      <c r="Q27" s="235"/>
      <c r="R27" s="230"/>
      <c r="S27" s="235"/>
      <c r="T27" s="230"/>
      <c r="U27" s="231"/>
      <c r="V27" s="234"/>
      <c r="W27" s="235"/>
      <c r="X27" s="230"/>
      <c r="Y27" s="235"/>
      <c r="Z27" s="230"/>
      <c r="AA27" s="231"/>
      <c r="AB27" s="234"/>
      <c r="AC27" s="235"/>
      <c r="AD27" s="230"/>
      <c r="AE27" s="235"/>
      <c r="AF27" s="230"/>
      <c r="AG27" s="231"/>
      <c r="AH27" s="234"/>
      <c r="AI27" s="235"/>
      <c r="AJ27" s="230"/>
      <c r="AK27" s="235"/>
      <c r="AL27" s="230"/>
      <c r="AM27" s="231"/>
      <c r="AN27" s="1"/>
      <c r="AO27" s="269"/>
      <c r="AP27" s="165"/>
      <c r="AQ27" s="165"/>
      <c r="AR27" s="165"/>
      <c r="AS27" s="165"/>
      <c r="AT27" s="270"/>
      <c r="AU27" s="1"/>
      <c r="AV27" s="1"/>
      <c r="AW27" s="1"/>
      <c r="AX27" s="1"/>
      <c r="AY27" s="1"/>
      <c r="AZ27" s="1"/>
      <c r="BA27" s="1"/>
      <c r="BB27" s="1"/>
      <c r="BC27" s="1"/>
      <c r="BD27" s="1"/>
      <c r="BE27" s="1"/>
      <c r="BF27" s="1"/>
      <c r="BG27" s="1"/>
      <c r="BH27" s="1"/>
      <c r="BI27" s="1"/>
    </row>
    <row r="28" spans="1:61" ht="15.75" customHeight="1">
      <c r="A28" s="1"/>
      <c r="B28" s="260"/>
      <c r="C28" s="165"/>
      <c r="D28" s="166"/>
      <c r="E28" s="177"/>
      <c r="F28" s="165"/>
      <c r="G28" s="165"/>
      <c r="H28" s="165"/>
      <c r="I28" s="166"/>
      <c r="J28" s="232" t="str">
        <f ca="1">IF(AND('Mapa final'!$J$64="Media",'Mapa final'!$N$64="Leve"),CONCATENATE("R",'Mapa final'!$A$64),"")</f>
        <v/>
      </c>
      <c r="K28" s="233"/>
      <c r="L28" s="228" t="str">
        <f>IF(AND('Mapa final'!$J$70="Media",'Mapa final'!$N$70="Leve"),CONCATENATE("R",'Mapa final'!$A$70),"")</f>
        <v/>
      </c>
      <c r="M28" s="233"/>
      <c r="N28" s="228" t="str">
        <f>IF(AND('Mapa final'!$J$76="Media",'Mapa final'!$N$76="Leve"),CONCATENATE("R",'Mapa final'!$A$76),"")</f>
        <v/>
      </c>
      <c r="O28" s="229"/>
      <c r="P28" s="232" t="str">
        <f ca="1">IF(AND('Mapa final'!$J$64="Media",'Mapa final'!$N$64="Menor"),CONCATENATE("R",'Mapa final'!$A$64),"")</f>
        <v/>
      </c>
      <c r="Q28" s="233"/>
      <c r="R28" s="228" t="str">
        <f>IF(AND('Mapa final'!$J$70="Media",'Mapa final'!$N$70="Menor"),CONCATENATE("R",'Mapa final'!$A$70),"")</f>
        <v/>
      </c>
      <c r="S28" s="233"/>
      <c r="T28" s="228" t="str">
        <f>IF(AND('Mapa final'!$J$76="Media",'Mapa final'!$N$76="Menor"),CONCATENATE("R",'Mapa final'!$A$76),"")</f>
        <v/>
      </c>
      <c r="U28" s="229"/>
      <c r="V28" s="232" t="str">
        <f ca="1">IF(AND('Mapa final'!$J$64="Media",'Mapa final'!$N$64="Moderado"),CONCATENATE("R",'Mapa final'!$A$64),"")</f>
        <v/>
      </c>
      <c r="W28" s="233"/>
      <c r="X28" s="228" t="str">
        <f>IF(AND('Mapa final'!$J$70="Media",'Mapa final'!$N$70="Moderado"),CONCATENATE("R",'Mapa final'!$A$70),"")</f>
        <v/>
      </c>
      <c r="Y28" s="233"/>
      <c r="Z28" s="228" t="str">
        <f>IF(AND('Mapa final'!$J$76="Media",'Mapa final'!$N$76="Moderado"),CONCATENATE("R",'Mapa final'!$A$76),"")</f>
        <v/>
      </c>
      <c r="AA28" s="229"/>
      <c r="AB28" s="244" t="str">
        <f ca="1">IF(AND('Mapa final'!$J$64="Media",'Mapa final'!$N$64="Mayor"),CONCATENATE("R",'Mapa final'!$A$64),"")</f>
        <v/>
      </c>
      <c r="AC28" s="233"/>
      <c r="AD28" s="245" t="str">
        <f>IF(AND('Mapa final'!$J$70="Media",'Mapa final'!$N$70="Mayor"),CONCATENATE("R",'Mapa final'!$A$70),"")</f>
        <v/>
      </c>
      <c r="AE28" s="233"/>
      <c r="AF28" s="245" t="str">
        <f>IF(AND('Mapa final'!$J$76="Media",'Mapa final'!$N$76="Mayor"),CONCATENATE("R",'Mapa final'!$A$76),"")</f>
        <v/>
      </c>
      <c r="AG28" s="229"/>
      <c r="AH28" s="246" t="str">
        <f ca="1">IF(AND('Mapa final'!$J$64="Media",'Mapa final'!$N$64="Catastrófico"),CONCATENATE("R",'Mapa final'!$A$64),"")</f>
        <v/>
      </c>
      <c r="AI28" s="233"/>
      <c r="AJ28" s="247" t="str">
        <f>IF(AND('Mapa final'!$J$70="Media",'Mapa final'!$N$70="Catastrófico"),CONCATENATE("R",'Mapa final'!$A$70),"")</f>
        <v/>
      </c>
      <c r="AK28" s="233"/>
      <c r="AL28" s="247" t="str">
        <f>IF(AND('Mapa final'!$J$76="Media",'Mapa final'!$N$76="Catastrófico"),CONCATENATE("R",'Mapa final'!$A$76),"")</f>
        <v/>
      </c>
      <c r="AM28" s="229"/>
      <c r="AN28" s="1"/>
      <c r="AO28" s="269"/>
      <c r="AP28" s="165"/>
      <c r="AQ28" s="165"/>
      <c r="AR28" s="165"/>
      <c r="AS28" s="165"/>
      <c r="AT28" s="270"/>
      <c r="AU28" s="1"/>
      <c r="AV28" s="1"/>
      <c r="AW28" s="1"/>
      <c r="AX28" s="1"/>
      <c r="AY28" s="1"/>
      <c r="AZ28" s="1"/>
      <c r="BA28" s="1"/>
      <c r="BB28" s="1"/>
      <c r="BC28" s="1"/>
      <c r="BD28" s="1"/>
      <c r="BE28" s="1"/>
      <c r="BF28" s="1"/>
      <c r="BG28" s="1"/>
      <c r="BH28" s="1"/>
      <c r="BI28" s="1"/>
    </row>
    <row r="29" spans="1:61" ht="15.75" customHeight="1">
      <c r="A29" s="1"/>
      <c r="B29" s="260"/>
      <c r="C29" s="165"/>
      <c r="D29" s="166"/>
      <c r="E29" s="250"/>
      <c r="F29" s="251"/>
      <c r="G29" s="251"/>
      <c r="H29" s="251"/>
      <c r="I29" s="252"/>
      <c r="J29" s="234"/>
      <c r="K29" s="235"/>
      <c r="L29" s="230"/>
      <c r="M29" s="235"/>
      <c r="N29" s="230"/>
      <c r="O29" s="231"/>
      <c r="P29" s="250"/>
      <c r="Q29" s="255"/>
      <c r="R29" s="254"/>
      <c r="S29" s="255"/>
      <c r="T29" s="254"/>
      <c r="U29" s="252"/>
      <c r="V29" s="250"/>
      <c r="W29" s="255"/>
      <c r="X29" s="254"/>
      <c r="Y29" s="255"/>
      <c r="Z29" s="254"/>
      <c r="AA29" s="252"/>
      <c r="AB29" s="250"/>
      <c r="AC29" s="255"/>
      <c r="AD29" s="254"/>
      <c r="AE29" s="255"/>
      <c r="AF29" s="254"/>
      <c r="AG29" s="252"/>
      <c r="AH29" s="250"/>
      <c r="AI29" s="255"/>
      <c r="AJ29" s="254"/>
      <c r="AK29" s="255"/>
      <c r="AL29" s="254"/>
      <c r="AM29" s="252"/>
      <c r="AN29" s="1"/>
      <c r="AO29" s="271"/>
      <c r="AP29" s="272"/>
      <c r="AQ29" s="272"/>
      <c r="AR29" s="272"/>
      <c r="AS29" s="272"/>
      <c r="AT29" s="273"/>
      <c r="AU29" s="1"/>
      <c r="AV29" s="1"/>
      <c r="AW29" s="1"/>
      <c r="AX29" s="1"/>
      <c r="AY29" s="1"/>
      <c r="AZ29" s="1"/>
      <c r="BA29" s="1"/>
      <c r="BB29" s="1"/>
      <c r="BC29" s="1"/>
      <c r="BD29" s="1"/>
      <c r="BE29" s="1"/>
      <c r="BF29" s="1"/>
      <c r="BG29" s="1"/>
      <c r="BH29" s="1"/>
      <c r="BI29" s="1"/>
    </row>
    <row r="30" spans="1:61" ht="15.75" customHeight="1">
      <c r="A30" s="1"/>
      <c r="B30" s="260"/>
      <c r="C30" s="165"/>
      <c r="D30" s="166"/>
      <c r="E30" s="248" t="s">
        <v>147</v>
      </c>
      <c r="F30" s="249"/>
      <c r="G30" s="249"/>
      <c r="H30" s="249"/>
      <c r="I30" s="249"/>
      <c r="J30" s="264" t="str">
        <f ca="1">IF(AND('Mapa final'!$J$10="Baja",'Mapa final'!$N$10="Leve"),CONCATENATE("R",'Mapa final'!$A$10),"")</f>
        <v/>
      </c>
      <c r="K30" s="237"/>
      <c r="L30" s="265" t="str">
        <f ca="1">IF(AND('Mapa final'!$J$16="Baja",'Mapa final'!$N$16="Leve"),CONCATENATE("R",'Mapa final'!$A$16),"")</f>
        <v/>
      </c>
      <c r="M30" s="237"/>
      <c r="N30" s="265" t="str">
        <f ca="1">IF(AND('Mapa final'!$J$22="Baja",'Mapa final'!$N$22="Leve"),CONCATENATE("R",'Mapa final'!$A$22),"")</f>
        <v/>
      </c>
      <c r="O30" s="238"/>
      <c r="P30" s="236" t="str">
        <f ca="1">IF(AND('Mapa final'!$J$10="Baja",'Mapa final'!$N$10="Menor"),CONCATENATE("R",'Mapa final'!$A$10),"")</f>
        <v/>
      </c>
      <c r="Q30" s="237"/>
      <c r="R30" s="236" t="str">
        <f ca="1">IF(AND('Mapa final'!$J$16="Baja",'Mapa final'!$N$16="Menor"),CONCATENATE("R",'Mapa final'!$A$16),"")</f>
        <v/>
      </c>
      <c r="S30" s="237"/>
      <c r="T30" s="236" t="str">
        <f ca="1">IF(AND('Mapa final'!$J$22="Baja",'Mapa final'!$N$22="Menor"),CONCATENATE("R",'Mapa final'!$A$22),"")</f>
        <v/>
      </c>
      <c r="U30" s="238"/>
      <c r="V30" s="253" t="str">
        <f ca="1">IF(AND('Mapa final'!$J$10="Baja",'Mapa final'!$N$10="Moderado"),CONCATENATE("R",'Mapa final'!$A$10),"")</f>
        <v/>
      </c>
      <c r="W30" s="237"/>
      <c r="X30" s="236" t="str">
        <f ca="1">IF(AND('Mapa final'!$J$16="Baja",'Mapa final'!$N$16="Moderado"),CONCATENATE("R",'Mapa final'!$A$16),"")</f>
        <v/>
      </c>
      <c r="Y30" s="237"/>
      <c r="Z30" s="236" t="str">
        <f ca="1">IF(AND('Mapa final'!$J$22="Baja",'Mapa final'!$N$22="Moderado"),CONCATENATE("R",'Mapa final'!$A$22),"")</f>
        <v/>
      </c>
      <c r="AA30" s="238"/>
      <c r="AB30" s="239" t="str">
        <f ca="1">IF(AND('Mapa final'!$J$10="Baja",'Mapa final'!$N$10="Mayor"),CONCATENATE("R",'Mapa final'!$A$10),"")</f>
        <v/>
      </c>
      <c r="AC30" s="237"/>
      <c r="AD30" s="240" t="str">
        <f ca="1">IF(AND('Mapa final'!$J$16="Baja",'Mapa final'!$N$16="Mayor"),CONCATENATE("R",'Mapa final'!$A$16),"")</f>
        <v/>
      </c>
      <c r="AE30" s="237"/>
      <c r="AF30" s="240" t="str">
        <f ca="1">IF(AND('Mapa final'!$J$22="Baja",'Mapa final'!$N$22="Mayor"),CONCATENATE("R",'Mapa final'!$A$22),"")</f>
        <v/>
      </c>
      <c r="AG30" s="238"/>
      <c r="AH30" s="241" t="str">
        <f ca="1">IF(AND('Mapa final'!$J$10="Baja",'Mapa final'!$N$10="Catastrófico"),CONCATENATE("R",'Mapa final'!$A$10),"")</f>
        <v/>
      </c>
      <c r="AI30" s="237"/>
      <c r="AJ30" s="242" t="str">
        <f ca="1">IF(AND('Mapa final'!$J$16="Baja",'Mapa final'!$N$16="Catastrófico"),CONCATENATE("R",'Mapa final'!$A$16),"")</f>
        <v/>
      </c>
      <c r="AK30" s="237"/>
      <c r="AL30" s="242" t="str">
        <f ca="1">IF(AND('Mapa final'!$J$22="Baja",'Mapa final'!$N$22="Catastrófico"),CONCATENATE("R",'Mapa final'!$A$22),"")</f>
        <v/>
      </c>
      <c r="AM30" s="238"/>
      <c r="AN30" s="1"/>
      <c r="AO30" s="274" t="s">
        <v>148</v>
      </c>
      <c r="AP30" s="267"/>
      <c r="AQ30" s="267"/>
      <c r="AR30" s="267"/>
      <c r="AS30" s="267"/>
      <c r="AT30" s="268"/>
      <c r="AU30" s="1"/>
      <c r="AV30" s="1"/>
      <c r="AW30" s="1"/>
      <c r="AX30" s="1"/>
      <c r="AY30" s="1"/>
      <c r="AZ30" s="1"/>
      <c r="BA30" s="1"/>
      <c r="BB30" s="1"/>
      <c r="BC30" s="1"/>
      <c r="BD30" s="1"/>
      <c r="BE30" s="1"/>
      <c r="BF30" s="1"/>
      <c r="BG30" s="1"/>
      <c r="BH30" s="1"/>
      <c r="BI30" s="1"/>
    </row>
    <row r="31" spans="1:61" ht="15.75" customHeight="1">
      <c r="A31" s="1"/>
      <c r="B31" s="260"/>
      <c r="C31" s="165"/>
      <c r="D31" s="166"/>
      <c r="E31" s="177"/>
      <c r="F31" s="165"/>
      <c r="G31" s="165"/>
      <c r="H31" s="165"/>
      <c r="I31" s="165"/>
      <c r="J31" s="234"/>
      <c r="K31" s="235"/>
      <c r="L31" s="230"/>
      <c r="M31" s="235"/>
      <c r="N31" s="230"/>
      <c r="O31" s="231"/>
      <c r="P31" s="230"/>
      <c r="Q31" s="235"/>
      <c r="R31" s="230"/>
      <c r="S31" s="235"/>
      <c r="T31" s="230"/>
      <c r="U31" s="231"/>
      <c r="V31" s="234"/>
      <c r="W31" s="235"/>
      <c r="X31" s="230"/>
      <c r="Y31" s="235"/>
      <c r="Z31" s="230"/>
      <c r="AA31" s="231"/>
      <c r="AB31" s="234"/>
      <c r="AC31" s="235"/>
      <c r="AD31" s="230"/>
      <c r="AE31" s="235"/>
      <c r="AF31" s="230"/>
      <c r="AG31" s="231"/>
      <c r="AH31" s="234"/>
      <c r="AI31" s="235"/>
      <c r="AJ31" s="230"/>
      <c r="AK31" s="235"/>
      <c r="AL31" s="230"/>
      <c r="AM31" s="231"/>
      <c r="AN31" s="1"/>
      <c r="AO31" s="269"/>
      <c r="AP31" s="165"/>
      <c r="AQ31" s="165"/>
      <c r="AR31" s="165"/>
      <c r="AS31" s="165"/>
      <c r="AT31" s="270"/>
      <c r="AU31" s="1"/>
      <c r="AV31" s="1"/>
      <c r="AW31" s="1"/>
      <c r="AX31" s="1"/>
      <c r="AY31" s="1"/>
      <c r="AZ31" s="1"/>
      <c r="BA31" s="1"/>
      <c r="BB31" s="1"/>
      <c r="BC31" s="1"/>
      <c r="BD31" s="1"/>
      <c r="BE31" s="1"/>
      <c r="BF31" s="1"/>
      <c r="BG31" s="1"/>
      <c r="BH31" s="1"/>
      <c r="BI31" s="1"/>
    </row>
    <row r="32" spans="1:61" ht="15.75" customHeight="1">
      <c r="A32" s="1"/>
      <c r="B32" s="260"/>
      <c r="C32" s="165"/>
      <c r="D32" s="166"/>
      <c r="E32" s="177"/>
      <c r="F32" s="165"/>
      <c r="G32" s="165"/>
      <c r="H32" s="165"/>
      <c r="I32" s="165"/>
      <c r="J32" s="256" t="str">
        <f ca="1">IF(AND('Mapa final'!$J$28="Baja",'Mapa final'!$N$28="Leve"),CONCATENATE("R",'Mapa final'!$A$28),"")</f>
        <v/>
      </c>
      <c r="K32" s="233"/>
      <c r="L32" s="243" t="str">
        <f ca="1">IF(AND('Mapa final'!$J$34="Baja",'Mapa final'!$N$34="Leve"),CONCATENATE("R",'Mapa final'!$A$34),"")</f>
        <v/>
      </c>
      <c r="M32" s="233"/>
      <c r="N32" s="243" t="str">
        <f ca="1">IF(AND('Mapa final'!$J$40="Baja",'Mapa final'!$N$40="Leve"),CONCATENATE("R",'Mapa final'!$A$40),"")</f>
        <v/>
      </c>
      <c r="O32" s="229"/>
      <c r="P32" s="228" t="str">
        <f ca="1">IF(AND('Mapa final'!$J$28="Baja",'Mapa final'!$N$28="Menor"),CONCATENATE("R",'Mapa final'!$A$28),"")</f>
        <v/>
      </c>
      <c r="Q32" s="233"/>
      <c r="R32" s="228" t="str">
        <f ca="1">IF(AND('Mapa final'!$J$34="Baja",'Mapa final'!$N$34="Menor"),CONCATENATE("R",'Mapa final'!$A$34),"")</f>
        <v/>
      </c>
      <c r="S32" s="233"/>
      <c r="T32" s="228" t="str">
        <f ca="1">IF(AND('Mapa final'!$J$40="Baja",'Mapa final'!$N$40="Menor"),CONCATENATE("R",'Mapa final'!$A$40),"")</f>
        <v/>
      </c>
      <c r="U32" s="229"/>
      <c r="V32" s="232" t="str">
        <f ca="1">IF(AND('Mapa final'!$J$28="Baja",'Mapa final'!$N$28="Moderado"),CONCATENATE("R",'Mapa final'!$A$28),"")</f>
        <v/>
      </c>
      <c r="W32" s="233"/>
      <c r="X32" s="228" t="str">
        <f ca="1">IF(AND('Mapa final'!$J$34="Baja",'Mapa final'!$N$34="Moderado"),CONCATENATE("R",'Mapa final'!$A$34),"")</f>
        <v/>
      </c>
      <c r="Y32" s="233"/>
      <c r="Z32" s="228" t="str">
        <f ca="1">IF(AND('Mapa final'!$J$40="Baja",'Mapa final'!$N$40="Moderado"),CONCATENATE("R",'Mapa final'!$A$40),"")</f>
        <v/>
      </c>
      <c r="AA32" s="229"/>
      <c r="AB32" s="244" t="str">
        <f ca="1">IF(AND('Mapa final'!$J$28="Baja",'Mapa final'!$N$28="Mayor"),CONCATENATE("R",'Mapa final'!$A$28),"")</f>
        <v/>
      </c>
      <c r="AC32" s="233"/>
      <c r="AD32" s="245" t="str">
        <f ca="1">IF(AND('Mapa final'!$J$34="Baja",'Mapa final'!$N$34="Mayor"),CONCATENATE("R",'Mapa final'!$A$34),"")</f>
        <v/>
      </c>
      <c r="AE32" s="233"/>
      <c r="AF32" s="245" t="str">
        <f ca="1">IF(AND('Mapa final'!$J$40="Baja",'Mapa final'!$N$40="Mayor"),CONCATENATE("R",'Mapa final'!$A$40),"")</f>
        <v/>
      </c>
      <c r="AG32" s="229"/>
      <c r="AH32" s="246" t="str">
        <f ca="1">IF(AND('Mapa final'!$J$28="Baja",'Mapa final'!$N$28="Catastrófico"),CONCATENATE("R",'Mapa final'!$A$28),"")</f>
        <v/>
      </c>
      <c r="AI32" s="233"/>
      <c r="AJ32" s="247" t="str">
        <f ca="1">IF(AND('Mapa final'!$J$34="Baja",'Mapa final'!$N$34="Catastrófico"),CONCATENATE("R",'Mapa final'!$A$34),"")</f>
        <v/>
      </c>
      <c r="AK32" s="233"/>
      <c r="AL32" s="247" t="str">
        <f ca="1">IF(AND('Mapa final'!$J$40="Baja",'Mapa final'!$N$40="Catastrófico"),CONCATENATE("R",'Mapa final'!$A$40),"")</f>
        <v/>
      </c>
      <c r="AM32" s="229"/>
      <c r="AN32" s="1"/>
      <c r="AO32" s="269"/>
      <c r="AP32" s="165"/>
      <c r="AQ32" s="165"/>
      <c r="AR32" s="165"/>
      <c r="AS32" s="165"/>
      <c r="AT32" s="270"/>
      <c r="AU32" s="1"/>
      <c r="AV32" s="1"/>
      <c r="AW32" s="1"/>
      <c r="AX32" s="1"/>
      <c r="AY32" s="1"/>
      <c r="AZ32" s="1"/>
      <c r="BA32" s="1"/>
      <c r="BB32" s="1"/>
      <c r="BC32" s="1"/>
      <c r="BD32" s="1"/>
      <c r="BE32" s="1"/>
      <c r="BF32" s="1"/>
      <c r="BG32" s="1"/>
      <c r="BH32" s="1"/>
      <c r="BI32" s="1"/>
    </row>
    <row r="33" spans="1:61" ht="15.75" customHeight="1">
      <c r="A33" s="1"/>
      <c r="B33" s="260"/>
      <c r="C33" s="165"/>
      <c r="D33" s="166"/>
      <c r="E33" s="177"/>
      <c r="F33" s="165"/>
      <c r="G33" s="165"/>
      <c r="H33" s="165"/>
      <c r="I33" s="165"/>
      <c r="J33" s="234"/>
      <c r="K33" s="235"/>
      <c r="L33" s="230"/>
      <c r="M33" s="235"/>
      <c r="N33" s="230"/>
      <c r="O33" s="231"/>
      <c r="P33" s="230"/>
      <c r="Q33" s="235"/>
      <c r="R33" s="230"/>
      <c r="S33" s="235"/>
      <c r="T33" s="230"/>
      <c r="U33" s="231"/>
      <c r="V33" s="234"/>
      <c r="W33" s="235"/>
      <c r="X33" s="230"/>
      <c r="Y33" s="235"/>
      <c r="Z33" s="230"/>
      <c r="AA33" s="231"/>
      <c r="AB33" s="234"/>
      <c r="AC33" s="235"/>
      <c r="AD33" s="230"/>
      <c r="AE33" s="235"/>
      <c r="AF33" s="230"/>
      <c r="AG33" s="231"/>
      <c r="AH33" s="234"/>
      <c r="AI33" s="235"/>
      <c r="AJ33" s="230"/>
      <c r="AK33" s="235"/>
      <c r="AL33" s="230"/>
      <c r="AM33" s="231"/>
      <c r="AN33" s="1"/>
      <c r="AO33" s="269"/>
      <c r="AP33" s="165"/>
      <c r="AQ33" s="165"/>
      <c r="AR33" s="165"/>
      <c r="AS33" s="165"/>
      <c r="AT33" s="270"/>
      <c r="AU33" s="1"/>
      <c r="AV33" s="1"/>
      <c r="AW33" s="1"/>
      <c r="AX33" s="1"/>
      <c r="AY33" s="1"/>
      <c r="AZ33" s="1"/>
      <c r="BA33" s="1"/>
      <c r="BB33" s="1"/>
      <c r="BC33" s="1"/>
      <c r="BD33" s="1"/>
      <c r="BE33" s="1"/>
      <c r="BF33" s="1"/>
      <c r="BG33" s="1"/>
      <c r="BH33" s="1"/>
      <c r="BI33" s="1"/>
    </row>
    <row r="34" spans="1:61" ht="15.75" customHeight="1">
      <c r="A34" s="1"/>
      <c r="B34" s="260"/>
      <c r="C34" s="165"/>
      <c r="D34" s="166"/>
      <c r="E34" s="177"/>
      <c r="F34" s="165"/>
      <c r="G34" s="165"/>
      <c r="H34" s="165"/>
      <c r="I34" s="165"/>
      <c r="J34" s="256" t="str">
        <f ca="1">IF(AND('Mapa final'!$J$46="Baja",'Mapa final'!$N$46="Leve"),CONCATENATE("R",'Mapa final'!$A$46),"")</f>
        <v/>
      </c>
      <c r="K34" s="233"/>
      <c r="L34" s="243" t="str">
        <f ca="1">IF(AND('Mapa final'!$J$52="Baja",'Mapa final'!$N$52="Leve"),CONCATENATE("R",'Mapa final'!$A$52),"")</f>
        <v/>
      </c>
      <c r="M34" s="233"/>
      <c r="N34" s="243" t="str">
        <f ca="1">IF(AND('Mapa final'!$J$58="Baja",'Mapa final'!$N$58="Leve"),CONCATENATE("R",'Mapa final'!$A$58),"")</f>
        <v/>
      </c>
      <c r="O34" s="229"/>
      <c r="P34" s="228" t="str">
        <f ca="1">IF(AND('Mapa final'!$J$46="Baja",'Mapa final'!$N$46="Menor"),CONCATENATE("R",'Mapa final'!$A$46),"")</f>
        <v/>
      </c>
      <c r="Q34" s="233"/>
      <c r="R34" s="228" t="str">
        <f ca="1">IF(AND('Mapa final'!$J$52="Baja",'Mapa final'!$N$52="Menor"),CONCATENATE("R",'Mapa final'!$A$52),"")</f>
        <v/>
      </c>
      <c r="S34" s="233"/>
      <c r="T34" s="228" t="str">
        <f ca="1">IF(AND('Mapa final'!$J$58="Baja",'Mapa final'!$N$58="Menor"),CONCATENATE("R",'Mapa final'!$A$58),"")</f>
        <v/>
      </c>
      <c r="U34" s="229"/>
      <c r="V34" s="232" t="str">
        <f ca="1">IF(AND('Mapa final'!$J$46="Baja",'Mapa final'!$N$46="Moderado"),CONCATENATE("R",'Mapa final'!$A$46),"")</f>
        <v/>
      </c>
      <c r="W34" s="233"/>
      <c r="X34" s="228" t="str">
        <f ca="1">IF(AND('Mapa final'!$J$52="Baja",'Mapa final'!$N$52="Moderado"),CONCATENATE("R",'Mapa final'!$A$52),"")</f>
        <v/>
      </c>
      <c r="Y34" s="233"/>
      <c r="Z34" s="228" t="str">
        <f ca="1">IF(AND('Mapa final'!$J$58="Baja",'Mapa final'!$N$58="Moderado"),CONCATENATE("R",'Mapa final'!$A$58),"")</f>
        <v/>
      </c>
      <c r="AA34" s="229"/>
      <c r="AB34" s="244" t="str">
        <f ca="1">IF(AND('Mapa final'!$J$46="Baja",'Mapa final'!$N$46="Mayor"),CONCATENATE("R",'Mapa final'!$A$46),"")</f>
        <v/>
      </c>
      <c r="AC34" s="233"/>
      <c r="AD34" s="245" t="str">
        <f ca="1">IF(AND('Mapa final'!$J$52="Baja",'Mapa final'!$N$52="Mayor"),CONCATENATE("R",'Mapa final'!$A$52),"")</f>
        <v/>
      </c>
      <c r="AE34" s="233"/>
      <c r="AF34" s="245" t="str">
        <f ca="1">IF(AND('Mapa final'!$J$58="Baja",'Mapa final'!$N$58="Mayor"),CONCATENATE("R",'Mapa final'!$A$58),"")</f>
        <v/>
      </c>
      <c r="AG34" s="229"/>
      <c r="AH34" s="246" t="str">
        <f ca="1">IF(AND('Mapa final'!$J$46="Baja",'Mapa final'!$N$46="Catastrófico"),CONCATENATE("R",'Mapa final'!$A$46),"")</f>
        <v/>
      </c>
      <c r="AI34" s="233"/>
      <c r="AJ34" s="247" t="str">
        <f ca="1">IF(AND('Mapa final'!$J$52="Baja",'Mapa final'!$N$52="Catastrófico"),CONCATENATE("R",'Mapa final'!$A$52),"")</f>
        <v/>
      </c>
      <c r="AK34" s="233"/>
      <c r="AL34" s="247" t="str">
        <f ca="1">IF(AND('Mapa final'!$J$58="Baja",'Mapa final'!$N$58="Catastrófico"),CONCATENATE("R",'Mapa final'!$A$58),"")</f>
        <v/>
      </c>
      <c r="AM34" s="229"/>
      <c r="AN34" s="1"/>
      <c r="AO34" s="269"/>
      <c r="AP34" s="165"/>
      <c r="AQ34" s="165"/>
      <c r="AR34" s="165"/>
      <c r="AS34" s="165"/>
      <c r="AT34" s="270"/>
      <c r="AU34" s="1"/>
      <c r="AV34" s="1"/>
      <c r="AW34" s="1"/>
      <c r="AX34" s="1"/>
      <c r="AY34" s="1"/>
      <c r="AZ34" s="1"/>
      <c r="BA34" s="1"/>
      <c r="BB34" s="1"/>
      <c r="BC34" s="1"/>
      <c r="BD34" s="1"/>
      <c r="BE34" s="1"/>
      <c r="BF34" s="1"/>
      <c r="BG34" s="1"/>
      <c r="BH34" s="1"/>
      <c r="BI34" s="1"/>
    </row>
    <row r="35" spans="1:61" ht="15.75" customHeight="1">
      <c r="A35" s="1"/>
      <c r="B35" s="260"/>
      <c r="C35" s="165"/>
      <c r="D35" s="166"/>
      <c r="E35" s="177"/>
      <c r="F35" s="165"/>
      <c r="G35" s="165"/>
      <c r="H35" s="165"/>
      <c r="I35" s="165"/>
      <c r="J35" s="234"/>
      <c r="K35" s="235"/>
      <c r="L35" s="230"/>
      <c r="M35" s="235"/>
      <c r="N35" s="230"/>
      <c r="O35" s="231"/>
      <c r="P35" s="230"/>
      <c r="Q35" s="235"/>
      <c r="R35" s="230"/>
      <c r="S35" s="235"/>
      <c r="T35" s="230"/>
      <c r="U35" s="231"/>
      <c r="V35" s="234"/>
      <c r="W35" s="235"/>
      <c r="X35" s="230"/>
      <c r="Y35" s="235"/>
      <c r="Z35" s="230"/>
      <c r="AA35" s="231"/>
      <c r="AB35" s="234"/>
      <c r="AC35" s="235"/>
      <c r="AD35" s="230"/>
      <c r="AE35" s="235"/>
      <c r="AF35" s="230"/>
      <c r="AG35" s="231"/>
      <c r="AH35" s="234"/>
      <c r="AI35" s="235"/>
      <c r="AJ35" s="230"/>
      <c r="AK35" s="235"/>
      <c r="AL35" s="230"/>
      <c r="AM35" s="231"/>
      <c r="AN35" s="1"/>
      <c r="AO35" s="269"/>
      <c r="AP35" s="165"/>
      <c r="AQ35" s="165"/>
      <c r="AR35" s="165"/>
      <c r="AS35" s="165"/>
      <c r="AT35" s="270"/>
      <c r="AU35" s="1"/>
      <c r="AV35" s="1"/>
      <c r="AW35" s="1"/>
      <c r="AX35" s="1"/>
      <c r="AY35" s="1"/>
      <c r="AZ35" s="1"/>
      <c r="BA35" s="1"/>
      <c r="BB35" s="1"/>
      <c r="BC35" s="1"/>
      <c r="BD35" s="1"/>
      <c r="BE35" s="1"/>
      <c r="BF35" s="1"/>
      <c r="BG35" s="1"/>
      <c r="BH35" s="1"/>
      <c r="BI35" s="1"/>
    </row>
    <row r="36" spans="1:61" ht="15.75" customHeight="1">
      <c r="A36" s="1"/>
      <c r="B36" s="260"/>
      <c r="C36" s="165"/>
      <c r="D36" s="166"/>
      <c r="E36" s="177"/>
      <c r="F36" s="165"/>
      <c r="G36" s="165"/>
      <c r="H36" s="165"/>
      <c r="I36" s="165"/>
      <c r="J36" s="256" t="str">
        <f ca="1">IF(AND('Mapa final'!$J$64="Baja",'Mapa final'!$N$64="Leve"),CONCATENATE("R",'Mapa final'!$A$64),"")</f>
        <v/>
      </c>
      <c r="K36" s="233"/>
      <c r="L36" s="243" t="str">
        <f>IF(AND('Mapa final'!$J$70="Baja",'Mapa final'!$N$70="Leve"),CONCATENATE("R",'Mapa final'!$A$70),"")</f>
        <v/>
      </c>
      <c r="M36" s="233"/>
      <c r="N36" s="243" t="str">
        <f>IF(AND('Mapa final'!$J$76="Baja",'Mapa final'!$N$76="Leve"),CONCATENATE("R",'Mapa final'!$A$76),"")</f>
        <v/>
      </c>
      <c r="O36" s="229"/>
      <c r="P36" s="228" t="str">
        <f ca="1">IF(AND('Mapa final'!$J$64="Baja",'Mapa final'!$N$64="Menor"),CONCATENATE("R",'Mapa final'!$A$64),"")</f>
        <v/>
      </c>
      <c r="Q36" s="233"/>
      <c r="R36" s="228" t="str">
        <f>IF(AND('Mapa final'!$J$70="Baja",'Mapa final'!$N$70="Menor"),CONCATENATE("R",'Mapa final'!$A$70),"")</f>
        <v/>
      </c>
      <c r="S36" s="233"/>
      <c r="T36" s="228" t="str">
        <f>IF(AND('Mapa final'!$J$76="Baja",'Mapa final'!$N$76="Menor"),CONCATENATE("R",'Mapa final'!$A$76),"")</f>
        <v/>
      </c>
      <c r="U36" s="229"/>
      <c r="V36" s="232" t="str">
        <f ca="1">IF(AND('Mapa final'!$J$64="Baja",'Mapa final'!$N$64="Moderado"),CONCATENATE("R",'Mapa final'!$A$64),"")</f>
        <v/>
      </c>
      <c r="W36" s="233"/>
      <c r="X36" s="228" t="str">
        <f>IF(AND('Mapa final'!$J$70="Baja",'Mapa final'!$N$70="Moderado"),CONCATENATE("R",'Mapa final'!$A$70),"")</f>
        <v/>
      </c>
      <c r="Y36" s="233"/>
      <c r="Z36" s="228" t="str">
        <f>IF(AND('Mapa final'!$J$76="Baja",'Mapa final'!$N$76="Moderado"),CONCATENATE("R",'Mapa final'!$A$76),"")</f>
        <v/>
      </c>
      <c r="AA36" s="229"/>
      <c r="AB36" s="244" t="str">
        <f ca="1">IF(AND('Mapa final'!$J$64="Baja",'Mapa final'!$N$64="Mayor"),CONCATENATE("R",'Mapa final'!$A$64),"")</f>
        <v/>
      </c>
      <c r="AC36" s="233"/>
      <c r="AD36" s="245" t="str">
        <f>IF(AND('Mapa final'!$J$70="Baja",'Mapa final'!$N$70="Mayor"),CONCATENATE("R",'Mapa final'!$A$70),"")</f>
        <v/>
      </c>
      <c r="AE36" s="233"/>
      <c r="AF36" s="245" t="str">
        <f>IF(AND('Mapa final'!$J$76="Baja",'Mapa final'!$N$76="Mayor"),CONCATENATE("R",'Mapa final'!$A$76),"")</f>
        <v/>
      </c>
      <c r="AG36" s="229"/>
      <c r="AH36" s="246" t="str">
        <f ca="1">IF(AND('Mapa final'!$J$64="Baja",'Mapa final'!$N$64="Catastrófico"),CONCATENATE("R",'Mapa final'!$A$64),"")</f>
        <v/>
      </c>
      <c r="AI36" s="233"/>
      <c r="AJ36" s="247" t="str">
        <f>IF(AND('Mapa final'!$J$70="Baja",'Mapa final'!$N$70="Catastrófico"),CONCATENATE("R",'Mapa final'!$A$70),"")</f>
        <v/>
      </c>
      <c r="AK36" s="233"/>
      <c r="AL36" s="247" t="str">
        <f>IF(AND('Mapa final'!$J$76="Baja",'Mapa final'!$N$76="Catastrófico"),CONCATENATE("R",'Mapa final'!$A$76),"")</f>
        <v/>
      </c>
      <c r="AM36" s="229"/>
      <c r="AN36" s="1"/>
      <c r="AO36" s="269"/>
      <c r="AP36" s="165"/>
      <c r="AQ36" s="165"/>
      <c r="AR36" s="165"/>
      <c r="AS36" s="165"/>
      <c r="AT36" s="270"/>
      <c r="AU36" s="1"/>
      <c r="AV36" s="1"/>
      <c r="AW36" s="1"/>
      <c r="AX36" s="1"/>
      <c r="AY36" s="1"/>
      <c r="AZ36" s="1"/>
      <c r="BA36" s="1"/>
      <c r="BB36" s="1"/>
      <c r="BC36" s="1"/>
      <c r="BD36" s="1"/>
      <c r="BE36" s="1"/>
      <c r="BF36" s="1"/>
      <c r="BG36" s="1"/>
      <c r="BH36" s="1"/>
      <c r="BI36" s="1"/>
    </row>
    <row r="37" spans="1:61" ht="15.75" customHeight="1">
      <c r="A37" s="1"/>
      <c r="B37" s="260"/>
      <c r="C37" s="165"/>
      <c r="D37" s="166"/>
      <c r="E37" s="250"/>
      <c r="F37" s="251"/>
      <c r="G37" s="251"/>
      <c r="H37" s="251"/>
      <c r="I37" s="251"/>
      <c r="J37" s="250"/>
      <c r="K37" s="255"/>
      <c r="L37" s="254"/>
      <c r="M37" s="255"/>
      <c r="N37" s="254"/>
      <c r="O37" s="252"/>
      <c r="P37" s="254"/>
      <c r="Q37" s="255"/>
      <c r="R37" s="254"/>
      <c r="S37" s="255"/>
      <c r="T37" s="254"/>
      <c r="U37" s="252"/>
      <c r="V37" s="250"/>
      <c r="W37" s="255"/>
      <c r="X37" s="254"/>
      <c r="Y37" s="255"/>
      <c r="Z37" s="254"/>
      <c r="AA37" s="252"/>
      <c r="AB37" s="250"/>
      <c r="AC37" s="255"/>
      <c r="AD37" s="254"/>
      <c r="AE37" s="255"/>
      <c r="AF37" s="254"/>
      <c r="AG37" s="252"/>
      <c r="AH37" s="250"/>
      <c r="AI37" s="255"/>
      <c r="AJ37" s="254"/>
      <c r="AK37" s="255"/>
      <c r="AL37" s="254"/>
      <c r="AM37" s="252"/>
      <c r="AN37" s="1"/>
      <c r="AO37" s="271"/>
      <c r="AP37" s="272"/>
      <c r="AQ37" s="272"/>
      <c r="AR37" s="272"/>
      <c r="AS37" s="272"/>
      <c r="AT37" s="273"/>
      <c r="AU37" s="1"/>
      <c r="AV37" s="1"/>
      <c r="AW37" s="1"/>
      <c r="AX37" s="1"/>
      <c r="AY37" s="1"/>
      <c r="AZ37" s="1"/>
      <c r="BA37" s="1"/>
      <c r="BB37" s="1"/>
      <c r="BC37" s="1"/>
      <c r="BD37" s="1"/>
      <c r="BE37" s="1"/>
      <c r="BF37" s="1"/>
      <c r="BG37" s="1"/>
      <c r="BH37" s="1"/>
      <c r="BI37" s="1"/>
    </row>
    <row r="38" spans="1:61" ht="15.75" customHeight="1">
      <c r="A38" s="1"/>
      <c r="B38" s="260"/>
      <c r="C38" s="165"/>
      <c r="D38" s="166"/>
      <c r="E38" s="248" t="s">
        <v>149</v>
      </c>
      <c r="F38" s="249"/>
      <c r="G38" s="249"/>
      <c r="H38" s="249"/>
      <c r="I38" s="238"/>
      <c r="J38" s="264" t="str">
        <f ca="1">IF(AND('Mapa final'!$J$10="Muy Baja",'Mapa final'!$N$10="Leve"),CONCATENATE("R",'Mapa final'!$A$10),"")</f>
        <v/>
      </c>
      <c r="K38" s="237"/>
      <c r="L38" s="265" t="str">
        <f ca="1">IF(AND('Mapa final'!$J$16="Muy Baja",'Mapa final'!$N$16="Leve"),CONCATENATE("R",'Mapa final'!$A$16),"")</f>
        <v/>
      </c>
      <c r="M38" s="237"/>
      <c r="N38" s="265" t="str">
        <f ca="1">IF(AND('Mapa final'!$J$22="Muy Baja",'Mapa final'!$N$22="Leve"),CONCATENATE("R",'Mapa final'!$A$22),"")</f>
        <v/>
      </c>
      <c r="O38" s="238"/>
      <c r="P38" s="264" t="str">
        <f ca="1">IF(AND('Mapa final'!$J$10="Muy Baja",'Mapa final'!$N$10="Menor"),CONCATENATE("R",'Mapa final'!$A$10),"")</f>
        <v/>
      </c>
      <c r="Q38" s="237"/>
      <c r="R38" s="265" t="str">
        <f ca="1">IF(AND('Mapa final'!$J$16="Muy Baja",'Mapa final'!$N$16="Menor"),CONCATENATE("R",'Mapa final'!$A$16),"")</f>
        <v/>
      </c>
      <c r="S38" s="237"/>
      <c r="T38" s="265" t="str">
        <f ca="1">IF(AND('Mapa final'!$J$22="Muy Baja",'Mapa final'!$N$22="Menor"),CONCATENATE("R",'Mapa final'!$A$22),"")</f>
        <v/>
      </c>
      <c r="U38" s="238"/>
      <c r="V38" s="253" t="str">
        <f ca="1">IF(AND('Mapa final'!$J$10="Muy Baja",'Mapa final'!$N$10="Moderado"),CONCATENATE("R",'Mapa final'!$A$10),"")</f>
        <v/>
      </c>
      <c r="W38" s="237"/>
      <c r="X38" s="236" t="str">
        <f ca="1">IF(AND('Mapa final'!$J$16="Muy Baja",'Mapa final'!$N$16="Moderado"),CONCATENATE("R",'Mapa final'!$A$16),"")</f>
        <v/>
      </c>
      <c r="Y38" s="237"/>
      <c r="Z38" s="236" t="str">
        <f ca="1">IF(AND('Mapa final'!$J$22="Muy Baja",'Mapa final'!$N$22="Moderado"),CONCATENATE("R",'Mapa final'!$A$22),"")</f>
        <v/>
      </c>
      <c r="AA38" s="238"/>
      <c r="AB38" s="239" t="str">
        <f ca="1">IF(AND('Mapa final'!$J$10="Muy Baja",'Mapa final'!$N$10="Mayor"),CONCATENATE("R",'Mapa final'!$A$10),"")</f>
        <v/>
      </c>
      <c r="AC38" s="237"/>
      <c r="AD38" s="240" t="str">
        <f ca="1">IF(AND('Mapa final'!$J$16="Muy Baja",'Mapa final'!$N$16="Mayor"),CONCATENATE("R",'Mapa final'!$A$16),"")</f>
        <v/>
      </c>
      <c r="AE38" s="237"/>
      <c r="AF38" s="240" t="str">
        <f ca="1">IF(AND('Mapa final'!$J$22="Muy Baja",'Mapa final'!$N$22="Mayor"),CONCATENATE("R",'Mapa final'!$A$22),"")</f>
        <v/>
      </c>
      <c r="AG38" s="238"/>
      <c r="AH38" s="241" t="str">
        <f ca="1">IF(AND('Mapa final'!$J$10="Muy Baja",'Mapa final'!$N$10="Catastrófico"),CONCATENATE("R",'Mapa final'!$A$10),"")</f>
        <v/>
      </c>
      <c r="AI38" s="237"/>
      <c r="AJ38" s="242" t="str">
        <f ca="1">IF(AND('Mapa final'!$J$16="Muy Baja",'Mapa final'!$N$16="Catastrófico"),CONCATENATE("R",'Mapa final'!$A$16),"")</f>
        <v/>
      </c>
      <c r="AK38" s="237"/>
      <c r="AL38" s="242" t="str">
        <f ca="1">IF(AND('Mapa final'!$J$22="Muy Baja",'Mapa final'!$N$22="Catastrófico"),CONCATENATE("R",'Mapa final'!$A$22),"")</f>
        <v/>
      </c>
      <c r="AM38" s="238"/>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c r="A39" s="1"/>
      <c r="B39" s="260"/>
      <c r="C39" s="165"/>
      <c r="D39" s="166"/>
      <c r="E39" s="177"/>
      <c r="F39" s="165"/>
      <c r="G39" s="165"/>
      <c r="H39" s="165"/>
      <c r="I39" s="166"/>
      <c r="J39" s="234"/>
      <c r="K39" s="235"/>
      <c r="L39" s="230"/>
      <c r="M39" s="235"/>
      <c r="N39" s="230"/>
      <c r="O39" s="231"/>
      <c r="P39" s="234"/>
      <c r="Q39" s="235"/>
      <c r="R39" s="230"/>
      <c r="S39" s="235"/>
      <c r="T39" s="230"/>
      <c r="U39" s="231"/>
      <c r="V39" s="234"/>
      <c r="W39" s="235"/>
      <c r="X39" s="230"/>
      <c r="Y39" s="235"/>
      <c r="Z39" s="230"/>
      <c r="AA39" s="231"/>
      <c r="AB39" s="234"/>
      <c r="AC39" s="235"/>
      <c r="AD39" s="230"/>
      <c r="AE39" s="235"/>
      <c r="AF39" s="230"/>
      <c r="AG39" s="231"/>
      <c r="AH39" s="234"/>
      <c r="AI39" s="235"/>
      <c r="AJ39" s="230"/>
      <c r="AK39" s="235"/>
      <c r="AL39" s="230"/>
      <c r="AM39" s="231"/>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c r="A40" s="1"/>
      <c r="B40" s="260"/>
      <c r="C40" s="165"/>
      <c r="D40" s="166"/>
      <c r="E40" s="177"/>
      <c r="F40" s="165"/>
      <c r="G40" s="165"/>
      <c r="H40" s="165"/>
      <c r="I40" s="166"/>
      <c r="J40" s="256" t="str">
        <f ca="1">IF(AND('Mapa final'!$J$28="Muy Baja",'Mapa final'!$N$28="Leve"),CONCATENATE("R",'Mapa final'!$A$28),"")</f>
        <v/>
      </c>
      <c r="K40" s="233"/>
      <c r="L40" s="243" t="str">
        <f ca="1">IF(AND('Mapa final'!$J$34="Muy Baja",'Mapa final'!$N$34="Leve"),CONCATENATE("R",'Mapa final'!$A$34),"")</f>
        <v/>
      </c>
      <c r="M40" s="233"/>
      <c r="N40" s="243" t="str">
        <f ca="1">IF(AND('Mapa final'!$J$40="Muy Baja",'Mapa final'!$N$40="Leve"),CONCATENATE("R",'Mapa final'!$A$40),"")</f>
        <v/>
      </c>
      <c r="O40" s="229"/>
      <c r="P40" s="256" t="str">
        <f ca="1">IF(AND('Mapa final'!$J$28="Muy Baja",'Mapa final'!$N$28="Menor"),CONCATENATE("R",'Mapa final'!$A$28),"")</f>
        <v/>
      </c>
      <c r="Q40" s="233"/>
      <c r="R40" s="243" t="str">
        <f ca="1">IF(AND('Mapa final'!$J$34="Muy Baja",'Mapa final'!$N$34="Menor"),CONCATENATE("R",'Mapa final'!$A$34),"")</f>
        <v/>
      </c>
      <c r="S40" s="233"/>
      <c r="T40" s="243" t="str">
        <f ca="1">IF(AND('Mapa final'!$J$40="Muy Baja",'Mapa final'!$N$40="Menor"),CONCATENATE("R",'Mapa final'!$A$40),"")</f>
        <v/>
      </c>
      <c r="U40" s="229"/>
      <c r="V40" s="232" t="str">
        <f ca="1">IF(AND('Mapa final'!$J$28="Muy Baja",'Mapa final'!$N$28="Moderado"),CONCATENATE("R",'Mapa final'!$A$28),"")</f>
        <v/>
      </c>
      <c r="W40" s="233"/>
      <c r="X40" s="228" t="str">
        <f ca="1">IF(AND('Mapa final'!$J$34="Muy Baja",'Mapa final'!$N$34="Moderado"),CONCATENATE("R",'Mapa final'!$A$34),"")</f>
        <v/>
      </c>
      <c r="Y40" s="233"/>
      <c r="Z40" s="228" t="str">
        <f ca="1">IF(AND('Mapa final'!$J$40="Muy Baja",'Mapa final'!$N$40="Moderado"),CONCATENATE("R",'Mapa final'!$A$40),"")</f>
        <v/>
      </c>
      <c r="AA40" s="229"/>
      <c r="AB40" s="244" t="str">
        <f ca="1">IF(AND('Mapa final'!$J$28="Muy Baja",'Mapa final'!$N$28="Mayor"),CONCATENATE("R",'Mapa final'!$A$28),"")</f>
        <v/>
      </c>
      <c r="AC40" s="233"/>
      <c r="AD40" s="245" t="str">
        <f ca="1">IF(AND('Mapa final'!$J$34="Muy Baja",'Mapa final'!$N$34="Mayor"),CONCATENATE("R",'Mapa final'!$A$34),"")</f>
        <v/>
      </c>
      <c r="AE40" s="233"/>
      <c r="AF40" s="245" t="str">
        <f ca="1">IF(AND('Mapa final'!$J$40="Muy Baja",'Mapa final'!$N$40="Mayor"),CONCATENATE("R",'Mapa final'!$A$40),"")</f>
        <v/>
      </c>
      <c r="AG40" s="229"/>
      <c r="AH40" s="246" t="str">
        <f ca="1">IF(AND('Mapa final'!$J$28="Muy Baja",'Mapa final'!$N$28="Catastrófico"),CONCATENATE("R",'Mapa final'!$A$28),"")</f>
        <v/>
      </c>
      <c r="AI40" s="233"/>
      <c r="AJ40" s="247" t="str">
        <f ca="1">IF(AND('Mapa final'!$J$34="Muy Baja",'Mapa final'!$N$34="Catastrófico"),CONCATENATE("R",'Mapa final'!$A$34),"")</f>
        <v/>
      </c>
      <c r="AK40" s="233"/>
      <c r="AL40" s="247" t="str">
        <f ca="1">IF(AND('Mapa final'!$J$40="Muy Baja",'Mapa final'!$N$40="Catastrófico"),CONCATENATE("R",'Mapa final'!$A$40),"")</f>
        <v/>
      </c>
      <c r="AM40" s="229"/>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c r="A41" s="1"/>
      <c r="B41" s="260"/>
      <c r="C41" s="165"/>
      <c r="D41" s="166"/>
      <c r="E41" s="177"/>
      <c r="F41" s="165"/>
      <c r="G41" s="165"/>
      <c r="H41" s="165"/>
      <c r="I41" s="166"/>
      <c r="J41" s="234"/>
      <c r="K41" s="235"/>
      <c r="L41" s="230"/>
      <c r="M41" s="235"/>
      <c r="N41" s="230"/>
      <c r="O41" s="231"/>
      <c r="P41" s="234"/>
      <c r="Q41" s="235"/>
      <c r="R41" s="230"/>
      <c r="S41" s="235"/>
      <c r="T41" s="230"/>
      <c r="U41" s="231"/>
      <c r="V41" s="234"/>
      <c r="W41" s="235"/>
      <c r="X41" s="230"/>
      <c r="Y41" s="235"/>
      <c r="Z41" s="230"/>
      <c r="AA41" s="231"/>
      <c r="AB41" s="234"/>
      <c r="AC41" s="235"/>
      <c r="AD41" s="230"/>
      <c r="AE41" s="235"/>
      <c r="AF41" s="230"/>
      <c r="AG41" s="231"/>
      <c r="AH41" s="234"/>
      <c r="AI41" s="235"/>
      <c r="AJ41" s="230"/>
      <c r="AK41" s="235"/>
      <c r="AL41" s="230"/>
      <c r="AM41" s="231"/>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c r="A42" s="1"/>
      <c r="B42" s="260"/>
      <c r="C42" s="165"/>
      <c r="D42" s="166"/>
      <c r="E42" s="177"/>
      <c r="F42" s="165"/>
      <c r="G42" s="165"/>
      <c r="H42" s="165"/>
      <c r="I42" s="166"/>
      <c r="J42" s="256" t="str">
        <f ca="1">IF(AND('Mapa final'!$J$46="Muy Baja",'Mapa final'!$N$46="Leve"),CONCATENATE("R",'Mapa final'!$A$46),"")</f>
        <v/>
      </c>
      <c r="K42" s="233"/>
      <c r="L42" s="243" t="str">
        <f ca="1">IF(AND('Mapa final'!$J$52="Muy Baja",'Mapa final'!$N$52="Leve"),CONCATENATE("R",'Mapa final'!$A$52),"")</f>
        <v/>
      </c>
      <c r="M42" s="233"/>
      <c r="N42" s="243" t="str">
        <f ca="1">IF(AND('Mapa final'!$J$58="Muy Baja",'Mapa final'!$N$58="Leve"),CONCATENATE("R",'Mapa final'!$A$58),"")</f>
        <v/>
      </c>
      <c r="O42" s="229"/>
      <c r="P42" s="256" t="str">
        <f ca="1">IF(AND('Mapa final'!$J$46="Muy Baja",'Mapa final'!$N$46="Menor"),CONCATENATE("R",'Mapa final'!$A$46),"")</f>
        <v/>
      </c>
      <c r="Q42" s="233"/>
      <c r="R42" s="243" t="str">
        <f ca="1">IF(AND('Mapa final'!$J$52="Muy Baja",'Mapa final'!$N$52="Menor"),CONCATENATE("R",'Mapa final'!$A$52),"")</f>
        <v/>
      </c>
      <c r="S42" s="233"/>
      <c r="T42" s="243" t="str">
        <f ca="1">IF(AND('Mapa final'!$J$58="Muy Baja",'Mapa final'!$N$58="Menor"),CONCATENATE("R",'Mapa final'!$A$58),"")</f>
        <v/>
      </c>
      <c r="U42" s="229"/>
      <c r="V42" s="232" t="str">
        <f ca="1">IF(AND('Mapa final'!$J$46="Muy Baja",'Mapa final'!$N$46="Moderado"),CONCATENATE("R",'Mapa final'!$A$46),"")</f>
        <v/>
      </c>
      <c r="W42" s="233"/>
      <c r="X42" s="228" t="str">
        <f ca="1">IF(AND('Mapa final'!$J$52="Muy Baja",'Mapa final'!$N$52="Moderado"),CONCATENATE("R",'Mapa final'!$A$52),"")</f>
        <v/>
      </c>
      <c r="Y42" s="233"/>
      <c r="Z42" s="228" t="str">
        <f ca="1">IF(AND('Mapa final'!$J$58="Muy Baja",'Mapa final'!$N$58="Moderado"),CONCATENATE("R",'Mapa final'!$A$58),"")</f>
        <v/>
      </c>
      <c r="AA42" s="229"/>
      <c r="AB42" s="244" t="str">
        <f ca="1">IF(AND('Mapa final'!$J$46="Muy Baja",'Mapa final'!$N$46="Mayor"),CONCATENATE("R",'Mapa final'!$A$46),"")</f>
        <v/>
      </c>
      <c r="AC42" s="233"/>
      <c r="AD42" s="245" t="str">
        <f ca="1">IF(AND('Mapa final'!$J$52="Muy Baja",'Mapa final'!$N$52="Mayor"),CONCATENATE("R",'Mapa final'!$A$52),"")</f>
        <v/>
      </c>
      <c r="AE42" s="233"/>
      <c r="AF42" s="245" t="str">
        <f ca="1">IF(AND('Mapa final'!$J$58="Muy Baja",'Mapa final'!$N$58="Mayor"),CONCATENATE("R",'Mapa final'!$A$58),"")</f>
        <v/>
      </c>
      <c r="AG42" s="229"/>
      <c r="AH42" s="246" t="str">
        <f ca="1">IF(AND('Mapa final'!$J$46="Muy Baja",'Mapa final'!$N$46="Catastrófico"),CONCATENATE("R",'Mapa final'!$A$46),"")</f>
        <v/>
      </c>
      <c r="AI42" s="233"/>
      <c r="AJ42" s="247" t="str">
        <f ca="1">IF(AND('Mapa final'!$J$52="Muy Baja",'Mapa final'!$N$52="Catastrófico"),CONCATENATE("R",'Mapa final'!$A$52),"")</f>
        <v/>
      </c>
      <c r="AK42" s="233"/>
      <c r="AL42" s="247" t="str">
        <f ca="1">IF(AND('Mapa final'!$J$58="Muy Baja",'Mapa final'!$N$58="Catastrófico"),CONCATENATE("R",'Mapa final'!$A$58),"")</f>
        <v/>
      </c>
      <c r="AM42" s="229"/>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c r="A43" s="1"/>
      <c r="B43" s="260"/>
      <c r="C43" s="165"/>
      <c r="D43" s="166"/>
      <c r="E43" s="177"/>
      <c r="F43" s="165"/>
      <c r="G43" s="165"/>
      <c r="H43" s="165"/>
      <c r="I43" s="166"/>
      <c r="J43" s="234"/>
      <c r="K43" s="235"/>
      <c r="L43" s="230"/>
      <c r="M43" s="235"/>
      <c r="N43" s="230"/>
      <c r="O43" s="231"/>
      <c r="P43" s="234"/>
      <c r="Q43" s="235"/>
      <c r="R43" s="230"/>
      <c r="S43" s="235"/>
      <c r="T43" s="230"/>
      <c r="U43" s="231"/>
      <c r="V43" s="234"/>
      <c r="W43" s="235"/>
      <c r="X43" s="230"/>
      <c r="Y43" s="235"/>
      <c r="Z43" s="230"/>
      <c r="AA43" s="231"/>
      <c r="AB43" s="234"/>
      <c r="AC43" s="235"/>
      <c r="AD43" s="230"/>
      <c r="AE43" s="235"/>
      <c r="AF43" s="230"/>
      <c r="AG43" s="231"/>
      <c r="AH43" s="234"/>
      <c r="AI43" s="235"/>
      <c r="AJ43" s="230"/>
      <c r="AK43" s="235"/>
      <c r="AL43" s="230"/>
      <c r="AM43" s="231"/>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c r="A44" s="1"/>
      <c r="B44" s="260"/>
      <c r="C44" s="165"/>
      <c r="D44" s="166"/>
      <c r="E44" s="177"/>
      <c r="F44" s="165"/>
      <c r="G44" s="165"/>
      <c r="H44" s="165"/>
      <c r="I44" s="166"/>
      <c r="J44" s="256" t="str">
        <f ca="1">IF(AND('Mapa final'!$J$64="Muy Baja",'Mapa final'!$N$64="Leve"),CONCATENATE("R",'Mapa final'!$A$64),"")</f>
        <v/>
      </c>
      <c r="K44" s="233"/>
      <c r="L44" s="243" t="str">
        <f>IF(AND('Mapa final'!$J$70="Muy Baja",'Mapa final'!$N$70="Leve"),CONCATENATE("R",'Mapa final'!$A$70),"")</f>
        <v/>
      </c>
      <c r="M44" s="233"/>
      <c r="N44" s="243" t="str">
        <f>IF(AND('Mapa final'!$J$76="Muy Baja",'Mapa final'!$N$76="Leve"),CONCATENATE("R",'Mapa final'!$A$76),"")</f>
        <v/>
      </c>
      <c r="O44" s="229"/>
      <c r="P44" s="256" t="str">
        <f ca="1">IF(AND('Mapa final'!$J$64="Muy Baja",'Mapa final'!$N$64="Menor"),CONCATENATE("R",'Mapa final'!$A$64),"")</f>
        <v/>
      </c>
      <c r="Q44" s="233"/>
      <c r="R44" s="243" t="str">
        <f>IF(AND('Mapa final'!$J$70="Muy Baja",'Mapa final'!$N$70="Menor"),CONCATENATE("R",'Mapa final'!$A$70),"")</f>
        <v/>
      </c>
      <c r="S44" s="233"/>
      <c r="T44" s="243" t="str">
        <f>IF(AND('Mapa final'!$J$76="Muy Baja",'Mapa final'!$N$76="Menor"),CONCATENATE("R",'Mapa final'!$A$76),"")</f>
        <v/>
      </c>
      <c r="U44" s="229"/>
      <c r="V44" s="232" t="str">
        <f ca="1">IF(AND('Mapa final'!$J$64="Muy Baja",'Mapa final'!$N$64="Moderado"),CONCATENATE("R",'Mapa final'!$A$64),"")</f>
        <v/>
      </c>
      <c r="W44" s="233"/>
      <c r="X44" s="228" t="str">
        <f>IF(AND('Mapa final'!$J$70="Muy Baja",'Mapa final'!$N$70="Moderado"),CONCATENATE("R",'Mapa final'!$A$70),"")</f>
        <v/>
      </c>
      <c r="Y44" s="233"/>
      <c r="Z44" s="228" t="str">
        <f>IF(AND('Mapa final'!$J$76="Muy Baja",'Mapa final'!$N$76="Moderado"),CONCATENATE("R",'Mapa final'!$A$76),"")</f>
        <v/>
      </c>
      <c r="AA44" s="229"/>
      <c r="AB44" s="244" t="str">
        <f ca="1">IF(AND('Mapa final'!$J$64="Muy Baja",'Mapa final'!$N$64="Mayor"),CONCATENATE("R",'Mapa final'!$A$64),"")</f>
        <v/>
      </c>
      <c r="AC44" s="233"/>
      <c r="AD44" s="245" t="str">
        <f>IF(AND('Mapa final'!$J$70="Muy Baja",'Mapa final'!$N$70="Mayor"),CONCATENATE("R",'Mapa final'!$A$70),"")</f>
        <v/>
      </c>
      <c r="AE44" s="233"/>
      <c r="AF44" s="245" t="str">
        <f>IF(AND('Mapa final'!$J$76="Muy Baja",'Mapa final'!$N$76="Mayor"),CONCATENATE("R",'Mapa final'!$A$76),"")</f>
        <v/>
      </c>
      <c r="AG44" s="229"/>
      <c r="AH44" s="246" t="str">
        <f ca="1">IF(AND('Mapa final'!$J$64="Muy Baja",'Mapa final'!$N$64="Catastrófico"),CONCATENATE("R",'Mapa final'!$A$64),"")</f>
        <v/>
      </c>
      <c r="AI44" s="233"/>
      <c r="AJ44" s="247" t="str">
        <f>IF(AND('Mapa final'!$J$70="Muy Baja",'Mapa final'!$N$70="Catastrófico"),CONCATENATE("R",'Mapa final'!$A$70),"")</f>
        <v/>
      </c>
      <c r="AK44" s="233"/>
      <c r="AL44" s="247" t="str">
        <f>IF(AND('Mapa final'!$J$76="Muy Baja",'Mapa final'!$N$76="Catastrófico"),CONCATENATE("R",'Mapa final'!$A$76),"")</f>
        <v/>
      </c>
      <c r="AM44" s="229"/>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c r="A45" s="1"/>
      <c r="B45" s="230"/>
      <c r="C45" s="262"/>
      <c r="D45" s="231"/>
      <c r="E45" s="250"/>
      <c r="F45" s="251"/>
      <c r="G45" s="251"/>
      <c r="H45" s="251"/>
      <c r="I45" s="252"/>
      <c r="J45" s="250"/>
      <c r="K45" s="255"/>
      <c r="L45" s="254"/>
      <c r="M45" s="255"/>
      <c r="N45" s="254"/>
      <c r="O45" s="252"/>
      <c r="P45" s="250"/>
      <c r="Q45" s="255"/>
      <c r="R45" s="254"/>
      <c r="S45" s="255"/>
      <c r="T45" s="254"/>
      <c r="U45" s="252"/>
      <c r="V45" s="250"/>
      <c r="W45" s="255"/>
      <c r="X45" s="254"/>
      <c r="Y45" s="255"/>
      <c r="Z45" s="254"/>
      <c r="AA45" s="252"/>
      <c r="AB45" s="250"/>
      <c r="AC45" s="255"/>
      <c r="AD45" s="254"/>
      <c r="AE45" s="255"/>
      <c r="AF45" s="254"/>
      <c r="AG45" s="252"/>
      <c r="AH45" s="250"/>
      <c r="AI45" s="255"/>
      <c r="AJ45" s="254"/>
      <c r="AK45" s="255"/>
      <c r="AL45" s="254"/>
      <c r="AM45" s="252"/>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c r="A46" s="1"/>
      <c r="B46" s="1"/>
      <c r="C46" s="1"/>
      <c r="D46" s="1"/>
      <c r="E46" s="1"/>
      <c r="F46" s="1"/>
      <c r="G46" s="1"/>
      <c r="H46" s="1"/>
      <c r="I46" s="1"/>
      <c r="J46" s="248" t="s">
        <v>150</v>
      </c>
      <c r="K46" s="249"/>
      <c r="L46" s="249"/>
      <c r="M46" s="249"/>
      <c r="N46" s="249"/>
      <c r="O46" s="238"/>
      <c r="P46" s="248" t="s">
        <v>151</v>
      </c>
      <c r="Q46" s="249"/>
      <c r="R46" s="249"/>
      <c r="S46" s="249"/>
      <c r="T46" s="249"/>
      <c r="U46" s="238"/>
      <c r="V46" s="248" t="s">
        <v>152</v>
      </c>
      <c r="W46" s="249"/>
      <c r="X46" s="249"/>
      <c r="Y46" s="249"/>
      <c r="Z46" s="249"/>
      <c r="AA46" s="238"/>
      <c r="AB46" s="248" t="s">
        <v>153</v>
      </c>
      <c r="AC46" s="249"/>
      <c r="AD46" s="249"/>
      <c r="AE46" s="249"/>
      <c r="AF46" s="249"/>
      <c r="AG46" s="238"/>
      <c r="AH46" s="248" t="s">
        <v>154</v>
      </c>
      <c r="AI46" s="249"/>
      <c r="AJ46" s="249"/>
      <c r="AK46" s="249"/>
      <c r="AL46" s="249"/>
      <c r="AM46" s="238"/>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c r="A47" s="1"/>
      <c r="B47" s="1"/>
      <c r="C47" s="1"/>
      <c r="D47" s="1"/>
      <c r="E47" s="1"/>
      <c r="F47" s="1"/>
      <c r="G47" s="1"/>
      <c r="H47" s="1"/>
      <c r="I47" s="1"/>
      <c r="J47" s="177"/>
      <c r="K47" s="165"/>
      <c r="L47" s="165"/>
      <c r="M47" s="165"/>
      <c r="N47" s="165"/>
      <c r="O47" s="166"/>
      <c r="P47" s="177"/>
      <c r="Q47" s="165"/>
      <c r="R47" s="165"/>
      <c r="S47" s="165"/>
      <c r="T47" s="165"/>
      <c r="U47" s="166"/>
      <c r="V47" s="177"/>
      <c r="W47" s="165"/>
      <c r="X47" s="165"/>
      <c r="Y47" s="165"/>
      <c r="Z47" s="165"/>
      <c r="AA47" s="166"/>
      <c r="AB47" s="177"/>
      <c r="AC47" s="165"/>
      <c r="AD47" s="165"/>
      <c r="AE47" s="165"/>
      <c r="AF47" s="165"/>
      <c r="AG47" s="166"/>
      <c r="AH47" s="177"/>
      <c r="AI47" s="165"/>
      <c r="AJ47" s="165"/>
      <c r="AK47" s="165"/>
      <c r="AL47" s="165"/>
      <c r="AM47" s="166"/>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c r="A48" s="1"/>
      <c r="B48" s="1"/>
      <c r="C48" s="1"/>
      <c r="D48" s="1"/>
      <c r="E48" s="1"/>
      <c r="F48" s="1"/>
      <c r="G48" s="1"/>
      <c r="H48" s="1"/>
      <c r="I48" s="1"/>
      <c r="J48" s="177"/>
      <c r="K48" s="165"/>
      <c r="L48" s="165"/>
      <c r="M48" s="165"/>
      <c r="N48" s="165"/>
      <c r="O48" s="166"/>
      <c r="P48" s="177"/>
      <c r="Q48" s="165"/>
      <c r="R48" s="165"/>
      <c r="S48" s="165"/>
      <c r="T48" s="165"/>
      <c r="U48" s="166"/>
      <c r="V48" s="177"/>
      <c r="W48" s="165"/>
      <c r="X48" s="165"/>
      <c r="Y48" s="165"/>
      <c r="Z48" s="165"/>
      <c r="AA48" s="166"/>
      <c r="AB48" s="177"/>
      <c r="AC48" s="165"/>
      <c r="AD48" s="165"/>
      <c r="AE48" s="165"/>
      <c r="AF48" s="165"/>
      <c r="AG48" s="166"/>
      <c r="AH48" s="177"/>
      <c r="AI48" s="165"/>
      <c r="AJ48" s="165"/>
      <c r="AK48" s="165"/>
      <c r="AL48" s="165"/>
      <c r="AM48" s="166"/>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c r="A49" s="1"/>
      <c r="B49" s="1"/>
      <c r="C49" s="1"/>
      <c r="D49" s="1"/>
      <c r="E49" s="1"/>
      <c r="F49" s="1"/>
      <c r="G49" s="1"/>
      <c r="H49" s="1"/>
      <c r="I49" s="1"/>
      <c r="J49" s="177"/>
      <c r="K49" s="165"/>
      <c r="L49" s="165"/>
      <c r="M49" s="165"/>
      <c r="N49" s="165"/>
      <c r="O49" s="166"/>
      <c r="P49" s="177"/>
      <c r="Q49" s="165"/>
      <c r="R49" s="165"/>
      <c r="S49" s="165"/>
      <c r="T49" s="165"/>
      <c r="U49" s="166"/>
      <c r="V49" s="177"/>
      <c r="W49" s="165"/>
      <c r="X49" s="165"/>
      <c r="Y49" s="165"/>
      <c r="Z49" s="165"/>
      <c r="AA49" s="166"/>
      <c r="AB49" s="177"/>
      <c r="AC49" s="165"/>
      <c r="AD49" s="165"/>
      <c r="AE49" s="165"/>
      <c r="AF49" s="165"/>
      <c r="AG49" s="166"/>
      <c r="AH49" s="177"/>
      <c r="AI49" s="165"/>
      <c r="AJ49" s="165"/>
      <c r="AK49" s="165"/>
      <c r="AL49" s="165"/>
      <c r="AM49" s="166"/>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c r="A50" s="1"/>
      <c r="B50" s="1"/>
      <c r="C50" s="1"/>
      <c r="D50" s="1"/>
      <c r="E50" s="1"/>
      <c r="F50" s="1"/>
      <c r="G50" s="1"/>
      <c r="H50" s="1"/>
      <c r="I50" s="1"/>
      <c r="J50" s="177"/>
      <c r="K50" s="165"/>
      <c r="L50" s="165"/>
      <c r="M50" s="165"/>
      <c r="N50" s="165"/>
      <c r="O50" s="166"/>
      <c r="P50" s="177"/>
      <c r="Q50" s="165"/>
      <c r="R50" s="165"/>
      <c r="S50" s="165"/>
      <c r="T50" s="165"/>
      <c r="U50" s="166"/>
      <c r="V50" s="177"/>
      <c r="W50" s="165"/>
      <c r="X50" s="165"/>
      <c r="Y50" s="165"/>
      <c r="Z50" s="165"/>
      <c r="AA50" s="166"/>
      <c r="AB50" s="177"/>
      <c r="AC50" s="165"/>
      <c r="AD50" s="165"/>
      <c r="AE50" s="165"/>
      <c r="AF50" s="165"/>
      <c r="AG50" s="166"/>
      <c r="AH50" s="177"/>
      <c r="AI50" s="165"/>
      <c r="AJ50" s="165"/>
      <c r="AK50" s="165"/>
      <c r="AL50" s="165"/>
      <c r="AM50" s="166"/>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c r="A51" s="1"/>
      <c r="B51" s="1"/>
      <c r="C51" s="1"/>
      <c r="D51" s="1"/>
      <c r="E51" s="1"/>
      <c r="F51" s="1"/>
      <c r="G51" s="1"/>
      <c r="H51" s="1"/>
      <c r="I51" s="1"/>
      <c r="J51" s="250"/>
      <c r="K51" s="251"/>
      <c r="L51" s="251"/>
      <c r="M51" s="251"/>
      <c r="N51" s="251"/>
      <c r="O51" s="252"/>
      <c r="P51" s="250"/>
      <c r="Q51" s="251"/>
      <c r="R51" s="251"/>
      <c r="S51" s="251"/>
      <c r="T51" s="251"/>
      <c r="U51" s="252"/>
      <c r="V51" s="250"/>
      <c r="W51" s="251"/>
      <c r="X51" s="251"/>
      <c r="Y51" s="251"/>
      <c r="Z51" s="251"/>
      <c r="AA51" s="252"/>
      <c r="AB51" s="250"/>
      <c r="AC51" s="251"/>
      <c r="AD51" s="251"/>
      <c r="AE51" s="251"/>
      <c r="AF51" s="251"/>
      <c r="AG51" s="252"/>
      <c r="AH51" s="250"/>
      <c r="AI51" s="251"/>
      <c r="AJ51" s="251"/>
      <c r="AK51" s="251"/>
      <c r="AL51" s="251"/>
      <c r="AM51" s="252"/>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1"/>
      <c r="AV53" s="1"/>
      <c r="AW53" s="1"/>
      <c r="AX53" s="1"/>
      <c r="AY53" s="1"/>
      <c r="AZ53" s="1"/>
      <c r="BA53" s="1"/>
      <c r="BB53" s="1"/>
      <c r="BC53" s="1"/>
      <c r="BD53" s="1"/>
      <c r="BE53" s="1"/>
      <c r="BF53" s="1"/>
      <c r="BG53" s="1"/>
      <c r="BH53" s="1"/>
      <c r="BI53" s="1"/>
    </row>
    <row r="54" spans="1:61" ht="15" customHeight="1">
      <c r="A54" s="1"/>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1"/>
      <c r="AV54" s="1"/>
      <c r="AW54" s="1"/>
      <c r="AX54" s="1"/>
      <c r="AY54" s="1"/>
      <c r="AZ54" s="1"/>
      <c r="BA54" s="1"/>
      <c r="BB54" s="1"/>
      <c r="BC54" s="1"/>
      <c r="BD54" s="1"/>
      <c r="BE54" s="1"/>
      <c r="BF54" s="1"/>
      <c r="BG54" s="1"/>
      <c r="BH54" s="1"/>
      <c r="BI54" s="1"/>
    </row>
    <row r="55" spans="1:61"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c r="B137" s="1"/>
      <c r="C137" s="1"/>
      <c r="D137" s="1"/>
      <c r="E137" s="1"/>
      <c r="F137" s="1"/>
      <c r="G137" s="1"/>
      <c r="H137" s="1"/>
      <c r="I137" s="1"/>
    </row>
    <row r="138" spans="2:61" ht="15.75" customHeight="1">
      <c r="B138" s="1"/>
      <c r="C138" s="1"/>
      <c r="D138" s="1"/>
      <c r="E138" s="1"/>
      <c r="F138" s="1"/>
      <c r="G138" s="1"/>
      <c r="H138" s="1"/>
      <c r="I138" s="1"/>
    </row>
    <row r="139" spans="2:61" ht="15.75" customHeight="1">
      <c r="B139" s="1"/>
      <c r="C139" s="1"/>
      <c r="D139" s="1"/>
      <c r="E139" s="1"/>
      <c r="F139" s="1"/>
      <c r="G139" s="1"/>
      <c r="H139" s="1"/>
      <c r="I139" s="1"/>
    </row>
    <row r="140" spans="2:61" ht="15.75" customHeight="1">
      <c r="B140" s="1"/>
      <c r="C140" s="1"/>
      <c r="D140" s="1"/>
      <c r="E140" s="1"/>
      <c r="F140" s="1"/>
      <c r="G140" s="1"/>
      <c r="H140" s="1"/>
      <c r="I140" s="1"/>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X12:Y13"/>
    <mergeCell ref="Z12:AA13"/>
    <mergeCell ref="AB12:AC13"/>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c r="A2" s="1"/>
      <c r="B2" s="277" t="s">
        <v>155</v>
      </c>
      <c r="C2" s="165"/>
      <c r="D2" s="165"/>
      <c r="E2" s="165"/>
      <c r="F2" s="165"/>
      <c r="G2" s="165"/>
      <c r="H2" s="165"/>
      <c r="I2" s="165"/>
      <c r="J2" s="258" t="s">
        <v>15</v>
      </c>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33"/>
      <c r="AN2" s="1"/>
      <c r="AO2" s="1"/>
      <c r="AP2" s="1"/>
      <c r="AQ2" s="1"/>
      <c r="AR2" s="1"/>
      <c r="AS2" s="1"/>
      <c r="AT2" s="1"/>
      <c r="AU2" s="1"/>
      <c r="AV2" s="1"/>
      <c r="AW2" s="1"/>
      <c r="AX2" s="1"/>
      <c r="AY2" s="1"/>
      <c r="AZ2" s="1"/>
      <c r="BA2" s="1"/>
      <c r="BB2" s="1"/>
      <c r="BC2" s="1"/>
      <c r="BD2" s="1"/>
      <c r="BE2" s="1"/>
      <c r="BF2" s="1"/>
      <c r="BG2" s="1"/>
      <c r="BH2" s="1"/>
      <c r="BI2" s="1"/>
    </row>
    <row r="3" spans="1:61" ht="18.75" customHeight="1">
      <c r="A3" s="1"/>
      <c r="B3" s="165"/>
      <c r="C3" s="165"/>
      <c r="D3" s="165"/>
      <c r="E3" s="165"/>
      <c r="F3" s="165"/>
      <c r="G3" s="165"/>
      <c r="H3" s="165"/>
      <c r="I3" s="165"/>
      <c r="J3" s="260"/>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261"/>
      <c r="AN3" s="1"/>
      <c r="AO3" s="1"/>
      <c r="AP3" s="1"/>
      <c r="AQ3" s="1"/>
      <c r="AR3" s="1"/>
      <c r="AS3" s="1"/>
      <c r="AT3" s="1"/>
      <c r="AU3" s="1"/>
      <c r="AV3" s="1"/>
      <c r="AW3" s="1"/>
      <c r="AX3" s="1"/>
      <c r="AY3" s="1"/>
      <c r="AZ3" s="1"/>
      <c r="BA3" s="1"/>
      <c r="BB3" s="1"/>
      <c r="BC3" s="1"/>
      <c r="BD3" s="1"/>
      <c r="BE3" s="1"/>
      <c r="BF3" s="1"/>
      <c r="BG3" s="1"/>
      <c r="BH3" s="1"/>
      <c r="BI3" s="1"/>
    </row>
    <row r="4" spans="1:61" ht="15" customHeight="1">
      <c r="A4" s="1"/>
      <c r="B4" s="165"/>
      <c r="C4" s="165"/>
      <c r="D4" s="165"/>
      <c r="E4" s="165"/>
      <c r="F4" s="165"/>
      <c r="G4" s="165"/>
      <c r="H4" s="165"/>
      <c r="I4" s="165"/>
      <c r="J4" s="230"/>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35"/>
      <c r="AN4" s="1"/>
      <c r="AO4" s="1"/>
      <c r="AP4" s="1"/>
      <c r="AQ4" s="1"/>
      <c r="AR4" s="1"/>
      <c r="AS4" s="1"/>
      <c r="AT4" s="1"/>
      <c r="AU4" s="1"/>
      <c r="AV4" s="1"/>
      <c r="AW4" s="1"/>
      <c r="AX4" s="1"/>
      <c r="AY4" s="1"/>
      <c r="AZ4" s="1"/>
      <c r="BA4" s="1"/>
      <c r="BB4" s="1"/>
      <c r="BC4" s="1"/>
      <c r="BD4" s="1"/>
      <c r="BE4" s="1"/>
      <c r="BF4" s="1"/>
      <c r="BG4" s="1"/>
      <c r="BH4" s="1"/>
      <c r="BI4" s="1"/>
    </row>
    <row r="5" spans="1:6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c r="A6" s="1"/>
      <c r="B6" s="263" t="s">
        <v>140</v>
      </c>
      <c r="C6" s="259"/>
      <c r="D6" s="229"/>
      <c r="E6" s="278" t="s">
        <v>141</v>
      </c>
      <c r="F6" s="249"/>
      <c r="G6" s="249"/>
      <c r="H6" s="249"/>
      <c r="I6" s="238"/>
      <c r="J6" s="57" t="str">
        <f ca="1">IF(AND('Mapa final'!$AA$10="Muy Alta",'Mapa final'!$AC$10="Leve"),CONCATENATE("R1C",'Mapa final'!$Q$10),"")</f>
        <v/>
      </c>
      <c r="K6" s="58" t="str">
        <f ca="1">IF(AND('Mapa final'!$AA$11="Muy Alta",'Mapa final'!$AC$11="Leve"),CONCATENATE("R1C",'Mapa final'!$Q$11),"")</f>
        <v/>
      </c>
      <c r="L6" s="58" t="str">
        <f ca="1">IF(AND('Mapa final'!$AA$12="Muy Alta",'Mapa final'!$AC$12="Leve"),CONCATENATE("R1C",'Mapa final'!$Q$12),"")</f>
        <v/>
      </c>
      <c r="M6" s="58" t="str">
        <f>IF(AND('Mapa final'!$AA$13="Muy Alta",'Mapa final'!$AC$13="Leve"),CONCATENATE("R1C",'Mapa final'!$Q$13),"")</f>
        <v/>
      </c>
      <c r="N6" s="58" t="str">
        <f>IF(AND('Mapa final'!$AA$14="Muy Alta",'Mapa final'!$AC$14="Leve"),CONCATENATE("R1C",'Mapa final'!$Q$14),"")</f>
        <v/>
      </c>
      <c r="O6" s="59" t="str">
        <f>IF(AND('Mapa final'!$AA$15="Muy Alta",'Mapa final'!$AC$15="Leve"),CONCATENATE("R1C",'Mapa final'!$Q$15),"")</f>
        <v/>
      </c>
      <c r="P6" s="57" t="str">
        <f ca="1">IF(AND('Mapa final'!$AA$10="Muy Alta",'Mapa final'!$AC$10="Menor"),CONCATENATE("R1C",'Mapa final'!$Q$10),"")</f>
        <v/>
      </c>
      <c r="Q6" s="58" t="str">
        <f ca="1">IF(AND('Mapa final'!$AA$11="Muy Alta",'Mapa final'!$AC$11="Menor"),CONCATENATE("R1C",'Mapa final'!$Q$11),"")</f>
        <v/>
      </c>
      <c r="R6" s="58" t="str">
        <f ca="1">IF(AND('Mapa final'!$AA$12="Muy Alta",'Mapa final'!$AC$12="Menor"),CONCATENATE("R1C",'Mapa final'!$Q$12),"")</f>
        <v/>
      </c>
      <c r="S6" s="58" t="str">
        <f>IF(AND('Mapa final'!$AA$13="Muy Alta",'Mapa final'!$AC$13="Menor"),CONCATENATE("R1C",'Mapa final'!$Q$13),"")</f>
        <v/>
      </c>
      <c r="T6" s="58" t="str">
        <f>IF(AND('Mapa final'!$AA$14="Muy Alta",'Mapa final'!$AC$14="Menor"),CONCATENATE("R1C",'Mapa final'!$Q$14),"")</f>
        <v/>
      </c>
      <c r="U6" s="59" t="str">
        <f>IF(AND('Mapa final'!$AA$15="Muy Alta",'Mapa final'!$AC$15="Menor"),CONCATENATE("R1C",'Mapa final'!$Q$15),"")</f>
        <v/>
      </c>
      <c r="V6" s="57" t="str">
        <f ca="1">IF(AND('Mapa final'!$AA$10="Muy Alta",'Mapa final'!$AC$10="Moderado"),CONCATENATE("R1C",'Mapa final'!$Q$10),"")</f>
        <v/>
      </c>
      <c r="W6" s="58" t="str">
        <f ca="1">IF(AND('Mapa final'!$AA$11="Muy Alta",'Mapa final'!$AC$11="Moderado"),CONCATENATE("R1C",'Mapa final'!$Q$11),"")</f>
        <v/>
      </c>
      <c r="X6" s="58" t="str">
        <f ca="1">IF(AND('Mapa final'!$AA$12="Muy Alta",'Mapa final'!$AC$12="Moderado"),CONCATENATE("R1C",'Mapa final'!$Q$12),"")</f>
        <v/>
      </c>
      <c r="Y6" s="58" t="str">
        <f>IF(AND('Mapa final'!$AA$13="Muy Alta",'Mapa final'!$AC$13="Moderado"),CONCATENATE("R1C",'Mapa final'!$Q$13),"")</f>
        <v/>
      </c>
      <c r="Z6" s="58" t="str">
        <f>IF(AND('Mapa final'!$AA$14="Muy Alta",'Mapa final'!$AC$14="Moderado"),CONCATENATE("R1C",'Mapa final'!$Q$14),"")</f>
        <v/>
      </c>
      <c r="AA6" s="59" t="str">
        <f>IF(AND('Mapa final'!$AA$15="Muy Alta",'Mapa final'!$AC$15="Moderado"),CONCATENATE("R1C",'Mapa final'!$Q$15),"")</f>
        <v/>
      </c>
      <c r="AB6" s="57" t="str">
        <f ca="1">IF(AND('Mapa final'!$AA$10="Muy Alta",'Mapa final'!$AC$10="Mayor"),CONCATENATE("R1C",'Mapa final'!$Q$10),"")</f>
        <v/>
      </c>
      <c r="AC6" s="58" t="str">
        <f ca="1">IF(AND('Mapa final'!$AA$11="Muy Alta",'Mapa final'!$AC$11="Mayor"),CONCATENATE("R1C",'Mapa final'!$Q$11),"")</f>
        <v/>
      </c>
      <c r="AD6" s="58" t="str">
        <f ca="1">IF(AND('Mapa final'!$AA$12="Muy Alta",'Mapa final'!$AC$12="Mayor"),CONCATENATE("R1C",'Mapa final'!$Q$12),"")</f>
        <v/>
      </c>
      <c r="AE6" s="58" t="str">
        <f>IF(AND('Mapa final'!$AA$13="Muy Alta",'Mapa final'!$AC$13="Mayor"),CONCATENATE("R1C",'Mapa final'!$Q$13),"")</f>
        <v/>
      </c>
      <c r="AF6" s="58" t="str">
        <f>IF(AND('Mapa final'!$AA$14="Muy Alta",'Mapa final'!$AC$14="Mayor"),CONCATENATE("R1C",'Mapa final'!$Q$14),"")</f>
        <v/>
      </c>
      <c r="AG6" s="59" t="str">
        <f>IF(AND('Mapa final'!$AA$15="Muy Alta",'Mapa final'!$AC$15="Mayor"),CONCATENATE("R1C",'Mapa final'!$Q$15),"")</f>
        <v/>
      </c>
      <c r="AH6" s="60" t="str">
        <f ca="1">IF(AND('Mapa final'!$AA$10="Muy Alta",'Mapa final'!$AC$10="Catastrófico"),CONCATENATE("R1C",'Mapa final'!$Q$10),"")</f>
        <v/>
      </c>
      <c r="AI6" s="61" t="str">
        <f ca="1">IF(AND('Mapa final'!$AA$11="Muy Alta",'Mapa final'!$AC$11="Catastrófico"),CONCATENATE("R1C",'Mapa final'!$Q$11),"")</f>
        <v/>
      </c>
      <c r="AJ6" s="61" t="str">
        <f ca="1">IF(AND('Mapa final'!$AA$12="Muy Alta",'Mapa final'!$AC$12="Catastrófico"),CONCATENATE("R1C",'Mapa final'!$Q$12),"")</f>
        <v/>
      </c>
      <c r="AK6" s="61" t="str">
        <f>IF(AND('Mapa final'!$AA$13="Muy Alta",'Mapa final'!$AC$13="Catastrófico"),CONCATENATE("R1C",'Mapa final'!$Q$13),"")</f>
        <v/>
      </c>
      <c r="AL6" s="61" t="str">
        <f>IF(AND('Mapa final'!$AA$14="Muy Alta",'Mapa final'!$AC$14="Catastrófico"),CONCATENATE("R1C",'Mapa final'!$Q$14),"")</f>
        <v/>
      </c>
      <c r="AM6" s="62" t="str">
        <f>IF(AND('Mapa final'!$AA$15="Muy Alta",'Mapa final'!$AC$15="Catastrófico"),CONCATENATE("R1C",'Mapa final'!$Q$15),"")</f>
        <v/>
      </c>
      <c r="AN6" s="1"/>
      <c r="AO6" s="281" t="s">
        <v>142</v>
      </c>
      <c r="AP6" s="267"/>
      <c r="AQ6" s="267"/>
      <c r="AR6" s="267"/>
      <c r="AS6" s="267"/>
      <c r="AT6" s="268"/>
      <c r="AU6" s="1"/>
      <c r="AV6" s="1"/>
      <c r="AW6" s="1"/>
      <c r="AX6" s="1"/>
      <c r="AY6" s="1"/>
      <c r="AZ6" s="1"/>
      <c r="BA6" s="1"/>
      <c r="BB6" s="1"/>
      <c r="BC6" s="1"/>
      <c r="BD6" s="1"/>
      <c r="BE6" s="1"/>
      <c r="BF6" s="1"/>
      <c r="BG6" s="1"/>
      <c r="BH6" s="1"/>
      <c r="BI6" s="1"/>
    </row>
    <row r="7" spans="1:61" ht="15" customHeight="1">
      <c r="A7" s="1"/>
      <c r="B7" s="260"/>
      <c r="C7" s="165"/>
      <c r="D7" s="166"/>
      <c r="E7" s="177"/>
      <c r="F7" s="165"/>
      <c r="G7" s="165"/>
      <c r="H7" s="165"/>
      <c r="I7" s="166"/>
      <c r="J7" s="63" t="str">
        <f ca="1">IF(AND('Mapa final'!$AA$16="Muy Alta",'Mapa final'!$AC$16="Leve"),CONCATENATE("R2C",'Mapa final'!$Q$16),"")</f>
        <v/>
      </c>
      <c r="K7" s="64" t="str">
        <f ca="1">IF(AND('Mapa final'!$AA$17="Muy Alta",'Mapa final'!$AC$17="Leve"),CONCATENATE("R2C",'Mapa final'!$Q$17),"")</f>
        <v/>
      </c>
      <c r="L7" s="64" t="str">
        <f>IF(AND('Mapa final'!$AA$18="Muy Alta",'Mapa final'!$AC$18="Leve"),CONCATENATE("R2C",'Mapa final'!$Q$18),"")</f>
        <v/>
      </c>
      <c r="M7" s="64" t="str">
        <f>IF(AND('Mapa final'!$AA$19="Muy Alta",'Mapa final'!$AC$19="Leve"),CONCATENATE("R2C",'Mapa final'!$Q$19),"")</f>
        <v/>
      </c>
      <c r="N7" s="64" t="str">
        <f>IF(AND('Mapa final'!$AA$20="Muy Alta",'Mapa final'!$AC$20="Leve"),CONCATENATE("R2C",'Mapa final'!$Q$20),"")</f>
        <v/>
      </c>
      <c r="O7" s="65" t="str">
        <f>IF(AND('Mapa final'!$AA$21="Muy Alta",'Mapa final'!$AC$21="Leve"),CONCATENATE("R2C",'Mapa final'!$Q$21),"")</f>
        <v/>
      </c>
      <c r="P7" s="63" t="str">
        <f ca="1">IF(AND('Mapa final'!$AA$16="Muy Alta",'Mapa final'!$AC$16="Menor"),CONCATENATE("R2C",'Mapa final'!$Q$16),"")</f>
        <v/>
      </c>
      <c r="Q7" s="64" t="str">
        <f ca="1">IF(AND('Mapa final'!$AA$17="Muy Alta",'Mapa final'!$AC$17="Menor"),CONCATENATE("R2C",'Mapa final'!$Q$17),"")</f>
        <v/>
      </c>
      <c r="R7" s="64" t="str">
        <f>IF(AND('Mapa final'!$AA$18="Muy Alta",'Mapa final'!$AC$18="Menor"),CONCATENATE("R2C",'Mapa final'!$Q$18),"")</f>
        <v/>
      </c>
      <c r="S7" s="64" t="str">
        <f>IF(AND('Mapa final'!$AA$19="Muy Alta",'Mapa final'!$AC$19="Menor"),CONCATENATE("R2C",'Mapa final'!$Q$19),"")</f>
        <v/>
      </c>
      <c r="T7" s="64" t="str">
        <f>IF(AND('Mapa final'!$AA$20="Muy Alta",'Mapa final'!$AC$20="Menor"),CONCATENATE("R2C",'Mapa final'!$Q$20),"")</f>
        <v/>
      </c>
      <c r="U7" s="65" t="str">
        <f>IF(AND('Mapa final'!$AA$21="Muy Alta",'Mapa final'!$AC$21="Menor"),CONCATENATE("R2C",'Mapa final'!$Q$21),"")</f>
        <v/>
      </c>
      <c r="V7" s="63" t="str">
        <f ca="1">IF(AND('Mapa final'!$AA$16="Muy Alta",'Mapa final'!$AC$16="Moderado"),CONCATENATE("R2C",'Mapa final'!$Q$16),"")</f>
        <v/>
      </c>
      <c r="W7" s="64" t="str">
        <f ca="1">IF(AND('Mapa final'!$AA$17="Muy Alta",'Mapa final'!$AC$17="Moderado"),CONCATENATE("R2C",'Mapa final'!$Q$17),"")</f>
        <v/>
      </c>
      <c r="X7" s="64" t="str">
        <f>IF(AND('Mapa final'!$AA$18="Muy Alta",'Mapa final'!$AC$18="Moderado"),CONCATENATE("R2C",'Mapa final'!$Q$18),"")</f>
        <v/>
      </c>
      <c r="Y7" s="64" t="str">
        <f>IF(AND('Mapa final'!$AA$19="Muy Alta",'Mapa final'!$AC$19="Moderado"),CONCATENATE("R2C",'Mapa final'!$Q$19),"")</f>
        <v/>
      </c>
      <c r="Z7" s="64" t="str">
        <f>IF(AND('Mapa final'!$AA$20="Muy Alta",'Mapa final'!$AC$20="Moderado"),CONCATENATE("R2C",'Mapa final'!$Q$20),"")</f>
        <v/>
      </c>
      <c r="AA7" s="65" t="str">
        <f>IF(AND('Mapa final'!$AA$21="Muy Alta",'Mapa final'!$AC$21="Moderado"),CONCATENATE("R2C",'Mapa final'!$Q$21),"")</f>
        <v/>
      </c>
      <c r="AB7" s="63" t="str">
        <f ca="1">IF(AND('Mapa final'!$AA$16="Muy Alta",'Mapa final'!$AC$16="Mayor"),CONCATENATE("R2C",'Mapa final'!$Q$16),"")</f>
        <v/>
      </c>
      <c r="AC7" s="64" t="str">
        <f ca="1">IF(AND('Mapa final'!$AA$17="Muy Alta",'Mapa final'!$AC$17="Mayor"),CONCATENATE("R2C",'Mapa final'!$Q$17),"")</f>
        <v/>
      </c>
      <c r="AD7" s="64" t="str">
        <f>IF(AND('Mapa final'!$AA$18="Muy Alta",'Mapa final'!$AC$18="Mayor"),CONCATENATE("R2C",'Mapa final'!$Q$18),"")</f>
        <v/>
      </c>
      <c r="AE7" s="64" t="str">
        <f>IF(AND('Mapa final'!$AA$19="Muy Alta",'Mapa final'!$AC$19="Mayor"),CONCATENATE("R2C",'Mapa final'!$Q$19),"")</f>
        <v/>
      </c>
      <c r="AF7" s="64" t="str">
        <f>IF(AND('Mapa final'!$AA$20="Muy Alta",'Mapa final'!$AC$20="Mayor"),CONCATENATE("R2C",'Mapa final'!$Q$20),"")</f>
        <v/>
      </c>
      <c r="AG7" s="65" t="str">
        <f>IF(AND('Mapa final'!$AA$21="Muy Alta",'Mapa final'!$AC$21="Mayor"),CONCATENATE("R2C",'Mapa final'!$Q$21),"")</f>
        <v/>
      </c>
      <c r="AH7" s="66" t="str">
        <f ca="1">IF(AND('Mapa final'!$AA$16="Muy Alta",'Mapa final'!$AC$16="Catastrófico"),CONCATENATE("R2C",'Mapa final'!$Q$16),"")</f>
        <v/>
      </c>
      <c r="AI7" s="67" t="str">
        <f ca="1">IF(AND('Mapa final'!$AA$17="Muy Alta",'Mapa final'!$AC$17="Catastrófico"),CONCATENATE("R2C",'Mapa final'!$Q$17),"")</f>
        <v/>
      </c>
      <c r="AJ7" s="67" t="str">
        <f>IF(AND('Mapa final'!$AA$18="Muy Alta",'Mapa final'!$AC$18="Catastrófico"),CONCATENATE("R2C",'Mapa final'!$Q$18),"")</f>
        <v/>
      </c>
      <c r="AK7" s="67" t="str">
        <f>IF(AND('Mapa final'!$AA$19="Muy Alta",'Mapa final'!$AC$19="Catastrófico"),CONCATENATE("R2C",'Mapa final'!$Q$19),"")</f>
        <v/>
      </c>
      <c r="AL7" s="67" t="str">
        <f>IF(AND('Mapa final'!$AA$20="Muy Alta",'Mapa final'!$AC$20="Catastrófico"),CONCATENATE("R2C",'Mapa final'!$Q$20),"")</f>
        <v/>
      </c>
      <c r="AM7" s="68" t="str">
        <f>IF(AND('Mapa final'!$AA$21="Muy Alta",'Mapa final'!$AC$21="Catastrófico"),CONCATENATE("R2C",'Mapa final'!$Q$21),"")</f>
        <v/>
      </c>
      <c r="AN7" s="1"/>
      <c r="AO7" s="269"/>
      <c r="AP7" s="165"/>
      <c r="AQ7" s="165"/>
      <c r="AR7" s="165"/>
      <c r="AS7" s="165"/>
      <c r="AT7" s="270"/>
      <c r="AU7" s="1"/>
      <c r="AV7" s="1"/>
      <c r="AW7" s="1"/>
      <c r="AX7" s="1"/>
      <c r="AY7" s="1"/>
      <c r="AZ7" s="1"/>
      <c r="BA7" s="1"/>
      <c r="BB7" s="1"/>
      <c r="BC7" s="1"/>
      <c r="BD7" s="1"/>
      <c r="BE7" s="1"/>
      <c r="BF7" s="1"/>
      <c r="BG7" s="1"/>
      <c r="BH7" s="1"/>
      <c r="BI7" s="1"/>
    </row>
    <row r="8" spans="1:61" ht="15" customHeight="1">
      <c r="A8" s="1"/>
      <c r="B8" s="260"/>
      <c r="C8" s="165"/>
      <c r="D8" s="166"/>
      <c r="E8" s="177"/>
      <c r="F8" s="165"/>
      <c r="G8" s="165"/>
      <c r="H8" s="165"/>
      <c r="I8" s="166"/>
      <c r="J8" s="63" t="str">
        <f>IF(AND('Mapa final'!$AA$22="Muy Alta",'Mapa final'!$AC$22="Leve"),CONCATENATE("R3C",'Mapa final'!$Q$22),"")</f>
        <v/>
      </c>
      <c r="K8" s="64" t="str">
        <f>IF(AND('Mapa final'!$AA$23="Muy Alta",'Mapa final'!$AC$23="Leve"),CONCATENATE("R3C",'Mapa final'!$Q$23),"")</f>
        <v/>
      </c>
      <c r="L8" s="64" t="str">
        <f>IF(AND('Mapa final'!$AA$24="Muy Alta",'Mapa final'!$AC$24="Leve"),CONCATENATE("R3C",'Mapa final'!$Q$24),"")</f>
        <v/>
      </c>
      <c r="M8" s="64" t="str">
        <f>IF(AND('Mapa final'!$AA$25="Muy Alta",'Mapa final'!$AC$25="Leve"),CONCATENATE("R3C",'Mapa final'!$Q$25),"")</f>
        <v/>
      </c>
      <c r="N8" s="64" t="str">
        <f>IF(AND('Mapa final'!$AA$26="Muy Alta",'Mapa final'!$AC$26="Leve"),CONCATENATE("R3C",'Mapa final'!$Q$26),"")</f>
        <v/>
      </c>
      <c r="O8" s="65" t="str">
        <f>IF(AND('Mapa final'!$AA$27="Muy Alta",'Mapa final'!$AC$27="Leve"),CONCATENATE("R3C",'Mapa final'!$Q$27),"")</f>
        <v/>
      </c>
      <c r="P8" s="63" t="str">
        <f>IF(AND('Mapa final'!$AA$22="Muy Alta",'Mapa final'!$AC$22="Menor"),CONCATENATE("R3C",'Mapa final'!$Q$22),"")</f>
        <v/>
      </c>
      <c r="Q8" s="64" t="str">
        <f>IF(AND('Mapa final'!$AA$23="Muy Alta",'Mapa final'!$AC$23="Menor"),CONCATENATE("R3C",'Mapa final'!$Q$23),"")</f>
        <v/>
      </c>
      <c r="R8" s="64" t="str">
        <f>IF(AND('Mapa final'!$AA$24="Muy Alta",'Mapa final'!$AC$24="Menor"),CONCATENATE("R3C",'Mapa final'!$Q$24),"")</f>
        <v/>
      </c>
      <c r="S8" s="64" t="str">
        <f>IF(AND('Mapa final'!$AA$25="Muy Alta",'Mapa final'!$AC$25="Menor"),CONCATENATE("R3C",'Mapa final'!$Q$25),"")</f>
        <v/>
      </c>
      <c r="T8" s="64" t="str">
        <f>IF(AND('Mapa final'!$AA$26="Muy Alta",'Mapa final'!$AC$26="Menor"),CONCATENATE("R3C",'Mapa final'!$Q$26),"")</f>
        <v/>
      </c>
      <c r="U8" s="65" t="str">
        <f>IF(AND('Mapa final'!$AA$27="Muy Alta",'Mapa final'!$AC$27="Menor"),CONCATENATE("R3C",'Mapa final'!$Q$27),"")</f>
        <v/>
      </c>
      <c r="V8" s="63" t="str">
        <f>IF(AND('Mapa final'!$AA$22="Muy Alta",'Mapa final'!$AC$22="Moderado"),CONCATENATE("R3C",'Mapa final'!$Q$22),"")</f>
        <v/>
      </c>
      <c r="W8" s="64" t="str">
        <f>IF(AND('Mapa final'!$AA$23="Muy Alta",'Mapa final'!$AC$23="Moderado"),CONCATENATE("R3C",'Mapa final'!$Q$23),"")</f>
        <v/>
      </c>
      <c r="X8" s="64" t="str">
        <f>IF(AND('Mapa final'!$AA$24="Muy Alta",'Mapa final'!$AC$24="Moderado"),CONCATENATE("R3C",'Mapa final'!$Q$24),"")</f>
        <v/>
      </c>
      <c r="Y8" s="64" t="str">
        <f>IF(AND('Mapa final'!$AA$25="Muy Alta",'Mapa final'!$AC$25="Moderado"),CONCATENATE("R3C",'Mapa final'!$Q$25),"")</f>
        <v/>
      </c>
      <c r="Z8" s="64" t="str">
        <f>IF(AND('Mapa final'!$AA$26="Muy Alta",'Mapa final'!$AC$26="Moderado"),CONCATENATE("R3C",'Mapa final'!$Q$26),"")</f>
        <v/>
      </c>
      <c r="AA8" s="65" t="str">
        <f>IF(AND('Mapa final'!$AA$27="Muy Alta",'Mapa final'!$AC$27="Moderado"),CONCATENATE("R3C",'Mapa final'!$Q$27),"")</f>
        <v/>
      </c>
      <c r="AB8" s="63" t="str">
        <f>IF(AND('Mapa final'!$AA$22="Muy Alta",'Mapa final'!$AC$22="Mayor"),CONCATENATE("R3C",'Mapa final'!$Q$22),"")</f>
        <v/>
      </c>
      <c r="AC8" s="64" t="str">
        <f>IF(AND('Mapa final'!$AA$23="Muy Alta",'Mapa final'!$AC$23="Mayor"),CONCATENATE("R3C",'Mapa final'!$Q$23),"")</f>
        <v/>
      </c>
      <c r="AD8" s="64" t="str">
        <f>IF(AND('Mapa final'!$AA$24="Muy Alta",'Mapa final'!$AC$24="Mayor"),CONCATENATE("R3C",'Mapa final'!$Q$24),"")</f>
        <v/>
      </c>
      <c r="AE8" s="64" t="str">
        <f>IF(AND('Mapa final'!$AA$25="Muy Alta",'Mapa final'!$AC$25="Mayor"),CONCATENATE("R3C",'Mapa final'!$Q$25),"")</f>
        <v/>
      </c>
      <c r="AF8" s="64" t="str">
        <f>IF(AND('Mapa final'!$AA$26="Muy Alta",'Mapa final'!$AC$26="Mayor"),CONCATENATE("R3C",'Mapa final'!$Q$26),"")</f>
        <v/>
      </c>
      <c r="AG8" s="65" t="str">
        <f>IF(AND('Mapa final'!$AA$27="Muy Alta",'Mapa final'!$AC$27="Mayor"),CONCATENATE("R3C",'Mapa final'!$Q$27),"")</f>
        <v/>
      </c>
      <c r="AH8" s="66" t="str">
        <f>IF(AND('Mapa final'!$AA$22="Muy Alta",'Mapa final'!$AC$22="Catastrófico"),CONCATENATE("R3C",'Mapa final'!$Q$22),"")</f>
        <v/>
      </c>
      <c r="AI8" s="67" t="str">
        <f>IF(AND('Mapa final'!$AA$23="Muy Alta",'Mapa final'!$AC$23="Catastrófico"),CONCATENATE("R3C",'Mapa final'!$Q$23),"")</f>
        <v/>
      </c>
      <c r="AJ8" s="67" t="str">
        <f>IF(AND('Mapa final'!$AA$24="Muy Alta",'Mapa final'!$AC$24="Catastrófico"),CONCATENATE("R3C",'Mapa final'!$Q$24),"")</f>
        <v/>
      </c>
      <c r="AK8" s="67" t="str">
        <f>IF(AND('Mapa final'!$AA$25="Muy Alta",'Mapa final'!$AC$25="Catastrófico"),CONCATENATE("R3C",'Mapa final'!$Q$25),"")</f>
        <v/>
      </c>
      <c r="AL8" s="67" t="str">
        <f>IF(AND('Mapa final'!$AA$26="Muy Alta",'Mapa final'!$AC$26="Catastrófico"),CONCATENATE("R3C",'Mapa final'!$Q$26),"")</f>
        <v/>
      </c>
      <c r="AM8" s="68" t="str">
        <f>IF(AND('Mapa final'!$AA$27="Muy Alta",'Mapa final'!$AC$27="Catastrófico"),CONCATENATE("R3C",'Mapa final'!$Q$27),"")</f>
        <v/>
      </c>
      <c r="AN8" s="1"/>
      <c r="AO8" s="269"/>
      <c r="AP8" s="165"/>
      <c r="AQ8" s="165"/>
      <c r="AR8" s="165"/>
      <c r="AS8" s="165"/>
      <c r="AT8" s="270"/>
      <c r="AU8" s="1"/>
      <c r="AV8" s="1"/>
      <c r="AW8" s="1"/>
      <c r="AX8" s="1"/>
      <c r="AY8" s="1"/>
      <c r="AZ8" s="1"/>
      <c r="BA8" s="1"/>
      <c r="BB8" s="1"/>
      <c r="BC8" s="1"/>
      <c r="BD8" s="1"/>
      <c r="BE8" s="1"/>
      <c r="BF8" s="1"/>
      <c r="BG8" s="1"/>
      <c r="BH8" s="1"/>
      <c r="BI8" s="1"/>
    </row>
    <row r="9" spans="1:61" ht="15" customHeight="1">
      <c r="A9" s="1"/>
      <c r="B9" s="260"/>
      <c r="C9" s="165"/>
      <c r="D9" s="166"/>
      <c r="E9" s="177"/>
      <c r="F9" s="165"/>
      <c r="G9" s="165"/>
      <c r="H9" s="165"/>
      <c r="I9" s="166"/>
      <c r="J9" s="63" t="str">
        <f>IF(AND('Mapa final'!$AA$28="Muy Alta",'Mapa final'!$AC$28="Leve"),CONCATENATE("R4C",'Mapa final'!$Q$28),"")</f>
        <v/>
      </c>
      <c r="K9" s="64" t="str">
        <f>IF(AND('Mapa final'!$AA$29="Muy Alta",'Mapa final'!$AC$29="Leve"),CONCATENATE("R4C",'Mapa final'!$Q$29),"")</f>
        <v/>
      </c>
      <c r="L9" s="64" t="str">
        <f>IF(AND('Mapa final'!$AA$30="Muy Alta",'Mapa final'!$AC$30="Leve"),CONCATENATE("R4C",'Mapa final'!$Q$30),"")</f>
        <v/>
      </c>
      <c r="M9" s="64" t="str">
        <f>IF(AND('Mapa final'!$AA$31="Muy Alta",'Mapa final'!$AC$31="Leve"),CONCATENATE("R4C",'Mapa final'!$Q$31),"")</f>
        <v/>
      </c>
      <c r="N9" s="64" t="str">
        <f>IF(AND('Mapa final'!$AA$32="Muy Alta",'Mapa final'!$AC$32="Leve"),CONCATENATE("R4C",'Mapa final'!$Q$32),"")</f>
        <v/>
      </c>
      <c r="O9" s="65" t="str">
        <f>IF(AND('Mapa final'!$AA$33="Muy Alta",'Mapa final'!$AC$33="Leve"),CONCATENATE("R4C",'Mapa final'!$Q$33),"")</f>
        <v/>
      </c>
      <c r="P9" s="63" t="str">
        <f>IF(AND('Mapa final'!$AA$28="Muy Alta",'Mapa final'!$AC$28="Menor"),CONCATENATE("R4C",'Mapa final'!$Q$28),"")</f>
        <v/>
      </c>
      <c r="Q9" s="64" t="str">
        <f>IF(AND('Mapa final'!$AA$29="Muy Alta",'Mapa final'!$AC$29="Menor"),CONCATENATE("R4C",'Mapa final'!$Q$29),"")</f>
        <v/>
      </c>
      <c r="R9" s="64" t="str">
        <f>IF(AND('Mapa final'!$AA$30="Muy Alta",'Mapa final'!$AC$30="Menor"),CONCATENATE("R4C",'Mapa final'!$Q$30),"")</f>
        <v/>
      </c>
      <c r="S9" s="64" t="str">
        <f>IF(AND('Mapa final'!$AA$31="Muy Alta",'Mapa final'!$AC$31="Menor"),CONCATENATE("R4C",'Mapa final'!$Q$31),"")</f>
        <v/>
      </c>
      <c r="T9" s="64" t="str">
        <f>IF(AND('Mapa final'!$AA$32="Muy Alta",'Mapa final'!$AC$32="Menor"),CONCATENATE("R4C",'Mapa final'!$Q$32),"")</f>
        <v/>
      </c>
      <c r="U9" s="65" t="str">
        <f>IF(AND('Mapa final'!$AA$33="Muy Alta",'Mapa final'!$AC$33="Menor"),CONCATENATE("R4C",'Mapa final'!$Q$33),"")</f>
        <v/>
      </c>
      <c r="V9" s="63" t="str">
        <f>IF(AND('Mapa final'!$AA$28="Muy Alta",'Mapa final'!$AC$28="Moderado"),CONCATENATE("R4C",'Mapa final'!$Q$28),"")</f>
        <v/>
      </c>
      <c r="W9" s="64" t="str">
        <f>IF(AND('Mapa final'!$AA$29="Muy Alta",'Mapa final'!$AC$29="Moderado"),CONCATENATE("R4C",'Mapa final'!$Q$29),"")</f>
        <v/>
      </c>
      <c r="X9" s="64" t="str">
        <f>IF(AND('Mapa final'!$AA$30="Muy Alta",'Mapa final'!$AC$30="Moderado"),CONCATENATE("R4C",'Mapa final'!$Q$30),"")</f>
        <v/>
      </c>
      <c r="Y9" s="64" t="str">
        <f>IF(AND('Mapa final'!$AA$31="Muy Alta",'Mapa final'!$AC$31="Moderado"),CONCATENATE("R4C",'Mapa final'!$Q$31),"")</f>
        <v/>
      </c>
      <c r="Z9" s="64" t="str">
        <f>IF(AND('Mapa final'!$AA$32="Muy Alta",'Mapa final'!$AC$32="Moderado"),CONCATENATE("R4C",'Mapa final'!$Q$32),"")</f>
        <v/>
      </c>
      <c r="AA9" s="65" t="str">
        <f>IF(AND('Mapa final'!$AA$33="Muy Alta",'Mapa final'!$AC$33="Moderado"),CONCATENATE("R4C",'Mapa final'!$Q$33),"")</f>
        <v/>
      </c>
      <c r="AB9" s="63" t="str">
        <f>IF(AND('Mapa final'!$AA$28="Muy Alta",'Mapa final'!$AC$28="Mayor"),CONCATENATE("R4C",'Mapa final'!$Q$28),"")</f>
        <v/>
      </c>
      <c r="AC9" s="64" t="str">
        <f>IF(AND('Mapa final'!$AA$29="Muy Alta",'Mapa final'!$AC$29="Mayor"),CONCATENATE("R4C",'Mapa final'!$Q$29),"")</f>
        <v/>
      </c>
      <c r="AD9" s="64" t="str">
        <f>IF(AND('Mapa final'!$AA$30="Muy Alta",'Mapa final'!$AC$30="Mayor"),CONCATENATE("R4C",'Mapa final'!$Q$30),"")</f>
        <v/>
      </c>
      <c r="AE9" s="64" t="str">
        <f>IF(AND('Mapa final'!$AA$31="Muy Alta",'Mapa final'!$AC$31="Mayor"),CONCATENATE("R4C",'Mapa final'!$Q$31),"")</f>
        <v/>
      </c>
      <c r="AF9" s="64" t="str">
        <f>IF(AND('Mapa final'!$AA$32="Muy Alta",'Mapa final'!$AC$32="Mayor"),CONCATENATE("R4C",'Mapa final'!$Q$32),"")</f>
        <v/>
      </c>
      <c r="AG9" s="65" t="str">
        <f>IF(AND('Mapa final'!$AA$33="Muy Alta",'Mapa final'!$AC$33="Mayor"),CONCATENATE("R4C",'Mapa final'!$Q$33),"")</f>
        <v/>
      </c>
      <c r="AH9" s="66" t="str">
        <f>IF(AND('Mapa final'!$AA$28="Muy Alta",'Mapa final'!$AC$28="Catastrófico"),CONCATENATE("R4C",'Mapa final'!$Q$28),"")</f>
        <v/>
      </c>
      <c r="AI9" s="67" t="str">
        <f>IF(AND('Mapa final'!$AA$29="Muy Alta",'Mapa final'!$AC$29="Catastrófico"),CONCATENATE("R4C",'Mapa final'!$Q$29),"")</f>
        <v/>
      </c>
      <c r="AJ9" s="67" t="str">
        <f>IF(AND('Mapa final'!$AA$30="Muy Alta",'Mapa final'!$AC$30="Catastrófico"),CONCATENATE("R4C",'Mapa final'!$Q$30),"")</f>
        <v/>
      </c>
      <c r="AK9" s="67" t="str">
        <f>IF(AND('Mapa final'!$AA$31="Muy Alta",'Mapa final'!$AC$31="Catastrófico"),CONCATENATE("R4C",'Mapa final'!$Q$31),"")</f>
        <v/>
      </c>
      <c r="AL9" s="67" t="str">
        <f>IF(AND('Mapa final'!$AA$32="Muy Alta",'Mapa final'!$AC$32="Catastrófico"),CONCATENATE("R4C",'Mapa final'!$Q$32),"")</f>
        <v/>
      </c>
      <c r="AM9" s="68" t="str">
        <f>IF(AND('Mapa final'!$AA$33="Muy Alta",'Mapa final'!$AC$33="Catastrófico"),CONCATENATE("R4C",'Mapa final'!$Q$33),"")</f>
        <v/>
      </c>
      <c r="AN9" s="1"/>
      <c r="AO9" s="269"/>
      <c r="AP9" s="165"/>
      <c r="AQ9" s="165"/>
      <c r="AR9" s="165"/>
      <c r="AS9" s="165"/>
      <c r="AT9" s="270"/>
      <c r="AU9" s="1"/>
      <c r="AV9" s="1"/>
      <c r="AW9" s="1"/>
      <c r="AX9" s="1"/>
      <c r="AY9" s="1"/>
      <c r="AZ9" s="1"/>
      <c r="BA9" s="1"/>
      <c r="BB9" s="1"/>
      <c r="BC9" s="1"/>
      <c r="BD9" s="1"/>
      <c r="BE9" s="1"/>
      <c r="BF9" s="1"/>
      <c r="BG9" s="1"/>
      <c r="BH9" s="1"/>
      <c r="BI9" s="1"/>
    </row>
    <row r="10" spans="1:61" ht="15" customHeight="1">
      <c r="A10" s="1"/>
      <c r="B10" s="260"/>
      <c r="C10" s="165"/>
      <c r="D10" s="166"/>
      <c r="E10" s="177"/>
      <c r="F10" s="165"/>
      <c r="G10" s="165"/>
      <c r="H10" s="165"/>
      <c r="I10" s="166"/>
      <c r="J10" s="63" t="str">
        <f>IF(AND('Mapa final'!$AA$34="Muy Alta",'Mapa final'!$AC$34="Leve"),CONCATENATE("R5C",'Mapa final'!$Q$34),"")</f>
        <v/>
      </c>
      <c r="K10" s="64" t="str">
        <f>IF(AND('Mapa final'!$AA$35="Muy Alta",'Mapa final'!$AC$35="Leve"),CONCATENATE("R5C",'Mapa final'!$Q$35),"")</f>
        <v/>
      </c>
      <c r="L10" s="64" t="str">
        <f>IF(AND('Mapa final'!$AA$36="Muy Alta",'Mapa final'!$AC$36="Leve"),CONCATENATE("R5C",'Mapa final'!$Q$36),"")</f>
        <v/>
      </c>
      <c r="M10" s="64" t="str">
        <f>IF(AND('Mapa final'!$AA$37="Muy Alta",'Mapa final'!$AC$37="Leve"),CONCATENATE("R5C",'Mapa final'!$Q$37),"")</f>
        <v/>
      </c>
      <c r="N10" s="64" t="str">
        <f>IF(AND('Mapa final'!$AA$38="Muy Alta",'Mapa final'!$AC$38="Leve"),CONCATENATE("R5C",'Mapa final'!$Q$38),"")</f>
        <v/>
      </c>
      <c r="O10" s="65" t="str">
        <f>IF(AND('Mapa final'!$AA$39="Muy Alta",'Mapa final'!$AC$39="Leve"),CONCATENATE("R5C",'Mapa final'!$Q$39),"")</f>
        <v/>
      </c>
      <c r="P10" s="63" t="str">
        <f>IF(AND('Mapa final'!$AA$34="Muy Alta",'Mapa final'!$AC$34="Menor"),CONCATENATE("R5C",'Mapa final'!$Q$34),"")</f>
        <v/>
      </c>
      <c r="Q10" s="64" t="str">
        <f>IF(AND('Mapa final'!$AA$35="Muy Alta",'Mapa final'!$AC$35="Menor"),CONCATENATE("R5C",'Mapa final'!$Q$35),"")</f>
        <v/>
      </c>
      <c r="R10" s="64" t="str">
        <f>IF(AND('Mapa final'!$AA$36="Muy Alta",'Mapa final'!$AC$36="Menor"),CONCATENATE("R5C",'Mapa final'!$Q$36),"")</f>
        <v/>
      </c>
      <c r="S10" s="64" t="str">
        <f>IF(AND('Mapa final'!$AA$37="Muy Alta",'Mapa final'!$AC$37="Menor"),CONCATENATE("R5C",'Mapa final'!$Q$37),"")</f>
        <v/>
      </c>
      <c r="T10" s="64" t="str">
        <f>IF(AND('Mapa final'!$AA$38="Muy Alta",'Mapa final'!$AC$38="Menor"),CONCATENATE("R5C",'Mapa final'!$Q$38),"")</f>
        <v/>
      </c>
      <c r="U10" s="65" t="str">
        <f>IF(AND('Mapa final'!$AA$39="Muy Alta",'Mapa final'!$AC$39="Menor"),CONCATENATE("R5C",'Mapa final'!$Q$39),"")</f>
        <v/>
      </c>
      <c r="V10" s="63" t="str">
        <f>IF(AND('Mapa final'!$AA$34="Muy Alta",'Mapa final'!$AC$34="Moderado"),CONCATENATE("R5C",'Mapa final'!$Q$34),"")</f>
        <v/>
      </c>
      <c r="W10" s="64" t="str">
        <f>IF(AND('Mapa final'!$AA$35="Muy Alta",'Mapa final'!$AC$35="Moderado"),CONCATENATE("R5C",'Mapa final'!$Q$35),"")</f>
        <v/>
      </c>
      <c r="X10" s="64" t="str">
        <f>IF(AND('Mapa final'!$AA$36="Muy Alta",'Mapa final'!$AC$36="Moderado"),CONCATENATE("R5C",'Mapa final'!$Q$36),"")</f>
        <v/>
      </c>
      <c r="Y10" s="64" t="str">
        <f>IF(AND('Mapa final'!$AA$37="Muy Alta",'Mapa final'!$AC$37="Moderado"),CONCATENATE("R5C",'Mapa final'!$Q$37),"")</f>
        <v/>
      </c>
      <c r="Z10" s="64" t="str">
        <f>IF(AND('Mapa final'!$AA$38="Muy Alta",'Mapa final'!$AC$38="Moderado"),CONCATENATE("R5C",'Mapa final'!$Q$38),"")</f>
        <v/>
      </c>
      <c r="AA10" s="65" t="str">
        <f>IF(AND('Mapa final'!$AA$39="Muy Alta",'Mapa final'!$AC$39="Moderado"),CONCATENATE("R5C",'Mapa final'!$Q$39),"")</f>
        <v/>
      </c>
      <c r="AB10" s="63" t="str">
        <f>IF(AND('Mapa final'!$AA$34="Muy Alta",'Mapa final'!$AC$34="Mayor"),CONCATENATE("R5C",'Mapa final'!$Q$34),"")</f>
        <v/>
      </c>
      <c r="AC10" s="64" t="str">
        <f>IF(AND('Mapa final'!$AA$35="Muy Alta",'Mapa final'!$AC$35="Mayor"),CONCATENATE("R5C",'Mapa final'!$Q$35),"")</f>
        <v/>
      </c>
      <c r="AD10" s="64" t="str">
        <f>IF(AND('Mapa final'!$AA$36="Muy Alta",'Mapa final'!$AC$36="Mayor"),CONCATENATE("R5C",'Mapa final'!$Q$36),"")</f>
        <v/>
      </c>
      <c r="AE10" s="64" t="str">
        <f>IF(AND('Mapa final'!$AA$37="Muy Alta",'Mapa final'!$AC$37="Mayor"),CONCATENATE("R5C",'Mapa final'!$Q$37),"")</f>
        <v/>
      </c>
      <c r="AF10" s="64" t="str">
        <f>IF(AND('Mapa final'!$AA$38="Muy Alta",'Mapa final'!$AC$38="Mayor"),CONCATENATE("R5C",'Mapa final'!$Q$38),"")</f>
        <v/>
      </c>
      <c r="AG10" s="65" t="str">
        <f>IF(AND('Mapa final'!$AA$39="Muy Alta",'Mapa final'!$AC$39="Mayor"),CONCATENATE("R5C",'Mapa final'!$Q$39),"")</f>
        <v/>
      </c>
      <c r="AH10" s="66" t="str">
        <f>IF(AND('Mapa final'!$AA$34="Muy Alta",'Mapa final'!$AC$34="Catastrófico"),CONCATENATE("R5C",'Mapa final'!$Q$34),"")</f>
        <v/>
      </c>
      <c r="AI10" s="67" t="str">
        <f>IF(AND('Mapa final'!$AA$35="Muy Alta",'Mapa final'!$AC$35="Catastrófico"),CONCATENATE("R5C",'Mapa final'!$Q$35),"")</f>
        <v/>
      </c>
      <c r="AJ10" s="67" t="str">
        <f>IF(AND('Mapa final'!$AA$36="Muy Alta",'Mapa final'!$AC$36="Catastrófico"),CONCATENATE("R5C",'Mapa final'!$Q$36),"")</f>
        <v/>
      </c>
      <c r="AK10" s="67" t="str">
        <f>IF(AND('Mapa final'!$AA$37="Muy Alta",'Mapa final'!$AC$37="Catastrófico"),CONCATENATE("R5C",'Mapa final'!$Q$37),"")</f>
        <v/>
      </c>
      <c r="AL10" s="67" t="str">
        <f>IF(AND('Mapa final'!$AA$38="Muy Alta",'Mapa final'!$AC$38="Catastrófico"),CONCATENATE("R5C",'Mapa final'!$Q$38),"")</f>
        <v/>
      </c>
      <c r="AM10" s="68" t="str">
        <f>IF(AND('Mapa final'!$AA$39="Muy Alta",'Mapa final'!$AC$39="Catastrófico"),CONCATENATE("R5C",'Mapa final'!$Q$39),"")</f>
        <v/>
      </c>
      <c r="AN10" s="1"/>
      <c r="AO10" s="269"/>
      <c r="AP10" s="165"/>
      <c r="AQ10" s="165"/>
      <c r="AR10" s="165"/>
      <c r="AS10" s="165"/>
      <c r="AT10" s="270"/>
      <c r="AU10" s="1"/>
      <c r="AV10" s="1"/>
      <c r="AW10" s="1"/>
      <c r="AX10" s="1"/>
      <c r="AY10" s="1"/>
      <c r="AZ10" s="1"/>
      <c r="BA10" s="1"/>
      <c r="BB10" s="1"/>
      <c r="BC10" s="1"/>
      <c r="BD10" s="1"/>
      <c r="BE10" s="1"/>
      <c r="BF10" s="1"/>
      <c r="BG10" s="1"/>
      <c r="BH10" s="1"/>
      <c r="BI10" s="1"/>
    </row>
    <row r="11" spans="1:61" ht="15" customHeight="1">
      <c r="A11" s="1"/>
      <c r="B11" s="260"/>
      <c r="C11" s="165"/>
      <c r="D11" s="166"/>
      <c r="E11" s="177"/>
      <c r="F11" s="165"/>
      <c r="G11" s="165"/>
      <c r="H11" s="165"/>
      <c r="I11" s="166"/>
      <c r="J11" s="63" t="str">
        <f>IF(AND('Mapa final'!$AA$40="Muy Alta",'Mapa final'!$AC$40="Leve"),CONCATENATE("R6C",'Mapa final'!$Q$40),"")</f>
        <v/>
      </c>
      <c r="K11" s="64" t="str">
        <f>IF(AND('Mapa final'!$AA$41="Muy Alta",'Mapa final'!$AC$41="Leve"),CONCATENATE("R6C",'Mapa final'!$Q$41),"")</f>
        <v/>
      </c>
      <c r="L11" s="64" t="str">
        <f>IF(AND('Mapa final'!$AA$42="Muy Alta",'Mapa final'!$AC$42="Leve"),CONCATENATE("R6C",'Mapa final'!$Q$42),"")</f>
        <v/>
      </c>
      <c r="M11" s="64" t="str">
        <f>IF(AND('Mapa final'!$AA$43="Muy Alta",'Mapa final'!$AC$43="Leve"),CONCATENATE("R6C",'Mapa final'!$Q$43),"")</f>
        <v/>
      </c>
      <c r="N11" s="64" t="str">
        <f>IF(AND('Mapa final'!$AA$44="Muy Alta",'Mapa final'!$AC$44="Leve"),CONCATENATE("R6C",'Mapa final'!$Q$44),"")</f>
        <v/>
      </c>
      <c r="O11" s="65" t="str">
        <f>IF(AND('Mapa final'!$AA$45="Muy Alta",'Mapa final'!$AC$45="Leve"),CONCATENATE("R6C",'Mapa final'!$Q$45),"")</f>
        <v/>
      </c>
      <c r="P11" s="63" t="str">
        <f>IF(AND('Mapa final'!$AA$40="Muy Alta",'Mapa final'!$AC$40="Menor"),CONCATENATE("R6C",'Mapa final'!$Q$40),"")</f>
        <v/>
      </c>
      <c r="Q11" s="64" t="str">
        <f>IF(AND('Mapa final'!$AA$41="Muy Alta",'Mapa final'!$AC$41="Menor"),CONCATENATE("R6C",'Mapa final'!$Q$41),"")</f>
        <v/>
      </c>
      <c r="R11" s="64" t="str">
        <f>IF(AND('Mapa final'!$AA$42="Muy Alta",'Mapa final'!$AC$42="Menor"),CONCATENATE("R6C",'Mapa final'!$Q$42),"")</f>
        <v/>
      </c>
      <c r="S11" s="64" t="str">
        <f>IF(AND('Mapa final'!$AA$43="Muy Alta",'Mapa final'!$AC$43="Menor"),CONCATENATE("R6C",'Mapa final'!$Q$43),"")</f>
        <v/>
      </c>
      <c r="T11" s="64" t="str">
        <f>IF(AND('Mapa final'!$AA$44="Muy Alta",'Mapa final'!$AC$44="Menor"),CONCATENATE("R6C",'Mapa final'!$Q$44),"")</f>
        <v/>
      </c>
      <c r="U11" s="65" t="str">
        <f>IF(AND('Mapa final'!$AA$45="Muy Alta",'Mapa final'!$AC$45="Menor"),CONCATENATE("R6C",'Mapa final'!$Q$45),"")</f>
        <v/>
      </c>
      <c r="V11" s="63" t="str">
        <f>IF(AND('Mapa final'!$AA$40="Muy Alta",'Mapa final'!$AC$40="Moderado"),CONCATENATE("R6C",'Mapa final'!$Q$40),"")</f>
        <v/>
      </c>
      <c r="W11" s="64" t="str">
        <f>IF(AND('Mapa final'!$AA$41="Muy Alta",'Mapa final'!$AC$41="Moderado"),CONCATENATE("R6C",'Mapa final'!$Q$41),"")</f>
        <v/>
      </c>
      <c r="X11" s="64" t="str">
        <f>IF(AND('Mapa final'!$AA$42="Muy Alta",'Mapa final'!$AC$42="Moderado"),CONCATENATE("R6C",'Mapa final'!$Q$42),"")</f>
        <v/>
      </c>
      <c r="Y11" s="64" t="str">
        <f>IF(AND('Mapa final'!$AA$43="Muy Alta",'Mapa final'!$AC$43="Moderado"),CONCATENATE("R6C",'Mapa final'!$Q$43),"")</f>
        <v/>
      </c>
      <c r="Z11" s="64" t="str">
        <f>IF(AND('Mapa final'!$AA$44="Muy Alta",'Mapa final'!$AC$44="Moderado"),CONCATENATE("R6C",'Mapa final'!$Q$44),"")</f>
        <v/>
      </c>
      <c r="AA11" s="65" t="str">
        <f>IF(AND('Mapa final'!$AA$45="Muy Alta",'Mapa final'!$AC$45="Moderado"),CONCATENATE("R6C",'Mapa final'!$Q$45),"")</f>
        <v/>
      </c>
      <c r="AB11" s="63" t="str">
        <f>IF(AND('Mapa final'!$AA$40="Muy Alta",'Mapa final'!$AC$40="Mayor"),CONCATENATE("R6C",'Mapa final'!$Q$40),"")</f>
        <v/>
      </c>
      <c r="AC11" s="64" t="str">
        <f>IF(AND('Mapa final'!$AA$41="Muy Alta",'Mapa final'!$AC$41="Mayor"),CONCATENATE("R6C",'Mapa final'!$Q$41),"")</f>
        <v/>
      </c>
      <c r="AD11" s="64" t="str">
        <f>IF(AND('Mapa final'!$AA$42="Muy Alta",'Mapa final'!$AC$42="Mayor"),CONCATENATE("R6C",'Mapa final'!$Q$42),"")</f>
        <v/>
      </c>
      <c r="AE11" s="64" t="str">
        <f>IF(AND('Mapa final'!$AA$43="Muy Alta",'Mapa final'!$AC$43="Mayor"),CONCATENATE("R6C",'Mapa final'!$Q$43),"")</f>
        <v/>
      </c>
      <c r="AF11" s="64" t="str">
        <f>IF(AND('Mapa final'!$AA$44="Muy Alta",'Mapa final'!$AC$44="Mayor"),CONCATENATE("R6C",'Mapa final'!$Q$44),"")</f>
        <v/>
      </c>
      <c r="AG11" s="65" t="str">
        <f>IF(AND('Mapa final'!$AA$45="Muy Alta",'Mapa final'!$AC$45="Mayor"),CONCATENATE("R6C",'Mapa final'!$Q$45),"")</f>
        <v/>
      </c>
      <c r="AH11" s="66" t="str">
        <f>IF(AND('Mapa final'!$AA$40="Muy Alta",'Mapa final'!$AC$40="Catastrófico"),CONCATENATE("R6C",'Mapa final'!$Q$40),"")</f>
        <v/>
      </c>
      <c r="AI11" s="67" t="str">
        <f>IF(AND('Mapa final'!$AA$41="Muy Alta",'Mapa final'!$AC$41="Catastrófico"),CONCATENATE("R6C",'Mapa final'!$Q$41),"")</f>
        <v/>
      </c>
      <c r="AJ11" s="67" t="str">
        <f>IF(AND('Mapa final'!$AA$42="Muy Alta",'Mapa final'!$AC$42="Catastrófico"),CONCATENATE("R6C",'Mapa final'!$Q$42),"")</f>
        <v/>
      </c>
      <c r="AK11" s="67" t="str">
        <f>IF(AND('Mapa final'!$AA$43="Muy Alta",'Mapa final'!$AC$43="Catastrófico"),CONCATENATE("R6C",'Mapa final'!$Q$43),"")</f>
        <v/>
      </c>
      <c r="AL11" s="67" t="str">
        <f>IF(AND('Mapa final'!$AA$44="Muy Alta",'Mapa final'!$AC$44="Catastrófico"),CONCATENATE("R6C",'Mapa final'!$Q$44),"")</f>
        <v/>
      </c>
      <c r="AM11" s="68" t="str">
        <f>IF(AND('Mapa final'!$AA$45="Muy Alta",'Mapa final'!$AC$45="Catastrófico"),CONCATENATE("R6C",'Mapa final'!$Q$45),"")</f>
        <v/>
      </c>
      <c r="AN11" s="1"/>
      <c r="AO11" s="269"/>
      <c r="AP11" s="165"/>
      <c r="AQ11" s="165"/>
      <c r="AR11" s="165"/>
      <c r="AS11" s="165"/>
      <c r="AT11" s="270"/>
      <c r="AU11" s="1"/>
      <c r="AV11" s="1"/>
      <c r="AW11" s="1"/>
      <c r="AX11" s="1"/>
      <c r="AY11" s="1"/>
      <c r="AZ11" s="1"/>
      <c r="BA11" s="1"/>
      <c r="BB11" s="1"/>
      <c r="BC11" s="1"/>
      <c r="BD11" s="1"/>
      <c r="BE11" s="1"/>
      <c r="BF11" s="1"/>
      <c r="BG11" s="1"/>
      <c r="BH11" s="1"/>
      <c r="BI11" s="1"/>
    </row>
    <row r="12" spans="1:61" ht="15" customHeight="1">
      <c r="A12" s="1"/>
      <c r="B12" s="260"/>
      <c r="C12" s="165"/>
      <c r="D12" s="166"/>
      <c r="E12" s="177"/>
      <c r="F12" s="165"/>
      <c r="G12" s="165"/>
      <c r="H12" s="165"/>
      <c r="I12" s="166"/>
      <c r="J12" s="63" t="str">
        <f>IF(AND('Mapa final'!$AA$46="Muy Alta",'Mapa final'!$AC$46="Leve"),CONCATENATE("R7C",'Mapa final'!$Q$46),"")</f>
        <v/>
      </c>
      <c r="K12" s="64" t="str">
        <f>IF(AND('Mapa final'!$AA$47="Muy Alta",'Mapa final'!$AC$47="Leve"),CONCATENATE("R7C",'Mapa final'!$Q$47),"")</f>
        <v/>
      </c>
      <c r="L12" s="64" t="str">
        <f>IF(AND('Mapa final'!$AA$48="Muy Alta",'Mapa final'!$AC$48="Leve"),CONCATENATE("R7C",'Mapa final'!$Q$48),"")</f>
        <v/>
      </c>
      <c r="M12" s="64" t="str">
        <f>IF(AND('Mapa final'!$AA$49="Muy Alta",'Mapa final'!$AC$49="Leve"),CONCATENATE("R7C",'Mapa final'!$Q$49),"")</f>
        <v/>
      </c>
      <c r="N12" s="64" t="str">
        <f>IF(AND('Mapa final'!$AA$50="Muy Alta",'Mapa final'!$AC$50="Leve"),CONCATENATE("R7C",'Mapa final'!$Q$50),"")</f>
        <v/>
      </c>
      <c r="O12" s="65" t="str">
        <f>IF(AND('Mapa final'!$AA$51="Muy Alta",'Mapa final'!$AC$51="Leve"),CONCATENATE("R7C",'Mapa final'!$Q$51),"")</f>
        <v/>
      </c>
      <c r="P12" s="63" t="str">
        <f>IF(AND('Mapa final'!$AA$46="Muy Alta",'Mapa final'!$AC$46="Menor"),CONCATENATE("R7C",'Mapa final'!$Q$46),"")</f>
        <v/>
      </c>
      <c r="Q12" s="64" t="str">
        <f>IF(AND('Mapa final'!$AA$47="Muy Alta",'Mapa final'!$AC$47="Menor"),CONCATENATE("R7C",'Mapa final'!$Q$47),"")</f>
        <v/>
      </c>
      <c r="R12" s="64" t="str">
        <f>IF(AND('Mapa final'!$AA$48="Muy Alta",'Mapa final'!$AC$48="Menor"),CONCATENATE("R7C",'Mapa final'!$Q$48),"")</f>
        <v/>
      </c>
      <c r="S12" s="64" t="str">
        <f>IF(AND('Mapa final'!$AA$49="Muy Alta",'Mapa final'!$AC$49="Menor"),CONCATENATE("R7C",'Mapa final'!$Q$49),"")</f>
        <v/>
      </c>
      <c r="T12" s="64" t="str">
        <f>IF(AND('Mapa final'!$AA$50="Muy Alta",'Mapa final'!$AC$50="Menor"),CONCATENATE("R7C",'Mapa final'!$Q$50),"")</f>
        <v/>
      </c>
      <c r="U12" s="65" t="str">
        <f>IF(AND('Mapa final'!$AA$51="Muy Alta",'Mapa final'!$AC$51="Menor"),CONCATENATE("R7C",'Mapa final'!$Q$51),"")</f>
        <v/>
      </c>
      <c r="V12" s="63" t="str">
        <f>IF(AND('Mapa final'!$AA$46="Muy Alta",'Mapa final'!$AC$46="Moderado"),CONCATENATE("R7C",'Mapa final'!$Q$46),"")</f>
        <v/>
      </c>
      <c r="W12" s="64" t="str">
        <f>IF(AND('Mapa final'!$AA$47="Muy Alta",'Mapa final'!$AC$47="Moderado"),CONCATENATE("R7C",'Mapa final'!$Q$47),"")</f>
        <v/>
      </c>
      <c r="X12" s="64" t="str">
        <f>IF(AND('Mapa final'!$AA$48="Muy Alta",'Mapa final'!$AC$48="Moderado"),CONCATENATE("R7C",'Mapa final'!$Q$48),"")</f>
        <v/>
      </c>
      <c r="Y12" s="64" t="str">
        <f>IF(AND('Mapa final'!$AA$49="Muy Alta",'Mapa final'!$AC$49="Moderado"),CONCATENATE("R7C",'Mapa final'!$Q$49),"")</f>
        <v/>
      </c>
      <c r="Z12" s="64" t="str">
        <f>IF(AND('Mapa final'!$AA$50="Muy Alta",'Mapa final'!$AC$50="Moderado"),CONCATENATE("R7C",'Mapa final'!$Q$50),"")</f>
        <v/>
      </c>
      <c r="AA12" s="65" t="str">
        <f>IF(AND('Mapa final'!$AA$51="Muy Alta",'Mapa final'!$AC$51="Moderado"),CONCATENATE("R7C",'Mapa final'!$Q$51),"")</f>
        <v/>
      </c>
      <c r="AB12" s="63" t="str">
        <f>IF(AND('Mapa final'!$AA$46="Muy Alta",'Mapa final'!$AC$46="Mayor"),CONCATENATE("R7C",'Mapa final'!$Q$46),"")</f>
        <v/>
      </c>
      <c r="AC12" s="64" t="str">
        <f>IF(AND('Mapa final'!$AA$47="Muy Alta",'Mapa final'!$AC$47="Mayor"),CONCATENATE("R7C",'Mapa final'!$Q$47),"")</f>
        <v/>
      </c>
      <c r="AD12" s="64" t="str">
        <f>IF(AND('Mapa final'!$AA$48="Muy Alta",'Mapa final'!$AC$48="Mayor"),CONCATENATE("R7C",'Mapa final'!$Q$48),"")</f>
        <v/>
      </c>
      <c r="AE12" s="64" t="str">
        <f>IF(AND('Mapa final'!$AA$49="Muy Alta",'Mapa final'!$AC$49="Mayor"),CONCATENATE("R7C",'Mapa final'!$Q$49),"")</f>
        <v/>
      </c>
      <c r="AF12" s="64" t="str">
        <f>IF(AND('Mapa final'!$AA$50="Muy Alta",'Mapa final'!$AC$50="Mayor"),CONCATENATE("R7C",'Mapa final'!$Q$50),"")</f>
        <v/>
      </c>
      <c r="AG12" s="65" t="str">
        <f>IF(AND('Mapa final'!$AA$51="Muy Alta",'Mapa final'!$AC$51="Mayor"),CONCATENATE("R7C",'Mapa final'!$Q$51),"")</f>
        <v/>
      </c>
      <c r="AH12" s="66" t="str">
        <f>IF(AND('Mapa final'!$AA$46="Muy Alta",'Mapa final'!$AC$46="Catastrófico"),CONCATENATE("R7C",'Mapa final'!$Q$46),"")</f>
        <v/>
      </c>
      <c r="AI12" s="67" t="str">
        <f>IF(AND('Mapa final'!$AA$47="Muy Alta",'Mapa final'!$AC$47="Catastrófico"),CONCATENATE("R7C",'Mapa final'!$Q$47),"")</f>
        <v/>
      </c>
      <c r="AJ12" s="67" t="str">
        <f>IF(AND('Mapa final'!$AA$48="Muy Alta",'Mapa final'!$AC$48="Catastrófico"),CONCATENATE("R7C",'Mapa final'!$Q$48),"")</f>
        <v/>
      </c>
      <c r="AK12" s="67" t="str">
        <f>IF(AND('Mapa final'!$AA$49="Muy Alta",'Mapa final'!$AC$49="Catastrófico"),CONCATENATE("R7C",'Mapa final'!$Q$49),"")</f>
        <v/>
      </c>
      <c r="AL12" s="67" t="str">
        <f>IF(AND('Mapa final'!$AA$50="Muy Alta",'Mapa final'!$AC$50="Catastrófico"),CONCATENATE("R7C",'Mapa final'!$Q$50),"")</f>
        <v/>
      </c>
      <c r="AM12" s="68" t="str">
        <f>IF(AND('Mapa final'!$AA$51="Muy Alta",'Mapa final'!$AC$51="Catastrófico"),CONCATENATE("R7C",'Mapa final'!$Q$51),"")</f>
        <v/>
      </c>
      <c r="AN12" s="1"/>
      <c r="AO12" s="269"/>
      <c r="AP12" s="165"/>
      <c r="AQ12" s="165"/>
      <c r="AR12" s="165"/>
      <c r="AS12" s="165"/>
      <c r="AT12" s="270"/>
      <c r="AU12" s="1"/>
      <c r="AV12" s="1"/>
      <c r="AW12" s="1"/>
      <c r="AX12" s="1"/>
      <c r="AY12" s="1"/>
      <c r="AZ12" s="1"/>
      <c r="BA12" s="1"/>
      <c r="BB12" s="1"/>
      <c r="BC12" s="1"/>
      <c r="BD12" s="1"/>
      <c r="BE12" s="1"/>
      <c r="BF12" s="1"/>
      <c r="BG12" s="1"/>
      <c r="BH12" s="1"/>
      <c r="BI12" s="1"/>
    </row>
    <row r="13" spans="1:61" ht="15" customHeight="1">
      <c r="A13" s="1"/>
      <c r="B13" s="260"/>
      <c r="C13" s="165"/>
      <c r="D13" s="166"/>
      <c r="E13" s="177"/>
      <c r="F13" s="165"/>
      <c r="G13" s="165"/>
      <c r="H13" s="165"/>
      <c r="I13" s="166"/>
      <c r="J13" s="63" t="str">
        <f>IF(AND('Mapa final'!$AA$52="Muy Alta",'Mapa final'!$AC$52="Leve"),CONCATENATE("R8C",'Mapa final'!$Q$52),"")</f>
        <v/>
      </c>
      <c r="K13" s="64" t="str">
        <f>IF(AND('Mapa final'!$AA$53="Muy Alta",'Mapa final'!$AC$53="Leve"),CONCATENATE("R8C",'Mapa final'!$Q$53),"")</f>
        <v/>
      </c>
      <c r="L13" s="64" t="str">
        <f>IF(AND('Mapa final'!$AA$54="Muy Alta",'Mapa final'!$AC$54="Leve"),CONCATENATE("R8C",'Mapa final'!$Q$54),"")</f>
        <v/>
      </c>
      <c r="M13" s="64" t="str">
        <f>IF(AND('Mapa final'!$AA$55="Muy Alta",'Mapa final'!$AC$55="Leve"),CONCATENATE("R8C",'Mapa final'!$Q$55),"")</f>
        <v/>
      </c>
      <c r="N13" s="64" t="str">
        <f>IF(AND('Mapa final'!$AA$56="Muy Alta",'Mapa final'!$AC$56="Leve"),CONCATENATE("R8C",'Mapa final'!$Q$56),"")</f>
        <v/>
      </c>
      <c r="O13" s="65" t="str">
        <f>IF(AND('Mapa final'!$AA$57="Muy Alta",'Mapa final'!$AC$57="Leve"),CONCATENATE("R8C",'Mapa final'!$Q$57),"")</f>
        <v/>
      </c>
      <c r="P13" s="63" t="str">
        <f>IF(AND('Mapa final'!$AA$52="Muy Alta",'Mapa final'!$AC$52="Menor"),CONCATENATE("R8C",'Mapa final'!$Q$52),"")</f>
        <v/>
      </c>
      <c r="Q13" s="64" t="str">
        <f>IF(AND('Mapa final'!$AA$53="Muy Alta",'Mapa final'!$AC$53="Menor"),CONCATENATE("R8C",'Mapa final'!$Q$53),"")</f>
        <v/>
      </c>
      <c r="R13" s="64" t="str">
        <f>IF(AND('Mapa final'!$AA$54="Muy Alta",'Mapa final'!$AC$54="Menor"),CONCATENATE("R8C",'Mapa final'!$Q$54),"")</f>
        <v/>
      </c>
      <c r="S13" s="64" t="str">
        <f>IF(AND('Mapa final'!$AA$55="Muy Alta",'Mapa final'!$AC$55="Menor"),CONCATENATE("R8C",'Mapa final'!$Q$55),"")</f>
        <v/>
      </c>
      <c r="T13" s="64" t="str">
        <f>IF(AND('Mapa final'!$AA$56="Muy Alta",'Mapa final'!$AC$56="Menor"),CONCATENATE("R8C",'Mapa final'!$Q$56),"")</f>
        <v/>
      </c>
      <c r="U13" s="65" t="str">
        <f>IF(AND('Mapa final'!$AA$57="Muy Alta",'Mapa final'!$AC$57="Menor"),CONCATENATE("R8C",'Mapa final'!$Q$57),"")</f>
        <v/>
      </c>
      <c r="V13" s="63" t="str">
        <f>IF(AND('Mapa final'!$AA$52="Muy Alta",'Mapa final'!$AC$52="Moderado"),CONCATENATE("R8C",'Mapa final'!$Q$52),"")</f>
        <v/>
      </c>
      <c r="W13" s="64" t="str">
        <f>IF(AND('Mapa final'!$AA$53="Muy Alta",'Mapa final'!$AC$53="Moderado"),CONCATENATE("R8C",'Mapa final'!$Q$53),"")</f>
        <v/>
      </c>
      <c r="X13" s="64" t="str">
        <f>IF(AND('Mapa final'!$AA$54="Muy Alta",'Mapa final'!$AC$54="Moderado"),CONCATENATE("R8C",'Mapa final'!$Q$54),"")</f>
        <v/>
      </c>
      <c r="Y13" s="64" t="str">
        <f>IF(AND('Mapa final'!$AA$55="Muy Alta",'Mapa final'!$AC$55="Moderado"),CONCATENATE("R8C",'Mapa final'!$Q$55),"")</f>
        <v/>
      </c>
      <c r="Z13" s="64" t="str">
        <f>IF(AND('Mapa final'!$AA$56="Muy Alta",'Mapa final'!$AC$56="Moderado"),CONCATENATE("R8C",'Mapa final'!$Q$56),"")</f>
        <v/>
      </c>
      <c r="AA13" s="65" t="str">
        <f>IF(AND('Mapa final'!$AA$57="Muy Alta",'Mapa final'!$AC$57="Moderado"),CONCATENATE("R8C",'Mapa final'!$Q$57),"")</f>
        <v/>
      </c>
      <c r="AB13" s="63" t="str">
        <f>IF(AND('Mapa final'!$AA$52="Muy Alta",'Mapa final'!$AC$52="Mayor"),CONCATENATE("R8C",'Mapa final'!$Q$52),"")</f>
        <v/>
      </c>
      <c r="AC13" s="64" t="str">
        <f>IF(AND('Mapa final'!$AA$53="Muy Alta",'Mapa final'!$AC$53="Mayor"),CONCATENATE("R8C",'Mapa final'!$Q$53),"")</f>
        <v/>
      </c>
      <c r="AD13" s="64" t="str">
        <f>IF(AND('Mapa final'!$AA$54="Muy Alta",'Mapa final'!$AC$54="Mayor"),CONCATENATE("R8C",'Mapa final'!$Q$54),"")</f>
        <v/>
      </c>
      <c r="AE13" s="64" t="str">
        <f>IF(AND('Mapa final'!$AA$55="Muy Alta",'Mapa final'!$AC$55="Mayor"),CONCATENATE("R8C",'Mapa final'!$Q$55),"")</f>
        <v/>
      </c>
      <c r="AF13" s="64" t="str">
        <f>IF(AND('Mapa final'!$AA$56="Muy Alta",'Mapa final'!$AC$56="Mayor"),CONCATENATE("R8C",'Mapa final'!$Q$56),"")</f>
        <v/>
      </c>
      <c r="AG13" s="65" t="str">
        <f>IF(AND('Mapa final'!$AA$57="Muy Alta",'Mapa final'!$AC$57="Mayor"),CONCATENATE("R8C",'Mapa final'!$Q$57),"")</f>
        <v/>
      </c>
      <c r="AH13" s="66" t="str">
        <f>IF(AND('Mapa final'!$AA$52="Muy Alta",'Mapa final'!$AC$52="Catastrófico"),CONCATENATE("R8C",'Mapa final'!$Q$52),"")</f>
        <v/>
      </c>
      <c r="AI13" s="67" t="str">
        <f>IF(AND('Mapa final'!$AA$53="Muy Alta",'Mapa final'!$AC$53="Catastrófico"),CONCATENATE("R8C",'Mapa final'!$Q$53),"")</f>
        <v/>
      </c>
      <c r="AJ13" s="67" t="str">
        <f>IF(AND('Mapa final'!$AA$54="Muy Alta",'Mapa final'!$AC$54="Catastrófico"),CONCATENATE("R8C",'Mapa final'!$Q$54),"")</f>
        <v/>
      </c>
      <c r="AK13" s="67" t="str">
        <f>IF(AND('Mapa final'!$AA$55="Muy Alta",'Mapa final'!$AC$55="Catastrófico"),CONCATENATE("R8C",'Mapa final'!$Q$55),"")</f>
        <v/>
      </c>
      <c r="AL13" s="67" t="str">
        <f>IF(AND('Mapa final'!$AA$56="Muy Alta",'Mapa final'!$AC$56="Catastrófico"),CONCATENATE("R8C",'Mapa final'!$Q$56),"")</f>
        <v/>
      </c>
      <c r="AM13" s="68" t="str">
        <f>IF(AND('Mapa final'!$AA$57="Muy Alta",'Mapa final'!$AC$57="Catastrófico"),CONCATENATE("R8C",'Mapa final'!$Q$57),"")</f>
        <v/>
      </c>
      <c r="AN13" s="1"/>
      <c r="AO13" s="269"/>
      <c r="AP13" s="165"/>
      <c r="AQ13" s="165"/>
      <c r="AR13" s="165"/>
      <c r="AS13" s="165"/>
      <c r="AT13" s="270"/>
      <c r="AU13" s="1"/>
      <c r="AV13" s="1"/>
      <c r="AW13" s="1"/>
      <c r="AX13" s="1"/>
      <c r="AY13" s="1"/>
      <c r="AZ13" s="1"/>
      <c r="BA13" s="1"/>
      <c r="BB13" s="1"/>
      <c r="BC13" s="1"/>
      <c r="BD13" s="1"/>
      <c r="BE13" s="1"/>
      <c r="BF13" s="1"/>
      <c r="BG13" s="1"/>
      <c r="BH13" s="1"/>
      <c r="BI13" s="1"/>
    </row>
    <row r="14" spans="1:61" ht="15" customHeight="1">
      <c r="A14" s="1"/>
      <c r="B14" s="260"/>
      <c r="C14" s="165"/>
      <c r="D14" s="166"/>
      <c r="E14" s="177"/>
      <c r="F14" s="165"/>
      <c r="G14" s="165"/>
      <c r="H14" s="165"/>
      <c r="I14" s="166"/>
      <c r="J14" s="63" t="str">
        <f>IF(AND('Mapa final'!$AA$58="Muy Alta",'Mapa final'!$AC$58="Leve"),CONCATENATE("R9C",'Mapa final'!$Q$58),"")</f>
        <v/>
      </c>
      <c r="K14" s="64" t="str">
        <f>IF(AND('Mapa final'!$AA$59="Muy Alta",'Mapa final'!$AC$59="Leve"),CONCATENATE("R9C",'Mapa final'!$Q$59),"")</f>
        <v/>
      </c>
      <c r="L14" s="64" t="str">
        <f>IF(AND('Mapa final'!$AA$60="Muy Alta",'Mapa final'!$AC$60="Leve"),CONCATENATE("R9C",'Mapa final'!$Q$60),"")</f>
        <v/>
      </c>
      <c r="M14" s="64" t="str">
        <f>IF(AND('Mapa final'!$AA$61="Muy Alta",'Mapa final'!$AC$61="Leve"),CONCATENATE("R9C",'Mapa final'!$Q$61),"")</f>
        <v/>
      </c>
      <c r="N14" s="64" t="str">
        <f>IF(AND('Mapa final'!$AA$62="Muy Alta",'Mapa final'!$AC$62="Leve"),CONCATENATE("R9C",'Mapa final'!$Q$62),"")</f>
        <v/>
      </c>
      <c r="O14" s="65" t="str">
        <f>IF(AND('Mapa final'!$AA$63="Muy Alta",'Mapa final'!$AC$63="Leve"),CONCATENATE("R9C",'Mapa final'!$Q$63),"")</f>
        <v/>
      </c>
      <c r="P14" s="63" t="str">
        <f>IF(AND('Mapa final'!$AA$58="Muy Alta",'Mapa final'!$AC$58="Menor"),CONCATENATE("R9C",'Mapa final'!$Q$58),"")</f>
        <v/>
      </c>
      <c r="Q14" s="64" t="str">
        <f>IF(AND('Mapa final'!$AA$59="Muy Alta",'Mapa final'!$AC$59="Menor"),CONCATENATE("R9C",'Mapa final'!$Q$59),"")</f>
        <v/>
      </c>
      <c r="R14" s="64" t="str">
        <f>IF(AND('Mapa final'!$AA$60="Muy Alta",'Mapa final'!$AC$60="Menor"),CONCATENATE("R9C",'Mapa final'!$Q$60),"")</f>
        <v/>
      </c>
      <c r="S14" s="64" t="str">
        <f>IF(AND('Mapa final'!$AA$61="Muy Alta",'Mapa final'!$AC$61="Menor"),CONCATENATE("R9C",'Mapa final'!$Q$61),"")</f>
        <v/>
      </c>
      <c r="T14" s="64" t="str">
        <f>IF(AND('Mapa final'!$AA$62="Muy Alta",'Mapa final'!$AC$62="Menor"),CONCATENATE("R9C",'Mapa final'!$Q$62),"")</f>
        <v/>
      </c>
      <c r="U14" s="65" t="str">
        <f>IF(AND('Mapa final'!$AA$63="Muy Alta",'Mapa final'!$AC$63="Menor"),CONCATENATE("R9C",'Mapa final'!$Q$63),"")</f>
        <v/>
      </c>
      <c r="V14" s="63" t="str">
        <f>IF(AND('Mapa final'!$AA$58="Muy Alta",'Mapa final'!$AC$58="Moderado"),CONCATENATE("R9C",'Mapa final'!$Q$58),"")</f>
        <v/>
      </c>
      <c r="W14" s="64" t="str">
        <f>IF(AND('Mapa final'!$AA$59="Muy Alta",'Mapa final'!$AC$59="Moderado"),CONCATENATE("R9C",'Mapa final'!$Q$59),"")</f>
        <v/>
      </c>
      <c r="X14" s="64" t="str">
        <f>IF(AND('Mapa final'!$AA$60="Muy Alta",'Mapa final'!$AC$60="Moderado"),CONCATENATE("R9C",'Mapa final'!$Q$60),"")</f>
        <v/>
      </c>
      <c r="Y14" s="64" t="str">
        <f>IF(AND('Mapa final'!$AA$61="Muy Alta",'Mapa final'!$AC$61="Moderado"),CONCATENATE("R9C",'Mapa final'!$Q$61),"")</f>
        <v/>
      </c>
      <c r="Z14" s="64" t="str">
        <f>IF(AND('Mapa final'!$AA$62="Muy Alta",'Mapa final'!$AC$62="Moderado"),CONCATENATE("R9C",'Mapa final'!$Q$62),"")</f>
        <v/>
      </c>
      <c r="AA14" s="65" t="str">
        <f>IF(AND('Mapa final'!$AA$63="Muy Alta",'Mapa final'!$AC$63="Moderado"),CONCATENATE("R9C",'Mapa final'!$Q$63),"")</f>
        <v/>
      </c>
      <c r="AB14" s="63" t="str">
        <f>IF(AND('Mapa final'!$AA$58="Muy Alta",'Mapa final'!$AC$58="Mayor"),CONCATENATE("R9C",'Mapa final'!$Q$58),"")</f>
        <v/>
      </c>
      <c r="AC14" s="64" t="str">
        <f>IF(AND('Mapa final'!$AA$59="Muy Alta",'Mapa final'!$AC$59="Mayor"),CONCATENATE("R9C",'Mapa final'!$Q$59),"")</f>
        <v/>
      </c>
      <c r="AD14" s="64" t="str">
        <f>IF(AND('Mapa final'!$AA$60="Muy Alta",'Mapa final'!$AC$60="Mayor"),CONCATENATE("R9C",'Mapa final'!$Q$60),"")</f>
        <v/>
      </c>
      <c r="AE14" s="64" t="str">
        <f>IF(AND('Mapa final'!$AA$61="Muy Alta",'Mapa final'!$AC$61="Mayor"),CONCATENATE("R9C",'Mapa final'!$Q$61),"")</f>
        <v/>
      </c>
      <c r="AF14" s="64" t="str">
        <f>IF(AND('Mapa final'!$AA$62="Muy Alta",'Mapa final'!$AC$62="Mayor"),CONCATENATE("R9C",'Mapa final'!$Q$62),"")</f>
        <v/>
      </c>
      <c r="AG14" s="65" t="str">
        <f>IF(AND('Mapa final'!$AA$63="Muy Alta",'Mapa final'!$AC$63="Mayor"),CONCATENATE("R9C",'Mapa final'!$Q$63),"")</f>
        <v/>
      </c>
      <c r="AH14" s="66" t="str">
        <f>IF(AND('Mapa final'!$AA$58="Muy Alta",'Mapa final'!$AC$58="Catastrófico"),CONCATENATE("R9C",'Mapa final'!$Q$58),"")</f>
        <v/>
      </c>
      <c r="AI14" s="67" t="str">
        <f>IF(AND('Mapa final'!$AA$59="Muy Alta",'Mapa final'!$AC$59="Catastrófico"),CONCATENATE("R9C",'Mapa final'!$Q$59),"")</f>
        <v/>
      </c>
      <c r="AJ14" s="67" t="str">
        <f>IF(AND('Mapa final'!$AA$60="Muy Alta",'Mapa final'!$AC$60="Catastrófico"),CONCATENATE("R9C",'Mapa final'!$Q$60),"")</f>
        <v/>
      </c>
      <c r="AK14" s="67" t="str">
        <f>IF(AND('Mapa final'!$AA$61="Muy Alta",'Mapa final'!$AC$61="Catastrófico"),CONCATENATE("R9C",'Mapa final'!$Q$61),"")</f>
        <v/>
      </c>
      <c r="AL14" s="67" t="str">
        <f>IF(AND('Mapa final'!$AA$62="Muy Alta",'Mapa final'!$AC$62="Catastrófico"),CONCATENATE("R9C",'Mapa final'!$Q$62),"")</f>
        <v/>
      </c>
      <c r="AM14" s="68" t="str">
        <f>IF(AND('Mapa final'!$AA$63="Muy Alta",'Mapa final'!$AC$63="Catastrófico"),CONCATENATE("R9C",'Mapa final'!$Q$63),"")</f>
        <v/>
      </c>
      <c r="AN14" s="1"/>
      <c r="AO14" s="269"/>
      <c r="AP14" s="165"/>
      <c r="AQ14" s="165"/>
      <c r="AR14" s="165"/>
      <c r="AS14" s="165"/>
      <c r="AT14" s="270"/>
      <c r="AU14" s="1"/>
      <c r="AV14" s="1"/>
      <c r="AW14" s="1"/>
      <c r="AX14" s="1"/>
      <c r="AY14" s="1"/>
      <c r="AZ14" s="1"/>
      <c r="BA14" s="1"/>
      <c r="BB14" s="1"/>
      <c r="BC14" s="1"/>
      <c r="BD14" s="1"/>
      <c r="BE14" s="1"/>
      <c r="BF14" s="1"/>
      <c r="BG14" s="1"/>
      <c r="BH14" s="1"/>
      <c r="BI14" s="1"/>
    </row>
    <row r="15" spans="1:61" ht="15.75" customHeight="1">
      <c r="A15" s="1"/>
      <c r="B15" s="260"/>
      <c r="C15" s="165"/>
      <c r="D15" s="166"/>
      <c r="E15" s="250"/>
      <c r="F15" s="251"/>
      <c r="G15" s="251"/>
      <c r="H15" s="251"/>
      <c r="I15" s="252"/>
      <c r="J15" s="69" t="str">
        <f>IF(AND('Mapa final'!$AA$64="Muy Alta",'Mapa final'!$AC$64="Leve"),CONCATENATE("R10C",'Mapa final'!$Q$64),"")</f>
        <v/>
      </c>
      <c r="K15" s="70" t="str">
        <f>IF(AND('Mapa final'!$AA$65="Muy Alta",'Mapa final'!$AC$65="Leve"),CONCATENATE("R10C",'Mapa final'!$Q$65),"")</f>
        <v/>
      </c>
      <c r="L15" s="70" t="str">
        <f>IF(AND('Mapa final'!$AA$66="Muy Alta",'Mapa final'!$AC$66="Leve"),CONCATENATE("R10C",'Mapa final'!$Q$66),"")</f>
        <v/>
      </c>
      <c r="M15" s="70" t="str">
        <f>IF(AND('Mapa final'!$AA$67="Muy Alta",'Mapa final'!$AC$67="Leve"),CONCATENATE("R10C",'Mapa final'!$Q$67),"")</f>
        <v/>
      </c>
      <c r="N15" s="70" t="str">
        <f>IF(AND('Mapa final'!$AA$68="Muy Alta",'Mapa final'!$AC$68="Leve"),CONCATENATE("R10C",'Mapa final'!$Q$68),"")</f>
        <v/>
      </c>
      <c r="O15" s="71" t="str">
        <f>IF(AND('Mapa final'!$AA$69="Muy Alta",'Mapa final'!$AC$69="Leve"),CONCATENATE("R10C",'Mapa final'!$Q$69),"")</f>
        <v/>
      </c>
      <c r="P15" s="63" t="str">
        <f>IF(AND('Mapa final'!$AA$64="Muy Alta",'Mapa final'!$AC$64="Menor"),CONCATENATE("R10C",'Mapa final'!$Q$64),"")</f>
        <v/>
      </c>
      <c r="Q15" s="64" t="str">
        <f>IF(AND('Mapa final'!$AA$65="Muy Alta",'Mapa final'!$AC$65="Menor"),CONCATENATE("R10C",'Mapa final'!$Q$65),"")</f>
        <v/>
      </c>
      <c r="R15" s="64" t="str">
        <f>IF(AND('Mapa final'!$AA$66="Muy Alta",'Mapa final'!$AC$66="Menor"),CONCATENATE("R10C",'Mapa final'!$Q$66),"")</f>
        <v/>
      </c>
      <c r="S15" s="64" t="str">
        <f>IF(AND('Mapa final'!$AA$67="Muy Alta",'Mapa final'!$AC$67="Menor"),CONCATENATE("R10C",'Mapa final'!$Q$67),"")</f>
        <v/>
      </c>
      <c r="T15" s="64" t="str">
        <f>IF(AND('Mapa final'!$AA$68="Muy Alta",'Mapa final'!$AC$68="Menor"),CONCATENATE("R10C",'Mapa final'!$Q$68),"")</f>
        <v/>
      </c>
      <c r="U15" s="65" t="str">
        <f>IF(AND('Mapa final'!$AA$69="Muy Alta",'Mapa final'!$AC$69="Menor"),CONCATENATE("R10C",'Mapa final'!$Q$69),"")</f>
        <v/>
      </c>
      <c r="V15" s="69" t="str">
        <f>IF(AND('Mapa final'!$AA$64="Muy Alta",'Mapa final'!$AC$64="Moderado"),CONCATENATE("R10C",'Mapa final'!$Q$64),"")</f>
        <v/>
      </c>
      <c r="W15" s="70" t="str">
        <f>IF(AND('Mapa final'!$AA$65="Muy Alta",'Mapa final'!$AC$65="Moderado"),CONCATENATE("R10C",'Mapa final'!$Q$65),"")</f>
        <v/>
      </c>
      <c r="X15" s="70" t="str">
        <f>IF(AND('Mapa final'!$AA$66="Muy Alta",'Mapa final'!$AC$66="Moderado"),CONCATENATE("R10C",'Mapa final'!$Q$66),"")</f>
        <v/>
      </c>
      <c r="Y15" s="70" t="str">
        <f>IF(AND('Mapa final'!$AA$67="Muy Alta",'Mapa final'!$AC$67="Moderado"),CONCATENATE("R10C",'Mapa final'!$Q$67),"")</f>
        <v/>
      </c>
      <c r="Z15" s="70" t="str">
        <f>IF(AND('Mapa final'!$AA$68="Muy Alta",'Mapa final'!$AC$68="Moderado"),CONCATENATE("R10C",'Mapa final'!$Q$68),"")</f>
        <v/>
      </c>
      <c r="AA15" s="71" t="str">
        <f>IF(AND('Mapa final'!$AA$69="Muy Alta",'Mapa final'!$AC$69="Moderado"),CONCATENATE("R10C",'Mapa final'!$Q$69),"")</f>
        <v/>
      </c>
      <c r="AB15" s="63" t="str">
        <f>IF(AND('Mapa final'!$AA$64="Muy Alta",'Mapa final'!$AC$64="Mayor"),CONCATENATE("R10C",'Mapa final'!$Q$64),"")</f>
        <v/>
      </c>
      <c r="AC15" s="64" t="str">
        <f>IF(AND('Mapa final'!$AA$65="Muy Alta",'Mapa final'!$AC$65="Mayor"),CONCATENATE("R10C",'Mapa final'!$Q$65),"")</f>
        <v/>
      </c>
      <c r="AD15" s="64" t="str">
        <f>IF(AND('Mapa final'!$AA$66="Muy Alta",'Mapa final'!$AC$66="Mayor"),CONCATENATE("R10C",'Mapa final'!$Q$66),"")</f>
        <v/>
      </c>
      <c r="AE15" s="64" t="str">
        <f>IF(AND('Mapa final'!$AA$67="Muy Alta",'Mapa final'!$AC$67="Mayor"),CONCATENATE("R10C",'Mapa final'!$Q$67),"")</f>
        <v/>
      </c>
      <c r="AF15" s="64" t="str">
        <f>IF(AND('Mapa final'!$AA$68="Muy Alta",'Mapa final'!$AC$68="Mayor"),CONCATENATE("R10C",'Mapa final'!$Q$68),"")</f>
        <v/>
      </c>
      <c r="AG15" s="65" t="str">
        <f>IF(AND('Mapa final'!$AA$69="Muy Alta",'Mapa final'!$AC$69="Mayor"),CONCATENATE("R10C",'Mapa final'!$Q$69),"")</f>
        <v/>
      </c>
      <c r="AH15" s="72" t="str">
        <f>IF(AND('Mapa final'!$AA$64="Muy Alta",'Mapa final'!$AC$64="Catastrófico"),CONCATENATE("R10C",'Mapa final'!$Q$64),"")</f>
        <v/>
      </c>
      <c r="AI15" s="73" t="str">
        <f>IF(AND('Mapa final'!$AA$65="Muy Alta",'Mapa final'!$AC$65="Catastrófico"),CONCATENATE("R10C",'Mapa final'!$Q$65),"")</f>
        <v/>
      </c>
      <c r="AJ15" s="73" t="str">
        <f>IF(AND('Mapa final'!$AA$66="Muy Alta",'Mapa final'!$AC$66="Catastrófico"),CONCATENATE("R10C",'Mapa final'!$Q$66),"")</f>
        <v/>
      </c>
      <c r="AK15" s="73" t="str">
        <f>IF(AND('Mapa final'!$AA$67="Muy Alta",'Mapa final'!$AC$67="Catastrófico"),CONCATENATE("R10C",'Mapa final'!$Q$67),"")</f>
        <v/>
      </c>
      <c r="AL15" s="73" t="str">
        <f>IF(AND('Mapa final'!$AA$68="Muy Alta",'Mapa final'!$AC$68="Catastrófico"),CONCATENATE("R10C",'Mapa final'!$Q$68),"")</f>
        <v/>
      </c>
      <c r="AM15" s="74" t="str">
        <f>IF(AND('Mapa final'!$AA$69="Muy Alta",'Mapa final'!$AC$69="Catastrófico"),CONCATENATE("R10C",'Mapa final'!$Q$69),"")</f>
        <v/>
      </c>
      <c r="AN15" s="1"/>
      <c r="AO15" s="271"/>
      <c r="AP15" s="272"/>
      <c r="AQ15" s="272"/>
      <c r="AR15" s="272"/>
      <c r="AS15" s="272"/>
      <c r="AT15" s="273"/>
      <c r="AU15" s="1"/>
      <c r="AV15" s="1"/>
      <c r="AW15" s="1"/>
      <c r="AX15" s="1"/>
      <c r="AY15" s="1"/>
      <c r="AZ15" s="1"/>
      <c r="BA15" s="1"/>
      <c r="BB15" s="1"/>
      <c r="BC15" s="1"/>
      <c r="BD15" s="1"/>
      <c r="BE15" s="1"/>
      <c r="BF15" s="1"/>
      <c r="BG15" s="1"/>
      <c r="BH15" s="1"/>
      <c r="BI15" s="1"/>
    </row>
    <row r="16" spans="1:61" ht="15" customHeight="1">
      <c r="A16" s="1"/>
      <c r="B16" s="260"/>
      <c r="C16" s="165"/>
      <c r="D16" s="166"/>
      <c r="E16" s="278" t="s">
        <v>143</v>
      </c>
      <c r="F16" s="249"/>
      <c r="G16" s="249"/>
      <c r="H16" s="249"/>
      <c r="I16" s="249"/>
      <c r="J16" s="75" t="str">
        <f ca="1">IF(AND('Mapa final'!$AA$10="Alta",'Mapa final'!$AC$10="Leve"),CONCATENATE("R1C",'Mapa final'!$Q$10),"")</f>
        <v/>
      </c>
      <c r="K16" s="76" t="str">
        <f ca="1">IF(AND('Mapa final'!$AA$11="Alta",'Mapa final'!$AC$11="Leve"),CONCATENATE("R1C",'Mapa final'!$Q$11),"")</f>
        <v/>
      </c>
      <c r="L16" s="76" t="str">
        <f ca="1">IF(AND('Mapa final'!$AA$12="Alta",'Mapa final'!$AC$12="Leve"),CONCATENATE("R1C",'Mapa final'!$Q$12),"")</f>
        <v/>
      </c>
      <c r="M16" s="76" t="str">
        <f>IF(AND('Mapa final'!$AA$13="Alta",'Mapa final'!$AC$13="Leve"),CONCATENATE("R1C",'Mapa final'!$Q$13),"")</f>
        <v/>
      </c>
      <c r="N16" s="76" t="str">
        <f>IF(AND('Mapa final'!$AA$14="Alta",'Mapa final'!$AC$14="Leve"),CONCATENATE("R1C",'Mapa final'!$Q$14),"")</f>
        <v/>
      </c>
      <c r="O16" s="77" t="str">
        <f>IF(AND('Mapa final'!$AA$15="Alta",'Mapa final'!$AC$15="Leve"),CONCATENATE("R1C",'Mapa final'!$Q$15),"")</f>
        <v/>
      </c>
      <c r="P16" s="75" t="str">
        <f ca="1">IF(AND('Mapa final'!$AA$10="Alta",'Mapa final'!$AC$10="Menor"),CONCATENATE("R1C",'Mapa final'!$Q$10),"")</f>
        <v/>
      </c>
      <c r="Q16" s="76" t="str">
        <f ca="1">IF(AND('Mapa final'!$AA$11="Alta",'Mapa final'!$AC$11="Menor"),CONCATENATE("R1C",'Mapa final'!$Q$11),"")</f>
        <v/>
      </c>
      <c r="R16" s="76" t="str">
        <f ca="1">IF(AND('Mapa final'!$AA$12="Alta",'Mapa final'!$AC$12="Menor"),CONCATENATE("R1C",'Mapa final'!$Q$12),"")</f>
        <v/>
      </c>
      <c r="S16" s="76" t="str">
        <f>IF(AND('Mapa final'!$AA$13="Alta",'Mapa final'!$AC$13="Menor"),CONCATENATE("R1C",'Mapa final'!$Q$13),"")</f>
        <v/>
      </c>
      <c r="T16" s="76" t="str">
        <f>IF(AND('Mapa final'!$AA$14="Alta",'Mapa final'!$AC$14="Menor"),CONCATENATE("R1C",'Mapa final'!$Q$14),"")</f>
        <v/>
      </c>
      <c r="U16" s="77" t="str">
        <f>IF(AND('Mapa final'!$AA$15="Alta",'Mapa final'!$AC$15="Menor"),CONCATENATE("R1C",'Mapa final'!$Q$15),"")</f>
        <v/>
      </c>
      <c r="V16" s="57" t="str">
        <f ca="1">IF(AND('Mapa final'!$AA$10="Alta",'Mapa final'!$AC$10="Moderado"),CONCATENATE("R1C",'Mapa final'!$Q$10),"")</f>
        <v/>
      </c>
      <c r="W16" s="58" t="str">
        <f ca="1">IF(AND('Mapa final'!$AA$11="Alta",'Mapa final'!$AC$11="Moderado"),CONCATENATE("R1C",'Mapa final'!$Q$11),"")</f>
        <v/>
      </c>
      <c r="X16" s="58" t="str">
        <f ca="1">IF(AND('Mapa final'!$AA$12="Alta",'Mapa final'!$AC$12="Moderado"),CONCATENATE("R1C",'Mapa final'!$Q$12),"")</f>
        <v/>
      </c>
      <c r="Y16" s="58" t="str">
        <f>IF(AND('Mapa final'!$AA$13="Alta",'Mapa final'!$AC$13="Moderado"),CONCATENATE("R1C",'Mapa final'!$Q$13),"")</f>
        <v/>
      </c>
      <c r="Z16" s="58" t="str">
        <f>IF(AND('Mapa final'!$AA$14="Alta",'Mapa final'!$AC$14="Moderado"),CONCATENATE("R1C",'Mapa final'!$Q$14),"")</f>
        <v/>
      </c>
      <c r="AA16" s="59" t="str">
        <f>IF(AND('Mapa final'!$AA$15="Alta",'Mapa final'!$AC$15="Moderado"),CONCATENATE("R1C",'Mapa final'!$Q$15),"")</f>
        <v/>
      </c>
      <c r="AB16" s="57" t="str">
        <f ca="1">IF(AND('Mapa final'!$AA$10="Alta",'Mapa final'!$AC$10="Mayor"),CONCATENATE("R1C",'Mapa final'!$Q$10),"")</f>
        <v/>
      </c>
      <c r="AC16" s="58" t="str">
        <f ca="1">IF(AND('Mapa final'!$AA$11="Alta",'Mapa final'!$AC$11="Mayor"),CONCATENATE("R1C",'Mapa final'!$Q$11),"")</f>
        <v/>
      </c>
      <c r="AD16" s="58" t="str">
        <f ca="1">IF(AND('Mapa final'!$AA$12="Alta",'Mapa final'!$AC$12="Mayor"),CONCATENATE("R1C",'Mapa final'!$Q$12),"")</f>
        <v/>
      </c>
      <c r="AE16" s="58" t="str">
        <f>IF(AND('Mapa final'!$AA$13="Alta",'Mapa final'!$AC$13="Mayor"),CONCATENATE("R1C",'Mapa final'!$Q$13),"")</f>
        <v/>
      </c>
      <c r="AF16" s="58" t="str">
        <f>IF(AND('Mapa final'!$AA$14="Alta",'Mapa final'!$AC$14="Mayor"),CONCATENATE("R1C",'Mapa final'!$Q$14),"")</f>
        <v/>
      </c>
      <c r="AG16" s="59" t="str">
        <f>IF(AND('Mapa final'!$AA$15="Alta",'Mapa final'!$AC$15="Mayor"),CONCATENATE("R1C",'Mapa final'!$Q$15),"")</f>
        <v/>
      </c>
      <c r="AH16" s="60" t="str">
        <f ca="1">IF(AND('Mapa final'!$AA$10="Alta",'Mapa final'!$AC$10="Catastrófico"),CONCATENATE("R1C",'Mapa final'!$Q$10),"")</f>
        <v/>
      </c>
      <c r="AI16" s="61" t="str">
        <f ca="1">IF(AND('Mapa final'!$AA$11="Alta",'Mapa final'!$AC$11="Catastrófico"),CONCATENATE("R1C",'Mapa final'!$Q$11),"")</f>
        <v/>
      </c>
      <c r="AJ16" s="61" t="str">
        <f ca="1">IF(AND('Mapa final'!$AA$12="Alta",'Mapa final'!$AC$12="Catastrófico"),CONCATENATE("R1C",'Mapa final'!$Q$12),"")</f>
        <v/>
      </c>
      <c r="AK16" s="61" t="str">
        <f>IF(AND('Mapa final'!$AA$13="Alta",'Mapa final'!$AC$13="Catastrófico"),CONCATENATE("R1C",'Mapa final'!$Q$13),"")</f>
        <v/>
      </c>
      <c r="AL16" s="61" t="str">
        <f>IF(AND('Mapa final'!$AA$14="Alta",'Mapa final'!$AC$14="Catastrófico"),CONCATENATE("R1C",'Mapa final'!$Q$14),"")</f>
        <v/>
      </c>
      <c r="AM16" s="62" t="str">
        <f>IF(AND('Mapa final'!$AA$15="Alta",'Mapa final'!$AC$15="Catastrófico"),CONCATENATE("R1C",'Mapa final'!$Q$15),"")</f>
        <v/>
      </c>
      <c r="AN16" s="1"/>
      <c r="AO16" s="279" t="s">
        <v>144</v>
      </c>
      <c r="AP16" s="267"/>
      <c r="AQ16" s="267"/>
      <c r="AR16" s="267"/>
      <c r="AS16" s="267"/>
      <c r="AT16" s="268"/>
      <c r="AU16" s="1"/>
      <c r="AV16" s="1"/>
      <c r="AW16" s="1"/>
      <c r="AX16" s="1"/>
      <c r="AY16" s="1"/>
      <c r="AZ16" s="1"/>
      <c r="BA16" s="1"/>
      <c r="BB16" s="1"/>
      <c r="BC16" s="1"/>
      <c r="BD16" s="1"/>
      <c r="BE16" s="1"/>
      <c r="BF16" s="1"/>
      <c r="BG16" s="1"/>
      <c r="BH16" s="1"/>
      <c r="BI16" s="1"/>
    </row>
    <row r="17" spans="1:61" ht="15" customHeight="1">
      <c r="A17" s="1"/>
      <c r="B17" s="260"/>
      <c r="C17" s="165"/>
      <c r="D17" s="166"/>
      <c r="E17" s="177"/>
      <c r="F17" s="165"/>
      <c r="G17" s="165"/>
      <c r="H17" s="165"/>
      <c r="I17" s="165"/>
      <c r="J17" s="78" t="str">
        <f ca="1">IF(AND('Mapa final'!$AA$16="Alta",'Mapa final'!$AC$16="Leve"),CONCATENATE("R2C",'Mapa final'!$Q$16),"")</f>
        <v/>
      </c>
      <c r="K17" s="79" t="str">
        <f ca="1">IF(AND('Mapa final'!$AA$17="Alta",'Mapa final'!$AC$17="Leve"),CONCATENATE("R2C",'Mapa final'!$Q$17),"")</f>
        <v/>
      </c>
      <c r="L17" s="79" t="str">
        <f>IF(AND('Mapa final'!$AA$18="Alta",'Mapa final'!$AC$18="Leve"),CONCATENATE("R2C",'Mapa final'!$Q$18),"")</f>
        <v/>
      </c>
      <c r="M17" s="79" t="str">
        <f>IF(AND('Mapa final'!$AA$19="Alta",'Mapa final'!$AC$19="Leve"),CONCATENATE("R2C",'Mapa final'!$Q$19),"")</f>
        <v/>
      </c>
      <c r="N17" s="79" t="str">
        <f>IF(AND('Mapa final'!$AA$20="Alta",'Mapa final'!$AC$20="Leve"),CONCATENATE("R2C",'Mapa final'!$Q$20),"")</f>
        <v/>
      </c>
      <c r="O17" s="80" t="str">
        <f>IF(AND('Mapa final'!$AA$21="Alta",'Mapa final'!$AC$21="Leve"),CONCATENATE("R2C",'Mapa final'!$Q$21),"")</f>
        <v/>
      </c>
      <c r="P17" s="78" t="str">
        <f ca="1">IF(AND('Mapa final'!$AA$16="Alta",'Mapa final'!$AC$16="Menor"),CONCATENATE("R2C",'Mapa final'!$Q$16),"")</f>
        <v/>
      </c>
      <c r="Q17" s="79" t="str">
        <f ca="1">IF(AND('Mapa final'!$AA$17="Alta",'Mapa final'!$AC$17="Menor"),CONCATENATE("R2C",'Mapa final'!$Q$17),"")</f>
        <v/>
      </c>
      <c r="R17" s="79" t="str">
        <f>IF(AND('Mapa final'!$AA$18="Alta",'Mapa final'!$AC$18="Menor"),CONCATENATE("R2C",'Mapa final'!$Q$18),"")</f>
        <v/>
      </c>
      <c r="S17" s="79" t="str">
        <f>IF(AND('Mapa final'!$AA$19="Alta",'Mapa final'!$AC$19="Menor"),CONCATENATE("R2C",'Mapa final'!$Q$19),"")</f>
        <v/>
      </c>
      <c r="T17" s="79" t="str">
        <f>IF(AND('Mapa final'!$AA$20="Alta",'Mapa final'!$AC$20="Menor"),CONCATENATE("R2C",'Mapa final'!$Q$20),"")</f>
        <v/>
      </c>
      <c r="U17" s="80" t="str">
        <f>IF(AND('Mapa final'!$AA$21="Alta",'Mapa final'!$AC$21="Menor"),CONCATENATE("R2C",'Mapa final'!$Q$21),"")</f>
        <v/>
      </c>
      <c r="V17" s="63" t="str">
        <f ca="1">IF(AND('Mapa final'!$AA$16="Alta",'Mapa final'!$AC$16="Moderado"),CONCATENATE("R2C",'Mapa final'!$Q$16),"")</f>
        <v/>
      </c>
      <c r="W17" s="64" t="str">
        <f ca="1">IF(AND('Mapa final'!$AA$17="Alta",'Mapa final'!$AC$17="Moderado"),CONCATENATE("R2C",'Mapa final'!$Q$17),"")</f>
        <v/>
      </c>
      <c r="X17" s="64" t="str">
        <f>IF(AND('Mapa final'!$AA$18="Alta",'Mapa final'!$AC$18="Moderado"),CONCATENATE("R2C",'Mapa final'!$Q$18),"")</f>
        <v/>
      </c>
      <c r="Y17" s="64" t="str">
        <f>IF(AND('Mapa final'!$AA$19="Alta",'Mapa final'!$AC$19="Moderado"),CONCATENATE("R2C",'Mapa final'!$Q$19),"")</f>
        <v/>
      </c>
      <c r="Z17" s="64" t="str">
        <f>IF(AND('Mapa final'!$AA$20="Alta",'Mapa final'!$AC$20="Moderado"),CONCATENATE("R2C",'Mapa final'!$Q$20),"")</f>
        <v/>
      </c>
      <c r="AA17" s="65" t="str">
        <f>IF(AND('Mapa final'!$AA$21="Alta",'Mapa final'!$AC$21="Moderado"),CONCATENATE("R2C",'Mapa final'!$Q$21),"")</f>
        <v/>
      </c>
      <c r="AB17" s="63" t="str">
        <f ca="1">IF(AND('Mapa final'!$AA$16="Alta",'Mapa final'!$AC$16="Mayor"),CONCATENATE("R2C",'Mapa final'!$Q$16),"")</f>
        <v/>
      </c>
      <c r="AC17" s="64" t="str">
        <f ca="1">IF(AND('Mapa final'!$AA$17="Alta",'Mapa final'!$AC$17="Mayor"),CONCATENATE("R2C",'Mapa final'!$Q$17),"")</f>
        <v/>
      </c>
      <c r="AD17" s="64" t="str">
        <f>IF(AND('Mapa final'!$AA$18="Alta",'Mapa final'!$AC$18="Mayor"),CONCATENATE("R2C",'Mapa final'!$Q$18),"")</f>
        <v/>
      </c>
      <c r="AE17" s="64" t="str">
        <f>IF(AND('Mapa final'!$AA$19="Alta",'Mapa final'!$AC$19="Mayor"),CONCATENATE("R2C",'Mapa final'!$Q$19),"")</f>
        <v/>
      </c>
      <c r="AF17" s="64" t="str">
        <f>IF(AND('Mapa final'!$AA$20="Alta",'Mapa final'!$AC$20="Mayor"),CONCATENATE("R2C",'Mapa final'!$Q$20),"")</f>
        <v/>
      </c>
      <c r="AG17" s="65" t="str">
        <f>IF(AND('Mapa final'!$AA$21="Alta",'Mapa final'!$AC$21="Mayor"),CONCATENATE("R2C",'Mapa final'!$Q$21),"")</f>
        <v/>
      </c>
      <c r="AH17" s="66" t="str">
        <f ca="1">IF(AND('Mapa final'!$AA$16="Alta",'Mapa final'!$AC$16="Catastrófico"),CONCATENATE("R2C",'Mapa final'!$Q$16),"")</f>
        <v/>
      </c>
      <c r="AI17" s="67" t="str">
        <f ca="1">IF(AND('Mapa final'!$AA$17="Alta",'Mapa final'!$AC$17="Catastrófico"),CONCATENATE("R2C",'Mapa final'!$Q$17),"")</f>
        <v/>
      </c>
      <c r="AJ17" s="67" t="str">
        <f>IF(AND('Mapa final'!$AA$18="Alta",'Mapa final'!$AC$18="Catastrófico"),CONCATENATE("R2C",'Mapa final'!$Q$18),"")</f>
        <v/>
      </c>
      <c r="AK17" s="67" t="str">
        <f>IF(AND('Mapa final'!$AA$19="Alta",'Mapa final'!$AC$19="Catastrófico"),CONCATENATE("R2C",'Mapa final'!$Q$19),"")</f>
        <v/>
      </c>
      <c r="AL17" s="67" t="str">
        <f>IF(AND('Mapa final'!$AA$20="Alta",'Mapa final'!$AC$20="Catastrófico"),CONCATENATE("R2C",'Mapa final'!$Q$20),"")</f>
        <v/>
      </c>
      <c r="AM17" s="68" t="str">
        <f>IF(AND('Mapa final'!$AA$21="Alta",'Mapa final'!$AC$21="Catastrófico"),CONCATENATE("R2C",'Mapa final'!$Q$21),"")</f>
        <v/>
      </c>
      <c r="AN17" s="1"/>
      <c r="AO17" s="269"/>
      <c r="AP17" s="165"/>
      <c r="AQ17" s="165"/>
      <c r="AR17" s="165"/>
      <c r="AS17" s="165"/>
      <c r="AT17" s="270"/>
      <c r="AU17" s="1"/>
      <c r="AV17" s="1"/>
      <c r="AW17" s="1"/>
      <c r="AX17" s="1"/>
      <c r="AY17" s="1"/>
      <c r="AZ17" s="1"/>
      <c r="BA17" s="1"/>
      <c r="BB17" s="1"/>
      <c r="BC17" s="1"/>
      <c r="BD17" s="1"/>
      <c r="BE17" s="1"/>
      <c r="BF17" s="1"/>
      <c r="BG17" s="1"/>
      <c r="BH17" s="1"/>
      <c r="BI17" s="1"/>
    </row>
    <row r="18" spans="1:61" ht="15" customHeight="1">
      <c r="A18" s="1"/>
      <c r="B18" s="260"/>
      <c r="C18" s="165"/>
      <c r="D18" s="166"/>
      <c r="E18" s="177"/>
      <c r="F18" s="165"/>
      <c r="G18" s="165"/>
      <c r="H18" s="165"/>
      <c r="I18" s="165"/>
      <c r="J18" s="78" t="str">
        <f>IF(AND('Mapa final'!$AA$22="Alta",'Mapa final'!$AC$22="Leve"),CONCATENATE("R3C",'Mapa final'!$Q$22),"")</f>
        <v/>
      </c>
      <c r="K18" s="79" t="str">
        <f>IF(AND('Mapa final'!$AA$23="Alta",'Mapa final'!$AC$23="Leve"),CONCATENATE("R3C",'Mapa final'!$Q$23),"")</f>
        <v/>
      </c>
      <c r="L18" s="79" t="str">
        <f>IF(AND('Mapa final'!$AA$24="Alta",'Mapa final'!$AC$24="Leve"),CONCATENATE("R3C",'Mapa final'!$Q$24),"")</f>
        <v/>
      </c>
      <c r="M18" s="79" t="str">
        <f>IF(AND('Mapa final'!$AA$25="Alta",'Mapa final'!$AC$25="Leve"),CONCATENATE("R3C",'Mapa final'!$Q$25),"")</f>
        <v/>
      </c>
      <c r="N18" s="79" t="str">
        <f>IF(AND('Mapa final'!$AA$26="Alta",'Mapa final'!$AC$26="Leve"),CONCATENATE("R3C",'Mapa final'!$Q$26),"")</f>
        <v/>
      </c>
      <c r="O18" s="80" t="str">
        <f>IF(AND('Mapa final'!$AA$27="Alta",'Mapa final'!$AC$27="Leve"),CONCATENATE("R3C",'Mapa final'!$Q$27),"")</f>
        <v/>
      </c>
      <c r="P18" s="78" t="str">
        <f>IF(AND('Mapa final'!$AA$22="Alta",'Mapa final'!$AC$22="Menor"),CONCATENATE("R3C",'Mapa final'!$Q$22),"")</f>
        <v/>
      </c>
      <c r="Q18" s="79" t="str">
        <f>IF(AND('Mapa final'!$AA$23="Alta",'Mapa final'!$AC$23="Menor"),CONCATENATE("R3C",'Mapa final'!$Q$23),"")</f>
        <v/>
      </c>
      <c r="R18" s="79" t="str">
        <f>IF(AND('Mapa final'!$AA$24="Alta",'Mapa final'!$AC$24="Menor"),CONCATENATE("R3C",'Mapa final'!$Q$24),"")</f>
        <v/>
      </c>
      <c r="S18" s="79" t="str">
        <f>IF(AND('Mapa final'!$AA$25="Alta",'Mapa final'!$AC$25="Menor"),CONCATENATE("R3C",'Mapa final'!$Q$25),"")</f>
        <v/>
      </c>
      <c r="T18" s="79" t="str">
        <f>IF(AND('Mapa final'!$AA$26="Alta",'Mapa final'!$AC$26="Menor"),CONCATENATE("R3C",'Mapa final'!$Q$26),"")</f>
        <v/>
      </c>
      <c r="U18" s="80" t="str">
        <f>IF(AND('Mapa final'!$AA$27="Alta",'Mapa final'!$AC$27="Menor"),CONCATENATE("R3C",'Mapa final'!$Q$27),"")</f>
        <v/>
      </c>
      <c r="V18" s="63" t="str">
        <f>IF(AND('Mapa final'!$AA$22="Alta",'Mapa final'!$AC$22="Moderado"),CONCATENATE("R3C",'Mapa final'!$Q$22),"")</f>
        <v/>
      </c>
      <c r="W18" s="64" t="str">
        <f>IF(AND('Mapa final'!$AA$23="Alta",'Mapa final'!$AC$23="Moderado"),CONCATENATE("R3C",'Mapa final'!$Q$23),"")</f>
        <v/>
      </c>
      <c r="X18" s="64" t="str">
        <f>IF(AND('Mapa final'!$AA$24="Alta",'Mapa final'!$AC$24="Moderado"),CONCATENATE("R3C",'Mapa final'!$Q$24),"")</f>
        <v/>
      </c>
      <c r="Y18" s="64" t="str">
        <f>IF(AND('Mapa final'!$AA$25="Alta",'Mapa final'!$AC$25="Moderado"),CONCATENATE("R3C",'Mapa final'!$Q$25),"")</f>
        <v/>
      </c>
      <c r="Z18" s="64" t="str">
        <f>IF(AND('Mapa final'!$AA$26="Alta",'Mapa final'!$AC$26="Moderado"),CONCATENATE("R3C",'Mapa final'!$Q$26),"")</f>
        <v/>
      </c>
      <c r="AA18" s="65" t="str">
        <f>IF(AND('Mapa final'!$AA$27="Alta",'Mapa final'!$AC$27="Moderado"),CONCATENATE("R3C",'Mapa final'!$Q$27),"")</f>
        <v/>
      </c>
      <c r="AB18" s="63" t="str">
        <f>IF(AND('Mapa final'!$AA$22="Alta",'Mapa final'!$AC$22="Mayor"),CONCATENATE("R3C",'Mapa final'!$Q$22),"")</f>
        <v/>
      </c>
      <c r="AC18" s="64" t="str">
        <f>IF(AND('Mapa final'!$AA$23="Alta",'Mapa final'!$AC$23="Mayor"),CONCATENATE("R3C",'Mapa final'!$Q$23),"")</f>
        <v/>
      </c>
      <c r="AD18" s="64" t="str">
        <f>IF(AND('Mapa final'!$AA$24="Alta",'Mapa final'!$AC$24="Mayor"),CONCATENATE("R3C",'Mapa final'!$Q$24),"")</f>
        <v/>
      </c>
      <c r="AE18" s="64" t="str">
        <f>IF(AND('Mapa final'!$AA$25="Alta",'Mapa final'!$AC$25="Mayor"),CONCATENATE("R3C",'Mapa final'!$Q$25),"")</f>
        <v/>
      </c>
      <c r="AF18" s="64" t="str">
        <f>IF(AND('Mapa final'!$AA$26="Alta",'Mapa final'!$AC$26="Mayor"),CONCATENATE("R3C",'Mapa final'!$Q$26),"")</f>
        <v/>
      </c>
      <c r="AG18" s="65" t="str">
        <f>IF(AND('Mapa final'!$AA$27="Alta",'Mapa final'!$AC$27="Mayor"),CONCATENATE("R3C",'Mapa final'!$Q$27),"")</f>
        <v/>
      </c>
      <c r="AH18" s="66" t="str">
        <f>IF(AND('Mapa final'!$AA$22="Alta",'Mapa final'!$AC$22="Catastrófico"),CONCATENATE("R3C",'Mapa final'!$Q$22),"")</f>
        <v/>
      </c>
      <c r="AI18" s="67" t="str">
        <f>IF(AND('Mapa final'!$AA$23="Alta",'Mapa final'!$AC$23="Catastrófico"),CONCATENATE("R3C",'Mapa final'!$Q$23),"")</f>
        <v/>
      </c>
      <c r="AJ18" s="67" t="str">
        <f>IF(AND('Mapa final'!$AA$24="Alta",'Mapa final'!$AC$24="Catastrófico"),CONCATENATE("R3C",'Mapa final'!$Q$24),"")</f>
        <v/>
      </c>
      <c r="AK18" s="67" t="str">
        <f>IF(AND('Mapa final'!$AA$25="Alta",'Mapa final'!$AC$25="Catastrófico"),CONCATENATE("R3C",'Mapa final'!$Q$25),"")</f>
        <v/>
      </c>
      <c r="AL18" s="67" t="str">
        <f>IF(AND('Mapa final'!$AA$26="Alta",'Mapa final'!$AC$26="Catastrófico"),CONCATENATE("R3C",'Mapa final'!$Q$26),"")</f>
        <v/>
      </c>
      <c r="AM18" s="68" t="str">
        <f>IF(AND('Mapa final'!$AA$27="Alta",'Mapa final'!$AC$27="Catastrófico"),CONCATENATE("R3C",'Mapa final'!$Q$27),"")</f>
        <v/>
      </c>
      <c r="AN18" s="1"/>
      <c r="AO18" s="269"/>
      <c r="AP18" s="165"/>
      <c r="AQ18" s="165"/>
      <c r="AR18" s="165"/>
      <c r="AS18" s="165"/>
      <c r="AT18" s="270"/>
      <c r="AU18" s="1"/>
      <c r="AV18" s="1"/>
      <c r="AW18" s="1"/>
      <c r="AX18" s="1"/>
      <c r="AY18" s="1"/>
      <c r="AZ18" s="1"/>
      <c r="BA18" s="1"/>
      <c r="BB18" s="1"/>
      <c r="BC18" s="1"/>
      <c r="BD18" s="1"/>
      <c r="BE18" s="1"/>
      <c r="BF18" s="1"/>
      <c r="BG18" s="1"/>
      <c r="BH18" s="1"/>
      <c r="BI18" s="1"/>
    </row>
    <row r="19" spans="1:61" ht="15" customHeight="1">
      <c r="A19" s="1"/>
      <c r="B19" s="260"/>
      <c r="C19" s="165"/>
      <c r="D19" s="166"/>
      <c r="E19" s="177"/>
      <c r="F19" s="165"/>
      <c r="G19" s="165"/>
      <c r="H19" s="165"/>
      <c r="I19" s="165"/>
      <c r="J19" s="78" t="str">
        <f>IF(AND('Mapa final'!$AA$28="Alta",'Mapa final'!$AC$28="Leve"),CONCATENATE("R4C",'Mapa final'!$Q$28),"")</f>
        <v/>
      </c>
      <c r="K19" s="79" t="str">
        <f>IF(AND('Mapa final'!$AA$29="Alta",'Mapa final'!$AC$29="Leve"),CONCATENATE("R4C",'Mapa final'!$Q$29),"")</f>
        <v/>
      </c>
      <c r="L19" s="79" t="str">
        <f>IF(AND('Mapa final'!$AA$30="Alta",'Mapa final'!$AC$30="Leve"),CONCATENATE("R4C",'Mapa final'!$Q$30),"")</f>
        <v/>
      </c>
      <c r="M19" s="79" t="str">
        <f>IF(AND('Mapa final'!$AA$31="Alta",'Mapa final'!$AC$31="Leve"),CONCATENATE("R4C",'Mapa final'!$Q$31),"")</f>
        <v/>
      </c>
      <c r="N19" s="79" t="str">
        <f>IF(AND('Mapa final'!$AA$32="Alta",'Mapa final'!$AC$32="Leve"),CONCATENATE("R4C",'Mapa final'!$Q$32),"")</f>
        <v/>
      </c>
      <c r="O19" s="80" t="str">
        <f>IF(AND('Mapa final'!$AA$33="Alta",'Mapa final'!$AC$33="Leve"),CONCATENATE("R4C",'Mapa final'!$Q$33),"")</f>
        <v/>
      </c>
      <c r="P19" s="78" t="str">
        <f>IF(AND('Mapa final'!$AA$28="Alta",'Mapa final'!$AC$28="Menor"),CONCATENATE("R4C",'Mapa final'!$Q$28),"")</f>
        <v/>
      </c>
      <c r="Q19" s="79" t="str">
        <f>IF(AND('Mapa final'!$AA$29="Alta",'Mapa final'!$AC$29="Menor"),CONCATENATE("R4C",'Mapa final'!$Q$29),"")</f>
        <v/>
      </c>
      <c r="R19" s="79" t="str">
        <f>IF(AND('Mapa final'!$AA$30="Alta",'Mapa final'!$AC$30="Menor"),CONCATENATE("R4C",'Mapa final'!$Q$30),"")</f>
        <v/>
      </c>
      <c r="S19" s="79" t="str">
        <f>IF(AND('Mapa final'!$AA$31="Alta",'Mapa final'!$AC$31="Menor"),CONCATENATE("R4C",'Mapa final'!$Q$31),"")</f>
        <v/>
      </c>
      <c r="T19" s="79" t="str">
        <f>IF(AND('Mapa final'!$AA$32="Alta",'Mapa final'!$AC$32="Menor"),CONCATENATE("R4C",'Mapa final'!$Q$32),"")</f>
        <v/>
      </c>
      <c r="U19" s="80" t="str">
        <f>IF(AND('Mapa final'!$AA$33="Alta",'Mapa final'!$AC$33="Menor"),CONCATENATE("R4C",'Mapa final'!$Q$33),"")</f>
        <v/>
      </c>
      <c r="V19" s="63" t="str">
        <f>IF(AND('Mapa final'!$AA$28="Alta",'Mapa final'!$AC$28="Moderado"),CONCATENATE("R4C",'Mapa final'!$Q$28),"")</f>
        <v/>
      </c>
      <c r="W19" s="64" t="str">
        <f>IF(AND('Mapa final'!$AA$29="Alta",'Mapa final'!$AC$29="Moderado"),CONCATENATE("R4C",'Mapa final'!$Q$29),"")</f>
        <v/>
      </c>
      <c r="X19" s="64" t="str">
        <f>IF(AND('Mapa final'!$AA$30="Alta",'Mapa final'!$AC$30="Moderado"),CONCATENATE("R4C",'Mapa final'!$Q$30),"")</f>
        <v/>
      </c>
      <c r="Y19" s="64" t="str">
        <f>IF(AND('Mapa final'!$AA$31="Alta",'Mapa final'!$AC$31="Moderado"),CONCATENATE("R4C",'Mapa final'!$Q$31),"")</f>
        <v/>
      </c>
      <c r="Z19" s="64" t="str">
        <f>IF(AND('Mapa final'!$AA$32="Alta",'Mapa final'!$AC$32="Moderado"),CONCATENATE("R4C",'Mapa final'!$Q$32),"")</f>
        <v/>
      </c>
      <c r="AA19" s="65" t="str">
        <f>IF(AND('Mapa final'!$AA$33="Alta",'Mapa final'!$AC$33="Moderado"),CONCATENATE("R4C",'Mapa final'!$Q$33),"")</f>
        <v/>
      </c>
      <c r="AB19" s="63" t="str">
        <f>IF(AND('Mapa final'!$AA$28="Alta",'Mapa final'!$AC$28="Mayor"),CONCATENATE("R4C",'Mapa final'!$Q$28),"")</f>
        <v/>
      </c>
      <c r="AC19" s="64" t="str">
        <f>IF(AND('Mapa final'!$AA$29="Alta",'Mapa final'!$AC$29="Mayor"),CONCATENATE("R4C",'Mapa final'!$Q$29),"")</f>
        <v/>
      </c>
      <c r="AD19" s="64" t="str">
        <f>IF(AND('Mapa final'!$AA$30="Alta",'Mapa final'!$AC$30="Mayor"),CONCATENATE("R4C",'Mapa final'!$Q$30),"")</f>
        <v/>
      </c>
      <c r="AE19" s="64" t="str">
        <f>IF(AND('Mapa final'!$AA$31="Alta",'Mapa final'!$AC$31="Mayor"),CONCATENATE("R4C",'Mapa final'!$Q$31),"")</f>
        <v/>
      </c>
      <c r="AF19" s="64" t="str">
        <f>IF(AND('Mapa final'!$AA$32="Alta",'Mapa final'!$AC$32="Mayor"),CONCATENATE("R4C",'Mapa final'!$Q$32),"")</f>
        <v/>
      </c>
      <c r="AG19" s="65" t="str">
        <f>IF(AND('Mapa final'!$AA$33="Alta",'Mapa final'!$AC$33="Mayor"),CONCATENATE("R4C",'Mapa final'!$Q$33),"")</f>
        <v/>
      </c>
      <c r="AH19" s="66" t="str">
        <f>IF(AND('Mapa final'!$AA$28="Alta",'Mapa final'!$AC$28="Catastrófico"),CONCATENATE("R4C",'Mapa final'!$Q$28),"")</f>
        <v/>
      </c>
      <c r="AI19" s="67" t="str">
        <f>IF(AND('Mapa final'!$AA$29="Alta",'Mapa final'!$AC$29="Catastrófico"),CONCATENATE("R4C",'Mapa final'!$Q$29),"")</f>
        <v/>
      </c>
      <c r="AJ19" s="67" t="str">
        <f>IF(AND('Mapa final'!$AA$30="Alta",'Mapa final'!$AC$30="Catastrófico"),CONCATENATE("R4C",'Mapa final'!$Q$30),"")</f>
        <v/>
      </c>
      <c r="AK19" s="67" t="str">
        <f>IF(AND('Mapa final'!$AA$31="Alta",'Mapa final'!$AC$31="Catastrófico"),CONCATENATE("R4C",'Mapa final'!$Q$31),"")</f>
        <v/>
      </c>
      <c r="AL19" s="67" t="str">
        <f>IF(AND('Mapa final'!$AA$32="Alta",'Mapa final'!$AC$32="Catastrófico"),CONCATENATE("R4C",'Mapa final'!$Q$32),"")</f>
        <v/>
      </c>
      <c r="AM19" s="68" t="str">
        <f>IF(AND('Mapa final'!$AA$33="Alta",'Mapa final'!$AC$33="Catastrófico"),CONCATENATE("R4C",'Mapa final'!$Q$33),"")</f>
        <v/>
      </c>
      <c r="AN19" s="1"/>
      <c r="AO19" s="269"/>
      <c r="AP19" s="165"/>
      <c r="AQ19" s="165"/>
      <c r="AR19" s="165"/>
      <c r="AS19" s="165"/>
      <c r="AT19" s="270"/>
      <c r="AU19" s="1"/>
      <c r="AV19" s="1"/>
      <c r="AW19" s="1"/>
      <c r="AX19" s="1"/>
      <c r="AY19" s="1"/>
      <c r="AZ19" s="1"/>
      <c r="BA19" s="1"/>
      <c r="BB19" s="1"/>
      <c r="BC19" s="1"/>
      <c r="BD19" s="1"/>
      <c r="BE19" s="1"/>
      <c r="BF19" s="1"/>
      <c r="BG19" s="1"/>
      <c r="BH19" s="1"/>
      <c r="BI19" s="1"/>
    </row>
    <row r="20" spans="1:61" ht="15" customHeight="1">
      <c r="A20" s="1"/>
      <c r="B20" s="260"/>
      <c r="C20" s="165"/>
      <c r="D20" s="166"/>
      <c r="E20" s="177"/>
      <c r="F20" s="165"/>
      <c r="G20" s="165"/>
      <c r="H20" s="165"/>
      <c r="I20" s="165"/>
      <c r="J20" s="78" t="str">
        <f>IF(AND('Mapa final'!$AA$34="Alta",'Mapa final'!$AC$34="Leve"),CONCATENATE("R5C",'Mapa final'!$Q$34),"")</f>
        <v/>
      </c>
      <c r="K20" s="79" t="str">
        <f>IF(AND('Mapa final'!$AA$35="Alta",'Mapa final'!$AC$35="Leve"),CONCATENATE("R5C",'Mapa final'!$Q$35),"")</f>
        <v/>
      </c>
      <c r="L20" s="79" t="str">
        <f>IF(AND('Mapa final'!$AA$36="Alta",'Mapa final'!$AC$36="Leve"),CONCATENATE("R5C",'Mapa final'!$Q$36),"")</f>
        <v/>
      </c>
      <c r="M20" s="79" t="str">
        <f>IF(AND('Mapa final'!$AA$37="Alta",'Mapa final'!$AC$37="Leve"),CONCATENATE("R5C",'Mapa final'!$Q$37),"")</f>
        <v/>
      </c>
      <c r="N20" s="79" t="str">
        <f>IF(AND('Mapa final'!$AA$38="Alta",'Mapa final'!$AC$38="Leve"),CONCATENATE("R5C",'Mapa final'!$Q$38),"")</f>
        <v/>
      </c>
      <c r="O20" s="80" t="str">
        <f>IF(AND('Mapa final'!$AA$39="Alta",'Mapa final'!$AC$39="Leve"),CONCATENATE("R5C",'Mapa final'!$Q$39),"")</f>
        <v/>
      </c>
      <c r="P20" s="78" t="str">
        <f>IF(AND('Mapa final'!$AA$34="Alta",'Mapa final'!$AC$34="Menor"),CONCATENATE("R5C",'Mapa final'!$Q$34),"")</f>
        <v/>
      </c>
      <c r="Q20" s="79" t="str">
        <f>IF(AND('Mapa final'!$AA$35="Alta",'Mapa final'!$AC$35="Menor"),CONCATENATE("R5C",'Mapa final'!$Q$35),"")</f>
        <v/>
      </c>
      <c r="R20" s="79" t="str">
        <f>IF(AND('Mapa final'!$AA$36="Alta",'Mapa final'!$AC$36="Menor"),CONCATENATE("R5C",'Mapa final'!$Q$36),"")</f>
        <v/>
      </c>
      <c r="S20" s="79" t="str">
        <f>IF(AND('Mapa final'!$AA$37="Alta",'Mapa final'!$AC$37="Menor"),CONCATENATE("R5C",'Mapa final'!$Q$37),"")</f>
        <v/>
      </c>
      <c r="T20" s="79" t="str">
        <f>IF(AND('Mapa final'!$AA$38="Alta",'Mapa final'!$AC$38="Menor"),CONCATENATE("R5C",'Mapa final'!$Q$38),"")</f>
        <v/>
      </c>
      <c r="U20" s="80" t="str">
        <f>IF(AND('Mapa final'!$AA$39="Alta",'Mapa final'!$AC$39="Menor"),CONCATENATE("R5C",'Mapa final'!$Q$39),"")</f>
        <v/>
      </c>
      <c r="V20" s="63" t="str">
        <f>IF(AND('Mapa final'!$AA$34="Alta",'Mapa final'!$AC$34="Moderado"),CONCATENATE("R5C",'Mapa final'!$Q$34),"")</f>
        <v/>
      </c>
      <c r="W20" s="64" t="str">
        <f>IF(AND('Mapa final'!$AA$35="Alta",'Mapa final'!$AC$35="Moderado"),CONCATENATE("R5C",'Mapa final'!$Q$35),"")</f>
        <v/>
      </c>
      <c r="X20" s="64" t="str">
        <f>IF(AND('Mapa final'!$AA$36="Alta",'Mapa final'!$AC$36="Moderado"),CONCATENATE("R5C",'Mapa final'!$Q$36),"")</f>
        <v/>
      </c>
      <c r="Y20" s="64" t="str">
        <f>IF(AND('Mapa final'!$AA$37="Alta",'Mapa final'!$AC$37="Moderado"),CONCATENATE("R5C",'Mapa final'!$Q$37),"")</f>
        <v/>
      </c>
      <c r="Z20" s="64" t="str">
        <f>IF(AND('Mapa final'!$AA$38="Alta",'Mapa final'!$AC$38="Moderado"),CONCATENATE("R5C",'Mapa final'!$Q$38),"")</f>
        <v/>
      </c>
      <c r="AA20" s="65" t="str">
        <f>IF(AND('Mapa final'!$AA$39="Alta",'Mapa final'!$AC$39="Moderado"),CONCATENATE("R5C",'Mapa final'!$Q$39),"")</f>
        <v/>
      </c>
      <c r="AB20" s="63" t="str">
        <f>IF(AND('Mapa final'!$AA$34="Alta",'Mapa final'!$AC$34="Mayor"),CONCATENATE("R5C",'Mapa final'!$Q$34),"")</f>
        <v/>
      </c>
      <c r="AC20" s="64" t="str">
        <f>IF(AND('Mapa final'!$AA$35="Alta",'Mapa final'!$AC$35="Mayor"),CONCATENATE("R5C",'Mapa final'!$Q$35),"")</f>
        <v/>
      </c>
      <c r="AD20" s="64" t="str">
        <f>IF(AND('Mapa final'!$AA$36="Alta",'Mapa final'!$AC$36="Mayor"),CONCATENATE("R5C",'Mapa final'!$Q$36),"")</f>
        <v/>
      </c>
      <c r="AE20" s="64" t="str">
        <f>IF(AND('Mapa final'!$AA$37="Alta",'Mapa final'!$AC$37="Mayor"),CONCATENATE("R5C",'Mapa final'!$Q$37),"")</f>
        <v/>
      </c>
      <c r="AF20" s="64" t="str">
        <f>IF(AND('Mapa final'!$AA$38="Alta",'Mapa final'!$AC$38="Mayor"),CONCATENATE("R5C",'Mapa final'!$Q$38),"")</f>
        <v/>
      </c>
      <c r="AG20" s="65" t="str">
        <f>IF(AND('Mapa final'!$AA$39="Alta",'Mapa final'!$AC$39="Mayor"),CONCATENATE("R5C",'Mapa final'!$Q$39),"")</f>
        <v/>
      </c>
      <c r="AH20" s="66" t="str">
        <f>IF(AND('Mapa final'!$AA$34="Alta",'Mapa final'!$AC$34="Catastrófico"),CONCATENATE("R5C",'Mapa final'!$Q$34),"")</f>
        <v/>
      </c>
      <c r="AI20" s="67" t="str">
        <f>IF(AND('Mapa final'!$AA$35="Alta",'Mapa final'!$AC$35="Catastrófico"),CONCATENATE("R5C",'Mapa final'!$Q$35),"")</f>
        <v/>
      </c>
      <c r="AJ20" s="67" t="str">
        <f>IF(AND('Mapa final'!$AA$36="Alta",'Mapa final'!$AC$36="Catastrófico"),CONCATENATE("R5C",'Mapa final'!$Q$36),"")</f>
        <v/>
      </c>
      <c r="AK20" s="67" t="str">
        <f>IF(AND('Mapa final'!$AA$37="Alta",'Mapa final'!$AC$37="Catastrófico"),CONCATENATE("R5C",'Mapa final'!$Q$37),"")</f>
        <v/>
      </c>
      <c r="AL20" s="67" t="str">
        <f>IF(AND('Mapa final'!$AA$38="Alta",'Mapa final'!$AC$38="Catastrófico"),CONCATENATE("R5C",'Mapa final'!$Q$38),"")</f>
        <v/>
      </c>
      <c r="AM20" s="68" t="str">
        <f>IF(AND('Mapa final'!$AA$39="Alta",'Mapa final'!$AC$39="Catastrófico"),CONCATENATE("R5C",'Mapa final'!$Q$39),"")</f>
        <v/>
      </c>
      <c r="AN20" s="1"/>
      <c r="AO20" s="269"/>
      <c r="AP20" s="165"/>
      <c r="AQ20" s="165"/>
      <c r="AR20" s="165"/>
      <c r="AS20" s="165"/>
      <c r="AT20" s="270"/>
      <c r="AU20" s="1"/>
      <c r="AV20" s="1"/>
      <c r="AW20" s="1"/>
      <c r="AX20" s="1"/>
      <c r="AY20" s="1"/>
      <c r="AZ20" s="1"/>
      <c r="BA20" s="1"/>
      <c r="BB20" s="1"/>
      <c r="BC20" s="1"/>
      <c r="BD20" s="1"/>
      <c r="BE20" s="1"/>
      <c r="BF20" s="1"/>
      <c r="BG20" s="1"/>
      <c r="BH20" s="1"/>
      <c r="BI20" s="1"/>
    </row>
    <row r="21" spans="1:61" ht="15" customHeight="1">
      <c r="A21" s="1"/>
      <c r="B21" s="260"/>
      <c r="C21" s="165"/>
      <c r="D21" s="166"/>
      <c r="E21" s="177"/>
      <c r="F21" s="165"/>
      <c r="G21" s="165"/>
      <c r="H21" s="165"/>
      <c r="I21" s="165"/>
      <c r="J21" s="78" t="str">
        <f>IF(AND('Mapa final'!$AA$40="Alta",'Mapa final'!$AC$40="Leve"),CONCATENATE("R6C",'Mapa final'!$Q$40),"")</f>
        <v/>
      </c>
      <c r="K21" s="79" t="str">
        <f>IF(AND('Mapa final'!$AA$41="Alta",'Mapa final'!$AC$41="Leve"),CONCATENATE("R6C",'Mapa final'!$Q$41),"")</f>
        <v/>
      </c>
      <c r="L21" s="79" t="str">
        <f>IF(AND('Mapa final'!$AA$42="Alta",'Mapa final'!$AC$42="Leve"),CONCATENATE("R6C",'Mapa final'!$Q$42),"")</f>
        <v/>
      </c>
      <c r="M21" s="79" t="str">
        <f>IF(AND('Mapa final'!$AA$43="Alta",'Mapa final'!$AC$43="Leve"),CONCATENATE("R6C",'Mapa final'!$Q$43),"")</f>
        <v/>
      </c>
      <c r="N21" s="79" t="str">
        <f>IF(AND('Mapa final'!$AA$44="Alta",'Mapa final'!$AC$44="Leve"),CONCATENATE("R6C",'Mapa final'!$Q$44),"")</f>
        <v/>
      </c>
      <c r="O21" s="80" t="str">
        <f>IF(AND('Mapa final'!$AA$45="Alta",'Mapa final'!$AC$45="Leve"),CONCATENATE("R6C",'Mapa final'!$Q$45),"")</f>
        <v/>
      </c>
      <c r="P21" s="78" t="str">
        <f>IF(AND('Mapa final'!$AA$40="Alta",'Mapa final'!$AC$40="Menor"),CONCATENATE("R6C",'Mapa final'!$Q$40),"")</f>
        <v/>
      </c>
      <c r="Q21" s="79" t="str">
        <f>IF(AND('Mapa final'!$AA$41="Alta",'Mapa final'!$AC$41="Menor"),CONCATENATE("R6C",'Mapa final'!$Q$41),"")</f>
        <v/>
      </c>
      <c r="R21" s="79" t="str">
        <f>IF(AND('Mapa final'!$AA$42="Alta",'Mapa final'!$AC$42="Menor"),CONCATENATE("R6C",'Mapa final'!$Q$42),"")</f>
        <v/>
      </c>
      <c r="S21" s="79" t="str">
        <f>IF(AND('Mapa final'!$AA$43="Alta",'Mapa final'!$AC$43="Menor"),CONCATENATE("R6C",'Mapa final'!$Q$43),"")</f>
        <v/>
      </c>
      <c r="T21" s="79" t="str">
        <f>IF(AND('Mapa final'!$AA$44="Alta",'Mapa final'!$AC$44="Menor"),CONCATENATE("R6C",'Mapa final'!$Q$44),"")</f>
        <v/>
      </c>
      <c r="U21" s="80" t="str">
        <f>IF(AND('Mapa final'!$AA$45="Alta",'Mapa final'!$AC$45="Menor"),CONCATENATE("R6C",'Mapa final'!$Q$45),"")</f>
        <v/>
      </c>
      <c r="V21" s="63" t="str">
        <f>IF(AND('Mapa final'!$AA$40="Alta",'Mapa final'!$AC$40="Moderado"),CONCATENATE("R6C",'Mapa final'!$Q$40),"")</f>
        <v/>
      </c>
      <c r="W21" s="64" t="str">
        <f>IF(AND('Mapa final'!$AA$41="Alta",'Mapa final'!$AC$41="Moderado"),CONCATENATE("R6C",'Mapa final'!$Q$41),"")</f>
        <v/>
      </c>
      <c r="X21" s="64" t="str">
        <f>IF(AND('Mapa final'!$AA$42="Alta",'Mapa final'!$AC$42="Moderado"),CONCATENATE("R6C",'Mapa final'!$Q$42),"")</f>
        <v/>
      </c>
      <c r="Y21" s="64" t="str">
        <f>IF(AND('Mapa final'!$AA$43="Alta",'Mapa final'!$AC$43="Moderado"),CONCATENATE("R6C",'Mapa final'!$Q$43),"")</f>
        <v/>
      </c>
      <c r="Z21" s="64" t="str">
        <f>IF(AND('Mapa final'!$AA$44="Alta",'Mapa final'!$AC$44="Moderado"),CONCATENATE("R6C",'Mapa final'!$Q$44),"")</f>
        <v/>
      </c>
      <c r="AA21" s="65" t="str">
        <f>IF(AND('Mapa final'!$AA$45="Alta",'Mapa final'!$AC$45="Moderado"),CONCATENATE("R6C",'Mapa final'!$Q$45),"")</f>
        <v/>
      </c>
      <c r="AB21" s="63" t="str">
        <f>IF(AND('Mapa final'!$AA$40="Alta",'Mapa final'!$AC$40="Mayor"),CONCATENATE("R6C",'Mapa final'!$Q$40),"")</f>
        <v/>
      </c>
      <c r="AC21" s="64" t="str">
        <f>IF(AND('Mapa final'!$AA$41="Alta",'Mapa final'!$AC$41="Mayor"),CONCATENATE("R6C",'Mapa final'!$Q$41),"")</f>
        <v/>
      </c>
      <c r="AD21" s="64" t="str">
        <f>IF(AND('Mapa final'!$AA$42="Alta",'Mapa final'!$AC$42="Mayor"),CONCATENATE("R6C",'Mapa final'!$Q$42),"")</f>
        <v/>
      </c>
      <c r="AE21" s="64" t="str">
        <f>IF(AND('Mapa final'!$AA$43="Alta",'Mapa final'!$AC$43="Mayor"),CONCATENATE("R6C",'Mapa final'!$Q$43),"")</f>
        <v/>
      </c>
      <c r="AF21" s="64" t="str">
        <f>IF(AND('Mapa final'!$AA$44="Alta",'Mapa final'!$AC$44="Mayor"),CONCATENATE("R6C",'Mapa final'!$Q$44),"")</f>
        <v/>
      </c>
      <c r="AG21" s="65" t="str">
        <f>IF(AND('Mapa final'!$AA$45="Alta",'Mapa final'!$AC$45="Mayor"),CONCATENATE("R6C",'Mapa final'!$Q$45),"")</f>
        <v/>
      </c>
      <c r="AH21" s="66" t="str">
        <f>IF(AND('Mapa final'!$AA$40="Alta",'Mapa final'!$AC$40="Catastrófico"),CONCATENATE("R6C",'Mapa final'!$Q$40),"")</f>
        <v/>
      </c>
      <c r="AI21" s="67" t="str">
        <f>IF(AND('Mapa final'!$AA$41="Alta",'Mapa final'!$AC$41="Catastrófico"),CONCATENATE("R6C",'Mapa final'!$Q$41),"")</f>
        <v/>
      </c>
      <c r="AJ21" s="67" t="str">
        <f>IF(AND('Mapa final'!$AA$42="Alta",'Mapa final'!$AC$42="Catastrófico"),CONCATENATE("R6C",'Mapa final'!$Q$42),"")</f>
        <v/>
      </c>
      <c r="AK21" s="67" t="str">
        <f>IF(AND('Mapa final'!$AA$43="Alta",'Mapa final'!$AC$43="Catastrófico"),CONCATENATE("R6C",'Mapa final'!$Q$43),"")</f>
        <v/>
      </c>
      <c r="AL21" s="67" t="str">
        <f>IF(AND('Mapa final'!$AA$44="Alta",'Mapa final'!$AC$44="Catastrófico"),CONCATENATE("R6C",'Mapa final'!$Q$44),"")</f>
        <v/>
      </c>
      <c r="AM21" s="68" t="str">
        <f>IF(AND('Mapa final'!$AA$45="Alta",'Mapa final'!$AC$45="Catastrófico"),CONCATENATE("R6C",'Mapa final'!$Q$45),"")</f>
        <v/>
      </c>
      <c r="AN21" s="1"/>
      <c r="AO21" s="269"/>
      <c r="AP21" s="165"/>
      <c r="AQ21" s="165"/>
      <c r="AR21" s="165"/>
      <c r="AS21" s="165"/>
      <c r="AT21" s="270"/>
      <c r="AU21" s="1"/>
      <c r="AV21" s="1"/>
      <c r="AW21" s="1"/>
      <c r="AX21" s="1"/>
      <c r="AY21" s="1"/>
      <c r="AZ21" s="1"/>
      <c r="BA21" s="1"/>
      <c r="BB21" s="1"/>
      <c r="BC21" s="1"/>
      <c r="BD21" s="1"/>
      <c r="BE21" s="1"/>
      <c r="BF21" s="1"/>
      <c r="BG21" s="1"/>
      <c r="BH21" s="1"/>
      <c r="BI21" s="1"/>
    </row>
    <row r="22" spans="1:61" ht="15" customHeight="1">
      <c r="A22" s="1"/>
      <c r="B22" s="260"/>
      <c r="C22" s="165"/>
      <c r="D22" s="166"/>
      <c r="E22" s="177"/>
      <c r="F22" s="165"/>
      <c r="G22" s="165"/>
      <c r="H22" s="165"/>
      <c r="I22" s="165"/>
      <c r="J22" s="78" t="str">
        <f>IF(AND('Mapa final'!$AA$46="Alta",'Mapa final'!$AC$46="Leve"),CONCATENATE("R7C",'Mapa final'!$Q$46),"")</f>
        <v/>
      </c>
      <c r="K22" s="79" t="str">
        <f>IF(AND('Mapa final'!$AA$47="Alta",'Mapa final'!$AC$47="Leve"),CONCATENATE("R7C",'Mapa final'!$Q$47),"")</f>
        <v/>
      </c>
      <c r="L22" s="79" t="str">
        <f>IF(AND('Mapa final'!$AA$48="Alta",'Mapa final'!$AC$48="Leve"),CONCATENATE("R7C",'Mapa final'!$Q$48),"")</f>
        <v/>
      </c>
      <c r="M22" s="79" t="str">
        <f>IF(AND('Mapa final'!$AA$49="Alta",'Mapa final'!$AC$49="Leve"),CONCATENATE("R7C",'Mapa final'!$Q$49),"")</f>
        <v/>
      </c>
      <c r="N22" s="79" t="str">
        <f>IF(AND('Mapa final'!$AA$50="Alta",'Mapa final'!$AC$50="Leve"),CONCATENATE("R7C",'Mapa final'!$Q$50),"")</f>
        <v/>
      </c>
      <c r="O22" s="80" t="str">
        <f>IF(AND('Mapa final'!$AA$51="Alta",'Mapa final'!$AC$51="Leve"),CONCATENATE("R7C",'Mapa final'!$Q$51),"")</f>
        <v/>
      </c>
      <c r="P22" s="78" t="str">
        <f>IF(AND('Mapa final'!$AA$46="Alta",'Mapa final'!$AC$46="Menor"),CONCATENATE("R7C",'Mapa final'!$Q$46),"")</f>
        <v/>
      </c>
      <c r="Q22" s="79" t="str">
        <f>IF(AND('Mapa final'!$AA$47="Alta",'Mapa final'!$AC$47="Menor"),CONCATENATE("R7C",'Mapa final'!$Q$47),"")</f>
        <v/>
      </c>
      <c r="R22" s="79" t="str">
        <f>IF(AND('Mapa final'!$AA$48="Alta",'Mapa final'!$AC$48="Menor"),CONCATENATE("R7C",'Mapa final'!$Q$48),"")</f>
        <v/>
      </c>
      <c r="S22" s="79" t="str">
        <f>IF(AND('Mapa final'!$AA$49="Alta",'Mapa final'!$AC$49="Menor"),CONCATENATE("R7C",'Mapa final'!$Q$49),"")</f>
        <v/>
      </c>
      <c r="T22" s="79" t="str">
        <f>IF(AND('Mapa final'!$AA$50="Alta",'Mapa final'!$AC$50="Menor"),CONCATENATE("R7C",'Mapa final'!$Q$50),"")</f>
        <v/>
      </c>
      <c r="U22" s="80" t="str">
        <f>IF(AND('Mapa final'!$AA$51="Alta",'Mapa final'!$AC$51="Menor"),CONCATENATE("R7C",'Mapa final'!$Q$51),"")</f>
        <v/>
      </c>
      <c r="V22" s="63" t="str">
        <f>IF(AND('Mapa final'!$AA$46="Alta",'Mapa final'!$AC$46="Moderado"),CONCATENATE("R7C",'Mapa final'!$Q$46),"")</f>
        <v/>
      </c>
      <c r="W22" s="64" t="str">
        <f>IF(AND('Mapa final'!$AA$47="Alta",'Mapa final'!$AC$47="Moderado"),CONCATENATE("R7C",'Mapa final'!$Q$47),"")</f>
        <v/>
      </c>
      <c r="X22" s="64" t="str">
        <f>IF(AND('Mapa final'!$AA$48="Alta",'Mapa final'!$AC$48="Moderado"),CONCATENATE("R7C",'Mapa final'!$Q$48),"")</f>
        <v/>
      </c>
      <c r="Y22" s="64" t="str">
        <f>IF(AND('Mapa final'!$AA$49="Alta",'Mapa final'!$AC$49="Moderado"),CONCATENATE("R7C",'Mapa final'!$Q$49),"")</f>
        <v/>
      </c>
      <c r="Z22" s="64" t="str">
        <f>IF(AND('Mapa final'!$AA$50="Alta",'Mapa final'!$AC$50="Moderado"),CONCATENATE("R7C",'Mapa final'!$Q$50),"")</f>
        <v/>
      </c>
      <c r="AA22" s="65" t="str">
        <f>IF(AND('Mapa final'!$AA$51="Alta",'Mapa final'!$AC$51="Moderado"),CONCATENATE("R7C",'Mapa final'!$Q$51),"")</f>
        <v/>
      </c>
      <c r="AB22" s="63" t="str">
        <f>IF(AND('Mapa final'!$AA$46="Alta",'Mapa final'!$AC$46="Mayor"),CONCATENATE("R7C",'Mapa final'!$Q$46),"")</f>
        <v/>
      </c>
      <c r="AC22" s="64" t="str">
        <f>IF(AND('Mapa final'!$AA$47="Alta",'Mapa final'!$AC$47="Mayor"),CONCATENATE("R7C",'Mapa final'!$Q$47),"")</f>
        <v/>
      </c>
      <c r="AD22" s="64" t="str">
        <f>IF(AND('Mapa final'!$AA$48="Alta",'Mapa final'!$AC$48="Mayor"),CONCATENATE("R7C",'Mapa final'!$Q$48),"")</f>
        <v/>
      </c>
      <c r="AE22" s="64" t="str">
        <f>IF(AND('Mapa final'!$AA$49="Alta",'Mapa final'!$AC$49="Mayor"),CONCATENATE("R7C",'Mapa final'!$Q$49),"")</f>
        <v/>
      </c>
      <c r="AF22" s="64" t="str">
        <f>IF(AND('Mapa final'!$AA$50="Alta",'Mapa final'!$AC$50="Mayor"),CONCATENATE("R7C",'Mapa final'!$Q$50),"")</f>
        <v/>
      </c>
      <c r="AG22" s="65" t="str">
        <f>IF(AND('Mapa final'!$AA$51="Alta",'Mapa final'!$AC$51="Mayor"),CONCATENATE("R7C",'Mapa final'!$Q$51),"")</f>
        <v/>
      </c>
      <c r="AH22" s="66" t="str">
        <f>IF(AND('Mapa final'!$AA$46="Alta",'Mapa final'!$AC$46="Catastrófico"),CONCATENATE("R7C",'Mapa final'!$Q$46),"")</f>
        <v/>
      </c>
      <c r="AI22" s="67" t="str">
        <f>IF(AND('Mapa final'!$AA$47="Alta",'Mapa final'!$AC$47="Catastrófico"),CONCATENATE("R7C",'Mapa final'!$Q$47),"")</f>
        <v/>
      </c>
      <c r="AJ22" s="67" t="str">
        <f>IF(AND('Mapa final'!$AA$48="Alta",'Mapa final'!$AC$48="Catastrófico"),CONCATENATE("R7C",'Mapa final'!$Q$48),"")</f>
        <v/>
      </c>
      <c r="AK22" s="67" t="str">
        <f>IF(AND('Mapa final'!$AA$49="Alta",'Mapa final'!$AC$49="Catastrófico"),CONCATENATE("R7C",'Mapa final'!$Q$49),"")</f>
        <v/>
      </c>
      <c r="AL22" s="67" t="str">
        <f>IF(AND('Mapa final'!$AA$50="Alta",'Mapa final'!$AC$50="Catastrófico"),CONCATENATE("R7C",'Mapa final'!$Q$50),"")</f>
        <v/>
      </c>
      <c r="AM22" s="68" t="str">
        <f>IF(AND('Mapa final'!$AA$51="Alta",'Mapa final'!$AC$51="Catastrófico"),CONCATENATE("R7C",'Mapa final'!$Q$51),"")</f>
        <v/>
      </c>
      <c r="AN22" s="1"/>
      <c r="AO22" s="269"/>
      <c r="AP22" s="165"/>
      <c r="AQ22" s="165"/>
      <c r="AR22" s="165"/>
      <c r="AS22" s="165"/>
      <c r="AT22" s="270"/>
      <c r="AU22" s="1"/>
      <c r="AV22" s="1"/>
      <c r="AW22" s="1"/>
      <c r="AX22" s="1"/>
      <c r="AY22" s="1"/>
      <c r="AZ22" s="1"/>
      <c r="BA22" s="1"/>
      <c r="BB22" s="1"/>
      <c r="BC22" s="1"/>
      <c r="BD22" s="1"/>
      <c r="BE22" s="1"/>
      <c r="BF22" s="1"/>
      <c r="BG22" s="1"/>
      <c r="BH22" s="1"/>
      <c r="BI22" s="1"/>
    </row>
    <row r="23" spans="1:61" ht="15" customHeight="1">
      <c r="A23" s="1"/>
      <c r="B23" s="260"/>
      <c r="C23" s="165"/>
      <c r="D23" s="166"/>
      <c r="E23" s="177"/>
      <c r="F23" s="165"/>
      <c r="G23" s="165"/>
      <c r="H23" s="165"/>
      <c r="I23" s="165"/>
      <c r="J23" s="78" t="str">
        <f>IF(AND('Mapa final'!$AA$52="Alta",'Mapa final'!$AC$52="Leve"),CONCATENATE("R8C",'Mapa final'!$Q$52),"")</f>
        <v/>
      </c>
      <c r="K23" s="79" t="str">
        <f>IF(AND('Mapa final'!$AA$53="Alta",'Mapa final'!$AC$53="Leve"),CONCATENATE("R8C",'Mapa final'!$Q$53),"")</f>
        <v/>
      </c>
      <c r="L23" s="79" t="str">
        <f>IF(AND('Mapa final'!$AA$54="Alta",'Mapa final'!$AC$54="Leve"),CONCATENATE("R8C",'Mapa final'!$Q$54),"")</f>
        <v/>
      </c>
      <c r="M23" s="79" t="str">
        <f>IF(AND('Mapa final'!$AA$55="Alta",'Mapa final'!$AC$55="Leve"),CONCATENATE("R8C",'Mapa final'!$Q$55),"")</f>
        <v/>
      </c>
      <c r="N23" s="79" t="str">
        <f>IF(AND('Mapa final'!$AA$56="Alta",'Mapa final'!$AC$56="Leve"),CONCATENATE("R8C",'Mapa final'!$Q$56),"")</f>
        <v/>
      </c>
      <c r="O23" s="80" t="str">
        <f>IF(AND('Mapa final'!$AA$57="Alta",'Mapa final'!$AC$57="Leve"),CONCATENATE("R8C",'Mapa final'!$Q$57),"")</f>
        <v/>
      </c>
      <c r="P23" s="78" t="str">
        <f>IF(AND('Mapa final'!$AA$52="Alta",'Mapa final'!$AC$52="Menor"),CONCATENATE("R8C",'Mapa final'!$Q$52),"")</f>
        <v/>
      </c>
      <c r="Q23" s="79" t="str">
        <f>IF(AND('Mapa final'!$AA$53="Alta",'Mapa final'!$AC$53="Menor"),CONCATENATE("R8C",'Mapa final'!$Q$53),"")</f>
        <v/>
      </c>
      <c r="R23" s="79" t="str">
        <f>IF(AND('Mapa final'!$AA$54="Alta",'Mapa final'!$AC$54="Menor"),CONCATENATE("R8C",'Mapa final'!$Q$54),"")</f>
        <v/>
      </c>
      <c r="S23" s="79" t="str">
        <f>IF(AND('Mapa final'!$AA$55="Alta",'Mapa final'!$AC$55="Menor"),CONCATENATE("R8C",'Mapa final'!$Q$55),"")</f>
        <v/>
      </c>
      <c r="T23" s="79" t="str">
        <f>IF(AND('Mapa final'!$AA$56="Alta",'Mapa final'!$AC$56="Menor"),CONCATENATE("R8C",'Mapa final'!$Q$56),"")</f>
        <v/>
      </c>
      <c r="U23" s="80" t="str">
        <f>IF(AND('Mapa final'!$AA$57="Alta",'Mapa final'!$AC$57="Menor"),CONCATENATE("R8C",'Mapa final'!$Q$57),"")</f>
        <v/>
      </c>
      <c r="V23" s="63" t="str">
        <f>IF(AND('Mapa final'!$AA$52="Alta",'Mapa final'!$AC$52="Moderado"),CONCATENATE("R8C",'Mapa final'!$Q$52),"")</f>
        <v/>
      </c>
      <c r="W23" s="64" t="str">
        <f>IF(AND('Mapa final'!$AA$53="Alta",'Mapa final'!$AC$53="Moderado"),CONCATENATE("R8C",'Mapa final'!$Q$53),"")</f>
        <v/>
      </c>
      <c r="X23" s="64" t="str">
        <f>IF(AND('Mapa final'!$AA$54="Alta",'Mapa final'!$AC$54="Moderado"),CONCATENATE("R8C",'Mapa final'!$Q$54),"")</f>
        <v/>
      </c>
      <c r="Y23" s="64" t="str">
        <f>IF(AND('Mapa final'!$AA$55="Alta",'Mapa final'!$AC$55="Moderado"),CONCATENATE("R8C",'Mapa final'!$Q$55),"")</f>
        <v/>
      </c>
      <c r="Z23" s="64" t="str">
        <f>IF(AND('Mapa final'!$AA$56="Alta",'Mapa final'!$AC$56="Moderado"),CONCATENATE("R8C",'Mapa final'!$Q$56),"")</f>
        <v/>
      </c>
      <c r="AA23" s="65" t="str">
        <f>IF(AND('Mapa final'!$AA$57="Alta",'Mapa final'!$AC$57="Moderado"),CONCATENATE("R8C",'Mapa final'!$Q$57),"")</f>
        <v/>
      </c>
      <c r="AB23" s="63" t="str">
        <f>IF(AND('Mapa final'!$AA$52="Alta",'Mapa final'!$AC$52="Mayor"),CONCATENATE("R8C",'Mapa final'!$Q$52),"")</f>
        <v/>
      </c>
      <c r="AC23" s="64" t="str">
        <f>IF(AND('Mapa final'!$AA$53="Alta",'Mapa final'!$AC$53="Mayor"),CONCATENATE("R8C",'Mapa final'!$Q$53),"")</f>
        <v/>
      </c>
      <c r="AD23" s="64" t="str">
        <f>IF(AND('Mapa final'!$AA$54="Alta",'Mapa final'!$AC$54="Mayor"),CONCATENATE("R8C",'Mapa final'!$Q$54),"")</f>
        <v/>
      </c>
      <c r="AE23" s="64" t="str">
        <f>IF(AND('Mapa final'!$AA$55="Alta",'Mapa final'!$AC$55="Mayor"),CONCATENATE("R8C",'Mapa final'!$Q$55),"")</f>
        <v/>
      </c>
      <c r="AF23" s="64" t="str">
        <f>IF(AND('Mapa final'!$AA$56="Alta",'Mapa final'!$AC$56="Mayor"),CONCATENATE("R8C",'Mapa final'!$Q$56),"")</f>
        <v/>
      </c>
      <c r="AG23" s="65" t="str">
        <f>IF(AND('Mapa final'!$AA$57="Alta",'Mapa final'!$AC$57="Mayor"),CONCATENATE("R8C",'Mapa final'!$Q$57),"")</f>
        <v/>
      </c>
      <c r="AH23" s="66" t="str">
        <f>IF(AND('Mapa final'!$AA$52="Alta",'Mapa final'!$AC$52="Catastrófico"),CONCATENATE("R8C",'Mapa final'!$Q$52),"")</f>
        <v/>
      </c>
      <c r="AI23" s="67" t="str">
        <f>IF(AND('Mapa final'!$AA$53="Alta",'Mapa final'!$AC$53="Catastrófico"),CONCATENATE("R8C",'Mapa final'!$Q$53),"")</f>
        <v/>
      </c>
      <c r="AJ23" s="67" t="str">
        <f>IF(AND('Mapa final'!$AA$54="Alta",'Mapa final'!$AC$54="Catastrófico"),CONCATENATE("R8C",'Mapa final'!$Q$54),"")</f>
        <v/>
      </c>
      <c r="AK23" s="67" t="str">
        <f>IF(AND('Mapa final'!$AA$55="Alta",'Mapa final'!$AC$55="Catastrófico"),CONCATENATE("R8C",'Mapa final'!$Q$55),"")</f>
        <v/>
      </c>
      <c r="AL23" s="67" t="str">
        <f>IF(AND('Mapa final'!$AA$56="Alta",'Mapa final'!$AC$56="Catastrófico"),CONCATENATE("R8C",'Mapa final'!$Q$56),"")</f>
        <v/>
      </c>
      <c r="AM23" s="68" t="str">
        <f>IF(AND('Mapa final'!$AA$57="Alta",'Mapa final'!$AC$57="Catastrófico"),CONCATENATE("R8C",'Mapa final'!$Q$57),"")</f>
        <v/>
      </c>
      <c r="AN23" s="1"/>
      <c r="AO23" s="269"/>
      <c r="AP23" s="165"/>
      <c r="AQ23" s="165"/>
      <c r="AR23" s="165"/>
      <c r="AS23" s="165"/>
      <c r="AT23" s="270"/>
      <c r="AU23" s="1"/>
      <c r="AV23" s="1"/>
      <c r="AW23" s="1"/>
      <c r="AX23" s="1"/>
      <c r="AY23" s="1"/>
      <c r="AZ23" s="1"/>
      <c r="BA23" s="1"/>
      <c r="BB23" s="1"/>
      <c r="BC23" s="1"/>
      <c r="BD23" s="1"/>
      <c r="BE23" s="1"/>
      <c r="BF23" s="1"/>
      <c r="BG23" s="1"/>
      <c r="BH23" s="1"/>
      <c r="BI23" s="1"/>
    </row>
    <row r="24" spans="1:61" ht="15" customHeight="1">
      <c r="A24" s="1"/>
      <c r="B24" s="260"/>
      <c r="C24" s="165"/>
      <c r="D24" s="166"/>
      <c r="E24" s="177"/>
      <c r="F24" s="165"/>
      <c r="G24" s="165"/>
      <c r="H24" s="165"/>
      <c r="I24" s="165"/>
      <c r="J24" s="78" t="str">
        <f>IF(AND('Mapa final'!$AA$58="Alta",'Mapa final'!$AC$58="Leve"),CONCATENATE("R9C",'Mapa final'!$Q$58),"")</f>
        <v/>
      </c>
      <c r="K24" s="79" t="str">
        <f>IF(AND('Mapa final'!$AA$59="Alta",'Mapa final'!$AC$59="Leve"),CONCATENATE("R9C",'Mapa final'!$Q$59),"")</f>
        <v/>
      </c>
      <c r="L24" s="79" t="str">
        <f>IF(AND('Mapa final'!$AA$60="Alta",'Mapa final'!$AC$60="Leve"),CONCATENATE("R9C",'Mapa final'!$Q$60),"")</f>
        <v/>
      </c>
      <c r="M24" s="79" t="str">
        <f>IF(AND('Mapa final'!$AA$61="Alta",'Mapa final'!$AC$61="Leve"),CONCATENATE("R9C",'Mapa final'!$Q$61),"")</f>
        <v/>
      </c>
      <c r="N24" s="79" t="str">
        <f>IF(AND('Mapa final'!$AA$62="Alta",'Mapa final'!$AC$62="Leve"),CONCATENATE("R9C",'Mapa final'!$Q$62),"")</f>
        <v/>
      </c>
      <c r="O24" s="80" t="str">
        <f>IF(AND('Mapa final'!$AA$63="Alta",'Mapa final'!$AC$63="Leve"),CONCATENATE("R9C",'Mapa final'!$Q$63),"")</f>
        <v/>
      </c>
      <c r="P24" s="78" t="str">
        <f>IF(AND('Mapa final'!$AA$58="Alta",'Mapa final'!$AC$58="Menor"),CONCATENATE("R9C",'Mapa final'!$Q$58),"")</f>
        <v/>
      </c>
      <c r="Q24" s="79" t="str">
        <f>IF(AND('Mapa final'!$AA$59="Alta",'Mapa final'!$AC$59="Menor"),CONCATENATE("R9C",'Mapa final'!$Q$59),"")</f>
        <v/>
      </c>
      <c r="R24" s="79" t="str">
        <f>IF(AND('Mapa final'!$AA$60="Alta",'Mapa final'!$AC$60="Menor"),CONCATENATE("R9C",'Mapa final'!$Q$60),"")</f>
        <v/>
      </c>
      <c r="S24" s="79" t="str">
        <f>IF(AND('Mapa final'!$AA$61="Alta",'Mapa final'!$AC$61="Menor"),CONCATENATE("R9C",'Mapa final'!$Q$61),"")</f>
        <v/>
      </c>
      <c r="T24" s="79" t="str">
        <f>IF(AND('Mapa final'!$AA$62="Alta",'Mapa final'!$AC$62="Menor"),CONCATENATE("R9C",'Mapa final'!$Q$62),"")</f>
        <v/>
      </c>
      <c r="U24" s="80" t="str">
        <f>IF(AND('Mapa final'!$AA$63="Alta",'Mapa final'!$AC$63="Menor"),CONCATENATE("R9C",'Mapa final'!$Q$63),"")</f>
        <v/>
      </c>
      <c r="V24" s="63" t="str">
        <f>IF(AND('Mapa final'!$AA$58="Alta",'Mapa final'!$AC$58="Moderado"),CONCATENATE("R9C",'Mapa final'!$Q$58),"")</f>
        <v/>
      </c>
      <c r="W24" s="64" t="str">
        <f>IF(AND('Mapa final'!$AA$59="Alta",'Mapa final'!$AC$59="Moderado"),CONCATENATE("R9C",'Mapa final'!$Q$59),"")</f>
        <v/>
      </c>
      <c r="X24" s="64" t="str">
        <f>IF(AND('Mapa final'!$AA$60="Alta",'Mapa final'!$AC$60="Moderado"),CONCATENATE("R9C",'Mapa final'!$Q$60),"")</f>
        <v/>
      </c>
      <c r="Y24" s="64" t="str">
        <f>IF(AND('Mapa final'!$AA$61="Alta",'Mapa final'!$AC$61="Moderado"),CONCATENATE("R9C",'Mapa final'!$Q$61),"")</f>
        <v/>
      </c>
      <c r="Z24" s="64" t="str">
        <f>IF(AND('Mapa final'!$AA$62="Alta",'Mapa final'!$AC$62="Moderado"),CONCATENATE("R9C",'Mapa final'!$Q$62),"")</f>
        <v/>
      </c>
      <c r="AA24" s="65" t="str">
        <f>IF(AND('Mapa final'!$AA$63="Alta",'Mapa final'!$AC$63="Moderado"),CONCATENATE("R9C",'Mapa final'!$Q$63),"")</f>
        <v/>
      </c>
      <c r="AB24" s="63" t="str">
        <f>IF(AND('Mapa final'!$AA$58="Alta",'Mapa final'!$AC$58="Mayor"),CONCATENATE("R9C",'Mapa final'!$Q$58),"")</f>
        <v/>
      </c>
      <c r="AC24" s="64" t="str">
        <f>IF(AND('Mapa final'!$AA$59="Alta",'Mapa final'!$AC$59="Mayor"),CONCATENATE("R9C",'Mapa final'!$Q$59),"")</f>
        <v/>
      </c>
      <c r="AD24" s="64" t="str">
        <f>IF(AND('Mapa final'!$AA$60="Alta",'Mapa final'!$AC$60="Mayor"),CONCATENATE("R9C",'Mapa final'!$Q$60),"")</f>
        <v/>
      </c>
      <c r="AE24" s="64" t="str">
        <f>IF(AND('Mapa final'!$AA$61="Alta",'Mapa final'!$AC$61="Mayor"),CONCATENATE("R9C",'Mapa final'!$Q$61),"")</f>
        <v/>
      </c>
      <c r="AF24" s="64" t="str">
        <f>IF(AND('Mapa final'!$AA$62="Alta",'Mapa final'!$AC$62="Mayor"),CONCATENATE("R9C",'Mapa final'!$Q$62),"")</f>
        <v/>
      </c>
      <c r="AG24" s="65" t="str">
        <f>IF(AND('Mapa final'!$AA$63="Alta",'Mapa final'!$AC$63="Mayor"),CONCATENATE("R9C",'Mapa final'!$Q$63),"")</f>
        <v/>
      </c>
      <c r="AH24" s="66" t="str">
        <f>IF(AND('Mapa final'!$AA$58="Alta",'Mapa final'!$AC$58="Catastrófico"),CONCATENATE("R9C",'Mapa final'!$Q$58),"")</f>
        <v/>
      </c>
      <c r="AI24" s="67" t="str">
        <f>IF(AND('Mapa final'!$AA$59="Alta",'Mapa final'!$AC$59="Catastrófico"),CONCATENATE("R9C",'Mapa final'!$Q$59),"")</f>
        <v/>
      </c>
      <c r="AJ24" s="67" t="str">
        <f>IF(AND('Mapa final'!$AA$60="Alta",'Mapa final'!$AC$60="Catastrófico"),CONCATENATE("R9C",'Mapa final'!$Q$60),"")</f>
        <v/>
      </c>
      <c r="AK24" s="67" t="str">
        <f>IF(AND('Mapa final'!$AA$61="Alta",'Mapa final'!$AC$61="Catastrófico"),CONCATENATE("R9C",'Mapa final'!$Q$61),"")</f>
        <v/>
      </c>
      <c r="AL24" s="67" t="str">
        <f>IF(AND('Mapa final'!$AA$62="Alta",'Mapa final'!$AC$62="Catastrófico"),CONCATENATE("R9C",'Mapa final'!$Q$62),"")</f>
        <v/>
      </c>
      <c r="AM24" s="68" t="str">
        <f>IF(AND('Mapa final'!$AA$63="Alta",'Mapa final'!$AC$63="Catastrófico"),CONCATENATE("R9C",'Mapa final'!$Q$63),"")</f>
        <v/>
      </c>
      <c r="AN24" s="1"/>
      <c r="AO24" s="269"/>
      <c r="AP24" s="165"/>
      <c r="AQ24" s="165"/>
      <c r="AR24" s="165"/>
      <c r="AS24" s="165"/>
      <c r="AT24" s="270"/>
      <c r="AU24" s="1"/>
      <c r="AV24" s="1"/>
      <c r="AW24" s="1"/>
      <c r="AX24" s="1"/>
      <c r="AY24" s="1"/>
      <c r="AZ24" s="1"/>
      <c r="BA24" s="1"/>
      <c r="BB24" s="1"/>
      <c r="BC24" s="1"/>
      <c r="BD24" s="1"/>
      <c r="BE24" s="1"/>
      <c r="BF24" s="1"/>
      <c r="BG24" s="1"/>
      <c r="BH24" s="1"/>
      <c r="BI24" s="1"/>
    </row>
    <row r="25" spans="1:61" ht="15.75" customHeight="1">
      <c r="A25" s="1"/>
      <c r="B25" s="260"/>
      <c r="C25" s="165"/>
      <c r="D25" s="166"/>
      <c r="E25" s="250"/>
      <c r="F25" s="251"/>
      <c r="G25" s="251"/>
      <c r="H25" s="251"/>
      <c r="I25" s="251"/>
      <c r="J25" s="81" t="str">
        <f>IF(AND('Mapa final'!$AA$64="Alta",'Mapa final'!$AC$64="Leve"),CONCATENATE("R10C",'Mapa final'!$Q$64),"")</f>
        <v/>
      </c>
      <c r="K25" s="82" t="str">
        <f>IF(AND('Mapa final'!$AA$65="Alta",'Mapa final'!$AC$65="Leve"),CONCATENATE("R10C",'Mapa final'!$Q$65),"")</f>
        <v/>
      </c>
      <c r="L25" s="82" t="str">
        <f>IF(AND('Mapa final'!$AA$66="Alta",'Mapa final'!$AC$66="Leve"),CONCATENATE("R10C",'Mapa final'!$Q$66),"")</f>
        <v/>
      </c>
      <c r="M25" s="82" t="str">
        <f>IF(AND('Mapa final'!$AA$67="Alta",'Mapa final'!$AC$67="Leve"),CONCATENATE("R10C",'Mapa final'!$Q$67),"")</f>
        <v/>
      </c>
      <c r="N25" s="82" t="str">
        <f>IF(AND('Mapa final'!$AA$68="Alta",'Mapa final'!$AC$68="Leve"),CONCATENATE("R10C",'Mapa final'!$Q$68),"")</f>
        <v/>
      </c>
      <c r="O25" s="83" t="str">
        <f>IF(AND('Mapa final'!$AA$69="Alta",'Mapa final'!$AC$69="Leve"),CONCATENATE("R10C",'Mapa final'!$Q$69),"")</f>
        <v/>
      </c>
      <c r="P25" s="81" t="str">
        <f>IF(AND('Mapa final'!$AA$64="Alta",'Mapa final'!$AC$64="Menor"),CONCATENATE("R10C",'Mapa final'!$Q$64),"")</f>
        <v/>
      </c>
      <c r="Q25" s="82" t="str">
        <f>IF(AND('Mapa final'!$AA$65="Alta",'Mapa final'!$AC$65="Menor"),CONCATENATE("R10C",'Mapa final'!$Q$65),"")</f>
        <v/>
      </c>
      <c r="R25" s="82" t="str">
        <f>IF(AND('Mapa final'!$AA$66="Alta",'Mapa final'!$AC$66="Menor"),CONCATENATE("R10C",'Mapa final'!$Q$66),"")</f>
        <v/>
      </c>
      <c r="S25" s="82" t="str">
        <f>IF(AND('Mapa final'!$AA$67="Alta",'Mapa final'!$AC$67="Menor"),CONCATENATE("R10C",'Mapa final'!$Q$67),"")</f>
        <v/>
      </c>
      <c r="T25" s="82" t="str">
        <f>IF(AND('Mapa final'!$AA$68="Alta",'Mapa final'!$AC$68="Menor"),CONCATENATE("R10C",'Mapa final'!$Q$68),"")</f>
        <v/>
      </c>
      <c r="U25" s="83" t="str">
        <f>IF(AND('Mapa final'!$AA$69="Alta",'Mapa final'!$AC$69="Menor"),CONCATENATE("R10C",'Mapa final'!$Q$69),"")</f>
        <v/>
      </c>
      <c r="V25" s="69" t="str">
        <f>IF(AND('Mapa final'!$AA$64="Alta",'Mapa final'!$AC$64="Moderado"),CONCATENATE("R10C",'Mapa final'!$Q$64),"")</f>
        <v/>
      </c>
      <c r="W25" s="70" t="str">
        <f>IF(AND('Mapa final'!$AA$65="Alta",'Mapa final'!$AC$65="Moderado"),CONCATENATE("R10C",'Mapa final'!$Q$65),"")</f>
        <v/>
      </c>
      <c r="X25" s="70" t="str">
        <f>IF(AND('Mapa final'!$AA$66="Alta",'Mapa final'!$AC$66="Moderado"),CONCATENATE("R10C",'Mapa final'!$Q$66),"")</f>
        <v/>
      </c>
      <c r="Y25" s="70" t="str">
        <f>IF(AND('Mapa final'!$AA$67="Alta",'Mapa final'!$AC$67="Moderado"),CONCATENATE("R10C",'Mapa final'!$Q$67),"")</f>
        <v/>
      </c>
      <c r="Z25" s="70" t="str">
        <f>IF(AND('Mapa final'!$AA$68="Alta",'Mapa final'!$AC$68="Moderado"),CONCATENATE("R10C",'Mapa final'!$Q$68),"")</f>
        <v/>
      </c>
      <c r="AA25" s="71" t="str">
        <f>IF(AND('Mapa final'!$AA$69="Alta",'Mapa final'!$AC$69="Moderado"),CONCATENATE("R10C",'Mapa final'!$Q$69),"")</f>
        <v/>
      </c>
      <c r="AB25" s="69" t="str">
        <f>IF(AND('Mapa final'!$AA$64="Alta",'Mapa final'!$AC$64="Mayor"),CONCATENATE("R10C",'Mapa final'!$Q$64),"")</f>
        <v/>
      </c>
      <c r="AC25" s="70" t="str">
        <f>IF(AND('Mapa final'!$AA$65="Alta",'Mapa final'!$AC$65="Mayor"),CONCATENATE("R10C",'Mapa final'!$Q$65),"")</f>
        <v/>
      </c>
      <c r="AD25" s="70" t="str">
        <f>IF(AND('Mapa final'!$AA$66="Alta",'Mapa final'!$AC$66="Mayor"),CONCATENATE("R10C",'Mapa final'!$Q$66),"")</f>
        <v/>
      </c>
      <c r="AE25" s="70" t="str">
        <f>IF(AND('Mapa final'!$AA$67="Alta",'Mapa final'!$AC$67="Mayor"),CONCATENATE("R10C",'Mapa final'!$Q$67),"")</f>
        <v/>
      </c>
      <c r="AF25" s="70" t="str">
        <f>IF(AND('Mapa final'!$AA$68="Alta",'Mapa final'!$AC$68="Mayor"),CONCATENATE("R10C",'Mapa final'!$Q$68),"")</f>
        <v/>
      </c>
      <c r="AG25" s="71" t="str">
        <f>IF(AND('Mapa final'!$AA$69="Alta",'Mapa final'!$AC$69="Mayor"),CONCATENATE("R10C",'Mapa final'!$Q$69),"")</f>
        <v/>
      </c>
      <c r="AH25" s="72" t="str">
        <f>IF(AND('Mapa final'!$AA$64="Alta",'Mapa final'!$AC$64="Catastrófico"),CONCATENATE("R10C",'Mapa final'!$Q$64),"")</f>
        <v/>
      </c>
      <c r="AI25" s="73" t="str">
        <f>IF(AND('Mapa final'!$AA$65="Alta",'Mapa final'!$AC$65="Catastrófico"),CONCATENATE("R10C",'Mapa final'!$Q$65),"")</f>
        <v/>
      </c>
      <c r="AJ25" s="73" t="str">
        <f>IF(AND('Mapa final'!$AA$66="Alta",'Mapa final'!$AC$66="Catastrófico"),CONCATENATE("R10C",'Mapa final'!$Q$66),"")</f>
        <v/>
      </c>
      <c r="AK25" s="73" t="str">
        <f>IF(AND('Mapa final'!$AA$67="Alta",'Mapa final'!$AC$67="Catastrófico"),CONCATENATE("R10C",'Mapa final'!$Q$67),"")</f>
        <v/>
      </c>
      <c r="AL25" s="73" t="str">
        <f>IF(AND('Mapa final'!$AA$68="Alta",'Mapa final'!$AC$68="Catastrófico"),CONCATENATE("R10C",'Mapa final'!$Q$68),"")</f>
        <v/>
      </c>
      <c r="AM25" s="74" t="str">
        <f>IF(AND('Mapa final'!$AA$69="Alta",'Mapa final'!$AC$69="Catastrófico"),CONCATENATE("R10C",'Mapa final'!$Q$69),"")</f>
        <v/>
      </c>
      <c r="AN25" s="1"/>
      <c r="AO25" s="271"/>
      <c r="AP25" s="272"/>
      <c r="AQ25" s="272"/>
      <c r="AR25" s="272"/>
      <c r="AS25" s="272"/>
      <c r="AT25" s="273"/>
      <c r="AU25" s="1"/>
      <c r="AV25" s="1"/>
      <c r="AW25" s="1"/>
      <c r="AX25" s="1"/>
      <c r="AY25" s="1"/>
      <c r="AZ25" s="1"/>
      <c r="BA25" s="1"/>
      <c r="BB25" s="1"/>
      <c r="BC25" s="1"/>
      <c r="BD25" s="1"/>
      <c r="BE25" s="1"/>
      <c r="BF25" s="1"/>
      <c r="BG25" s="1"/>
      <c r="BH25" s="1"/>
      <c r="BI25" s="1"/>
    </row>
    <row r="26" spans="1:61" ht="15" customHeight="1">
      <c r="A26" s="1"/>
      <c r="B26" s="260"/>
      <c r="C26" s="165"/>
      <c r="D26" s="166"/>
      <c r="E26" s="278" t="s">
        <v>145</v>
      </c>
      <c r="F26" s="249"/>
      <c r="G26" s="249"/>
      <c r="H26" s="249"/>
      <c r="I26" s="238"/>
      <c r="J26" s="75" t="str">
        <f ca="1">IF(AND('Mapa final'!$AA$10="Media",'Mapa final'!$AC$10="Leve"),CONCATENATE("R1C",'Mapa final'!$Q$10),"")</f>
        <v/>
      </c>
      <c r="K26" s="76" t="str">
        <f ca="1">IF(AND('Mapa final'!$AA$11="Media",'Mapa final'!$AC$11="Leve"),CONCATENATE("R1C",'Mapa final'!$Q$11),"")</f>
        <v/>
      </c>
      <c r="L26" s="76" t="str">
        <f ca="1">IF(AND('Mapa final'!$AA$12="Media",'Mapa final'!$AC$12="Leve"),CONCATENATE("R1C",'Mapa final'!$Q$12),"")</f>
        <v/>
      </c>
      <c r="M26" s="76" t="str">
        <f>IF(AND('Mapa final'!$AA$13="Media",'Mapa final'!$AC$13="Leve"),CONCATENATE("R1C",'Mapa final'!$Q$13),"")</f>
        <v/>
      </c>
      <c r="N26" s="76" t="str">
        <f>IF(AND('Mapa final'!$AA$14="Media",'Mapa final'!$AC$14="Leve"),CONCATENATE("R1C",'Mapa final'!$Q$14),"")</f>
        <v/>
      </c>
      <c r="O26" s="77" t="str">
        <f>IF(AND('Mapa final'!$AA$15="Media",'Mapa final'!$AC$15="Leve"),CONCATENATE("R1C",'Mapa final'!$Q$15),"")</f>
        <v/>
      </c>
      <c r="P26" s="75" t="str">
        <f ca="1">IF(AND('Mapa final'!$AA$10="Media",'Mapa final'!$AC$10="Menor"),CONCATENATE("R1C",'Mapa final'!$Q$10),"")</f>
        <v/>
      </c>
      <c r="Q26" s="76" t="str">
        <f ca="1">IF(AND('Mapa final'!$AA$11="Media",'Mapa final'!$AC$11="Menor"),CONCATENATE("R1C",'Mapa final'!$Q$11),"")</f>
        <v/>
      </c>
      <c r="R26" s="76" t="str">
        <f ca="1">IF(AND('Mapa final'!$AA$12="Media",'Mapa final'!$AC$12="Menor"),CONCATENATE("R1C",'Mapa final'!$Q$12),"")</f>
        <v/>
      </c>
      <c r="S26" s="76" t="str">
        <f>IF(AND('Mapa final'!$AA$13="Media",'Mapa final'!$AC$13="Menor"),CONCATENATE("R1C",'Mapa final'!$Q$13),"")</f>
        <v/>
      </c>
      <c r="T26" s="76" t="str">
        <f>IF(AND('Mapa final'!$AA$14="Media",'Mapa final'!$AC$14="Menor"),CONCATENATE("R1C",'Mapa final'!$Q$14),"")</f>
        <v/>
      </c>
      <c r="U26" s="77" t="str">
        <f>IF(AND('Mapa final'!$AA$15="Media",'Mapa final'!$AC$15="Menor"),CONCATENATE("R1C",'Mapa final'!$Q$15),"")</f>
        <v/>
      </c>
      <c r="V26" s="75" t="str">
        <f ca="1">IF(AND('Mapa final'!$AA$10="Media",'Mapa final'!$AC$10="Moderado"),CONCATENATE("R1C",'Mapa final'!$Q$10),"")</f>
        <v/>
      </c>
      <c r="W26" s="76" t="str">
        <f ca="1">IF(AND('Mapa final'!$AA$11="Media",'Mapa final'!$AC$11="Moderado"),CONCATENATE("R1C",'Mapa final'!$Q$11),"")</f>
        <v/>
      </c>
      <c r="X26" s="76" t="str">
        <f ca="1">IF(AND('Mapa final'!$AA$12="Media",'Mapa final'!$AC$12="Moderado"),CONCATENATE("R1C",'Mapa final'!$Q$12),"")</f>
        <v/>
      </c>
      <c r="Y26" s="76" t="str">
        <f>IF(AND('Mapa final'!$AA$13="Media",'Mapa final'!$AC$13="Moderado"),CONCATENATE("R1C",'Mapa final'!$Q$13),"")</f>
        <v/>
      </c>
      <c r="Z26" s="76" t="str">
        <f>IF(AND('Mapa final'!$AA$14="Media",'Mapa final'!$AC$14="Moderado"),CONCATENATE("R1C",'Mapa final'!$Q$14),"")</f>
        <v/>
      </c>
      <c r="AA26" s="77" t="str">
        <f>IF(AND('Mapa final'!$AA$15="Media",'Mapa final'!$AC$15="Moderado"),CONCATENATE("R1C",'Mapa final'!$Q$15),"")</f>
        <v/>
      </c>
      <c r="AB26" s="57" t="str">
        <f ca="1">IF(AND('Mapa final'!$AA$10="Media",'Mapa final'!$AC$10="Mayor"),CONCATENATE("R1C",'Mapa final'!$Q$10),"")</f>
        <v/>
      </c>
      <c r="AC26" s="58" t="str">
        <f ca="1">IF(AND('Mapa final'!$AA$11="Media",'Mapa final'!$AC$11="Mayor"),CONCATENATE("R1C",'Mapa final'!$Q$11),"")</f>
        <v/>
      </c>
      <c r="AD26" s="58" t="str">
        <f ca="1">IF(AND('Mapa final'!$AA$12="Media",'Mapa final'!$AC$12="Mayor"),CONCATENATE("R1C",'Mapa final'!$Q$12),"")</f>
        <v/>
      </c>
      <c r="AE26" s="58" t="str">
        <f>IF(AND('Mapa final'!$AA$13="Media",'Mapa final'!$AC$13="Mayor"),CONCATENATE("R1C",'Mapa final'!$Q$13),"")</f>
        <v/>
      </c>
      <c r="AF26" s="58" t="str">
        <f>IF(AND('Mapa final'!$AA$14="Media",'Mapa final'!$AC$14="Mayor"),CONCATENATE("R1C",'Mapa final'!$Q$14),"")</f>
        <v/>
      </c>
      <c r="AG26" s="59" t="str">
        <f>IF(AND('Mapa final'!$AA$15="Media",'Mapa final'!$AC$15="Mayor"),CONCATENATE("R1C",'Mapa final'!$Q$15),"")</f>
        <v/>
      </c>
      <c r="AH26" s="60" t="str">
        <f ca="1">IF(AND('Mapa final'!$AA$10="Media",'Mapa final'!$AC$10="Catastrófico"),CONCATENATE("R1C",'Mapa final'!$Q$10),"")</f>
        <v/>
      </c>
      <c r="AI26" s="61" t="str">
        <f ca="1">IF(AND('Mapa final'!$AA$11="Media",'Mapa final'!$AC$11="Catastrófico"),CONCATENATE("R1C",'Mapa final'!$Q$11),"")</f>
        <v/>
      </c>
      <c r="AJ26" s="61" t="str">
        <f ca="1">IF(AND('Mapa final'!$AA$12="Media",'Mapa final'!$AC$12="Catastrófico"),CONCATENATE("R1C",'Mapa final'!$Q$12),"")</f>
        <v/>
      </c>
      <c r="AK26" s="61" t="str">
        <f>IF(AND('Mapa final'!$AA$13="Media",'Mapa final'!$AC$13="Catastrófico"),CONCATENATE("R1C",'Mapa final'!$Q$13),"")</f>
        <v/>
      </c>
      <c r="AL26" s="61" t="str">
        <f>IF(AND('Mapa final'!$AA$14="Media",'Mapa final'!$AC$14="Catastrófico"),CONCATENATE("R1C",'Mapa final'!$Q$14),"")</f>
        <v/>
      </c>
      <c r="AM26" s="62" t="str">
        <f>IF(AND('Mapa final'!$AA$15="Media",'Mapa final'!$AC$15="Catastrófico"),CONCATENATE("R1C",'Mapa final'!$Q$15),"")</f>
        <v/>
      </c>
      <c r="AN26" s="1"/>
      <c r="AO26" s="280" t="s">
        <v>146</v>
      </c>
      <c r="AP26" s="267"/>
      <c r="AQ26" s="267"/>
      <c r="AR26" s="267"/>
      <c r="AS26" s="267"/>
      <c r="AT26" s="268"/>
      <c r="AU26" s="1"/>
      <c r="AV26" s="1"/>
      <c r="AW26" s="1"/>
      <c r="AX26" s="1"/>
      <c r="AY26" s="1"/>
      <c r="AZ26" s="1"/>
      <c r="BA26" s="1"/>
      <c r="BB26" s="1"/>
      <c r="BC26" s="1"/>
      <c r="BD26" s="1"/>
      <c r="BE26" s="1"/>
      <c r="BF26" s="1"/>
      <c r="BG26" s="1"/>
      <c r="BH26" s="1"/>
      <c r="BI26" s="1"/>
    </row>
    <row r="27" spans="1:61" ht="15" customHeight="1">
      <c r="A27" s="1"/>
      <c r="B27" s="260"/>
      <c r="C27" s="165"/>
      <c r="D27" s="166"/>
      <c r="E27" s="177"/>
      <c r="F27" s="165"/>
      <c r="G27" s="165"/>
      <c r="H27" s="165"/>
      <c r="I27" s="166"/>
      <c r="J27" s="78" t="str">
        <f ca="1">IF(AND('Mapa final'!$AA$16="Media",'Mapa final'!$AC$16="Leve"),CONCATENATE("R2C",'Mapa final'!$Q$16),"")</f>
        <v/>
      </c>
      <c r="K27" s="79" t="str">
        <f ca="1">IF(AND('Mapa final'!$AA$17="Media",'Mapa final'!$AC$17="Leve"),CONCATENATE("R2C",'Mapa final'!$Q$17),"")</f>
        <v/>
      </c>
      <c r="L27" s="79" t="str">
        <f>IF(AND('Mapa final'!$AA$18="Media",'Mapa final'!$AC$18="Leve"),CONCATENATE("R2C",'Mapa final'!$Q$18),"")</f>
        <v/>
      </c>
      <c r="M27" s="79" t="str">
        <f>IF(AND('Mapa final'!$AA$19="Media",'Mapa final'!$AC$19="Leve"),CONCATENATE("R2C",'Mapa final'!$Q$19),"")</f>
        <v/>
      </c>
      <c r="N27" s="79" t="str">
        <f>IF(AND('Mapa final'!$AA$20="Media",'Mapa final'!$AC$20="Leve"),CONCATENATE("R2C",'Mapa final'!$Q$20),"")</f>
        <v/>
      </c>
      <c r="O27" s="80" t="str">
        <f>IF(AND('Mapa final'!$AA$21="Media",'Mapa final'!$AC$21="Leve"),CONCATENATE("R2C",'Mapa final'!$Q$21),"")</f>
        <v/>
      </c>
      <c r="P27" s="78" t="str">
        <f ca="1">IF(AND('Mapa final'!$AA$16="Media",'Mapa final'!$AC$16="Menor"),CONCATENATE("R2C",'Mapa final'!$Q$16),"")</f>
        <v/>
      </c>
      <c r="Q27" s="79" t="str">
        <f ca="1">IF(AND('Mapa final'!$AA$17="Media",'Mapa final'!$AC$17="Menor"),CONCATENATE("R2C",'Mapa final'!$Q$17),"")</f>
        <v/>
      </c>
      <c r="R27" s="79" t="str">
        <f>IF(AND('Mapa final'!$AA$18="Media",'Mapa final'!$AC$18="Menor"),CONCATENATE("R2C",'Mapa final'!$Q$18),"")</f>
        <v/>
      </c>
      <c r="S27" s="79" t="str">
        <f>IF(AND('Mapa final'!$AA$19="Media",'Mapa final'!$AC$19="Menor"),CONCATENATE("R2C",'Mapa final'!$Q$19),"")</f>
        <v/>
      </c>
      <c r="T27" s="79" t="str">
        <f>IF(AND('Mapa final'!$AA$20="Media",'Mapa final'!$AC$20="Menor"),CONCATENATE("R2C",'Mapa final'!$Q$20),"")</f>
        <v/>
      </c>
      <c r="U27" s="80" t="str">
        <f>IF(AND('Mapa final'!$AA$21="Media",'Mapa final'!$AC$21="Menor"),CONCATENATE("R2C",'Mapa final'!$Q$21),"")</f>
        <v/>
      </c>
      <c r="V27" s="78" t="str">
        <f ca="1">IF(AND('Mapa final'!$AA$16="Media",'Mapa final'!$AC$16="Moderado"),CONCATENATE("R2C",'Mapa final'!$Q$16),"")</f>
        <v/>
      </c>
      <c r="W27" s="79" t="str">
        <f ca="1">IF(AND('Mapa final'!$AA$17="Media",'Mapa final'!$AC$17="Moderado"),CONCATENATE("R2C",'Mapa final'!$Q$17),"")</f>
        <v/>
      </c>
      <c r="X27" s="79" t="str">
        <f>IF(AND('Mapa final'!$AA$18="Media",'Mapa final'!$AC$18="Moderado"),CONCATENATE("R2C",'Mapa final'!$Q$18),"")</f>
        <v/>
      </c>
      <c r="Y27" s="79" t="str">
        <f>IF(AND('Mapa final'!$AA$19="Media",'Mapa final'!$AC$19="Moderado"),CONCATENATE("R2C",'Mapa final'!$Q$19),"")</f>
        <v/>
      </c>
      <c r="Z27" s="79" t="str">
        <f>IF(AND('Mapa final'!$AA$20="Media",'Mapa final'!$AC$20="Moderado"),CONCATENATE("R2C",'Mapa final'!$Q$20),"")</f>
        <v/>
      </c>
      <c r="AA27" s="80" t="str">
        <f>IF(AND('Mapa final'!$AA$21="Media",'Mapa final'!$AC$21="Moderado"),CONCATENATE("R2C",'Mapa final'!$Q$21),"")</f>
        <v/>
      </c>
      <c r="AB27" s="63" t="str">
        <f ca="1">IF(AND('Mapa final'!$AA$16="Media",'Mapa final'!$AC$16="Mayor"),CONCATENATE("R2C",'Mapa final'!$Q$16),"")</f>
        <v/>
      </c>
      <c r="AC27" s="64" t="str">
        <f ca="1">IF(AND('Mapa final'!$AA$17="Media",'Mapa final'!$AC$17="Mayor"),CONCATENATE("R2C",'Mapa final'!$Q$17),"")</f>
        <v/>
      </c>
      <c r="AD27" s="64" t="str">
        <f>IF(AND('Mapa final'!$AA$18="Media",'Mapa final'!$AC$18="Mayor"),CONCATENATE("R2C",'Mapa final'!$Q$18),"")</f>
        <v/>
      </c>
      <c r="AE27" s="64" t="str">
        <f>IF(AND('Mapa final'!$AA$19="Media",'Mapa final'!$AC$19="Mayor"),CONCATENATE("R2C",'Mapa final'!$Q$19),"")</f>
        <v/>
      </c>
      <c r="AF27" s="64" t="str">
        <f>IF(AND('Mapa final'!$AA$20="Media",'Mapa final'!$AC$20="Mayor"),CONCATENATE("R2C",'Mapa final'!$Q$20),"")</f>
        <v/>
      </c>
      <c r="AG27" s="65" t="str">
        <f>IF(AND('Mapa final'!$AA$21="Media",'Mapa final'!$AC$21="Mayor"),CONCATENATE("R2C",'Mapa final'!$Q$21),"")</f>
        <v/>
      </c>
      <c r="AH27" s="66" t="str">
        <f ca="1">IF(AND('Mapa final'!$AA$16="Media",'Mapa final'!$AC$16="Catastrófico"),CONCATENATE("R2C",'Mapa final'!$Q$16),"")</f>
        <v/>
      </c>
      <c r="AI27" s="67" t="str">
        <f ca="1">IF(AND('Mapa final'!$AA$17="Media",'Mapa final'!$AC$17="Catastrófico"),CONCATENATE("R2C",'Mapa final'!$Q$17),"")</f>
        <v/>
      </c>
      <c r="AJ27" s="67" t="str">
        <f>IF(AND('Mapa final'!$AA$18="Media",'Mapa final'!$AC$18="Catastrófico"),CONCATENATE("R2C",'Mapa final'!$Q$18),"")</f>
        <v/>
      </c>
      <c r="AK27" s="67" t="str">
        <f>IF(AND('Mapa final'!$AA$19="Media",'Mapa final'!$AC$19="Catastrófico"),CONCATENATE("R2C",'Mapa final'!$Q$19),"")</f>
        <v/>
      </c>
      <c r="AL27" s="67" t="str">
        <f>IF(AND('Mapa final'!$AA$20="Media",'Mapa final'!$AC$20="Catastrófico"),CONCATENATE("R2C",'Mapa final'!$Q$20),"")</f>
        <v/>
      </c>
      <c r="AM27" s="68" t="str">
        <f>IF(AND('Mapa final'!$AA$21="Media",'Mapa final'!$AC$21="Catastrófico"),CONCATENATE("R2C",'Mapa final'!$Q$21),"")</f>
        <v/>
      </c>
      <c r="AN27" s="1"/>
      <c r="AO27" s="269"/>
      <c r="AP27" s="165"/>
      <c r="AQ27" s="165"/>
      <c r="AR27" s="165"/>
      <c r="AS27" s="165"/>
      <c r="AT27" s="270"/>
      <c r="AU27" s="1"/>
      <c r="AV27" s="1"/>
      <c r="AW27" s="1"/>
      <c r="AX27" s="1"/>
      <c r="AY27" s="1"/>
      <c r="AZ27" s="1"/>
      <c r="BA27" s="1"/>
      <c r="BB27" s="1"/>
      <c r="BC27" s="1"/>
      <c r="BD27" s="1"/>
      <c r="BE27" s="1"/>
      <c r="BF27" s="1"/>
      <c r="BG27" s="1"/>
      <c r="BH27" s="1"/>
      <c r="BI27" s="1"/>
    </row>
    <row r="28" spans="1:61" ht="15" customHeight="1">
      <c r="A28" s="1"/>
      <c r="B28" s="260"/>
      <c r="C28" s="165"/>
      <c r="D28" s="166"/>
      <c r="E28" s="177"/>
      <c r="F28" s="165"/>
      <c r="G28" s="165"/>
      <c r="H28" s="165"/>
      <c r="I28" s="166"/>
      <c r="J28" s="78" t="str">
        <f>IF(AND('Mapa final'!$AA$22="Media",'Mapa final'!$AC$22="Leve"),CONCATENATE("R3C",'Mapa final'!$Q$22),"")</f>
        <v/>
      </c>
      <c r="K28" s="79" t="str">
        <f>IF(AND('Mapa final'!$AA$23="Media",'Mapa final'!$AC$23="Leve"),CONCATENATE("R3C",'Mapa final'!$Q$23),"")</f>
        <v/>
      </c>
      <c r="L28" s="79" t="str">
        <f>IF(AND('Mapa final'!$AA$24="Media",'Mapa final'!$AC$24="Leve"),CONCATENATE("R3C",'Mapa final'!$Q$24),"")</f>
        <v/>
      </c>
      <c r="M28" s="79" t="str">
        <f>IF(AND('Mapa final'!$AA$25="Media",'Mapa final'!$AC$25="Leve"),CONCATENATE("R3C",'Mapa final'!$Q$25),"")</f>
        <v/>
      </c>
      <c r="N28" s="79" t="str">
        <f>IF(AND('Mapa final'!$AA$26="Media",'Mapa final'!$AC$26="Leve"),CONCATENATE("R3C",'Mapa final'!$Q$26),"")</f>
        <v/>
      </c>
      <c r="O28" s="80" t="str">
        <f>IF(AND('Mapa final'!$AA$27="Media",'Mapa final'!$AC$27="Leve"),CONCATENATE("R3C",'Mapa final'!$Q$27),"")</f>
        <v/>
      </c>
      <c r="P28" s="78" t="str">
        <f>IF(AND('Mapa final'!$AA$22="Media",'Mapa final'!$AC$22="Menor"),CONCATENATE("R3C",'Mapa final'!$Q$22),"")</f>
        <v/>
      </c>
      <c r="Q28" s="79" t="str">
        <f>IF(AND('Mapa final'!$AA$23="Media",'Mapa final'!$AC$23="Menor"),CONCATENATE("R3C",'Mapa final'!$Q$23),"")</f>
        <v/>
      </c>
      <c r="R28" s="79" t="str">
        <f>IF(AND('Mapa final'!$AA$24="Media",'Mapa final'!$AC$24="Menor"),CONCATENATE("R3C",'Mapa final'!$Q$24),"")</f>
        <v/>
      </c>
      <c r="S28" s="79" t="str">
        <f>IF(AND('Mapa final'!$AA$25="Media",'Mapa final'!$AC$25="Menor"),CONCATENATE("R3C",'Mapa final'!$Q$25),"")</f>
        <v/>
      </c>
      <c r="T28" s="79" t="str">
        <f>IF(AND('Mapa final'!$AA$26="Media",'Mapa final'!$AC$26="Menor"),CONCATENATE("R3C",'Mapa final'!$Q$26),"")</f>
        <v/>
      </c>
      <c r="U28" s="80" t="str">
        <f>IF(AND('Mapa final'!$AA$27="Media",'Mapa final'!$AC$27="Menor"),CONCATENATE("R3C",'Mapa final'!$Q$27),"")</f>
        <v/>
      </c>
      <c r="V28" s="78" t="str">
        <f>IF(AND('Mapa final'!$AA$22="Media",'Mapa final'!$AC$22="Moderado"),CONCATENATE("R3C",'Mapa final'!$Q$22),"")</f>
        <v/>
      </c>
      <c r="W28" s="79" t="str">
        <f>IF(AND('Mapa final'!$AA$23="Media",'Mapa final'!$AC$23="Moderado"),CONCATENATE("R3C",'Mapa final'!$Q$23),"")</f>
        <v/>
      </c>
      <c r="X28" s="79" t="str">
        <f>IF(AND('Mapa final'!$AA$24="Media",'Mapa final'!$AC$24="Moderado"),CONCATENATE("R3C",'Mapa final'!$Q$24),"")</f>
        <v/>
      </c>
      <c r="Y28" s="79" t="str">
        <f>IF(AND('Mapa final'!$AA$25="Media",'Mapa final'!$AC$25="Moderado"),CONCATENATE("R3C",'Mapa final'!$Q$25),"")</f>
        <v/>
      </c>
      <c r="Z28" s="79" t="str">
        <f>IF(AND('Mapa final'!$AA$26="Media",'Mapa final'!$AC$26="Moderado"),CONCATENATE("R3C",'Mapa final'!$Q$26),"")</f>
        <v/>
      </c>
      <c r="AA28" s="80" t="str">
        <f>IF(AND('Mapa final'!$AA$27="Media",'Mapa final'!$AC$27="Moderado"),CONCATENATE("R3C",'Mapa final'!$Q$27),"")</f>
        <v/>
      </c>
      <c r="AB28" s="63" t="str">
        <f>IF(AND('Mapa final'!$AA$22="Media",'Mapa final'!$AC$22="Mayor"),CONCATENATE("R3C",'Mapa final'!$Q$22),"")</f>
        <v/>
      </c>
      <c r="AC28" s="64" t="str">
        <f>IF(AND('Mapa final'!$AA$23="Media",'Mapa final'!$AC$23="Mayor"),CONCATENATE("R3C",'Mapa final'!$Q$23),"")</f>
        <v/>
      </c>
      <c r="AD28" s="64" t="str">
        <f>IF(AND('Mapa final'!$AA$24="Media",'Mapa final'!$AC$24="Mayor"),CONCATENATE("R3C",'Mapa final'!$Q$24),"")</f>
        <v/>
      </c>
      <c r="AE28" s="64" t="str">
        <f>IF(AND('Mapa final'!$AA$25="Media",'Mapa final'!$AC$25="Mayor"),CONCATENATE("R3C",'Mapa final'!$Q$25),"")</f>
        <v/>
      </c>
      <c r="AF28" s="64" t="str">
        <f>IF(AND('Mapa final'!$AA$26="Media",'Mapa final'!$AC$26="Mayor"),CONCATENATE("R3C",'Mapa final'!$Q$26),"")</f>
        <v/>
      </c>
      <c r="AG28" s="65" t="str">
        <f>IF(AND('Mapa final'!$AA$27="Media",'Mapa final'!$AC$27="Mayor"),CONCATENATE("R3C",'Mapa final'!$Q$27),"")</f>
        <v/>
      </c>
      <c r="AH28" s="66" t="str">
        <f>IF(AND('Mapa final'!$AA$22="Media",'Mapa final'!$AC$22="Catastrófico"),CONCATENATE("R3C",'Mapa final'!$Q$22),"")</f>
        <v/>
      </c>
      <c r="AI28" s="67" t="str">
        <f>IF(AND('Mapa final'!$AA$23="Media",'Mapa final'!$AC$23="Catastrófico"),CONCATENATE("R3C",'Mapa final'!$Q$23),"")</f>
        <v/>
      </c>
      <c r="AJ28" s="67" t="str">
        <f>IF(AND('Mapa final'!$AA$24="Media",'Mapa final'!$AC$24="Catastrófico"),CONCATENATE("R3C",'Mapa final'!$Q$24),"")</f>
        <v/>
      </c>
      <c r="AK28" s="67" t="str">
        <f>IF(AND('Mapa final'!$AA$25="Media",'Mapa final'!$AC$25="Catastrófico"),CONCATENATE("R3C",'Mapa final'!$Q$25),"")</f>
        <v/>
      </c>
      <c r="AL28" s="67" t="str">
        <f>IF(AND('Mapa final'!$AA$26="Media",'Mapa final'!$AC$26="Catastrófico"),CONCATENATE("R3C",'Mapa final'!$Q$26),"")</f>
        <v/>
      </c>
      <c r="AM28" s="68" t="str">
        <f>IF(AND('Mapa final'!$AA$27="Media",'Mapa final'!$AC$27="Catastrófico"),CONCATENATE("R3C",'Mapa final'!$Q$27),"")</f>
        <v/>
      </c>
      <c r="AN28" s="1"/>
      <c r="AO28" s="269"/>
      <c r="AP28" s="165"/>
      <c r="AQ28" s="165"/>
      <c r="AR28" s="165"/>
      <c r="AS28" s="165"/>
      <c r="AT28" s="270"/>
      <c r="AU28" s="1"/>
      <c r="AV28" s="1"/>
      <c r="AW28" s="1"/>
      <c r="AX28" s="1"/>
      <c r="AY28" s="1"/>
      <c r="AZ28" s="1"/>
      <c r="BA28" s="1"/>
      <c r="BB28" s="1"/>
      <c r="BC28" s="1"/>
      <c r="BD28" s="1"/>
      <c r="BE28" s="1"/>
      <c r="BF28" s="1"/>
      <c r="BG28" s="1"/>
      <c r="BH28" s="1"/>
      <c r="BI28" s="1"/>
    </row>
    <row r="29" spans="1:61" ht="15" customHeight="1">
      <c r="A29" s="1"/>
      <c r="B29" s="260"/>
      <c r="C29" s="165"/>
      <c r="D29" s="166"/>
      <c r="E29" s="177"/>
      <c r="F29" s="165"/>
      <c r="G29" s="165"/>
      <c r="H29" s="165"/>
      <c r="I29" s="166"/>
      <c r="J29" s="78" t="str">
        <f>IF(AND('Mapa final'!$AA$28="Media",'Mapa final'!$AC$28="Leve"),CONCATENATE("R4C",'Mapa final'!$Q$28),"")</f>
        <v/>
      </c>
      <c r="K29" s="79" t="str">
        <f>IF(AND('Mapa final'!$AA$29="Media",'Mapa final'!$AC$29="Leve"),CONCATENATE("R4C",'Mapa final'!$Q$29),"")</f>
        <v/>
      </c>
      <c r="L29" s="79" t="str">
        <f>IF(AND('Mapa final'!$AA$30="Media",'Mapa final'!$AC$30="Leve"),CONCATENATE("R4C",'Mapa final'!$Q$30),"")</f>
        <v/>
      </c>
      <c r="M29" s="79" t="str">
        <f>IF(AND('Mapa final'!$AA$31="Media",'Mapa final'!$AC$31="Leve"),CONCATENATE("R4C",'Mapa final'!$Q$31),"")</f>
        <v/>
      </c>
      <c r="N29" s="79" t="str">
        <f>IF(AND('Mapa final'!$AA$32="Media",'Mapa final'!$AC$32="Leve"),CONCATENATE("R4C",'Mapa final'!$Q$32),"")</f>
        <v/>
      </c>
      <c r="O29" s="80" t="str">
        <f>IF(AND('Mapa final'!$AA$33="Media",'Mapa final'!$AC$33="Leve"),CONCATENATE("R4C",'Mapa final'!$Q$33),"")</f>
        <v/>
      </c>
      <c r="P29" s="78" t="str">
        <f>IF(AND('Mapa final'!$AA$28="Media",'Mapa final'!$AC$28="Menor"),CONCATENATE("R4C",'Mapa final'!$Q$28),"")</f>
        <v/>
      </c>
      <c r="Q29" s="79" t="str">
        <f>IF(AND('Mapa final'!$AA$29="Media",'Mapa final'!$AC$29="Menor"),CONCATENATE("R4C",'Mapa final'!$Q$29),"")</f>
        <v/>
      </c>
      <c r="R29" s="79" t="str">
        <f>IF(AND('Mapa final'!$AA$30="Media",'Mapa final'!$AC$30="Menor"),CONCATENATE("R4C",'Mapa final'!$Q$30),"")</f>
        <v/>
      </c>
      <c r="S29" s="79" t="str">
        <f>IF(AND('Mapa final'!$AA$31="Media",'Mapa final'!$AC$31="Menor"),CONCATENATE("R4C",'Mapa final'!$Q$31),"")</f>
        <v/>
      </c>
      <c r="T29" s="79" t="str">
        <f>IF(AND('Mapa final'!$AA$32="Media",'Mapa final'!$AC$32="Menor"),CONCATENATE("R4C",'Mapa final'!$Q$32),"")</f>
        <v/>
      </c>
      <c r="U29" s="80" t="str">
        <f>IF(AND('Mapa final'!$AA$33="Media",'Mapa final'!$AC$33="Menor"),CONCATENATE("R4C",'Mapa final'!$Q$33),"")</f>
        <v/>
      </c>
      <c r="V29" s="78" t="str">
        <f>IF(AND('Mapa final'!$AA$28="Media",'Mapa final'!$AC$28="Moderado"),CONCATENATE("R4C",'Mapa final'!$Q$28),"")</f>
        <v/>
      </c>
      <c r="W29" s="79" t="str">
        <f>IF(AND('Mapa final'!$AA$29="Media",'Mapa final'!$AC$29="Moderado"),CONCATENATE("R4C",'Mapa final'!$Q$29),"")</f>
        <v/>
      </c>
      <c r="X29" s="79" t="str">
        <f>IF(AND('Mapa final'!$AA$30="Media",'Mapa final'!$AC$30="Moderado"),CONCATENATE("R4C",'Mapa final'!$Q$30),"")</f>
        <v/>
      </c>
      <c r="Y29" s="79" t="str">
        <f>IF(AND('Mapa final'!$AA$31="Media",'Mapa final'!$AC$31="Moderado"),CONCATENATE("R4C",'Mapa final'!$Q$31),"")</f>
        <v/>
      </c>
      <c r="Z29" s="79" t="str">
        <f>IF(AND('Mapa final'!$AA$32="Media",'Mapa final'!$AC$32="Moderado"),CONCATENATE("R4C",'Mapa final'!$Q$32),"")</f>
        <v/>
      </c>
      <c r="AA29" s="80" t="str">
        <f>IF(AND('Mapa final'!$AA$33="Media",'Mapa final'!$AC$33="Moderado"),CONCATENATE("R4C",'Mapa final'!$Q$33),"")</f>
        <v/>
      </c>
      <c r="AB29" s="63" t="str">
        <f>IF(AND('Mapa final'!$AA$28="Media",'Mapa final'!$AC$28="Mayor"),CONCATENATE("R4C",'Mapa final'!$Q$28),"")</f>
        <v/>
      </c>
      <c r="AC29" s="64" t="str">
        <f>IF(AND('Mapa final'!$AA$29="Media",'Mapa final'!$AC$29="Mayor"),CONCATENATE("R4C",'Mapa final'!$Q$29),"")</f>
        <v/>
      </c>
      <c r="AD29" s="64" t="str">
        <f>IF(AND('Mapa final'!$AA$30="Media",'Mapa final'!$AC$30="Mayor"),CONCATENATE("R4C",'Mapa final'!$Q$30),"")</f>
        <v/>
      </c>
      <c r="AE29" s="64" t="str">
        <f>IF(AND('Mapa final'!$AA$31="Media",'Mapa final'!$AC$31="Mayor"),CONCATENATE("R4C",'Mapa final'!$Q$31),"")</f>
        <v/>
      </c>
      <c r="AF29" s="64" t="str">
        <f>IF(AND('Mapa final'!$AA$32="Media",'Mapa final'!$AC$32="Mayor"),CONCATENATE("R4C",'Mapa final'!$Q$32),"")</f>
        <v/>
      </c>
      <c r="AG29" s="65" t="str">
        <f>IF(AND('Mapa final'!$AA$33="Media",'Mapa final'!$AC$33="Mayor"),CONCATENATE("R4C",'Mapa final'!$Q$33),"")</f>
        <v/>
      </c>
      <c r="AH29" s="66" t="str">
        <f>IF(AND('Mapa final'!$AA$28="Media",'Mapa final'!$AC$28="Catastrófico"),CONCATENATE("R4C",'Mapa final'!$Q$28),"")</f>
        <v/>
      </c>
      <c r="AI29" s="67" t="str">
        <f>IF(AND('Mapa final'!$AA$29="Media",'Mapa final'!$AC$29="Catastrófico"),CONCATENATE("R4C",'Mapa final'!$Q$29),"")</f>
        <v/>
      </c>
      <c r="AJ29" s="67" t="str">
        <f>IF(AND('Mapa final'!$AA$30="Media",'Mapa final'!$AC$30="Catastrófico"),CONCATENATE("R4C",'Mapa final'!$Q$30),"")</f>
        <v/>
      </c>
      <c r="AK29" s="67" t="str">
        <f>IF(AND('Mapa final'!$AA$31="Media",'Mapa final'!$AC$31="Catastrófico"),CONCATENATE("R4C",'Mapa final'!$Q$31),"")</f>
        <v/>
      </c>
      <c r="AL29" s="67" t="str">
        <f>IF(AND('Mapa final'!$AA$32="Media",'Mapa final'!$AC$32="Catastrófico"),CONCATENATE("R4C",'Mapa final'!$Q$32),"")</f>
        <v/>
      </c>
      <c r="AM29" s="68" t="str">
        <f>IF(AND('Mapa final'!$AA$33="Media",'Mapa final'!$AC$33="Catastrófico"),CONCATENATE("R4C",'Mapa final'!$Q$33),"")</f>
        <v/>
      </c>
      <c r="AN29" s="1"/>
      <c r="AO29" s="269"/>
      <c r="AP29" s="165"/>
      <c r="AQ29" s="165"/>
      <c r="AR29" s="165"/>
      <c r="AS29" s="165"/>
      <c r="AT29" s="270"/>
      <c r="AU29" s="1"/>
      <c r="AV29" s="1"/>
      <c r="AW29" s="1"/>
      <c r="AX29" s="1"/>
      <c r="AY29" s="1"/>
      <c r="AZ29" s="1"/>
      <c r="BA29" s="1"/>
      <c r="BB29" s="1"/>
      <c r="BC29" s="1"/>
      <c r="BD29" s="1"/>
      <c r="BE29" s="1"/>
      <c r="BF29" s="1"/>
      <c r="BG29" s="1"/>
      <c r="BH29" s="1"/>
      <c r="BI29" s="1"/>
    </row>
    <row r="30" spans="1:61" ht="15" customHeight="1">
      <c r="A30" s="1"/>
      <c r="B30" s="260"/>
      <c r="C30" s="165"/>
      <c r="D30" s="166"/>
      <c r="E30" s="177"/>
      <c r="F30" s="165"/>
      <c r="G30" s="165"/>
      <c r="H30" s="165"/>
      <c r="I30" s="166"/>
      <c r="J30" s="78" t="str">
        <f>IF(AND('Mapa final'!$AA$34="Media",'Mapa final'!$AC$34="Leve"),CONCATENATE("R5C",'Mapa final'!$Q$34),"")</f>
        <v/>
      </c>
      <c r="K30" s="79" t="str">
        <f>IF(AND('Mapa final'!$AA$35="Media",'Mapa final'!$AC$35="Leve"),CONCATENATE("R5C",'Mapa final'!$Q$35),"")</f>
        <v/>
      </c>
      <c r="L30" s="79" t="str">
        <f>IF(AND('Mapa final'!$AA$36="Media",'Mapa final'!$AC$36="Leve"),CONCATENATE("R5C",'Mapa final'!$Q$36),"")</f>
        <v/>
      </c>
      <c r="M30" s="79" t="str">
        <f>IF(AND('Mapa final'!$AA$37="Media",'Mapa final'!$AC$37="Leve"),CONCATENATE("R5C",'Mapa final'!$Q$37),"")</f>
        <v/>
      </c>
      <c r="N30" s="79" t="str">
        <f>IF(AND('Mapa final'!$AA$38="Media",'Mapa final'!$AC$38="Leve"),CONCATENATE("R5C",'Mapa final'!$Q$38),"")</f>
        <v/>
      </c>
      <c r="O30" s="80" t="str">
        <f>IF(AND('Mapa final'!$AA$39="Media",'Mapa final'!$AC$39="Leve"),CONCATENATE("R5C",'Mapa final'!$Q$39),"")</f>
        <v/>
      </c>
      <c r="P30" s="78" t="str">
        <f>IF(AND('Mapa final'!$AA$34="Media",'Mapa final'!$AC$34="Menor"),CONCATENATE("R5C",'Mapa final'!$Q$34),"")</f>
        <v/>
      </c>
      <c r="Q30" s="79" t="str">
        <f>IF(AND('Mapa final'!$AA$35="Media",'Mapa final'!$AC$35="Menor"),CONCATENATE("R5C",'Mapa final'!$Q$35),"")</f>
        <v/>
      </c>
      <c r="R30" s="79" t="str">
        <f>IF(AND('Mapa final'!$AA$36="Media",'Mapa final'!$AC$36="Menor"),CONCATENATE("R5C",'Mapa final'!$Q$36),"")</f>
        <v/>
      </c>
      <c r="S30" s="79" t="str">
        <f>IF(AND('Mapa final'!$AA$37="Media",'Mapa final'!$AC$37="Menor"),CONCATENATE("R5C",'Mapa final'!$Q$37),"")</f>
        <v/>
      </c>
      <c r="T30" s="79" t="str">
        <f>IF(AND('Mapa final'!$AA$38="Media",'Mapa final'!$AC$38="Menor"),CONCATENATE("R5C",'Mapa final'!$Q$38),"")</f>
        <v/>
      </c>
      <c r="U30" s="80" t="str">
        <f>IF(AND('Mapa final'!$AA$39="Media",'Mapa final'!$AC$39="Menor"),CONCATENATE("R5C",'Mapa final'!$Q$39),"")</f>
        <v/>
      </c>
      <c r="V30" s="78" t="str">
        <f>IF(AND('Mapa final'!$AA$34="Media",'Mapa final'!$AC$34="Moderado"),CONCATENATE("R5C",'Mapa final'!$Q$34),"")</f>
        <v/>
      </c>
      <c r="W30" s="79" t="str">
        <f>IF(AND('Mapa final'!$AA$35="Media",'Mapa final'!$AC$35="Moderado"),CONCATENATE("R5C",'Mapa final'!$Q$35),"")</f>
        <v/>
      </c>
      <c r="X30" s="79" t="str">
        <f>IF(AND('Mapa final'!$AA$36="Media",'Mapa final'!$AC$36="Moderado"),CONCATENATE("R5C",'Mapa final'!$Q$36),"")</f>
        <v/>
      </c>
      <c r="Y30" s="79" t="str">
        <f>IF(AND('Mapa final'!$AA$37="Media",'Mapa final'!$AC$37="Moderado"),CONCATENATE("R5C",'Mapa final'!$Q$37),"")</f>
        <v/>
      </c>
      <c r="Z30" s="79" t="str">
        <f>IF(AND('Mapa final'!$AA$38="Media",'Mapa final'!$AC$38="Moderado"),CONCATENATE("R5C",'Mapa final'!$Q$38),"")</f>
        <v/>
      </c>
      <c r="AA30" s="80" t="str">
        <f>IF(AND('Mapa final'!$AA$39="Media",'Mapa final'!$AC$39="Moderado"),CONCATENATE("R5C",'Mapa final'!$Q$39),"")</f>
        <v/>
      </c>
      <c r="AB30" s="63" t="str">
        <f>IF(AND('Mapa final'!$AA$34="Media",'Mapa final'!$AC$34="Mayor"),CONCATENATE("R5C",'Mapa final'!$Q$34),"")</f>
        <v/>
      </c>
      <c r="AC30" s="64" t="str">
        <f>IF(AND('Mapa final'!$AA$35="Media",'Mapa final'!$AC$35="Mayor"),CONCATENATE("R5C",'Mapa final'!$Q$35),"")</f>
        <v/>
      </c>
      <c r="AD30" s="64" t="str">
        <f>IF(AND('Mapa final'!$AA$36="Media",'Mapa final'!$AC$36="Mayor"),CONCATENATE("R5C",'Mapa final'!$Q$36),"")</f>
        <v/>
      </c>
      <c r="AE30" s="64" t="str">
        <f>IF(AND('Mapa final'!$AA$37="Media",'Mapa final'!$AC$37="Mayor"),CONCATENATE("R5C",'Mapa final'!$Q$37),"")</f>
        <v/>
      </c>
      <c r="AF30" s="64" t="str">
        <f>IF(AND('Mapa final'!$AA$38="Media",'Mapa final'!$AC$38="Mayor"),CONCATENATE("R5C",'Mapa final'!$Q$38),"")</f>
        <v/>
      </c>
      <c r="AG30" s="65" t="str">
        <f>IF(AND('Mapa final'!$AA$39="Media",'Mapa final'!$AC$39="Mayor"),CONCATENATE("R5C",'Mapa final'!$Q$39),"")</f>
        <v/>
      </c>
      <c r="AH30" s="66" t="str">
        <f>IF(AND('Mapa final'!$AA$34="Media",'Mapa final'!$AC$34="Catastrófico"),CONCATENATE("R5C",'Mapa final'!$Q$34),"")</f>
        <v/>
      </c>
      <c r="AI30" s="67" t="str">
        <f>IF(AND('Mapa final'!$AA$35="Media",'Mapa final'!$AC$35="Catastrófico"),CONCATENATE("R5C",'Mapa final'!$Q$35),"")</f>
        <v/>
      </c>
      <c r="AJ30" s="67" t="str">
        <f>IF(AND('Mapa final'!$AA$36="Media",'Mapa final'!$AC$36="Catastrófico"),CONCATENATE("R5C",'Mapa final'!$Q$36),"")</f>
        <v/>
      </c>
      <c r="AK30" s="67" t="str">
        <f>IF(AND('Mapa final'!$AA$37="Media",'Mapa final'!$AC$37="Catastrófico"),CONCATENATE("R5C",'Mapa final'!$Q$37),"")</f>
        <v/>
      </c>
      <c r="AL30" s="67" t="str">
        <f>IF(AND('Mapa final'!$AA$38="Media",'Mapa final'!$AC$38="Catastrófico"),CONCATENATE("R5C",'Mapa final'!$Q$38),"")</f>
        <v/>
      </c>
      <c r="AM30" s="68" t="str">
        <f>IF(AND('Mapa final'!$AA$39="Media",'Mapa final'!$AC$39="Catastrófico"),CONCATENATE("R5C",'Mapa final'!$Q$39),"")</f>
        <v/>
      </c>
      <c r="AN30" s="1"/>
      <c r="AO30" s="269"/>
      <c r="AP30" s="165"/>
      <c r="AQ30" s="165"/>
      <c r="AR30" s="165"/>
      <c r="AS30" s="165"/>
      <c r="AT30" s="270"/>
      <c r="AU30" s="1"/>
      <c r="AV30" s="1"/>
      <c r="AW30" s="1"/>
      <c r="AX30" s="1"/>
      <c r="AY30" s="1"/>
      <c r="AZ30" s="1"/>
      <c r="BA30" s="1"/>
      <c r="BB30" s="1"/>
      <c r="BC30" s="1"/>
      <c r="BD30" s="1"/>
      <c r="BE30" s="1"/>
      <c r="BF30" s="1"/>
      <c r="BG30" s="1"/>
      <c r="BH30" s="1"/>
      <c r="BI30" s="1"/>
    </row>
    <row r="31" spans="1:61" ht="15" customHeight="1">
      <c r="A31" s="1"/>
      <c r="B31" s="260"/>
      <c r="C31" s="165"/>
      <c r="D31" s="166"/>
      <c r="E31" s="177"/>
      <c r="F31" s="165"/>
      <c r="G31" s="165"/>
      <c r="H31" s="165"/>
      <c r="I31" s="166"/>
      <c r="J31" s="78" t="str">
        <f>IF(AND('Mapa final'!$AA$40="Media",'Mapa final'!$AC$40="Leve"),CONCATENATE("R6C",'Mapa final'!$Q$40),"")</f>
        <v/>
      </c>
      <c r="K31" s="79" t="str">
        <f>IF(AND('Mapa final'!$AA$41="Media",'Mapa final'!$AC$41="Leve"),CONCATENATE("R6C",'Mapa final'!$Q$41),"")</f>
        <v/>
      </c>
      <c r="L31" s="79" t="str">
        <f>IF(AND('Mapa final'!$AA$42="Media",'Mapa final'!$AC$42="Leve"),CONCATENATE("R6C",'Mapa final'!$Q$42),"")</f>
        <v/>
      </c>
      <c r="M31" s="79" t="str">
        <f>IF(AND('Mapa final'!$AA$43="Media",'Mapa final'!$AC$43="Leve"),CONCATENATE("R6C",'Mapa final'!$Q$43),"")</f>
        <v/>
      </c>
      <c r="N31" s="79" t="str">
        <f>IF(AND('Mapa final'!$AA$44="Media",'Mapa final'!$AC$44="Leve"),CONCATENATE("R6C",'Mapa final'!$Q$44),"")</f>
        <v/>
      </c>
      <c r="O31" s="80" t="str">
        <f>IF(AND('Mapa final'!$AA$45="Media",'Mapa final'!$AC$45="Leve"),CONCATENATE("R6C",'Mapa final'!$Q$45),"")</f>
        <v/>
      </c>
      <c r="P31" s="78" t="str">
        <f>IF(AND('Mapa final'!$AA$40="Media",'Mapa final'!$AC$40="Menor"),CONCATENATE("R6C",'Mapa final'!$Q$40),"")</f>
        <v/>
      </c>
      <c r="Q31" s="79" t="str">
        <f>IF(AND('Mapa final'!$AA$41="Media",'Mapa final'!$AC$41="Menor"),CONCATENATE("R6C",'Mapa final'!$Q$41),"")</f>
        <v/>
      </c>
      <c r="R31" s="79" t="str">
        <f>IF(AND('Mapa final'!$AA$42="Media",'Mapa final'!$AC$42="Menor"),CONCATENATE("R6C",'Mapa final'!$Q$42),"")</f>
        <v/>
      </c>
      <c r="S31" s="79" t="str">
        <f>IF(AND('Mapa final'!$AA$43="Media",'Mapa final'!$AC$43="Menor"),CONCATENATE("R6C",'Mapa final'!$Q$43),"")</f>
        <v/>
      </c>
      <c r="T31" s="79" t="str">
        <f>IF(AND('Mapa final'!$AA$44="Media",'Mapa final'!$AC$44="Menor"),CONCATENATE("R6C",'Mapa final'!$Q$44),"")</f>
        <v/>
      </c>
      <c r="U31" s="80" t="str">
        <f>IF(AND('Mapa final'!$AA$45="Media",'Mapa final'!$AC$45="Menor"),CONCATENATE("R6C",'Mapa final'!$Q$45),"")</f>
        <v/>
      </c>
      <c r="V31" s="78" t="str">
        <f>IF(AND('Mapa final'!$AA$40="Media",'Mapa final'!$AC$40="Moderado"),CONCATENATE("R6C",'Mapa final'!$Q$40),"")</f>
        <v/>
      </c>
      <c r="W31" s="79" t="str">
        <f>IF(AND('Mapa final'!$AA$41="Media",'Mapa final'!$AC$41="Moderado"),CONCATENATE("R6C",'Mapa final'!$Q$41),"")</f>
        <v/>
      </c>
      <c r="X31" s="79" t="str">
        <f>IF(AND('Mapa final'!$AA$42="Media",'Mapa final'!$AC$42="Moderado"),CONCATENATE("R6C",'Mapa final'!$Q$42),"")</f>
        <v/>
      </c>
      <c r="Y31" s="79" t="str">
        <f>IF(AND('Mapa final'!$AA$43="Media",'Mapa final'!$AC$43="Moderado"),CONCATENATE("R6C",'Mapa final'!$Q$43),"")</f>
        <v/>
      </c>
      <c r="Z31" s="79" t="str">
        <f>IF(AND('Mapa final'!$AA$44="Media",'Mapa final'!$AC$44="Moderado"),CONCATENATE("R6C",'Mapa final'!$Q$44),"")</f>
        <v/>
      </c>
      <c r="AA31" s="80" t="str">
        <f>IF(AND('Mapa final'!$AA$45="Media",'Mapa final'!$AC$45="Moderado"),CONCATENATE("R6C",'Mapa final'!$Q$45),"")</f>
        <v/>
      </c>
      <c r="AB31" s="63" t="str">
        <f>IF(AND('Mapa final'!$AA$40="Media",'Mapa final'!$AC$40="Mayor"),CONCATENATE("R6C",'Mapa final'!$Q$40),"")</f>
        <v/>
      </c>
      <c r="AC31" s="64" t="str">
        <f>IF(AND('Mapa final'!$AA$41="Media",'Mapa final'!$AC$41="Mayor"),CONCATENATE("R6C",'Mapa final'!$Q$41),"")</f>
        <v/>
      </c>
      <c r="AD31" s="64" t="str">
        <f>IF(AND('Mapa final'!$AA$42="Media",'Mapa final'!$AC$42="Mayor"),CONCATENATE("R6C",'Mapa final'!$Q$42),"")</f>
        <v/>
      </c>
      <c r="AE31" s="64" t="str">
        <f>IF(AND('Mapa final'!$AA$43="Media",'Mapa final'!$AC$43="Mayor"),CONCATENATE("R6C",'Mapa final'!$Q$43),"")</f>
        <v/>
      </c>
      <c r="AF31" s="64" t="str">
        <f>IF(AND('Mapa final'!$AA$44="Media",'Mapa final'!$AC$44="Mayor"),CONCATENATE("R6C",'Mapa final'!$Q$44),"")</f>
        <v/>
      </c>
      <c r="AG31" s="65" t="str">
        <f>IF(AND('Mapa final'!$AA$45="Media",'Mapa final'!$AC$45="Mayor"),CONCATENATE("R6C",'Mapa final'!$Q$45),"")</f>
        <v/>
      </c>
      <c r="AH31" s="66" t="str">
        <f>IF(AND('Mapa final'!$AA$40="Media",'Mapa final'!$AC$40="Catastrófico"),CONCATENATE("R6C",'Mapa final'!$Q$40),"")</f>
        <v/>
      </c>
      <c r="AI31" s="67" t="str">
        <f>IF(AND('Mapa final'!$AA$41="Media",'Mapa final'!$AC$41="Catastrófico"),CONCATENATE("R6C",'Mapa final'!$Q$41),"")</f>
        <v/>
      </c>
      <c r="AJ31" s="67" t="str">
        <f>IF(AND('Mapa final'!$AA$42="Media",'Mapa final'!$AC$42="Catastrófico"),CONCATENATE("R6C",'Mapa final'!$Q$42),"")</f>
        <v/>
      </c>
      <c r="AK31" s="67" t="str">
        <f>IF(AND('Mapa final'!$AA$43="Media",'Mapa final'!$AC$43="Catastrófico"),CONCATENATE("R6C",'Mapa final'!$Q$43),"")</f>
        <v/>
      </c>
      <c r="AL31" s="67" t="str">
        <f>IF(AND('Mapa final'!$AA$44="Media",'Mapa final'!$AC$44="Catastrófico"),CONCATENATE("R6C",'Mapa final'!$Q$44),"")</f>
        <v/>
      </c>
      <c r="AM31" s="68" t="str">
        <f>IF(AND('Mapa final'!$AA$45="Media",'Mapa final'!$AC$45="Catastrófico"),CONCATENATE("R6C",'Mapa final'!$Q$45),"")</f>
        <v/>
      </c>
      <c r="AN31" s="1"/>
      <c r="AO31" s="269"/>
      <c r="AP31" s="165"/>
      <c r="AQ31" s="165"/>
      <c r="AR31" s="165"/>
      <c r="AS31" s="165"/>
      <c r="AT31" s="270"/>
      <c r="AU31" s="1"/>
      <c r="AV31" s="1"/>
      <c r="AW31" s="1"/>
      <c r="AX31" s="1"/>
      <c r="AY31" s="1"/>
      <c r="AZ31" s="1"/>
      <c r="BA31" s="1"/>
      <c r="BB31" s="1"/>
      <c r="BC31" s="1"/>
      <c r="BD31" s="1"/>
      <c r="BE31" s="1"/>
      <c r="BF31" s="1"/>
      <c r="BG31" s="1"/>
      <c r="BH31" s="1"/>
      <c r="BI31" s="1"/>
    </row>
    <row r="32" spans="1:61" ht="15" customHeight="1">
      <c r="A32" s="1"/>
      <c r="B32" s="260"/>
      <c r="C32" s="165"/>
      <c r="D32" s="166"/>
      <c r="E32" s="177"/>
      <c r="F32" s="165"/>
      <c r="G32" s="165"/>
      <c r="H32" s="165"/>
      <c r="I32" s="166"/>
      <c r="J32" s="78" t="str">
        <f>IF(AND('Mapa final'!$AA$46="Media",'Mapa final'!$AC$46="Leve"),CONCATENATE("R7C",'Mapa final'!$Q$46),"")</f>
        <v/>
      </c>
      <c r="K32" s="79" t="str">
        <f>IF(AND('Mapa final'!$AA$47="Media",'Mapa final'!$AC$47="Leve"),CONCATENATE("R7C",'Mapa final'!$Q$47),"")</f>
        <v/>
      </c>
      <c r="L32" s="79" t="str">
        <f>IF(AND('Mapa final'!$AA$48="Media",'Mapa final'!$AC$48="Leve"),CONCATENATE("R7C",'Mapa final'!$Q$48),"")</f>
        <v/>
      </c>
      <c r="M32" s="79" t="str">
        <f>IF(AND('Mapa final'!$AA$49="Media",'Mapa final'!$AC$49="Leve"),CONCATENATE("R7C",'Mapa final'!$Q$49),"")</f>
        <v/>
      </c>
      <c r="N32" s="79" t="str">
        <f>IF(AND('Mapa final'!$AA$50="Media",'Mapa final'!$AC$50="Leve"),CONCATENATE("R7C",'Mapa final'!$Q$50),"")</f>
        <v/>
      </c>
      <c r="O32" s="80" t="str">
        <f>IF(AND('Mapa final'!$AA$51="Media",'Mapa final'!$AC$51="Leve"),CONCATENATE("R7C",'Mapa final'!$Q$51),"")</f>
        <v/>
      </c>
      <c r="P32" s="78" t="str">
        <f>IF(AND('Mapa final'!$AA$46="Media",'Mapa final'!$AC$46="Menor"),CONCATENATE("R7C",'Mapa final'!$Q$46),"")</f>
        <v/>
      </c>
      <c r="Q32" s="79" t="str">
        <f>IF(AND('Mapa final'!$AA$47="Media",'Mapa final'!$AC$47="Menor"),CONCATENATE("R7C",'Mapa final'!$Q$47),"")</f>
        <v/>
      </c>
      <c r="R32" s="79" t="str">
        <f>IF(AND('Mapa final'!$AA$48="Media",'Mapa final'!$AC$48="Menor"),CONCATENATE("R7C",'Mapa final'!$Q$48),"")</f>
        <v/>
      </c>
      <c r="S32" s="79" t="str">
        <f>IF(AND('Mapa final'!$AA$49="Media",'Mapa final'!$AC$49="Menor"),CONCATENATE("R7C",'Mapa final'!$Q$49),"")</f>
        <v/>
      </c>
      <c r="T32" s="79" t="str">
        <f>IF(AND('Mapa final'!$AA$50="Media",'Mapa final'!$AC$50="Menor"),CONCATENATE("R7C",'Mapa final'!$Q$50),"")</f>
        <v/>
      </c>
      <c r="U32" s="80" t="str">
        <f>IF(AND('Mapa final'!$AA$51="Media",'Mapa final'!$AC$51="Menor"),CONCATENATE("R7C",'Mapa final'!$Q$51),"")</f>
        <v/>
      </c>
      <c r="V32" s="78" t="str">
        <f>IF(AND('Mapa final'!$AA$46="Media",'Mapa final'!$AC$46="Moderado"),CONCATENATE("R7C",'Mapa final'!$Q$46),"")</f>
        <v/>
      </c>
      <c r="W32" s="79" t="str">
        <f>IF(AND('Mapa final'!$AA$47="Media",'Mapa final'!$AC$47="Moderado"),CONCATENATE("R7C",'Mapa final'!$Q$47),"")</f>
        <v/>
      </c>
      <c r="X32" s="79" t="str">
        <f>IF(AND('Mapa final'!$AA$48="Media",'Mapa final'!$AC$48="Moderado"),CONCATENATE("R7C",'Mapa final'!$Q$48),"")</f>
        <v/>
      </c>
      <c r="Y32" s="79" t="str">
        <f>IF(AND('Mapa final'!$AA$49="Media",'Mapa final'!$AC$49="Moderado"),CONCATENATE("R7C",'Mapa final'!$Q$49),"")</f>
        <v/>
      </c>
      <c r="Z32" s="79" t="str">
        <f>IF(AND('Mapa final'!$AA$50="Media",'Mapa final'!$AC$50="Moderado"),CONCATENATE("R7C",'Mapa final'!$Q$50),"")</f>
        <v/>
      </c>
      <c r="AA32" s="80" t="str">
        <f>IF(AND('Mapa final'!$AA$51="Media",'Mapa final'!$AC$51="Moderado"),CONCATENATE("R7C",'Mapa final'!$Q$51),"")</f>
        <v/>
      </c>
      <c r="AB32" s="63" t="str">
        <f>IF(AND('Mapa final'!$AA$46="Media",'Mapa final'!$AC$46="Mayor"),CONCATENATE("R7C",'Mapa final'!$Q$46),"")</f>
        <v/>
      </c>
      <c r="AC32" s="64" t="str">
        <f>IF(AND('Mapa final'!$AA$47="Media",'Mapa final'!$AC$47="Mayor"),CONCATENATE("R7C",'Mapa final'!$Q$47),"")</f>
        <v/>
      </c>
      <c r="AD32" s="64" t="str">
        <f>IF(AND('Mapa final'!$AA$48="Media",'Mapa final'!$AC$48="Mayor"),CONCATENATE("R7C",'Mapa final'!$Q$48),"")</f>
        <v/>
      </c>
      <c r="AE32" s="64" t="str">
        <f>IF(AND('Mapa final'!$AA$49="Media",'Mapa final'!$AC$49="Mayor"),CONCATENATE("R7C",'Mapa final'!$Q$49),"")</f>
        <v/>
      </c>
      <c r="AF32" s="64" t="str">
        <f>IF(AND('Mapa final'!$AA$50="Media",'Mapa final'!$AC$50="Mayor"),CONCATENATE("R7C",'Mapa final'!$Q$50),"")</f>
        <v/>
      </c>
      <c r="AG32" s="65" t="str">
        <f>IF(AND('Mapa final'!$AA$51="Media",'Mapa final'!$AC$51="Mayor"),CONCATENATE("R7C",'Mapa final'!$Q$51),"")</f>
        <v/>
      </c>
      <c r="AH32" s="66" t="str">
        <f>IF(AND('Mapa final'!$AA$46="Media",'Mapa final'!$AC$46="Catastrófico"),CONCATENATE("R7C",'Mapa final'!$Q$46),"")</f>
        <v/>
      </c>
      <c r="AI32" s="67" t="str">
        <f>IF(AND('Mapa final'!$AA$47="Media",'Mapa final'!$AC$47="Catastrófico"),CONCATENATE("R7C",'Mapa final'!$Q$47),"")</f>
        <v/>
      </c>
      <c r="AJ32" s="67" t="str">
        <f>IF(AND('Mapa final'!$AA$48="Media",'Mapa final'!$AC$48="Catastrófico"),CONCATENATE("R7C",'Mapa final'!$Q$48),"")</f>
        <v/>
      </c>
      <c r="AK32" s="67" t="str">
        <f>IF(AND('Mapa final'!$AA$49="Media",'Mapa final'!$AC$49="Catastrófico"),CONCATENATE("R7C",'Mapa final'!$Q$49),"")</f>
        <v/>
      </c>
      <c r="AL32" s="67" t="str">
        <f>IF(AND('Mapa final'!$AA$50="Media",'Mapa final'!$AC$50="Catastrófico"),CONCATENATE("R7C",'Mapa final'!$Q$50),"")</f>
        <v/>
      </c>
      <c r="AM32" s="68" t="str">
        <f>IF(AND('Mapa final'!$AA$51="Media",'Mapa final'!$AC$51="Catastrófico"),CONCATENATE("R7C",'Mapa final'!$Q$51),"")</f>
        <v/>
      </c>
      <c r="AN32" s="1"/>
      <c r="AO32" s="269"/>
      <c r="AP32" s="165"/>
      <c r="AQ32" s="165"/>
      <c r="AR32" s="165"/>
      <c r="AS32" s="165"/>
      <c r="AT32" s="270"/>
      <c r="AU32" s="1"/>
      <c r="AV32" s="1"/>
      <c r="AW32" s="1"/>
      <c r="AX32" s="1"/>
      <c r="AY32" s="1"/>
      <c r="AZ32" s="1"/>
      <c r="BA32" s="1"/>
      <c r="BB32" s="1"/>
      <c r="BC32" s="1"/>
      <c r="BD32" s="1"/>
      <c r="BE32" s="1"/>
      <c r="BF32" s="1"/>
      <c r="BG32" s="1"/>
      <c r="BH32" s="1"/>
      <c r="BI32" s="1"/>
    </row>
    <row r="33" spans="1:61" ht="15" customHeight="1">
      <c r="A33" s="1"/>
      <c r="B33" s="260"/>
      <c r="C33" s="165"/>
      <c r="D33" s="166"/>
      <c r="E33" s="177"/>
      <c r="F33" s="165"/>
      <c r="G33" s="165"/>
      <c r="H33" s="165"/>
      <c r="I33" s="166"/>
      <c r="J33" s="78" t="str">
        <f>IF(AND('Mapa final'!$AA$52="Media",'Mapa final'!$AC$52="Leve"),CONCATENATE("R8C",'Mapa final'!$Q$52),"")</f>
        <v/>
      </c>
      <c r="K33" s="79" t="str">
        <f>IF(AND('Mapa final'!$AA$53="Media",'Mapa final'!$AC$53="Leve"),CONCATENATE("R8C",'Mapa final'!$Q$53),"")</f>
        <v/>
      </c>
      <c r="L33" s="79" t="str">
        <f>IF(AND('Mapa final'!$AA$54="Media",'Mapa final'!$AC$54="Leve"),CONCATENATE("R8C",'Mapa final'!$Q$54),"")</f>
        <v/>
      </c>
      <c r="M33" s="79" t="str">
        <f>IF(AND('Mapa final'!$AA$55="Media",'Mapa final'!$AC$55="Leve"),CONCATENATE("R8C",'Mapa final'!$Q$55),"")</f>
        <v/>
      </c>
      <c r="N33" s="79" t="str">
        <f>IF(AND('Mapa final'!$AA$56="Media",'Mapa final'!$AC$56="Leve"),CONCATENATE("R8C",'Mapa final'!$Q$56),"")</f>
        <v/>
      </c>
      <c r="O33" s="80" t="str">
        <f>IF(AND('Mapa final'!$AA$57="Media",'Mapa final'!$AC$57="Leve"),CONCATENATE("R8C",'Mapa final'!$Q$57),"")</f>
        <v/>
      </c>
      <c r="P33" s="78" t="str">
        <f>IF(AND('Mapa final'!$AA$52="Media",'Mapa final'!$AC$52="Menor"),CONCATENATE("R8C",'Mapa final'!$Q$52),"")</f>
        <v/>
      </c>
      <c r="Q33" s="79" t="str">
        <f>IF(AND('Mapa final'!$AA$53="Media",'Mapa final'!$AC$53="Menor"),CONCATENATE("R8C",'Mapa final'!$Q$53),"")</f>
        <v/>
      </c>
      <c r="R33" s="79" t="str">
        <f>IF(AND('Mapa final'!$AA$54="Media",'Mapa final'!$AC$54="Menor"),CONCATENATE("R8C",'Mapa final'!$Q$54),"")</f>
        <v/>
      </c>
      <c r="S33" s="79" t="str">
        <f>IF(AND('Mapa final'!$AA$55="Media",'Mapa final'!$AC$55="Menor"),CONCATENATE("R8C",'Mapa final'!$Q$55),"")</f>
        <v/>
      </c>
      <c r="T33" s="79" t="str">
        <f>IF(AND('Mapa final'!$AA$56="Media",'Mapa final'!$AC$56="Menor"),CONCATENATE("R8C",'Mapa final'!$Q$56),"")</f>
        <v/>
      </c>
      <c r="U33" s="80" t="str">
        <f>IF(AND('Mapa final'!$AA$57="Media",'Mapa final'!$AC$57="Menor"),CONCATENATE("R8C",'Mapa final'!$Q$57),"")</f>
        <v/>
      </c>
      <c r="V33" s="78" t="str">
        <f>IF(AND('Mapa final'!$AA$52="Media",'Mapa final'!$AC$52="Moderado"),CONCATENATE("R8C",'Mapa final'!$Q$52),"")</f>
        <v/>
      </c>
      <c r="W33" s="79" t="str">
        <f>IF(AND('Mapa final'!$AA$53="Media",'Mapa final'!$AC$53="Moderado"),CONCATENATE("R8C",'Mapa final'!$Q$53),"")</f>
        <v/>
      </c>
      <c r="X33" s="79" t="str">
        <f>IF(AND('Mapa final'!$AA$54="Media",'Mapa final'!$AC$54="Moderado"),CONCATENATE("R8C",'Mapa final'!$Q$54),"")</f>
        <v/>
      </c>
      <c r="Y33" s="79" t="str">
        <f>IF(AND('Mapa final'!$AA$55="Media",'Mapa final'!$AC$55="Moderado"),CONCATENATE("R8C",'Mapa final'!$Q$55),"")</f>
        <v/>
      </c>
      <c r="Z33" s="79" t="str">
        <f>IF(AND('Mapa final'!$AA$56="Media",'Mapa final'!$AC$56="Moderado"),CONCATENATE("R8C",'Mapa final'!$Q$56),"")</f>
        <v/>
      </c>
      <c r="AA33" s="80" t="str">
        <f>IF(AND('Mapa final'!$AA$57="Media",'Mapa final'!$AC$57="Moderado"),CONCATENATE("R8C",'Mapa final'!$Q$57),"")</f>
        <v/>
      </c>
      <c r="AB33" s="63" t="str">
        <f>IF(AND('Mapa final'!$AA$52="Media",'Mapa final'!$AC$52="Mayor"),CONCATENATE("R8C",'Mapa final'!$Q$52),"")</f>
        <v/>
      </c>
      <c r="AC33" s="64" t="str">
        <f>IF(AND('Mapa final'!$AA$53="Media",'Mapa final'!$AC$53="Mayor"),CONCATENATE("R8C",'Mapa final'!$Q$53),"")</f>
        <v/>
      </c>
      <c r="AD33" s="64" t="str">
        <f>IF(AND('Mapa final'!$AA$54="Media",'Mapa final'!$AC$54="Mayor"),CONCATENATE("R8C",'Mapa final'!$Q$54),"")</f>
        <v/>
      </c>
      <c r="AE33" s="64" t="str">
        <f>IF(AND('Mapa final'!$AA$55="Media",'Mapa final'!$AC$55="Mayor"),CONCATENATE("R8C",'Mapa final'!$Q$55),"")</f>
        <v/>
      </c>
      <c r="AF33" s="64" t="str">
        <f>IF(AND('Mapa final'!$AA$56="Media",'Mapa final'!$AC$56="Mayor"),CONCATENATE("R8C",'Mapa final'!$Q$56),"")</f>
        <v/>
      </c>
      <c r="AG33" s="65" t="str">
        <f>IF(AND('Mapa final'!$AA$57="Media",'Mapa final'!$AC$57="Mayor"),CONCATENATE("R8C",'Mapa final'!$Q$57),"")</f>
        <v/>
      </c>
      <c r="AH33" s="66" t="str">
        <f>IF(AND('Mapa final'!$AA$52="Media",'Mapa final'!$AC$52="Catastrófico"),CONCATENATE("R8C",'Mapa final'!$Q$52),"")</f>
        <v/>
      </c>
      <c r="AI33" s="67" t="str">
        <f>IF(AND('Mapa final'!$AA$53="Media",'Mapa final'!$AC$53="Catastrófico"),CONCATENATE("R8C",'Mapa final'!$Q$53),"")</f>
        <v/>
      </c>
      <c r="AJ33" s="67" t="str">
        <f>IF(AND('Mapa final'!$AA$54="Media",'Mapa final'!$AC$54="Catastrófico"),CONCATENATE("R8C",'Mapa final'!$Q$54),"")</f>
        <v/>
      </c>
      <c r="AK33" s="67" t="str">
        <f>IF(AND('Mapa final'!$AA$55="Media",'Mapa final'!$AC$55="Catastrófico"),CONCATENATE("R8C",'Mapa final'!$Q$55),"")</f>
        <v/>
      </c>
      <c r="AL33" s="67" t="str">
        <f>IF(AND('Mapa final'!$AA$56="Media",'Mapa final'!$AC$56="Catastrófico"),CONCATENATE("R8C",'Mapa final'!$Q$56),"")</f>
        <v/>
      </c>
      <c r="AM33" s="68" t="str">
        <f>IF(AND('Mapa final'!$AA$57="Media",'Mapa final'!$AC$57="Catastrófico"),CONCATENATE("R8C",'Mapa final'!$Q$57),"")</f>
        <v/>
      </c>
      <c r="AN33" s="1"/>
      <c r="AO33" s="269"/>
      <c r="AP33" s="165"/>
      <c r="AQ33" s="165"/>
      <c r="AR33" s="165"/>
      <c r="AS33" s="165"/>
      <c r="AT33" s="270"/>
      <c r="AU33" s="1"/>
      <c r="AV33" s="1"/>
      <c r="AW33" s="1"/>
      <c r="AX33" s="1"/>
      <c r="AY33" s="1"/>
      <c r="AZ33" s="1"/>
      <c r="BA33" s="1"/>
      <c r="BB33" s="1"/>
      <c r="BC33" s="1"/>
      <c r="BD33" s="1"/>
      <c r="BE33" s="1"/>
      <c r="BF33" s="1"/>
      <c r="BG33" s="1"/>
      <c r="BH33" s="1"/>
      <c r="BI33" s="1"/>
    </row>
    <row r="34" spans="1:61" ht="15" customHeight="1">
      <c r="A34" s="1"/>
      <c r="B34" s="260"/>
      <c r="C34" s="165"/>
      <c r="D34" s="166"/>
      <c r="E34" s="177"/>
      <c r="F34" s="165"/>
      <c r="G34" s="165"/>
      <c r="H34" s="165"/>
      <c r="I34" s="166"/>
      <c r="J34" s="78" t="str">
        <f>IF(AND('Mapa final'!$AA$58="Media",'Mapa final'!$AC$58="Leve"),CONCATENATE("R9C",'Mapa final'!$Q$58),"")</f>
        <v/>
      </c>
      <c r="K34" s="79" t="str">
        <f>IF(AND('Mapa final'!$AA$59="Media",'Mapa final'!$AC$59="Leve"),CONCATENATE("R9C",'Mapa final'!$Q$59),"")</f>
        <v/>
      </c>
      <c r="L34" s="79" t="str">
        <f>IF(AND('Mapa final'!$AA$60="Media",'Mapa final'!$AC$60="Leve"),CONCATENATE("R9C",'Mapa final'!$Q$60),"")</f>
        <v/>
      </c>
      <c r="M34" s="79" t="str">
        <f>IF(AND('Mapa final'!$AA$61="Media",'Mapa final'!$AC$61="Leve"),CONCATENATE("R9C",'Mapa final'!$Q$61),"")</f>
        <v/>
      </c>
      <c r="N34" s="79" t="str">
        <f>IF(AND('Mapa final'!$AA$62="Media",'Mapa final'!$AC$62="Leve"),CONCATENATE("R9C",'Mapa final'!$Q$62),"")</f>
        <v/>
      </c>
      <c r="O34" s="80" t="str">
        <f>IF(AND('Mapa final'!$AA$63="Media",'Mapa final'!$AC$63="Leve"),CONCATENATE("R9C",'Mapa final'!$Q$63),"")</f>
        <v/>
      </c>
      <c r="P34" s="78" t="str">
        <f>IF(AND('Mapa final'!$AA$58="Media",'Mapa final'!$AC$58="Menor"),CONCATENATE("R9C",'Mapa final'!$Q$58),"")</f>
        <v/>
      </c>
      <c r="Q34" s="79" t="str">
        <f>IF(AND('Mapa final'!$AA$59="Media",'Mapa final'!$AC$59="Menor"),CONCATENATE("R9C",'Mapa final'!$Q$59),"")</f>
        <v/>
      </c>
      <c r="R34" s="79" t="str">
        <f>IF(AND('Mapa final'!$AA$60="Media",'Mapa final'!$AC$60="Menor"),CONCATENATE("R9C",'Mapa final'!$Q$60),"")</f>
        <v/>
      </c>
      <c r="S34" s="79" t="str">
        <f>IF(AND('Mapa final'!$AA$61="Media",'Mapa final'!$AC$61="Menor"),CONCATENATE("R9C",'Mapa final'!$Q$61),"")</f>
        <v/>
      </c>
      <c r="T34" s="79" t="str">
        <f>IF(AND('Mapa final'!$AA$62="Media",'Mapa final'!$AC$62="Menor"),CONCATENATE("R9C",'Mapa final'!$Q$62),"")</f>
        <v/>
      </c>
      <c r="U34" s="80" t="str">
        <f>IF(AND('Mapa final'!$AA$63="Media",'Mapa final'!$AC$63="Menor"),CONCATENATE("R9C",'Mapa final'!$Q$63),"")</f>
        <v/>
      </c>
      <c r="V34" s="78" t="str">
        <f>IF(AND('Mapa final'!$AA$58="Media",'Mapa final'!$AC$58="Moderado"),CONCATENATE("R9C",'Mapa final'!$Q$58),"")</f>
        <v/>
      </c>
      <c r="W34" s="79" t="str">
        <f>IF(AND('Mapa final'!$AA$59="Media",'Mapa final'!$AC$59="Moderado"),CONCATENATE("R9C",'Mapa final'!$Q$59),"")</f>
        <v/>
      </c>
      <c r="X34" s="79" t="str">
        <f>IF(AND('Mapa final'!$AA$60="Media",'Mapa final'!$AC$60="Moderado"),CONCATENATE("R9C",'Mapa final'!$Q$60),"")</f>
        <v/>
      </c>
      <c r="Y34" s="79" t="str">
        <f>IF(AND('Mapa final'!$AA$61="Media",'Mapa final'!$AC$61="Moderado"),CONCATENATE("R9C",'Mapa final'!$Q$61),"")</f>
        <v/>
      </c>
      <c r="Z34" s="79" t="str">
        <f>IF(AND('Mapa final'!$AA$62="Media",'Mapa final'!$AC$62="Moderado"),CONCATENATE("R9C",'Mapa final'!$Q$62),"")</f>
        <v/>
      </c>
      <c r="AA34" s="80" t="str">
        <f>IF(AND('Mapa final'!$AA$63="Media",'Mapa final'!$AC$63="Moderado"),CONCATENATE("R9C",'Mapa final'!$Q$63),"")</f>
        <v/>
      </c>
      <c r="AB34" s="63" t="str">
        <f>IF(AND('Mapa final'!$AA$58="Media",'Mapa final'!$AC$58="Mayor"),CONCATENATE("R9C",'Mapa final'!$Q$58),"")</f>
        <v/>
      </c>
      <c r="AC34" s="64" t="str">
        <f>IF(AND('Mapa final'!$AA$59="Media",'Mapa final'!$AC$59="Mayor"),CONCATENATE("R9C",'Mapa final'!$Q$59),"")</f>
        <v/>
      </c>
      <c r="AD34" s="64" t="str">
        <f>IF(AND('Mapa final'!$AA$60="Media",'Mapa final'!$AC$60="Mayor"),CONCATENATE("R9C",'Mapa final'!$Q$60),"")</f>
        <v/>
      </c>
      <c r="AE34" s="64" t="str">
        <f>IF(AND('Mapa final'!$AA$61="Media",'Mapa final'!$AC$61="Mayor"),CONCATENATE("R9C",'Mapa final'!$Q$61),"")</f>
        <v/>
      </c>
      <c r="AF34" s="64" t="str">
        <f>IF(AND('Mapa final'!$AA$62="Media",'Mapa final'!$AC$62="Mayor"),CONCATENATE("R9C",'Mapa final'!$Q$62),"")</f>
        <v/>
      </c>
      <c r="AG34" s="65" t="str">
        <f>IF(AND('Mapa final'!$AA$63="Media",'Mapa final'!$AC$63="Mayor"),CONCATENATE("R9C",'Mapa final'!$Q$63),"")</f>
        <v/>
      </c>
      <c r="AH34" s="66" t="str">
        <f>IF(AND('Mapa final'!$AA$58="Media",'Mapa final'!$AC$58="Catastrófico"),CONCATENATE("R9C",'Mapa final'!$Q$58),"")</f>
        <v/>
      </c>
      <c r="AI34" s="67" t="str">
        <f>IF(AND('Mapa final'!$AA$59="Media",'Mapa final'!$AC$59="Catastrófico"),CONCATENATE("R9C",'Mapa final'!$Q$59),"")</f>
        <v/>
      </c>
      <c r="AJ34" s="67" t="str">
        <f>IF(AND('Mapa final'!$AA$60="Media",'Mapa final'!$AC$60="Catastrófico"),CONCATENATE("R9C",'Mapa final'!$Q$60),"")</f>
        <v/>
      </c>
      <c r="AK34" s="67" t="str">
        <f>IF(AND('Mapa final'!$AA$61="Media",'Mapa final'!$AC$61="Catastrófico"),CONCATENATE("R9C",'Mapa final'!$Q$61),"")</f>
        <v/>
      </c>
      <c r="AL34" s="67" t="str">
        <f>IF(AND('Mapa final'!$AA$62="Media",'Mapa final'!$AC$62="Catastrófico"),CONCATENATE("R9C",'Mapa final'!$Q$62),"")</f>
        <v/>
      </c>
      <c r="AM34" s="68" t="str">
        <f>IF(AND('Mapa final'!$AA$63="Media",'Mapa final'!$AC$63="Catastrófico"),CONCATENATE("R9C",'Mapa final'!$Q$63),"")</f>
        <v/>
      </c>
      <c r="AN34" s="1"/>
      <c r="AO34" s="269"/>
      <c r="AP34" s="165"/>
      <c r="AQ34" s="165"/>
      <c r="AR34" s="165"/>
      <c r="AS34" s="165"/>
      <c r="AT34" s="270"/>
      <c r="AU34" s="1"/>
      <c r="AV34" s="1"/>
      <c r="AW34" s="1"/>
      <c r="AX34" s="1"/>
      <c r="AY34" s="1"/>
      <c r="AZ34" s="1"/>
      <c r="BA34" s="1"/>
      <c r="BB34" s="1"/>
      <c r="BC34" s="1"/>
      <c r="BD34" s="1"/>
      <c r="BE34" s="1"/>
      <c r="BF34" s="1"/>
      <c r="BG34" s="1"/>
      <c r="BH34" s="1"/>
      <c r="BI34" s="1"/>
    </row>
    <row r="35" spans="1:61" ht="15.75" customHeight="1">
      <c r="A35" s="1"/>
      <c r="B35" s="260"/>
      <c r="C35" s="165"/>
      <c r="D35" s="166"/>
      <c r="E35" s="250"/>
      <c r="F35" s="251"/>
      <c r="G35" s="251"/>
      <c r="H35" s="251"/>
      <c r="I35" s="252"/>
      <c r="J35" s="78" t="str">
        <f>IF(AND('Mapa final'!$AA$64="Media",'Mapa final'!$AC$64="Leve"),CONCATENATE("R10C",'Mapa final'!$Q$64),"")</f>
        <v/>
      </c>
      <c r="K35" s="79" t="str">
        <f>IF(AND('Mapa final'!$AA$65="Media",'Mapa final'!$AC$65="Leve"),CONCATENATE("R10C",'Mapa final'!$Q$65),"")</f>
        <v/>
      </c>
      <c r="L35" s="79" t="str">
        <f>IF(AND('Mapa final'!$AA$66="Media",'Mapa final'!$AC$66="Leve"),CONCATENATE("R10C",'Mapa final'!$Q$66),"")</f>
        <v/>
      </c>
      <c r="M35" s="79" t="str">
        <f>IF(AND('Mapa final'!$AA$67="Media",'Mapa final'!$AC$67="Leve"),CONCATENATE("R10C",'Mapa final'!$Q$67),"")</f>
        <v/>
      </c>
      <c r="N35" s="79" t="str">
        <f>IF(AND('Mapa final'!$AA$68="Media",'Mapa final'!$AC$68="Leve"),CONCATENATE("R10C",'Mapa final'!$Q$68),"")</f>
        <v/>
      </c>
      <c r="O35" s="80" t="str">
        <f>IF(AND('Mapa final'!$AA$69="Media",'Mapa final'!$AC$69="Leve"),CONCATENATE("R10C",'Mapa final'!$Q$69),"")</f>
        <v/>
      </c>
      <c r="P35" s="78" t="str">
        <f>IF(AND('Mapa final'!$AA$64="Media",'Mapa final'!$AC$64="Menor"),CONCATENATE("R10C",'Mapa final'!$Q$64),"")</f>
        <v/>
      </c>
      <c r="Q35" s="79" t="str">
        <f>IF(AND('Mapa final'!$AA$65="Media",'Mapa final'!$AC$65="Menor"),CONCATENATE("R10C",'Mapa final'!$Q$65),"")</f>
        <v/>
      </c>
      <c r="R35" s="79" t="str">
        <f>IF(AND('Mapa final'!$AA$66="Media",'Mapa final'!$AC$66="Menor"),CONCATENATE("R10C",'Mapa final'!$Q$66),"")</f>
        <v/>
      </c>
      <c r="S35" s="79" t="str">
        <f>IF(AND('Mapa final'!$AA$67="Media",'Mapa final'!$AC$67="Menor"),CONCATENATE("R10C",'Mapa final'!$Q$67),"")</f>
        <v/>
      </c>
      <c r="T35" s="79" t="str">
        <f>IF(AND('Mapa final'!$AA$68="Media",'Mapa final'!$AC$68="Menor"),CONCATENATE("R10C",'Mapa final'!$Q$68),"")</f>
        <v/>
      </c>
      <c r="U35" s="80" t="str">
        <f>IF(AND('Mapa final'!$AA$69="Media",'Mapa final'!$AC$69="Menor"),CONCATENATE("R10C",'Mapa final'!$Q$69),"")</f>
        <v/>
      </c>
      <c r="V35" s="78" t="str">
        <f>IF(AND('Mapa final'!$AA$64="Media",'Mapa final'!$AC$64="Moderado"),CONCATENATE("R10C",'Mapa final'!$Q$64),"")</f>
        <v/>
      </c>
      <c r="W35" s="79" t="str">
        <f>IF(AND('Mapa final'!$AA$65="Media",'Mapa final'!$AC$65="Moderado"),CONCATENATE("R10C",'Mapa final'!$Q$65),"")</f>
        <v/>
      </c>
      <c r="X35" s="79" t="str">
        <f>IF(AND('Mapa final'!$AA$66="Media",'Mapa final'!$AC$66="Moderado"),CONCATENATE("R10C",'Mapa final'!$Q$66),"")</f>
        <v/>
      </c>
      <c r="Y35" s="79" t="str">
        <f>IF(AND('Mapa final'!$AA$67="Media",'Mapa final'!$AC$67="Moderado"),CONCATENATE("R10C",'Mapa final'!$Q$67),"")</f>
        <v/>
      </c>
      <c r="Z35" s="79" t="str">
        <f>IF(AND('Mapa final'!$AA$68="Media",'Mapa final'!$AC$68="Moderado"),CONCATENATE("R10C",'Mapa final'!$Q$68),"")</f>
        <v/>
      </c>
      <c r="AA35" s="80" t="str">
        <f>IF(AND('Mapa final'!$AA$69="Media",'Mapa final'!$AC$69="Moderado"),CONCATENATE("R10C",'Mapa final'!$Q$69),"")</f>
        <v/>
      </c>
      <c r="AB35" s="69" t="str">
        <f>IF(AND('Mapa final'!$AA$64="Media",'Mapa final'!$AC$64="Mayor"),CONCATENATE("R10C",'Mapa final'!$Q$64),"")</f>
        <v/>
      </c>
      <c r="AC35" s="70" t="str">
        <f>IF(AND('Mapa final'!$AA$65="Media",'Mapa final'!$AC$65="Mayor"),CONCATENATE("R10C",'Mapa final'!$Q$65),"")</f>
        <v/>
      </c>
      <c r="AD35" s="70" t="str">
        <f>IF(AND('Mapa final'!$AA$66="Media",'Mapa final'!$AC$66="Mayor"),CONCATENATE("R10C",'Mapa final'!$Q$66),"")</f>
        <v/>
      </c>
      <c r="AE35" s="70" t="str">
        <f>IF(AND('Mapa final'!$AA$67="Media",'Mapa final'!$AC$67="Mayor"),CONCATENATE("R10C",'Mapa final'!$Q$67),"")</f>
        <v/>
      </c>
      <c r="AF35" s="70" t="str">
        <f>IF(AND('Mapa final'!$AA$68="Media",'Mapa final'!$AC$68="Mayor"),CONCATENATE("R10C",'Mapa final'!$Q$68),"")</f>
        <v/>
      </c>
      <c r="AG35" s="71" t="str">
        <f>IF(AND('Mapa final'!$AA$69="Media",'Mapa final'!$AC$69="Mayor"),CONCATENATE("R10C",'Mapa final'!$Q$69),"")</f>
        <v/>
      </c>
      <c r="AH35" s="72" t="str">
        <f>IF(AND('Mapa final'!$AA$64="Media",'Mapa final'!$AC$64="Catastrófico"),CONCATENATE("R10C",'Mapa final'!$Q$64),"")</f>
        <v/>
      </c>
      <c r="AI35" s="73" t="str">
        <f>IF(AND('Mapa final'!$AA$65="Media",'Mapa final'!$AC$65="Catastrófico"),CONCATENATE("R10C",'Mapa final'!$Q$65),"")</f>
        <v/>
      </c>
      <c r="AJ35" s="73" t="str">
        <f>IF(AND('Mapa final'!$AA$66="Media",'Mapa final'!$AC$66="Catastrófico"),CONCATENATE("R10C",'Mapa final'!$Q$66),"")</f>
        <v/>
      </c>
      <c r="AK35" s="73" t="str">
        <f>IF(AND('Mapa final'!$AA$67="Media",'Mapa final'!$AC$67="Catastrófico"),CONCATENATE("R10C",'Mapa final'!$Q$67),"")</f>
        <v/>
      </c>
      <c r="AL35" s="73" t="str">
        <f>IF(AND('Mapa final'!$AA$68="Media",'Mapa final'!$AC$68="Catastrófico"),CONCATENATE("R10C",'Mapa final'!$Q$68),"")</f>
        <v/>
      </c>
      <c r="AM35" s="74" t="str">
        <f>IF(AND('Mapa final'!$AA$69="Media",'Mapa final'!$AC$69="Catastrófico"),CONCATENATE("R10C",'Mapa final'!$Q$69),"")</f>
        <v/>
      </c>
      <c r="AN35" s="1"/>
      <c r="AO35" s="271"/>
      <c r="AP35" s="272"/>
      <c r="AQ35" s="272"/>
      <c r="AR35" s="272"/>
      <c r="AS35" s="272"/>
      <c r="AT35" s="273"/>
      <c r="AU35" s="1"/>
      <c r="AV35" s="1"/>
      <c r="AW35" s="1"/>
      <c r="AX35" s="1"/>
      <c r="AY35" s="1"/>
      <c r="AZ35" s="1"/>
      <c r="BA35" s="1"/>
      <c r="BB35" s="1"/>
      <c r="BC35" s="1"/>
      <c r="BD35" s="1"/>
      <c r="BE35" s="1"/>
      <c r="BF35" s="1"/>
      <c r="BG35" s="1"/>
      <c r="BH35" s="1"/>
      <c r="BI35" s="1"/>
    </row>
    <row r="36" spans="1:61" ht="15" customHeight="1">
      <c r="A36" s="1"/>
      <c r="B36" s="260"/>
      <c r="C36" s="165"/>
      <c r="D36" s="166"/>
      <c r="E36" s="278" t="s">
        <v>147</v>
      </c>
      <c r="F36" s="249"/>
      <c r="G36" s="249"/>
      <c r="H36" s="249"/>
      <c r="I36" s="249"/>
      <c r="J36" s="84" t="str">
        <f ca="1">IF(AND('Mapa final'!$AA$10="Baja",'Mapa final'!$AC$10="Leve"),CONCATENATE("R1C",'Mapa final'!$Q$10),"")</f>
        <v/>
      </c>
      <c r="K36" s="85" t="str">
        <f ca="1">IF(AND('Mapa final'!$AA$11="Baja",'Mapa final'!$AC$11="Leve"),CONCATENATE("R1C",'Mapa final'!$Q$11),"")</f>
        <v/>
      </c>
      <c r="L36" s="85" t="str">
        <f ca="1">IF(AND('Mapa final'!$AA$12="Baja",'Mapa final'!$AC$12="Leve"),CONCATENATE("R1C",'Mapa final'!$Q$12),"")</f>
        <v/>
      </c>
      <c r="M36" s="85" t="str">
        <f>IF(AND('Mapa final'!$AA$13="Baja",'Mapa final'!$AC$13="Leve"),CONCATENATE("R1C",'Mapa final'!$Q$13),"")</f>
        <v/>
      </c>
      <c r="N36" s="85" t="str">
        <f>IF(AND('Mapa final'!$AA$14="Baja",'Mapa final'!$AC$14="Leve"),CONCATENATE("R1C",'Mapa final'!$Q$14),"")</f>
        <v/>
      </c>
      <c r="O36" s="86" t="str">
        <f>IF(AND('Mapa final'!$AA$15="Baja",'Mapa final'!$AC$15="Leve"),CONCATENATE("R1C",'Mapa final'!$Q$15),"")</f>
        <v/>
      </c>
      <c r="P36" s="75" t="str">
        <f ca="1">IF(AND('Mapa final'!$AA$10="Baja",'Mapa final'!$AC$10="Menor"),CONCATENATE("R1C",'Mapa final'!$Q$10),"")</f>
        <v/>
      </c>
      <c r="Q36" s="76" t="str">
        <f ca="1">IF(AND('Mapa final'!$AA$11="Baja",'Mapa final'!$AC$11="Menor"),CONCATENATE("R1C",'Mapa final'!$Q$11),"")</f>
        <v/>
      </c>
      <c r="R36" s="76" t="str">
        <f ca="1">IF(AND('Mapa final'!$AA$12="Baja",'Mapa final'!$AC$12="Menor"),CONCATENATE("R1C",'Mapa final'!$Q$12),"")</f>
        <v/>
      </c>
      <c r="S36" s="76" t="str">
        <f>IF(AND('Mapa final'!$AA$13="Baja",'Mapa final'!$AC$13="Menor"),CONCATENATE("R1C",'Mapa final'!$Q$13),"")</f>
        <v/>
      </c>
      <c r="T36" s="76" t="str">
        <f>IF(AND('Mapa final'!$AA$14="Baja",'Mapa final'!$AC$14="Menor"),CONCATENATE("R1C",'Mapa final'!$Q$14),"")</f>
        <v/>
      </c>
      <c r="U36" s="77" t="str">
        <f>IF(AND('Mapa final'!$AA$15="Baja",'Mapa final'!$AC$15="Menor"),CONCATENATE("R1C",'Mapa final'!$Q$15),"")</f>
        <v/>
      </c>
      <c r="V36" s="75" t="str">
        <f ca="1">IF(AND('Mapa final'!$AA$10="Baja",'Mapa final'!$AC$10="Moderado"),CONCATENATE("R1C",'Mapa final'!$Q$10),"")</f>
        <v>R1C1</v>
      </c>
      <c r="W36" s="76" t="str">
        <f ca="1">IF(AND('Mapa final'!$AA$11="Baja",'Mapa final'!$AC$11="Moderado"),CONCATENATE("R1C",'Mapa final'!$Q$11),"")</f>
        <v>R1C2</v>
      </c>
      <c r="X36" s="76" t="str">
        <f ca="1">IF(AND('Mapa final'!$AA$12="Baja",'Mapa final'!$AC$12="Moderado"),CONCATENATE("R1C",'Mapa final'!$Q$12),"")</f>
        <v/>
      </c>
      <c r="Y36" s="76" t="str">
        <f>IF(AND('Mapa final'!$AA$13="Baja",'Mapa final'!$AC$13="Moderado"),CONCATENATE("R1C",'Mapa final'!$Q$13),"")</f>
        <v/>
      </c>
      <c r="Z36" s="76" t="str">
        <f>IF(AND('Mapa final'!$AA$14="Baja",'Mapa final'!$AC$14="Moderado"),CONCATENATE("R1C",'Mapa final'!$Q$14),"")</f>
        <v/>
      </c>
      <c r="AA36" s="77" t="str">
        <f>IF(AND('Mapa final'!$AA$15="Baja",'Mapa final'!$AC$15="Moderado"),CONCATENATE("R1C",'Mapa final'!$Q$15),"")</f>
        <v/>
      </c>
      <c r="AB36" s="57" t="str">
        <f ca="1">IF(AND('Mapa final'!$AA$10="Baja",'Mapa final'!$AC$10="Mayor"),CONCATENATE("R1C",'Mapa final'!$Q$10),"")</f>
        <v/>
      </c>
      <c r="AC36" s="58" t="str">
        <f ca="1">IF(AND('Mapa final'!$AA$11="Baja",'Mapa final'!$AC$11="Mayor"),CONCATENATE("R1C",'Mapa final'!$Q$11),"")</f>
        <v/>
      </c>
      <c r="AD36" s="58" t="str">
        <f ca="1">IF(AND('Mapa final'!$AA$12="Baja",'Mapa final'!$AC$12="Mayor"),CONCATENATE("R1C",'Mapa final'!$Q$12),"")</f>
        <v/>
      </c>
      <c r="AE36" s="58" t="str">
        <f>IF(AND('Mapa final'!$AA$13="Baja",'Mapa final'!$AC$13="Mayor"),CONCATENATE("R1C",'Mapa final'!$Q$13),"")</f>
        <v/>
      </c>
      <c r="AF36" s="58" t="str">
        <f>IF(AND('Mapa final'!$AA$14="Baja",'Mapa final'!$AC$14="Mayor"),CONCATENATE("R1C",'Mapa final'!$Q$14),"")</f>
        <v/>
      </c>
      <c r="AG36" s="59" t="str">
        <f>IF(AND('Mapa final'!$AA$15="Baja",'Mapa final'!$AC$15="Mayor"),CONCATENATE("R1C",'Mapa final'!$Q$15),"")</f>
        <v/>
      </c>
      <c r="AH36" s="60" t="str">
        <f ca="1">IF(AND('Mapa final'!$AA$10="Baja",'Mapa final'!$AC$10="Catastrófico"),CONCATENATE("R1C",'Mapa final'!$Q$10),"")</f>
        <v/>
      </c>
      <c r="AI36" s="61" t="str">
        <f ca="1">IF(AND('Mapa final'!$AA$11="Baja",'Mapa final'!$AC$11="Catastrófico"),CONCATENATE("R1C",'Mapa final'!$Q$11),"")</f>
        <v/>
      </c>
      <c r="AJ36" s="61" t="str">
        <f ca="1">IF(AND('Mapa final'!$AA$12="Baja",'Mapa final'!$AC$12="Catastrófico"),CONCATENATE("R1C",'Mapa final'!$Q$12),"")</f>
        <v/>
      </c>
      <c r="AK36" s="61" t="str">
        <f>IF(AND('Mapa final'!$AA$13="Baja",'Mapa final'!$AC$13="Catastrófico"),CONCATENATE("R1C",'Mapa final'!$Q$13),"")</f>
        <v/>
      </c>
      <c r="AL36" s="61" t="str">
        <f>IF(AND('Mapa final'!$AA$14="Baja",'Mapa final'!$AC$14="Catastrófico"),CONCATENATE("R1C",'Mapa final'!$Q$14),"")</f>
        <v/>
      </c>
      <c r="AM36" s="62" t="str">
        <f>IF(AND('Mapa final'!$AA$15="Baja",'Mapa final'!$AC$15="Catastrófico"),CONCATENATE("R1C",'Mapa final'!$Q$15),"")</f>
        <v/>
      </c>
      <c r="AN36" s="1"/>
      <c r="AO36" s="282" t="s">
        <v>148</v>
      </c>
      <c r="AP36" s="267"/>
      <c r="AQ36" s="267"/>
      <c r="AR36" s="267"/>
      <c r="AS36" s="267"/>
      <c r="AT36" s="268"/>
      <c r="AU36" s="1"/>
      <c r="AV36" s="1"/>
      <c r="AW36" s="1"/>
      <c r="AX36" s="1"/>
      <c r="AY36" s="1"/>
      <c r="AZ36" s="1"/>
      <c r="BA36" s="1"/>
      <c r="BB36" s="1"/>
      <c r="BC36" s="1"/>
      <c r="BD36" s="1"/>
      <c r="BE36" s="1"/>
      <c r="BF36" s="1"/>
      <c r="BG36" s="1"/>
      <c r="BH36" s="1"/>
      <c r="BI36" s="1"/>
    </row>
    <row r="37" spans="1:61" ht="15" customHeight="1">
      <c r="A37" s="1"/>
      <c r="B37" s="260"/>
      <c r="C37" s="165"/>
      <c r="D37" s="166"/>
      <c r="E37" s="177"/>
      <c r="F37" s="165"/>
      <c r="G37" s="165"/>
      <c r="H37" s="165"/>
      <c r="I37" s="165"/>
      <c r="J37" s="87" t="str">
        <f ca="1">IF(AND('Mapa final'!$AA$16="Baja",'Mapa final'!$AC$16="Leve"),CONCATENATE("R2C",'Mapa final'!$Q$16),"")</f>
        <v>R2C1</v>
      </c>
      <c r="K37" s="88" t="str">
        <f ca="1">IF(AND('Mapa final'!$AA$17="Baja",'Mapa final'!$AC$17="Leve"),CONCATENATE("R2C",'Mapa final'!$Q$17),"")</f>
        <v>R2C2</v>
      </c>
      <c r="L37" s="88" t="str">
        <f>IF(AND('Mapa final'!$AA$18="Baja",'Mapa final'!$AC$18="Leve"),CONCATENATE("R2C",'Mapa final'!$Q$18),"")</f>
        <v/>
      </c>
      <c r="M37" s="88" t="str">
        <f>IF(AND('Mapa final'!$AA$19="Baja",'Mapa final'!$AC$19="Leve"),CONCATENATE("R2C",'Mapa final'!$Q$19),"")</f>
        <v/>
      </c>
      <c r="N37" s="88" t="str">
        <f>IF(AND('Mapa final'!$AA$20="Baja",'Mapa final'!$AC$20="Leve"),CONCATENATE("R2C",'Mapa final'!$Q$20),"")</f>
        <v/>
      </c>
      <c r="O37" s="89" t="str">
        <f>IF(AND('Mapa final'!$AA$21="Baja",'Mapa final'!$AC$21="Leve"),CONCATENATE("R2C",'Mapa final'!$Q$21),"")</f>
        <v/>
      </c>
      <c r="P37" s="78" t="str">
        <f ca="1">IF(AND('Mapa final'!$AA$16="Baja",'Mapa final'!$AC$16="Menor"),CONCATENATE("R2C",'Mapa final'!$Q$16),"")</f>
        <v/>
      </c>
      <c r="Q37" s="79" t="str">
        <f ca="1">IF(AND('Mapa final'!$AA$17="Baja",'Mapa final'!$AC$17="Menor"),CONCATENATE("R2C",'Mapa final'!$Q$17),"")</f>
        <v/>
      </c>
      <c r="R37" s="79" t="str">
        <f>IF(AND('Mapa final'!$AA$18="Baja",'Mapa final'!$AC$18="Menor"),CONCATENATE("R2C",'Mapa final'!$Q$18),"")</f>
        <v/>
      </c>
      <c r="S37" s="79" t="str">
        <f>IF(AND('Mapa final'!$AA$19="Baja",'Mapa final'!$AC$19="Menor"),CONCATENATE("R2C",'Mapa final'!$Q$19),"")</f>
        <v/>
      </c>
      <c r="T37" s="79" t="str">
        <f>IF(AND('Mapa final'!$AA$20="Baja",'Mapa final'!$AC$20="Menor"),CONCATENATE("R2C",'Mapa final'!$Q$20),"")</f>
        <v/>
      </c>
      <c r="U37" s="80" t="str">
        <f>IF(AND('Mapa final'!$AA$21="Baja",'Mapa final'!$AC$21="Menor"),CONCATENATE("R2C",'Mapa final'!$Q$21),"")</f>
        <v/>
      </c>
      <c r="V37" s="78" t="str">
        <f ca="1">IF(AND('Mapa final'!$AA$16="Baja",'Mapa final'!$AC$16="Moderado"),CONCATENATE("R2C",'Mapa final'!$Q$16),"")</f>
        <v/>
      </c>
      <c r="W37" s="79" t="str">
        <f ca="1">IF(AND('Mapa final'!$AA$17="Baja",'Mapa final'!$AC$17="Moderado"),CONCATENATE("R2C",'Mapa final'!$Q$17),"")</f>
        <v/>
      </c>
      <c r="X37" s="79" t="str">
        <f>IF(AND('Mapa final'!$AA$18="Baja",'Mapa final'!$AC$18="Moderado"),CONCATENATE("R2C",'Mapa final'!$Q$18),"")</f>
        <v/>
      </c>
      <c r="Y37" s="79" t="str">
        <f>IF(AND('Mapa final'!$AA$19="Baja",'Mapa final'!$AC$19="Moderado"),CONCATENATE("R2C",'Mapa final'!$Q$19),"")</f>
        <v/>
      </c>
      <c r="Z37" s="79" t="str">
        <f>IF(AND('Mapa final'!$AA$20="Baja",'Mapa final'!$AC$20="Moderado"),CONCATENATE("R2C",'Mapa final'!$Q$20),"")</f>
        <v/>
      </c>
      <c r="AA37" s="80" t="str">
        <f>IF(AND('Mapa final'!$AA$21="Baja",'Mapa final'!$AC$21="Moderado"),CONCATENATE("R2C",'Mapa final'!$Q$21),"")</f>
        <v/>
      </c>
      <c r="AB37" s="63" t="str">
        <f ca="1">IF(AND('Mapa final'!$AA$16="Baja",'Mapa final'!$AC$16="Mayor"),CONCATENATE("R2C",'Mapa final'!$Q$16),"")</f>
        <v/>
      </c>
      <c r="AC37" s="64" t="str">
        <f ca="1">IF(AND('Mapa final'!$AA$17="Baja",'Mapa final'!$AC$17="Mayor"),CONCATENATE("R2C",'Mapa final'!$Q$17),"")</f>
        <v/>
      </c>
      <c r="AD37" s="64" t="str">
        <f>IF(AND('Mapa final'!$AA$18="Baja",'Mapa final'!$AC$18="Mayor"),CONCATENATE("R2C",'Mapa final'!$Q$18),"")</f>
        <v/>
      </c>
      <c r="AE37" s="64" t="str">
        <f>IF(AND('Mapa final'!$AA$19="Baja",'Mapa final'!$AC$19="Mayor"),CONCATENATE("R2C",'Mapa final'!$Q$19),"")</f>
        <v/>
      </c>
      <c r="AF37" s="64" t="str">
        <f>IF(AND('Mapa final'!$AA$20="Baja",'Mapa final'!$AC$20="Mayor"),CONCATENATE("R2C",'Mapa final'!$Q$20),"")</f>
        <v/>
      </c>
      <c r="AG37" s="65" t="str">
        <f>IF(AND('Mapa final'!$AA$21="Baja",'Mapa final'!$AC$21="Mayor"),CONCATENATE("R2C",'Mapa final'!$Q$21),"")</f>
        <v/>
      </c>
      <c r="AH37" s="66" t="str">
        <f ca="1">IF(AND('Mapa final'!$AA$16="Baja",'Mapa final'!$AC$16="Catastrófico"),CONCATENATE("R2C",'Mapa final'!$Q$16),"")</f>
        <v/>
      </c>
      <c r="AI37" s="67" t="str">
        <f ca="1">IF(AND('Mapa final'!$AA$17="Baja",'Mapa final'!$AC$17="Catastrófico"),CONCATENATE("R2C",'Mapa final'!$Q$17),"")</f>
        <v/>
      </c>
      <c r="AJ37" s="67" t="str">
        <f>IF(AND('Mapa final'!$AA$18="Baja",'Mapa final'!$AC$18="Catastrófico"),CONCATENATE("R2C",'Mapa final'!$Q$18),"")</f>
        <v/>
      </c>
      <c r="AK37" s="67" t="str">
        <f>IF(AND('Mapa final'!$AA$19="Baja",'Mapa final'!$AC$19="Catastrófico"),CONCATENATE("R2C",'Mapa final'!$Q$19),"")</f>
        <v/>
      </c>
      <c r="AL37" s="67" t="str">
        <f>IF(AND('Mapa final'!$AA$20="Baja",'Mapa final'!$AC$20="Catastrófico"),CONCATENATE("R2C",'Mapa final'!$Q$20),"")</f>
        <v/>
      </c>
      <c r="AM37" s="68" t="str">
        <f>IF(AND('Mapa final'!$AA$21="Baja",'Mapa final'!$AC$21="Catastrófico"),CONCATENATE("R2C",'Mapa final'!$Q$21),"")</f>
        <v/>
      </c>
      <c r="AN37" s="1"/>
      <c r="AO37" s="269"/>
      <c r="AP37" s="165"/>
      <c r="AQ37" s="165"/>
      <c r="AR37" s="165"/>
      <c r="AS37" s="165"/>
      <c r="AT37" s="270"/>
      <c r="AU37" s="1"/>
      <c r="AV37" s="1"/>
      <c r="AW37" s="1"/>
      <c r="AX37" s="1"/>
      <c r="AY37" s="1"/>
      <c r="AZ37" s="1"/>
      <c r="BA37" s="1"/>
      <c r="BB37" s="1"/>
      <c r="BC37" s="1"/>
      <c r="BD37" s="1"/>
      <c r="BE37" s="1"/>
      <c r="BF37" s="1"/>
      <c r="BG37" s="1"/>
      <c r="BH37" s="1"/>
      <c r="BI37" s="1"/>
    </row>
    <row r="38" spans="1:61" ht="15" customHeight="1">
      <c r="A38" s="1"/>
      <c r="B38" s="260"/>
      <c r="C38" s="165"/>
      <c r="D38" s="166"/>
      <c r="E38" s="177"/>
      <c r="F38" s="165"/>
      <c r="G38" s="165"/>
      <c r="H38" s="165"/>
      <c r="I38" s="165"/>
      <c r="J38" s="87" t="str">
        <f>IF(AND('Mapa final'!$AA$22="Baja",'Mapa final'!$AC$22="Leve"),CONCATENATE("R3C",'Mapa final'!$Q$22),"")</f>
        <v/>
      </c>
      <c r="K38" s="88" t="str">
        <f>IF(AND('Mapa final'!$AA$23="Baja",'Mapa final'!$AC$23="Leve"),CONCATENATE("R3C",'Mapa final'!$Q$23),"")</f>
        <v/>
      </c>
      <c r="L38" s="88" t="str">
        <f>IF(AND('Mapa final'!$AA$24="Baja",'Mapa final'!$AC$24="Leve"),CONCATENATE("R3C",'Mapa final'!$Q$24),"")</f>
        <v/>
      </c>
      <c r="M38" s="88" t="str">
        <f>IF(AND('Mapa final'!$AA$25="Baja",'Mapa final'!$AC$25="Leve"),CONCATENATE("R3C",'Mapa final'!$Q$25),"")</f>
        <v/>
      </c>
      <c r="N38" s="88" t="str">
        <f>IF(AND('Mapa final'!$AA$26="Baja",'Mapa final'!$AC$26="Leve"),CONCATENATE("R3C",'Mapa final'!$Q$26),"")</f>
        <v/>
      </c>
      <c r="O38" s="89" t="str">
        <f>IF(AND('Mapa final'!$AA$27="Baja",'Mapa final'!$AC$27="Leve"),CONCATENATE("R3C",'Mapa final'!$Q$27),"")</f>
        <v/>
      </c>
      <c r="P38" s="78" t="str">
        <f>IF(AND('Mapa final'!$AA$22="Baja",'Mapa final'!$AC$22="Menor"),CONCATENATE("R3C",'Mapa final'!$Q$22),"")</f>
        <v/>
      </c>
      <c r="Q38" s="79" t="str">
        <f>IF(AND('Mapa final'!$AA$23="Baja",'Mapa final'!$AC$23="Menor"),CONCATENATE("R3C",'Mapa final'!$Q$23),"")</f>
        <v/>
      </c>
      <c r="R38" s="79" t="str">
        <f>IF(AND('Mapa final'!$AA$24="Baja",'Mapa final'!$AC$24="Menor"),CONCATENATE("R3C",'Mapa final'!$Q$24),"")</f>
        <v/>
      </c>
      <c r="S38" s="79" t="str">
        <f>IF(AND('Mapa final'!$AA$25="Baja",'Mapa final'!$AC$25="Menor"),CONCATENATE("R3C",'Mapa final'!$Q$25),"")</f>
        <v/>
      </c>
      <c r="T38" s="79" t="str">
        <f>IF(AND('Mapa final'!$AA$26="Baja",'Mapa final'!$AC$26="Menor"),CONCATENATE("R3C",'Mapa final'!$Q$26),"")</f>
        <v/>
      </c>
      <c r="U38" s="80" t="str">
        <f>IF(AND('Mapa final'!$AA$27="Baja",'Mapa final'!$AC$27="Menor"),CONCATENATE("R3C",'Mapa final'!$Q$27),"")</f>
        <v/>
      </c>
      <c r="V38" s="78" t="str">
        <f>IF(AND('Mapa final'!$AA$22="Baja",'Mapa final'!$AC$22="Moderado"),CONCATENATE("R3C",'Mapa final'!$Q$22),"")</f>
        <v/>
      </c>
      <c r="W38" s="79" t="str">
        <f>IF(AND('Mapa final'!$AA$23="Baja",'Mapa final'!$AC$23="Moderado"),CONCATENATE("R3C",'Mapa final'!$Q$23),"")</f>
        <v/>
      </c>
      <c r="X38" s="79" t="str">
        <f>IF(AND('Mapa final'!$AA$24="Baja",'Mapa final'!$AC$24="Moderado"),CONCATENATE("R3C",'Mapa final'!$Q$24),"")</f>
        <v/>
      </c>
      <c r="Y38" s="79" t="str">
        <f>IF(AND('Mapa final'!$AA$25="Baja",'Mapa final'!$AC$25="Moderado"),CONCATENATE("R3C",'Mapa final'!$Q$25),"")</f>
        <v/>
      </c>
      <c r="Z38" s="79" t="str">
        <f>IF(AND('Mapa final'!$AA$26="Baja",'Mapa final'!$AC$26="Moderado"),CONCATENATE("R3C",'Mapa final'!$Q$26),"")</f>
        <v/>
      </c>
      <c r="AA38" s="80" t="str">
        <f>IF(AND('Mapa final'!$AA$27="Baja",'Mapa final'!$AC$27="Moderado"),CONCATENATE("R3C",'Mapa final'!$Q$27),"")</f>
        <v/>
      </c>
      <c r="AB38" s="63" t="str">
        <f>IF(AND('Mapa final'!$AA$22="Baja",'Mapa final'!$AC$22="Mayor"),CONCATENATE("R3C",'Mapa final'!$Q$22),"")</f>
        <v/>
      </c>
      <c r="AC38" s="64" t="str">
        <f>IF(AND('Mapa final'!$AA$23="Baja",'Mapa final'!$AC$23="Mayor"),CONCATENATE("R3C",'Mapa final'!$Q$23),"")</f>
        <v/>
      </c>
      <c r="AD38" s="64" t="str">
        <f>IF(AND('Mapa final'!$AA$24="Baja",'Mapa final'!$AC$24="Mayor"),CONCATENATE("R3C",'Mapa final'!$Q$24),"")</f>
        <v/>
      </c>
      <c r="AE38" s="64" t="str">
        <f>IF(AND('Mapa final'!$AA$25="Baja",'Mapa final'!$AC$25="Mayor"),CONCATENATE("R3C",'Mapa final'!$Q$25),"")</f>
        <v/>
      </c>
      <c r="AF38" s="64" t="str">
        <f>IF(AND('Mapa final'!$AA$26="Baja",'Mapa final'!$AC$26="Mayor"),CONCATENATE("R3C",'Mapa final'!$Q$26),"")</f>
        <v/>
      </c>
      <c r="AG38" s="65" t="str">
        <f>IF(AND('Mapa final'!$AA$27="Baja",'Mapa final'!$AC$27="Mayor"),CONCATENATE("R3C",'Mapa final'!$Q$27),"")</f>
        <v/>
      </c>
      <c r="AH38" s="66" t="str">
        <f>IF(AND('Mapa final'!$AA$22="Baja",'Mapa final'!$AC$22="Catastrófico"),CONCATENATE("R3C",'Mapa final'!$Q$22),"")</f>
        <v/>
      </c>
      <c r="AI38" s="67" t="str">
        <f>IF(AND('Mapa final'!$AA$23="Baja",'Mapa final'!$AC$23="Catastrófico"),CONCATENATE("R3C",'Mapa final'!$Q$23),"")</f>
        <v/>
      </c>
      <c r="AJ38" s="67" t="str">
        <f>IF(AND('Mapa final'!$AA$24="Baja",'Mapa final'!$AC$24="Catastrófico"),CONCATENATE("R3C",'Mapa final'!$Q$24),"")</f>
        <v/>
      </c>
      <c r="AK38" s="67" t="str">
        <f>IF(AND('Mapa final'!$AA$25="Baja",'Mapa final'!$AC$25="Catastrófico"),CONCATENATE("R3C",'Mapa final'!$Q$25),"")</f>
        <v/>
      </c>
      <c r="AL38" s="67" t="str">
        <f>IF(AND('Mapa final'!$AA$26="Baja",'Mapa final'!$AC$26="Catastrófico"),CONCATENATE("R3C",'Mapa final'!$Q$26),"")</f>
        <v/>
      </c>
      <c r="AM38" s="68" t="str">
        <f>IF(AND('Mapa final'!$AA$27="Baja",'Mapa final'!$AC$27="Catastrófico"),CONCATENATE("R3C",'Mapa final'!$Q$27),"")</f>
        <v/>
      </c>
      <c r="AN38" s="1"/>
      <c r="AO38" s="269"/>
      <c r="AP38" s="165"/>
      <c r="AQ38" s="165"/>
      <c r="AR38" s="165"/>
      <c r="AS38" s="165"/>
      <c r="AT38" s="270"/>
      <c r="AU38" s="1"/>
      <c r="AV38" s="1"/>
      <c r="AW38" s="1"/>
      <c r="AX38" s="1"/>
      <c r="AY38" s="1"/>
      <c r="AZ38" s="1"/>
      <c r="BA38" s="1"/>
      <c r="BB38" s="1"/>
      <c r="BC38" s="1"/>
      <c r="BD38" s="1"/>
      <c r="BE38" s="1"/>
      <c r="BF38" s="1"/>
      <c r="BG38" s="1"/>
      <c r="BH38" s="1"/>
      <c r="BI38" s="1"/>
    </row>
    <row r="39" spans="1:61" ht="15" customHeight="1">
      <c r="A39" s="1"/>
      <c r="B39" s="260"/>
      <c r="C39" s="165"/>
      <c r="D39" s="166"/>
      <c r="E39" s="177"/>
      <c r="F39" s="165"/>
      <c r="G39" s="165"/>
      <c r="H39" s="165"/>
      <c r="I39" s="165"/>
      <c r="J39" s="87" t="str">
        <f>IF(AND('Mapa final'!$AA$28="Baja",'Mapa final'!$AC$28="Leve"),CONCATENATE("R4C",'Mapa final'!$Q$28),"")</f>
        <v/>
      </c>
      <c r="K39" s="88" t="str">
        <f>IF(AND('Mapa final'!$AA$29="Baja",'Mapa final'!$AC$29="Leve"),CONCATENATE("R4C",'Mapa final'!$Q$29),"")</f>
        <v/>
      </c>
      <c r="L39" s="88" t="str">
        <f>IF(AND('Mapa final'!$AA$30="Baja",'Mapa final'!$AC$30="Leve"),CONCATENATE("R4C",'Mapa final'!$Q$30),"")</f>
        <v/>
      </c>
      <c r="M39" s="88" t="str">
        <f>IF(AND('Mapa final'!$AA$31="Baja",'Mapa final'!$AC$31="Leve"),CONCATENATE("R4C",'Mapa final'!$Q$31),"")</f>
        <v/>
      </c>
      <c r="N39" s="88" t="str">
        <f>IF(AND('Mapa final'!$AA$32="Baja",'Mapa final'!$AC$32="Leve"),CONCATENATE("R4C",'Mapa final'!$Q$32),"")</f>
        <v/>
      </c>
      <c r="O39" s="89" t="str">
        <f>IF(AND('Mapa final'!$AA$33="Baja",'Mapa final'!$AC$33="Leve"),CONCATENATE("R4C",'Mapa final'!$Q$33),"")</f>
        <v/>
      </c>
      <c r="P39" s="78" t="str">
        <f>IF(AND('Mapa final'!$AA$28="Baja",'Mapa final'!$AC$28="Menor"),CONCATENATE("R4C",'Mapa final'!$Q$28),"")</f>
        <v/>
      </c>
      <c r="Q39" s="79" t="str">
        <f>IF(AND('Mapa final'!$AA$29="Baja",'Mapa final'!$AC$29="Menor"),CONCATENATE("R4C",'Mapa final'!$Q$29),"")</f>
        <v/>
      </c>
      <c r="R39" s="79" t="str">
        <f>IF(AND('Mapa final'!$AA$30="Baja",'Mapa final'!$AC$30="Menor"),CONCATENATE("R4C",'Mapa final'!$Q$30),"")</f>
        <v/>
      </c>
      <c r="S39" s="79" t="str">
        <f>IF(AND('Mapa final'!$AA$31="Baja",'Mapa final'!$AC$31="Menor"),CONCATENATE("R4C",'Mapa final'!$Q$31),"")</f>
        <v/>
      </c>
      <c r="T39" s="79" t="str">
        <f>IF(AND('Mapa final'!$AA$32="Baja",'Mapa final'!$AC$32="Menor"),CONCATENATE("R4C",'Mapa final'!$Q$32),"")</f>
        <v/>
      </c>
      <c r="U39" s="80" t="str">
        <f>IF(AND('Mapa final'!$AA$33="Baja",'Mapa final'!$AC$33="Menor"),CONCATENATE("R4C",'Mapa final'!$Q$33),"")</f>
        <v/>
      </c>
      <c r="V39" s="78" t="str">
        <f>IF(AND('Mapa final'!$AA$28="Baja",'Mapa final'!$AC$28="Moderado"),CONCATENATE("R4C",'Mapa final'!$Q$28),"")</f>
        <v/>
      </c>
      <c r="W39" s="79" t="str">
        <f>IF(AND('Mapa final'!$AA$29="Baja",'Mapa final'!$AC$29="Moderado"),CONCATENATE("R4C",'Mapa final'!$Q$29),"")</f>
        <v/>
      </c>
      <c r="X39" s="79" t="str">
        <f>IF(AND('Mapa final'!$AA$30="Baja",'Mapa final'!$AC$30="Moderado"),CONCATENATE("R4C",'Mapa final'!$Q$30),"")</f>
        <v/>
      </c>
      <c r="Y39" s="79" t="str">
        <f>IF(AND('Mapa final'!$AA$31="Baja",'Mapa final'!$AC$31="Moderado"),CONCATENATE("R4C",'Mapa final'!$Q$31),"")</f>
        <v/>
      </c>
      <c r="Z39" s="79" t="str">
        <f>IF(AND('Mapa final'!$AA$32="Baja",'Mapa final'!$AC$32="Moderado"),CONCATENATE("R4C",'Mapa final'!$Q$32),"")</f>
        <v/>
      </c>
      <c r="AA39" s="80" t="str">
        <f>IF(AND('Mapa final'!$AA$33="Baja",'Mapa final'!$AC$33="Moderado"),CONCATENATE("R4C",'Mapa final'!$Q$33),"")</f>
        <v/>
      </c>
      <c r="AB39" s="63" t="str">
        <f>IF(AND('Mapa final'!$AA$28="Baja",'Mapa final'!$AC$28="Mayor"),CONCATENATE("R4C",'Mapa final'!$Q$28),"")</f>
        <v/>
      </c>
      <c r="AC39" s="64" t="str">
        <f>IF(AND('Mapa final'!$AA$29="Baja",'Mapa final'!$AC$29="Mayor"),CONCATENATE("R4C",'Mapa final'!$Q$29),"")</f>
        <v/>
      </c>
      <c r="AD39" s="64" t="str">
        <f>IF(AND('Mapa final'!$AA$30="Baja",'Mapa final'!$AC$30="Mayor"),CONCATENATE("R4C",'Mapa final'!$Q$30),"")</f>
        <v/>
      </c>
      <c r="AE39" s="64" t="str">
        <f>IF(AND('Mapa final'!$AA$31="Baja",'Mapa final'!$AC$31="Mayor"),CONCATENATE("R4C",'Mapa final'!$Q$31),"")</f>
        <v/>
      </c>
      <c r="AF39" s="64" t="str">
        <f>IF(AND('Mapa final'!$AA$32="Baja",'Mapa final'!$AC$32="Mayor"),CONCATENATE("R4C",'Mapa final'!$Q$32),"")</f>
        <v/>
      </c>
      <c r="AG39" s="65" t="str">
        <f>IF(AND('Mapa final'!$AA$33="Baja",'Mapa final'!$AC$33="Mayor"),CONCATENATE("R4C",'Mapa final'!$Q$33),"")</f>
        <v/>
      </c>
      <c r="AH39" s="66" t="str">
        <f>IF(AND('Mapa final'!$AA$28="Baja",'Mapa final'!$AC$28="Catastrófico"),CONCATENATE("R4C",'Mapa final'!$Q$28),"")</f>
        <v/>
      </c>
      <c r="AI39" s="67" t="str">
        <f>IF(AND('Mapa final'!$AA$29="Baja",'Mapa final'!$AC$29="Catastrófico"),CONCATENATE("R4C",'Mapa final'!$Q$29),"")</f>
        <v/>
      </c>
      <c r="AJ39" s="67" t="str">
        <f>IF(AND('Mapa final'!$AA$30="Baja",'Mapa final'!$AC$30="Catastrófico"),CONCATENATE("R4C",'Mapa final'!$Q$30),"")</f>
        <v/>
      </c>
      <c r="AK39" s="67" t="str">
        <f>IF(AND('Mapa final'!$AA$31="Baja",'Mapa final'!$AC$31="Catastrófico"),CONCATENATE("R4C",'Mapa final'!$Q$31),"")</f>
        <v/>
      </c>
      <c r="AL39" s="67" t="str">
        <f>IF(AND('Mapa final'!$AA$32="Baja",'Mapa final'!$AC$32="Catastrófico"),CONCATENATE("R4C",'Mapa final'!$Q$32),"")</f>
        <v/>
      </c>
      <c r="AM39" s="68" t="str">
        <f>IF(AND('Mapa final'!$AA$33="Baja",'Mapa final'!$AC$33="Catastrófico"),CONCATENATE("R4C",'Mapa final'!$Q$33),"")</f>
        <v/>
      </c>
      <c r="AN39" s="1"/>
      <c r="AO39" s="269"/>
      <c r="AP39" s="165"/>
      <c r="AQ39" s="165"/>
      <c r="AR39" s="165"/>
      <c r="AS39" s="165"/>
      <c r="AT39" s="270"/>
      <c r="AU39" s="1"/>
      <c r="AV39" s="1"/>
      <c r="AW39" s="1"/>
      <c r="AX39" s="1"/>
      <c r="AY39" s="1"/>
      <c r="AZ39" s="1"/>
      <c r="BA39" s="1"/>
      <c r="BB39" s="1"/>
      <c r="BC39" s="1"/>
      <c r="BD39" s="1"/>
      <c r="BE39" s="1"/>
      <c r="BF39" s="1"/>
      <c r="BG39" s="1"/>
      <c r="BH39" s="1"/>
      <c r="BI39" s="1"/>
    </row>
    <row r="40" spans="1:61" ht="15" customHeight="1">
      <c r="A40" s="1"/>
      <c r="B40" s="260"/>
      <c r="C40" s="165"/>
      <c r="D40" s="166"/>
      <c r="E40" s="177"/>
      <c r="F40" s="165"/>
      <c r="G40" s="165"/>
      <c r="H40" s="165"/>
      <c r="I40" s="165"/>
      <c r="J40" s="87" t="str">
        <f>IF(AND('Mapa final'!$AA$34="Baja",'Mapa final'!$AC$34="Leve"),CONCATENATE("R5C",'Mapa final'!$Q$34),"")</f>
        <v/>
      </c>
      <c r="K40" s="88" t="str">
        <f>IF(AND('Mapa final'!$AA$35="Baja",'Mapa final'!$AC$35="Leve"),CONCATENATE("R5C",'Mapa final'!$Q$35),"")</f>
        <v/>
      </c>
      <c r="L40" s="88" t="str">
        <f>IF(AND('Mapa final'!$AA$36="Baja",'Mapa final'!$AC$36="Leve"),CONCATENATE("R5C",'Mapa final'!$Q$36),"")</f>
        <v/>
      </c>
      <c r="M40" s="88" t="str">
        <f>IF(AND('Mapa final'!$AA$37="Baja",'Mapa final'!$AC$37="Leve"),CONCATENATE("R5C",'Mapa final'!$Q$37),"")</f>
        <v/>
      </c>
      <c r="N40" s="88" t="str">
        <f>IF(AND('Mapa final'!$AA$38="Baja",'Mapa final'!$AC$38="Leve"),CONCATENATE("R5C",'Mapa final'!$Q$38),"")</f>
        <v/>
      </c>
      <c r="O40" s="89" t="str">
        <f>IF(AND('Mapa final'!$AA$39="Baja",'Mapa final'!$AC$39="Leve"),CONCATENATE("R5C",'Mapa final'!$Q$39),"")</f>
        <v/>
      </c>
      <c r="P40" s="78" t="str">
        <f>IF(AND('Mapa final'!$AA$34="Baja",'Mapa final'!$AC$34="Menor"),CONCATENATE("R5C",'Mapa final'!$Q$34),"")</f>
        <v/>
      </c>
      <c r="Q40" s="79" t="str">
        <f>IF(AND('Mapa final'!$AA$35="Baja",'Mapa final'!$AC$35="Menor"),CONCATENATE("R5C",'Mapa final'!$Q$35),"")</f>
        <v/>
      </c>
      <c r="R40" s="79" t="str">
        <f>IF(AND('Mapa final'!$AA$36="Baja",'Mapa final'!$AC$36="Menor"),CONCATENATE("R5C",'Mapa final'!$Q$36),"")</f>
        <v/>
      </c>
      <c r="S40" s="79" t="str">
        <f>IF(AND('Mapa final'!$AA$37="Baja",'Mapa final'!$AC$37="Menor"),CONCATENATE("R5C",'Mapa final'!$Q$37),"")</f>
        <v/>
      </c>
      <c r="T40" s="79" t="str">
        <f>IF(AND('Mapa final'!$AA$38="Baja",'Mapa final'!$AC$38="Menor"),CONCATENATE("R5C",'Mapa final'!$Q$38),"")</f>
        <v/>
      </c>
      <c r="U40" s="80" t="str">
        <f>IF(AND('Mapa final'!$AA$39="Baja",'Mapa final'!$AC$39="Menor"),CONCATENATE("R5C",'Mapa final'!$Q$39),"")</f>
        <v/>
      </c>
      <c r="V40" s="78" t="str">
        <f>IF(AND('Mapa final'!$AA$34="Baja",'Mapa final'!$AC$34="Moderado"),CONCATENATE("R5C",'Mapa final'!$Q$34),"")</f>
        <v/>
      </c>
      <c r="W40" s="79" t="str">
        <f>IF(AND('Mapa final'!$AA$35="Baja",'Mapa final'!$AC$35="Moderado"),CONCATENATE("R5C",'Mapa final'!$Q$35),"")</f>
        <v/>
      </c>
      <c r="X40" s="79" t="str">
        <f>IF(AND('Mapa final'!$AA$36="Baja",'Mapa final'!$AC$36="Moderado"),CONCATENATE("R5C",'Mapa final'!$Q$36),"")</f>
        <v/>
      </c>
      <c r="Y40" s="79" t="str">
        <f>IF(AND('Mapa final'!$AA$37="Baja",'Mapa final'!$AC$37="Moderado"),CONCATENATE("R5C",'Mapa final'!$Q$37),"")</f>
        <v/>
      </c>
      <c r="Z40" s="79" t="str">
        <f>IF(AND('Mapa final'!$AA$38="Baja",'Mapa final'!$AC$38="Moderado"),CONCATENATE("R5C",'Mapa final'!$Q$38),"")</f>
        <v/>
      </c>
      <c r="AA40" s="80" t="str">
        <f>IF(AND('Mapa final'!$AA$39="Baja",'Mapa final'!$AC$39="Moderado"),CONCATENATE("R5C",'Mapa final'!$Q$39),"")</f>
        <v/>
      </c>
      <c r="AB40" s="63" t="str">
        <f>IF(AND('Mapa final'!$AA$34="Baja",'Mapa final'!$AC$34="Mayor"),CONCATENATE("R5C",'Mapa final'!$Q$34),"")</f>
        <v/>
      </c>
      <c r="AC40" s="64" t="str">
        <f>IF(AND('Mapa final'!$AA$35="Baja",'Mapa final'!$AC$35="Mayor"),CONCATENATE("R5C",'Mapa final'!$Q$35),"")</f>
        <v/>
      </c>
      <c r="AD40" s="64" t="str">
        <f>IF(AND('Mapa final'!$AA$36="Baja",'Mapa final'!$AC$36="Mayor"),CONCATENATE("R5C",'Mapa final'!$Q$36),"")</f>
        <v/>
      </c>
      <c r="AE40" s="64" t="str">
        <f>IF(AND('Mapa final'!$AA$37="Baja",'Mapa final'!$AC$37="Mayor"),CONCATENATE("R5C",'Mapa final'!$Q$37),"")</f>
        <v/>
      </c>
      <c r="AF40" s="64" t="str">
        <f>IF(AND('Mapa final'!$AA$38="Baja",'Mapa final'!$AC$38="Mayor"),CONCATENATE("R5C",'Mapa final'!$Q$38),"")</f>
        <v/>
      </c>
      <c r="AG40" s="65" t="str">
        <f>IF(AND('Mapa final'!$AA$39="Baja",'Mapa final'!$AC$39="Mayor"),CONCATENATE("R5C",'Mapa final'!$Q$39),"")</f>
        <v/>
      </c>
      <c r="AH40" s="66" t="str">
        <f>IF(AND('Mapa final'!$AA$34="Baja",'Mapa final'!$AC$34="Catastrófico"),CONCATENATE("R5C",'Mapa final'!$Q$34),"")</f>
        <v/>
      </c>
      <c r="AI40" s="67" t="str">
        <f>IF(AND('Mapa final'!$AA$35="Baja",'Mapa final'!$AC$35="Catastrófico"),CONCATENATE("R5C",'Mapa final'!$Q$35),"")</f>
        <v/>
      </c>
      <c r="AJ40" s="67" t="str">
        <f>IF(AND('Mapa final'!$AA$36="Baja",'Mapa final'!$AC$36="Catastrófico"),CONCATENATE("R5C",'Mapa final'!$Q$36),"")</f>
        <v/>
      </c>
      <c r="AK40" s="67" t="str">
        <f>IF(AND('Mapa final'!$AA$37="Baja",'Mapa final'!$AC$37="Catastrófico"),CONCATENATE("R5C",'Mapa final'!$Q$37),"")</f>
        <v/>
      </c>
      <c r="AL40" s="67" t="str">
        <f>IF(AND('Mapa final'!$AA$38="Baja",'Mapa final'!$AC$38="Catastrófico"),CONCATENATE("R5C",'Mapa final'!$Q$38),"")</f>
        <v/>
      </c>
      <c r="AM40" s="68" t="str">
        <f>IF(AND('Mapa final'!$AA$39="Baja",'Mapa final'!$AC$39="Catastrófico"),CONCATENATE("R5C",'Mapa final'!$Q$39),"")</f>
        <v/>
      </c>
      <c r="AN40" s="1"/>
      <c r="AO40" s="269"/>
      <c r="AP40" s="165"/>
      <c r="AQ40" s="165"/>
      <c r="AR40" s="165"/>
      <c r="AS40" s="165"/>
      <c r="AT40" s="270"/>
      <c r="AU40" s="1"/>
      <c r="AV40" s="1"/>
      <c r="AW40" s="1"/>
      <c r="AX40" s="1"/>
      <c r="AY40" s="1"/>
      <c r="AZ40" s="1"/>
      <c r="BA40" s="1"/>
      <c r="BB40" s="1"/>
      <c r="BC40" s="1"/>
      <c r="BD40" s="1"/>
      <c r="BE40" s="1"/>
      <c r="BF40" s="1"/>
      <c r="BG40" s="1"/>
      <c r="BH40" s="1"/>
      <c r="BI40" s="1"/>
    </row>
    <row r="41" spans="1:61" ht="15" customHeight="1">
      <c r="A41" s="1"/>
      <c r="B41" s="260"/>
      <c r="C41" s="165"/>
      <c r="D41" s="166"/>
      <c r="E41" s="177"/>
      <c r="F41" s="165"/>
      <c r="G41" s="165"/>
      <c r="H41" s="165"/>
      <c r="I41" s="165"/>
      <c r="J41" s="87" t="str">
        <f>IF(AND('Mapa final'!$AA$40="Baja",'Mapa final'!$AC$40="Leve"),CONCATENATE("R6C",'Mapa final'!$Q$40),"")</f>
        <v/>
      </c>
      <c r="K41" s="88" t="str">
        <f>IF(AND('Mapa final'!$AA$41="Baja",'Mapa final'!$AC$41="Leve"),CONCATENATE("R6C",'Mapa final'!$Q$41),"")</f>
        <v/>
      </c>
      <c r="L41" s="88" t="str">
        <f>IF(AND('Mapa final'!$AA$42="Baja",'Mapa final'!$AC$42="Leve"),CONCATENATE("R6C",'Mapa final'!$Q$42),"")</f>
        <v/>
      </c>
      <c r="M41" s="88" t="str">
        <f>IF(AND('Mapa final'!$AA$43="Baja",'Mapa final'!$AC$43="Leve"),CONCATENATE("R6C",'Mapa final'!$Q$43),"")</f>
        <v/>
      </c>
      <c r="N41" s="88" t="str">
        <f>IF(AND('Mapa final'!$AA$44="Baja",'Mapa final'!$AC$44="Leve"),CONCATENATE("R6C",'Mapa final'!$Q$44),"")</f>
        <v/>
      </c>
      <c r="O41" s="89" t="str">
        <f>IF(AND('Mapa final'!$AA$45="Baja",'Mapa final'!$AC$45="Leve"),CONCATENATE("R6C",'Mapa final'!$Q$45),"")</f>
        <v/>
      </c>
      <c r="P41" s="78" t="str">
        <f>IF(AND('Mapa final'!$AA$40="Baja",'Mapa final'!$AC$40="Menor"),CONCATENATE("R6C",'Mapa final'!$Q$40),"")</f>
        <v/>
      </c>
      <c r="Q41" s="79" t="str">
        <f>IF(AND('Mapa final'!$AA$41="Baja",'Mapa final'!$AC$41="Menor"),CONCATENATE("R6C",'Mapa final'!$Q$41),"")</f>
        <v/>
      </c>
      <c r="R41" s="79" t="str">
        <f>IF(AND('Mapa final'!$AA$42="Baja",'Mapa final'!$AC$42="Menor"),CONCATENATE("R6C",'Mapa final'!$Q$42),"")</f>
        <v/>
      </c>
      <c r="S41" s="79" t="str">
        <f>IF(AND('Mapa final'!$AA$43="Baja",'Mapa final'!$AC$43="Menor"),CONCATENATE("R6C",'Mapa final'!$Q$43),"")</f>
        <v/>
      </c>
      <c r="T41" s="79" t="str">
        <f>IF(AND('Mapa final'!$AA$44="Baja",'Mapa final'!$AC$44="Menor"),CONCATENATE("R6C",'Mapa final'!$Q$44),"")</f>
        <v/>
      </c>
      <c r="U41" s="80" t="str">
        <f>IF(AND('Mapa final'!$AA$45="Baja",'Mapa final'!$AC$45="Menor"),CONCATENATE("R6C",'Mapa final'!$Q$45),"")</f>
        <v/>
      </c>
      <c r="V41" s="78" t="str">
        <f>IF(AND('Mapa final'!$AA$40="Baja",'Mapa final'!$AC$40="Moderado"),CONCATENATE("R6C",'Mapa final'!$Q$40),"")</f>
        <v/>
      </c>
      <c r="W41" s="79" t="str">
        <f>IF(AND('Mapa final'!$AA$41="Baja",'Mapa final'!$AC$41="Moderado"),CONCATENATE("R6C",'Mapa final'!$Q$41),"")</f>
        <v/>
      </c>
      <c r="X41" s="79" t="str">
        <f>IF(AND('Mapa final'!$AA$42="Baja",'Mapa final'!$AC$42="Moderado"),CONCATENATE("R6C",'Mapa final'!$Q$42),"")</f>
        <v/>
      </c>
      <c r="Y41" s="79" t="str">
        <f>IF(AND('Mapa final'!$AA$43="Baja",'Mapa final'!$AC$43="Moderado"),CONCATENATE("R6C",'Mapa final'!$Q$43),"")</f>
        <v/>
      </c>
      <c r="Z41" s="79" t="str">
        <f>IF(AND('Mapa final'!$AA$44="Baja",'Mapa final'!$AC$44="Moderado"),CONCATENATE("R6C",'Mapa final'!$Q$44),"")</f>
        <v/>
      </c>
      <c r="AA41" s="80" t="str">
        <f>IF(AND('Mapa final'!$AA$45="Baja",'Mapa final'!$AC$45="Moderado"),CONCATENATE("R6C",'Mapa final'!$Q$45),"")</f>
        <v/>
      </c>
      <c r="AB41" s="63" t="str">
        <f>IF(AND('Mapa final'!$AA$40="Baja",'Mapa final'!$AC$40="Mayor"),CONCATENATE("R6C",'Mapa final'!$Q$40),"")</f>
        <v/>
      </c>
      <c r="AC41" s="64" t="str">
        <f>IF(AND('Mapa final'!$AA$41="Baja",'Mapa final'!$AC$41="Mayor"),CONCATENATE("R6C",'Mapa final'!$Q$41),"")</f>
        <v/>
      </c>
      <c r="AD41" s="64" t="str">
        <f>IF(AND('Mapa final'!$AA$42="Baja",'Mapa final'!$AC$42="Mayor"),CONCATENATE("R6C",'Mapa final'!$Q$42),"")</f>
        <v/>
      </c>
      <c r="AE41" s="64" t="str">
        <f>IF(AND('Mapa final'!$AA$43="Baja",'Mapa final'!$AC$43="Mayor"),CONCATENATE("R6C",'Mapa final'!$Q$43),"")</f>
        <v/>
      </c>
      <c r="AF41" s="64" t="str">
        <f>IF(AND('Mapa final'!$AA$44="Baja",'Mapa final'!$AC$44="Mayor"),CONCATENATE("R6C",'Mapa final'!$Q$44),"")</f>
        <v/>
      </c>
      <c r="AG41" s="65" t="str">
        <f>IF(AND('Mapa final'!$AA$45="Baja",'Mapa final'!$AC$45="Mayor"),CONCATENATE("R6C",'Mapa final'!$Q$45),"")</f>
        <v/>
      </c>
      <c r="AH41" s="66" t="str">
        <f>IF(AND('Mapa final'!$AA$40="Baja",'Mapa final'!$AC$40="Catastrófico"),CONCATENATE("R6C",'Mapa final'!$Q$40),"")</f>
        <v/>
      </c>
      <c r="AI41" s="67" t="str">
        <f>IF(AND('Mapa final'!$AA$41="Baja",'Mapa final'!$AC$41="Catastrófico"),CONCATENATE("R6C",'Mapa final'!$Q$41),"")</f>
        <v/>
      </c>
      <c r="AJ41" s="67" t="str">
        <f>IF(AND('Mapa final'!$AA$42="Baja",'Mapa final'!$AC$42="Catastrófico"),CONCATENATE("R6C",'Mapa final'!$Q$42),"")</f>
        <v/>
      </c>
      <c r="AK41" s="67" t="str">
        <f>IF(AND('Mapa final'!$AA$43="Baja",'Mapa final'!$AC$43="Catastrófico"),CONCATENATE("R6C",'Mapa final'!$Q$43),"")</f>
        <v/>
      </c>
      <c r="AL41" s="67" t="str">
        <f>IF(AND('Mapa final'!$AA$44="Baja",'Mapa final'!$AC$44="Catastrófico"),CONCATENATE("R6C",'Mapa final'!$Q$44),"")</f>
        <v/>
      </c>
      <c r="AM41" s="68" t="str">
        <f>IF(AND('Mapa final'!$AA$45="Baja",'Mapa final'!$AC$45="Catastrófico"),CONCATENATE("R6C",'Mapa final'!$Q$45),"")</f>
        <v/>
      </c>
      <c r="AN41" s="1"/>
      <c r="AO41" s="269"/>
      <c r="AP41" s="165"/>
      <c r="AQ41" s="165"/>
      <c r="AR41" s="165"/>
      <c r="AS41" s="165"/>
      <c r="AT41" s="270"/>
      <c r="AU41" s="1"/>
      <c r="AV41" s="1"/>
      <c r="AW41" s="1"/>
      <c r="AX41" s="1"/>
      <c r="AY41" s="1"/>
      <c r="AZ41" s="1"/>
      <c r="BA41" s="1"/>
      <c r="BB41" s="1"/>
      <c r="BC41" s="1"/>
      <c r="BD41" s="1"/>
      <c r="BE41" s="1"/>
      <c r="BF41" s="1"/>
      <c r="BG41" s="1"/>
      <c r="BH41" s="1"/>
      <c r="BI41" s="1"/>
    </row>
    <row r="42" spans="1:61" ht="15" customHeight="1">
      <c r="A42" s="1"/>
      <c r="B42" s="260"/>
      <c r="C42" s="165"/>
      <c r="D42" s="166"/>
      <c r="E42" s="177"/>
      <c r="F42" s="165"/>
      <c r="G42" s="165"/>
      <c r="H42" s="165"/>
      <c r="I42" s="165"/>
      <c r="J42" s="87" t="str">
        <f>IF(AND('Mapa final'!$AA$46="Baja",'Mapa final'!$AC$46="Leve"),CONCATENATE("R7C",'Mapa final'!$Q$46),"")</f>
        <v/>
      </c>
      <c r="K42" s="88" t="str">
        <f>IF(AND('Mapa final'!$AA$47="Baja",'Mapa final'!$AC$47="Leve"),CONCATENATE("R7C",'Mapa final'!$Q$47),"")</f>
        <v/>
      </c>
      <c r="L42" s="88" t="str">
        <f>IF(AND('Mapa final'!$AA$48="Baja",'Mapa final'!$AC$48="Leve"),CONCATENATE("R7C",'Mapa final'!$Q$48),"")</f>
        <v/>
      </c>
      <c r="M42" s="88" t="str">
        <f>IF(AND('Mapa final'!$AA$49="Baja",'Mapa final'!$AC$49="Leve"),CONCATENATE("R7C",'Mapa final'!$Q$49),"")</f>
        <v/>
      </c>
      <c r="N42" s="88" t="str">
        <f>IF(AND('Mapa final'!$AA$50="Baja",'Mapa final'!$AC$50="Leve"),CONCATENATE("R7C",'Mapa final'!$Q$50),"")</f>
        <v/>
      </c>
      <c r="O42" s="89" t="str">
        <f>IF(AND('Mapa final'!$AA$51="Baja",'Mapa final'!$AC$51="Leve"),CONCATENATE("R7C",'Mapa final'!$Q$51),"")</f>
        <v/>
      </c>
      <c r="P42" s="78" t="str">
        <f>IF(AND('Mapa final'!$AA$46="Baja",'Mapa final'!$AC$46="Menor"),CONCATENATE("R7C",'Mapa final'!$Q$46),"")</f>
        <v/>
      </c>
      <c r="Q42" s="79" t="str">
        <f>IF(AND('Mapa final'!$AA$47="Baja",'Mapa final'!$AC$47="Menor"),CONCATENATE("R7C",'Mapa final'!$Q$47),"")</f>
        <v/>
      </c>
      <c r="R42" s="79" t="str">
        <f>IF(AND('Mapa final'!$AA$48="Baja",'Mapa final'!$AC$48="Menor"),CONCATENATE("R7C",'Mapa final'!$Q$48),"")</f>
        <v/>
      </c>
      <c r="S42" s="79" t="str">
        <f>IF(AND('Mapa final'!$AA$49="Baja",'Mapa final'!$AC$49="Menor"),CONCATENATE("R7C",'Mapa final'!$Q$49),"")</f>
        <v/>
      </c>
      <c r="T42" s="79" t="str">
        <f>IF(AND('Mapa final'!$AA$50="Baja",'Mapa final'!$AC$50="Menor"),CONCATENATE("R7C",'Mapa final'!$Q$50),"")</f>
        <v/>
      </c>
      <c r="U42" s="80" t="str">
        <f>IF(AND('Mapa final'!$AA$51="Baja",'Mapa final'!$AC$51="Menor"),CONCATENATE("R7C",'Mapa final'!$Q$51),"")</f>
        <v/>
      </c>
      <c r="V42" s="78" t="str">
        <f>IF(AND('Mapa final'!$AA$46="Baja",'Mapa final'!$AC$46="Moderado"),CONCATENATE("R7C",'Mapa final'!$Q$46),"")</f>
        <v/>
      </c>
      <c r="W42" s="79" t="str">
        <f>IF(AND('Mapa final'!$AA$47="Baja",'Mapa final'!$AC$47="Moderado"),CONCATENATE("R7C",'Mapa final'!$Q$47),"")</f>
        <v/>
      </c>
      <c r="X42" s="79" t="str">
        <f>IF(AND('Mapa final'!$AA$48="Baja",'Mapa final'!$AC$48="Moderado"),CONCATENATE("R7C",'Mapa final'!$Q$48),"")</f>
        <v/>
      </c>
      <c r="Y42" s="79" t="str">
        <f>IF(AND('Mapa final'!$AA$49="Baja",'Mapa final'!$AC$49="Moderado"),CONCATENATE("R7C",'Mapa final'!$Q$49),"")</f>
        <v/>
      </c>
      <c r="Z42" s="79" t="str">
        <f>IF(AND('Mapa final'!$AA$50="Baja",'Mapa final'!$AC$50="Moderado"),CONCATENATE("R7C",'Mapa final'!$Q$50),"")</f>
        <v/>
      </c>
      <c r="AA42" s="80" t="str">
        <f>IF(AND('Mapa final'!$AA$51="Baja",'Mapa final'!$AC$51="Moderado"),CONCATENATE("R7C",'Mapa final'!$Q$51),"")</f>
        <v/>
      </c>
      <c r="AB42" s="63" t="str">
        <f>IF(AND('Mapa final'!$AA$46="Baja",'Mapa final'!$AC$46="Mayor"),CONCATENATE("R7C",'Mapa final'!$Q$46),"")</f>
        <v/>
      </c>
      <c r="AC42" s="64" t="str">
        <f>IF(AND('Mapa final'!$AA$47="Baja",'Mapa final'!$AC$47="Mayor"),CONCATENATE("R7C",'Mapa final'!$Q$47),"")</f>
        <v/>
      </c>
      <c r="AD42" s="64" t="str">
        <f>IF(AND('Mapa final'!$AA$48="Baja",'Mapa final'!$AC$48="Mayor"),CONCATENATE("R7C",'Mapa final'!$Q$48),"")</f>
        <v/>
      </c>
      <c r="AE42" s="64" t="str">
        <f>IF(AND('Mapa final'!$AA$49="Baja",'Mapa final'!$AC$49="Mayor"),CONCATENATE("R7C",'Mapa final'!$Q$49),"")</f>
        <v/>
      </c>
      <c r="AF42" s="64" t="str">
        <f>IF(AND('Mapa final'!$AA$50="Baja",'Mapa final'!$AC$50="Mayor"),CONCATENATE("R7C",'Mapa final'!$Q$50),"")</f>
        <v/>
      </c>
      <c r="AG42" s="65" t="str">
        <f>IF(AND('Mapa final'!$AA$51="Baja",'Mapa final'!$AC$51="Mayor"),CONCATENATE("R7C",'Mapa final'!$Q$51),"")</f>
        <v/>
      </c>
      <c r="AH42" s="66" t="str">
        <f>IF(AND('Mapa final'!$AA$46="Baja",'Mapa final'!$AC$46="Catastrófico"),CONCATENATE("R7C",'Mapa final'!$Q$46),"")</f>
        <v/>
      </c>
      <c r="AI42" s="67" t="str">
        <f>IF(AND('Mapa final'!$AA$47="Baja",'Mapa final'!$AC$47="Catastrófico"),CONCATENATE("R7C",'Mapa final'!$Q$47),"")</f>
        <v/>
      </c>
      <c r="AJ42" s="67" t="str">
        <f>IF(AND('Mapa final'!$AA$48="Baja",'Mapa final'!$AC$48="Catastrófico"),CONCATENATE("R7C",'Mapa final'!$Q$48),"")</f>
        <v/>
      </c>
      <c r="AK42" s="67" t="str">
        <f>IF(AND('Mapa final'!$AA$49="Baja",'Mapa final'!$AC$49="Catastrófico"),CONCATENATE("R7C",'Mapa final'!$Q$49),"")</f>
        <v/>
      </c>
      <c r="AL42" s="67" t="str">
        <f>IF(AND('Mapa final'!$AA$50="Baja",'Mapa final'!$AC$50="Catastrófico"),CONCATENATE("R7C",'Mapa final'!$Q$50),"")</f>
        <v/>
      </c>
      <c r="AM42" s="68" t="str">
        <f>IF(AND('Mapa final'!$AA$51="Baja",'Mapa final'!$AC$51="Catastrófico"),CONCATENATE("R7C",'Mapa final'!$Q$51),"")</f>
        <v/>
      </c>
      <c r="AN42" s="1"/>
      <c r="AO42" s="269"/>
      <c r="AP42" s="165"/>
      <c r="AQ42" s="165"/>
      <c r="AR42" s="165"/>
      <c r="AS42" s="165"/>
      <c r="AT42" s="270"/>
      <c r="AU42" s="1"/>
      <c r="AV42" s="1"/>
      <c r="AW42" s="1"/>
      <c r="AX42" s="1"/>
      <c r="AY42" s="1"/>
      <c r="AZ42" s="1"/>
      <c r="BA42" s="1"/>
      <c r="BB42" s="1"/>
      <c r="BC42" s="1"/>
      <c r="BD42" s="1"/>
      <c r="BE42" s="1"/>
      <c r="BF42" s="1"/>
      <c r="BG42" s="1"/>
      <c r="BH42" s="1"/>
      <c r="BI42" s="1"/>
    </row>
    <row r="43" spans="1:61" ht="15" customHeight="1">
      <c r="A43" s="1"/>
      <c r="B43" s="260"/>
      <c r="C43" s="165"/>
      <c r="D43" s="166"/>
      <c r="E43" s="177"/>
      <c r="F43" s="165"/>
      <c r="G43" s="165"/>
      <c r="H43" s="165"/>
      <c r="I43" s="165"/>
      <c r="J43" s="87" t="str">
        <f>IF(AND('Mapa final'!$AA$52="Baja",'Mapa final'!$AC$52="Leve"),CONCATENATE("R8C",'Mapa final'!$Q$52),"")</f>
        <v/>
      </c>
      <c r="K43" s="88" t="str">
        <f>IF(AND('Mapa final'!$AA$53="Baja",'Mapa final'!$AC$53="Leve"),CONCATENATE("R8C",'Mapa final'!$Q$53),"")</f>
        <v/>
      </c>
      <c r="L43" s="88" t="str">
        <f>IF(AND('Mapa final'!$AA$54="Baja",'Mapa final'!$AC$54="Leve"),CONCATENATE("R8C",'Mapa final'!$Q$54),"")</f>
        <v/>
      </c>
      <c r="M43" s="88" t="str">
        <f>IF(AND('Mapa final'!$AA$55="Baja",'Mapa final'!$AC$55="Leve"),CONCATENATE("R8C",'Mapa final'!$Q$55),"")</f>
        <v/>
      </c>
      <c r="N43" s="88" t="str">
        <f>IF(AND('Mapa final'!$AA$56="Baja",'Mapa final'!$AC$56="Leve"),CONCATENATE("R8C",'Mapa final'!$Q$56),"")</f>
        <v/>
      </c>
      <c r="O43" s="89" t="str">
        <f>IF(AND('Mapa final'!$AA$57="Baja",'Mapa final'!$AC$57="Leve"),CONCATENATE("R8C",'Mapa final'!$Q$57),"")</f>
        <v/>
      </c>
      <c r="P43" s="78" t="str">
        <f>IF(AND('Mapa final'!$AA$52="Baja",'Mapa final'!$AC$52="Menor"),CONCATENATE("R8C",'Mapa final'!$Q$52),"")</f>
        <v/>
      </c>
      <c r="Q43" s="79" t="str">
        <f>IF(AND('Mapa final'!$AA$53="Baja",'Mapa final'!$AC$53="Menor"),CONCATENATE("R8C",'Mapa final'!$Q$53),"")</f>
        <v/>
      </c>
      <c r="R43" s="79" t="str">
        <f>IF(AND('Mapa final'!$AA$54="Baja",'Mapa final'!$AC$54="Menor"),CONCATENATE("R8C",'Mapa final'!$Q$54),"")</f>
        <v/>
      </c>
      <c r="S43" s="79" t="str">
        <f>IF(AND('Mapa final'!$AA$55="Baja",'Mapa final'!$AC$55="Menor"),CONCATENATE("R8C",'Mapa final'!$Q$55),"")</f>
        <v/>
      </c>
      <c r="T43" s="79" t="str">
        <f>IF(AND('Mapa final'!$AA$56="Baja",'Mapa final'!$AC$56="Menor"),CONCATENATE("R8C",'Mapa final'!$Q$56),"")</f>
        <v/>
      </c>
      <c r="U43" s="80" t="str">
        <f>IF(AND('Mapa final'!$AA$57="Baja",'Mapa final'!$AC$57="Menor"),CONCATENATE("R8C",'Mapa final'!$Q$57),"")</f>
        <v/>
      </c>
      <c r="V43" s="78" t="str">
        <f>IF(AND('Mapa final'!$AA$52="Baja",'Mapa final'!$AC$52="Moderado"),CONCATENATE("R8C",'Mapa final'!$Q$52),"")</f>
        <v/>
      </c>
      <c r="W43" s="79" t="str">
        <f>IF(AND('Mapa final'!$AA$53="Baja",'Mapa final'!$AC$53="Moderado"),CONCATENATE("R8C",'Mapa final'!$Q$53),"")</f>
        <v/>
      </c>
      <c r="X43" s="79" t="str">
        <f>IF(AND('Mapa final'!$AA$54="Baja",'Mapa final'!$AC$54="Moderado"),CONCATENATE("R8C",'Mapa final'!$Q$54),"")</f>
        <v/>
      </c>
      <c r="Y43" s="79" t="str">
        <f>IF(AND('Mapa final'!$AA$55="Baja",'Mapa final'!$AC$55="Moderado"),CONCATENATE("R8C",'Mapa final'!$Q$55),"")</f>
        <v/>
      </c>
      <c r="Z43" s="79" t="str">
        <f>IF(AND('Mapa final'!$AA$56="Baja",'Mapa final'!$AC$56="Moderado"),CONCATENATE("R8C",'Mapa final'!$Q$56),"")</f>
        <v/>
      </c>
      <c r="AA43" s="80" t="str">
        <f>IF(AND('Mapa final'!$AA$57="Baja",'Mapa final'!$AC$57="Moderado"),CONCATENATE("R8C",'Mapa final'!$Q$57),"")</f>
        <v/>
      </c>
      <c r="AB43" s="63" t="str">
        <f>IF(AND('Mapa final'!$AA$52="Baja",'Mapa final'!$AC$52="Mayor"),CONCATENATE("R8C",'Mapa final'!$Q$52),"")</f>
        <v/>
      </c>
      <c r="AC43" s="64" t="str">
        <f>IF(AND('Mapa final'!$AA$53="Baja",'Mapa final'!$AC$53="Mayor"),CONCATENATE("R8C",'Mapa final'!$Q$53),"")</f>
        <v/>
      </c>
      <c r="AD43" s="64" t="str">
        <f>IF(AND('Mapa final'!$AA$54="Baja",'Mapa final'!$AC$54="Mayor"),CONCATENATE("R8C",'Mapa final'!$Q$54),"")</f>
        <v/>
      </c>
      <c r="AE43" s="64" t="str">
        <f>IF(AND('Mapa final'!$AA$55="Baja",'Mapa final'!$AC$55="Mayor"),CONCATENATE("R8C",'Mapa final'!$Q$55),"")</f>
        <v/>
      </c>
      <c r="AF43" s="64" t="str">
        <f>IF(AND('Mapa final'!$AA$56="Baja",'Mapa final'!$AC$56="Mayor"),CONCATENATE("R8C",'Mapa final'!$Q$56),"")</f>
        <v/>
      </c>
      <c r="AG43" s="65" t="str">
        <f>IF(AND('Mapa final'!$AA$57="Baja",'Mapa final'!$AC$57="Mayor"),CONCATENATE("R8C",'Mapa final'!$Q$57),"")</f>
        <v/>
      </c>
      <c r="AH43" s="66" t="str">
        <f>IF(AND('Mapa final'!$AA$52="Baja",'Mapa final'!$AC$52="Catastrófico"),CONCATENATE("R8C",'Mapa final'!$Q$52),"")</f>
        <v/>
      </c>
      <c r="AI43" s="67" t="str">
        <f>IF(AND('Mapa final'!$AA$53="Baja",'Mapa final'!$AC$53="Catastrófico"),CONCATENATE("R8C",'Mapa final'!$Q$53),"")</f>
        <v/>
      </c>
      <c r="AJ43" s="67" t="str">
        <f>IF(AND('Mapa final'!$AA$54="Baja",'Mapa final'!$AC$54="Catastrófico"),CONCATENATE("R8C",'Mapa final'!$Q$54),"")</f>
        <v/>
      </c>
      <c r="AK43" s="67" t="str">
        <f>IF(AND('Mapa final'!$AA$55="Baja",'Mapa final'!$AC$55="Catastrófico"),CONCATENATE("R8C",'Mapa final'!$Q$55),"")</f>
        <v/>
      </c>
      <c r="AL43" s="67" t="str">
        <f>IF(AND('Mapa final'!$AA$56="Baja",'Mapa final'!$AC$56="Catastrófico"),CONCATENATE("R8C",'Mapa final'!$Q$56),"")</f>
        <v/>
      </c>
      <c r="AM43" s="68" t="str">
        <f>IF(AND('Mapa final'!$AA$57="Baja",'Mapa final'!$AC$57="Catastrófico"),CONCATENATE("R8C",'Mapa final'!$Q$57),"")</f>
        <v/>
      </c>
      <c r="AN43" s="1"/>
      <c r="AO43" s="269"/>
      <c r="AP43" s="165"/>
      <c r="AQ43" s="165"/>
      <c r="AR43" s="165"/>
      <c r="AS43" s="165"/>
      <c r="AT43" s="270"/>
      <c r="AU43" s="1"/>
      <c r="AV43" s="1"/>
      <c r="AW43" s="1"/>
      <c r="AX43" s="1"/>
      <c r="AY43" s="1"/>
      <c r="AZ43" s="1"/>
      <c r="BA43" s="1"/>
      <c r="BB43" s="1"/>
      <c r="BC43" s="1"/>
      <c r="BD43" s="1"/>
      <c r="BE43" s="1"/>
      <c r="BF43" s="1"/>
      <c r="BG43" s="1"/>
      <c r="BH43" s="1"/>
      <c r="BI43" s="1"/>
    </row>
    <row r="44" spans="1:61" ht="15" customHeight="1">
      <c r="A44" s="1"/>
      <c r="B44" s="260"/>
      <c r="C44" s="165"/>
      <c r="D44" s="166"/>
      <c r="E44" s="177"/>
      <c r="F44" s="165"/>
      <c r="G44" s="165"/>
      <c r="H44" s="165"/>
      <c r="I44" s="165"/>
      <c r="J44" s="87" t="str">
        <f>IF(AND('Mapa final'!$AA$58="Baja",'Mapa final'!$AC$58="Leve"),CONCATENATE("R9C",'Mapa final'!$Q$58),"")</f>
        <v/>
      </c>
      <c r="K44" s="88" t="str">
        <f>IF(AND('Mapa final'!$AA$59="Baja",'Mapa final'!$AC$59="Leve"),CONCATENATE("R9C",'Mapa final'!$Q$59),"")</f>
        <v/>
      </c>
      <c r="L44" s="88" t="str">
        <f>IF(AND('Mapa final'!$AA$60="Baja",'Mapa final'!$AC$60="Leve"),CONCATENATE("R9C",'Mapa final'!$Q$60),"")</f>
        <v/>
      </c>
      <c r="M44" s="88" t="str">
        <f>IF(AND('Mapa final'!$AA$61="Baja",'Mapa final'!$AC$61="Leve"),CONCATENATE("R9C",'Mapa final'!$Q$61),"")</f>
        <v/>
      </c>
      <c r="N44" s="88" t="str">
        <f>IF(AND('Mapa final'!$AA$62="Baja",'Mapa final'!$AC$62="Leve"),CONCATENATE("R9C",'Mapa final'!$Q$62),"")</f>
        <v/>
      </c>
      <c r="O44" s="89" t="str">
        <f>IF(AND('Mapa final'!$AA$63="Baja",'Mapa final'!$AC$63="Leve"),CONCATENATE("R9C",'Mapa final'!$Q$63),"")</f>
        <v/>
      </c>
      <c r="P44" s="78" t="str">
        <f>IF(AND('Mapa final'!$AA$58="Baja",'Mapa final'!$AC$58="Menor"),CONCATENATE("R9C",'Mapa final'!$Q$58),"")</f>
        <v/>
      </c>
      <c r="Q44" s="79" t="str">
        <f>IF(AND('Mapa final'!$AA$59="Baja",'Mapa final'!$AC$59="Menor"),CONCATENATE("R9C",'Mapa final'!$Q$59),"")</f>
        <v/>
      </c>
      <c r="R44" s="79" t="str">
        <f>IF(AND('Mapa final'!$AA$60="Baja",'Mapa final'!$AC$60="Menor"),CONCATENATE("R9C",'Mapa final'!$Q$60),"")</f>
        <v/>
      </c>
      <c r="S44" s="79" t="str">
        <f>IF(AND('Mapa final'!$AA$61="Baja",'Mapa final'!$AC$61="Menor"),CONCATENATE("R9C",'Mapa final'!$Q$61),"")</f>
        <v/>
      </c>
      <c r="T44" s="79" t="str">
        <f>IF(AND('Mapa final'!$AA$62="Baja",'Mapa final'!$AC$62="Menor"),CONCATENATE("R9C",'Mapa final'!$Q$62),"")</f>
        <v/>
      </c>
      <c r="U44" s="80" t="str">
        <f>IF(AND('Mapa final'!$AA$63="Baja",'Mapa final'!$AC$63="Menor"),CONCATENATE("R9C",'Mapa final'!$Q$63),"")</f>
        <v/>
      </c>
      <c r="V44" s="78" t="str">
        <f>IF(AND('Mapa final'!$AA$58="Baja",'Mapa final'!$AC$58="Moderado"),CONCATENATE("R9C",'Mapa final'!$Q$58),"")</f>
        <v/>
      </c>
      <c r="W44" s="79" t="str">
        <f>IF(AND('Mapa final'!$AA$59="Baja",'Mapa final'!$AC$59="Moderado"),CONCATENATE("R9C",'Mapa final'!$Q$59),"")</f>
        <v/>
      </c>
      <c r="X44" s="79" t="str">
        <f>IF(AND('Mapa final'!$AA$60="Baja",'Mapa final'!$AC$60="Moderado"),CONCATENATE("R9C",'Mapa final'!$Q$60),"")</f>
        <v/>
      </c>
      <c r="Y44" s="79" t="str">
        <f>IF(AND('Mapa final'!$AA$61="Baja",'Mapa final'!$AC$61="Moderado"),CONCATENATE("R9C",'Mapa final'!$Q$61),"")</f>
        <v/>
      </c>
      <c r="Z44" s="79" t="str">
        <f>IF(AND('Mapa final'!$AA$62="Baja",'Mapa final'!$AC$62="Moderado"),CONCATENATE("R9C",'Mapa final'!$Q$62),"")</f>
        <v/>
      </c>
      <c r="AA44" s="80" t="str">
        <f>IF(AND('Mapa final'!$AA$63="Baja",'Mapa final'!$AC$63="Moderado"),CONCATENATE("R9C",'Mapa final'!$Q$63),"")</f>
        <v/>
      </c>
      <c r="AB44" s="63" t="str">
        <f>IF(AND('Mapa final'!$AA$58="Baja",'Mapa final'!$AC$58="Mayor"),CONCATENATE("R9C",'Mapa final'!$Q$58),"")</f>
        <v/>
      </c>
      <c r="AC44" s="64" t="str">
        <f>IF(AND('Mapa final'!$AA$59="Baja",'Mapa final'!$AC$59="Mayor"),CONCATENATE("R9C",'Mapa final'!$Q$59),"")</f>
        <v/>
      </c>
      <c r="AD44" s="64" t="str">
        <f>IF(AND('Mapa final'!$AA$60="Baja",'Mapa final'!$AC$60="Mayor"),CONCATENATE("R9C",'Mapa final'!$Q$60),"")</f>
        <v/>
      </c>
      <c r="AE44" s="64" t="str">
        <f>IF(AND('Mapa final'!$AA$61="Baja",'Mapa final'!$AC$61="Mayor"),CONCATENATE("R9C",'Mapa final'!$Q$61),"")</f>
        <v/>
      </c>
      <c r="AF44" s="64" t="str">
        <f>IF(AND('Mapa final'!$AA$62="Baja",'Mapa final'!$AC$62="Mayor"),CONCATENATE("R9C",'Mapa final'!$Q$62),"")</f>
        <v/>
      </c>
      <c r="AG44" s="65" t="str">
        <f>IF(AND('Mapa final'!$AA$63="Baja",'Mapa final'!$AC$63="Mayor"),CONCATENATE("R9C",'Mapa final'!$Q$63),"")</f>
        <v/>
      </c>
      <c r="AH44" s="66" t="str">
        <f>IF(AND('Mapa final'!$AA$58="Baja",'Mapa final'!$AC$58="Catastrófico"),CONCATENATE("R9C",'Mapa final'!$Q$58),"")</f>
        <v/>
      </c>
      <c r="AI44" s="67" t="str">
        <f>IF(AND('Mapa final'!$AA$59="Baja",'Mapa final'!$AC$59="Catastrófico"),CONCATENATE("R9C",'Mapa final'!$Q$59),"")</f>
        <v/>
      </c>
      <c r="AJ44" s="67" t="str">
        <f>IF(AND('Mapa final'!$AA$60="Baja",'Mapa final'!$AC$60="Catastrófico"),CONCATENATE("R9C",'Mapa final'!$Q$60),"")</f>
        <v/>
      </c>
      <c r="AK44" s="67" t="str">
        <f>IF(AND('Mapa final'!$AA$61="Baja",'Mapa final'!$AC$61="Catastrófico"),CONCATENATE("R9C",'Mapa final'!$Q$61),"")</f>
        <v/>
      </c>
      <c r="AL44" s="67" t="str">
        <f>IF(AND('Mapa final'!$AA$62="Baja",'Mapa final'!$AC$62="Catastrófico"),CONCATENATE("R9C",'Mapa final'!$Q$62),"")</f>
        <v/>
      </c>
      <c r="AM44" s="68" t="str">
        <f>IF(AND('Mapa final'!$AA$63="Baja",'Mapa final'!$AC$63="Catastrófico"),CONCATENATE("R9C",'Mapa final'!$Q$63),"")</f>
        <v/>
      </c>
      <c r="AN44" s="1"/>
      <c r="AO44" s="269"/>
      <c r="AP44" s="165"/>
      <c r="AQ44" s="165"/>
      <c r="AR44" s="165"/>
      <c r="AS44" s="165"/>
      <c r="AT44" s="270"/>
      <c r="AU44" s="1"/>
      <c r="AV44" s="1"/>
      <c r="AW44" s="1"/>
      <c r="AX44" s="1"/>
      <c r="AY44" s="1"/>
      <c r="AZ44" s="1"/>
      <c r="BA44" s="1"/>
      <c r="BB44" s="1"/>
      <c r="BC44" s="1"/>
      <c r="BD44" s="1"/>
      <c r="BE44" s="1"/>
      <c r="BF44" s="1"/>
      <c r="BG44" s="1"/>
      <c r="BH44" s="1"/>
      <c r="BI44" s="1"/>
    </row>
    <row r="45" spans="1:61" ht="15.75" customHeight="1">
      <c r="A45" s="1"/>
      <c r="B45" s="260"/>
      <c r="C45" s="165"/>
      <c r="D45" s="166"/>
      <c r="E45" s="250"/>
      <c r="F45" s="251"/>
      <c r="G45" s="251"/>
      <c r="H45" s="251"/>
      <c r="I45" s="251"/>
      <c r="J45" s="90" t="str">
        <f>IF(AND('Mapa final'!$AA$64="Baja",'Mapa final'!$AC$64="Leve"),CONCATENATE("R10C",'Mapa final'!$Q$64),"")</f>
        <v/>
      </c>
      <c r="K45" s="91" t="str">
        <f>IF(AND('Mapa final'!$AA$65="Baja",'Mapa final'!$AC$65="Leve"),CONCATENATE("R10C",'Mapa final'!$Q$65),"")</f>
        <v/>
      </c>
      <c r="L45" s="91" t="str">
        <f>IF(AND('Mapa final'!$AA$66="Baja",'Mapa final'!$AC$66="Leve"),CONCATENATE("R10C",'Mapa final'!$Q$66),"")</f>
        <v/>
      </c>
      <c r="M45" s="91" t="str">
        <f>IF(AND('Mapa final'!$AA$67="Baja",'Mapa final'!$AC$67="Leve"),CONCATENATE("R10C",'Mapa final'!$Q$67),"")</f>
        <v/>
      </c>
      <c r="N45" s="91" t="str">
        <f>IF(AND('Mapa final'!$AA$68="Baja",'Mapa final'!$AC$68="Leve"),CONCATENATE("R10C",'Mapa final'!$Q$68),"")</f>
        <v/>
      </c>
      <c r="O45" s="92" t="str">
        <f>IF(AND('Mapa final'!$AA$69="Baja",'Mapa final'!$AC$69="Leve"),CONCATENATE("R10C",'Mapa final'!$Q$69),"")</f>
        <v/>
      </c>
      <c r="P45" s="78" t="str">
        <f>IF(AND('Mapa final'!$AA$64="Baja",'Mapa final'!$AC$64="Menor"),CONCATENATE("R10C",'Mapa final'!$Q$64),"")</f>
        <v/>
      </c>
      <c r="Q45" s="79" t="str">
        <f>IF(AND('Mapa final'!$AA$65="Baja",'Mapa final'!$AC$65="Menor"),CONCATENATE("R10C",'Mapa final'!$Q$65),"")</f>
        <v/>
      </c>
      <c r="R45" s="79" t="str">
        <f>IF(AND('Mapa final'!$AA$66="Baja",'Mapa final'!$AC$66="Menor"),CONCATENATE("R10C",'Mapa final'!$Q$66),"")</f>
        <v/>
      </c>
      <c r="S45" s="79" t="str">
        <f>IF(AND('Mapa final'!$AA$67="Baja",'Mapa final'!$AC$67="Menor"),CONCATENATE("R10C",'Mapa final'!$Q$67),"")</f>
        <v/>
      </c>
      <c r="T45" s="79" t="str">
        <f>IF(AND('Mapa final'!$AA$68="Baja",'Mapa final'!$AC$68="Menor"),CONCATENATE("R10C",'Mapa final'!$Q$68),"")</f>
        <v/>
      </c>
      <c r="U45" s="80" t="str">
        <f>IF(AND('Mapa final'!$AA$69="Baja",'Mapa final'!$AC$69="Menor"),CONCATENATE("R10C",'Mapa final'!$Q$69),"")</f>
        <v/>
      </c>
      <c r="V45" s="81" t="str">
        <f>IF(AND('Mapa final'!$AA$64="Baja",'Mapa final'!$AC$64="Moderado"),CONCATENATE("R10C",'Mapa final'!$Q$64),"")</f>
        <v/>
      </c>
      <c r="W45" s="82" t="str">
        <f>IF(AND('Mapa final'!$AA$65="Baja",'Mapa final'!$AC$65="Moderado"),CONCATENATE("R10C",'Mapa final'!$Q$65),"")</f>
        <v/>
      </c>
      <c r="X45" s="82" t="str">
        <f>IF(AND('Mapa final'!$AA$66="Baja",'Mapa final'!$AC$66="Moderado"),CONCATENATE("R10C",'Mapa final'!$Q$66),"")</f>
        <v/>
      </c>
      <c r="Y45" s="82" t="str">
        <f>IF(AND('Mapa final'!$AA$67="Baja",'Mapa final'!$AC$67="Moderado"),CONCATENATE("R10C",'Mapa final'!$Q$67),"")</f>
        <v/>
      </c>
      <c r="Z45" s="82" t="str">
        <f>IF(AND('Mapa final'!$AA$68="Baja",'Mapa final'!$AC$68="Moderado"),CONCATENATE("R10C",'Mapa final'!$Q$68),"")</f>
        <v/>
      </c>
      <c r="AA45" s="83" t="str">
        <f>IF(AND('Mapa final'!$AA$69="Baja",'Mapa final'!$AC$69="Moderado"),CONCATENATE("R10C",'Mapa final'!$Q$69),"")</f>
        <v/>
      </c>
      <c r="AB45" s="69" t="str">
        <f>IF(AND('Mapa final'!$AA$64="Baja",'Mapa final'!$AC$64="Mayor"),CONCATENATE("R10C",'Mapa final'!$Q$64),"")</f>
        <v/>
      </c>
      <c r="AC45" s="70" t="str">
        <f>IF(AND('Mapa final'!$AA$65="Baja",'Mapa final'!$AC$65="Mayor"),CONCATENATE("R10C",'Mapa final'!$Q$65),"")</f>
        <v/>
      </c>
      <c r="AD45" s="70" t="str">
        <f>IF(AND('Mapa final'!$AA$66="Baja",'Mapa final'!$AC$66="Mayor"),CONCATENATE("R10C",'Mapa final'!$Q$66),"")</f>
        <v/>
      </c>
      <c r="AE45" s="70" t="str">
        <f>IF(AND('Mapa final'!$AA$67="Baja",'Mapa final'!$AC$67="Mayor"),CONCATENATE("R10C",'Mapa final'!$Q$67),"")</f>
        <v/>
      </c>
      <c r="AF45" s="70" t="str">
        <f>IF(AND('Mapa final'!$AA$68="Baja",'Mapa final'!$AC$68="Mayor"),CONCATENATE("R10C",'Mapa final'!$Q$68),"")</f>
        <v/>
      </c>
      <c r="AG45" s="71" t="str">
        <f>IF(AND('Mapa final'!$AA$69="Baja",'Mapa final'!$AC$69="Mayor"),CONCATENATE("R10C",'Mapa final'!$Q$69),"")</f>
        <v/>
      </c>
      <c r="AH45" s="72" t="str">
        <f>IF(AND('Mapa final'!$AA$64="Baja",'Mapa final'!$AC$64="Catastrófico"),CONCATENATE("R10C",'Mapa final'!$Q$64),"")</f>
        <v/>
      </c>
      <c r="AI45" s="73" t="str">
        <f>IF(AND('Mapa final'!$AA$65="Baja",'Mapa final'!$AC$65="Catastrófico"),CONCATENATE("R10C",'Mapa final'!$Q$65),"")</f>
        <v/>
      </c>
      <c r="AJ45" s="73" t="str">
        <f>IF(AND('Mapa final'!$AA$66="Baja",'Mapa final'!$AC$66="Catastrófico"),CONCATENATE("R10C",'Mapa final'!$Q$66),"")</f>
        <v/>
      </c>
      <c r="AK45" s="73" t="str">
        <f>IF(AND('Mapa final'!$AA$67="Baja",'Mapa final'!$AC$67="Catastrófico"),CONCATENATE("R10C",'Mapa final'!$Q$67),"")</f>
        <v/>
      </c>
      <c r="AL45" s="73" t="str">
        <f>IF(AND('Mapa final'!$AA$68="Baja",'Mapa final'!$AC$68="Catastrófico"),CONCATENATE("R10C",'Mapa final'!$Q$68),"")</f>
        <v/>
      </c>
      <c r="AM45" s="74" t="str">
        <f>IF(AND('Mapa final'!$AA$69="Baja",'Mapa final'!$AC$69="Catastrófico"),CONCATENATE("R10C",'Mapa final'!$Q$69),"")</f>
        <v/>
      </c>
      <c r="AN45" s="1"/>
      <c r="AO45" s="271"/>
      <c r="AP45" s="272"/>
      <c r="AQ45" s="272"/>
      <c r="AR45" s="272"/>
      <c r="AS45" s="272"/>
      <c r="AT45" s="273"/>
    </row>
    <row r="46" spans="1:61" ht="46.5" customHeight="1">
      <c r="A46" s="1"/>
      <c r="B46" s="260"/>
      <c r="C46" s="165"/>
      <c r="D46" s="166"/>
      <c r="E46" s="278" t="s">
        <v>149</v>
      </c>
      <c r="F46" s="249"/>
      <c r="G46" s="249"/>
      <c r="H46" s="249"/>
      <c r="I46" s="238"/>
      <c r="J46" s="84" t="str">
        <f ca="1">IF(AND('Mapa final'!$AA$10="Muy Baja",'Mapa final'!$AC$10="Leve"),CONCATENATE("R1C",'Mapa final'!$Q$10),"")</f>
        <v/>
      </c>
      <c r="K46" s="85" t="str">
        <f ca="1">IF(AND('Mapa final'!$AA$11="Muy Baja",'Mapa final'!$AC$11="Leve"),CONCATENATE("R1C",'Mapa final'!$Q$11),"")</f>
        <v/>
      </c>
      <c r="L46" s="85" t="str">
        <f ca="1">IF(AND('Mapa final'!$AA$12="Muy Baja",'Mapa final'!$AC$12="Leve"),CONCATENATE("R1C",'Mapa final'!$Q$12),"")</f>
        <v/>
      </c>
      <c r="M46" s="85" t="str">
        <f>IF(AND('Mapa final'!$AA$13="Muy Baja",'Mapa final'!$AC$13="Leve"),CONCATENATE("R1C",'Mapa final'!$Q$13),"")</f>
        <v/>
      </c>
      <c r="N46" s="85" t="str">
        <f>IF(AND('Mapa final'!$AA$14="Muy Baja",'Mapa final'!$AC$14="Leve"),CONCATENATE("R1C",'Mapa final'!$Q$14),"")</f>
        <v/>
      </c>
      <c r="O46" s="86" t="str">
        <f>IF(AND('Mapa final'!$AA$15="Muy Baja",'Mapa final'!$AC$15="Leve"),CONCATENATE("R1C",'Mapa final'!$Q$15),"")</f>
        <v/>
      </c>
      <c r="P46" s="84" t="str">
        <f ca="1">IF(AND('Mapa final'!$AA$10="Muy Baja",'Mapa final'!$AC$10="Menor"),CONCATENATE("R1C",'Mapa final'!$Q$10),"")</f>
        <v/>
      </c>
      <c r="Q46" s="85" t="str">
        <f ca="1">IF(AND('Mapa final'!$AA$11="Muy Baja",'Mapa final'!$AC$11="Menor"),CONCATENATE("R1C",'Mapa final'!$Q$11),"")</f>
        <v/>
      </c>
      <c r="R46" s="85" t="str">
        <f ca="1">IF(AND('Mapa final'!$AA$12="Muy Baja",'Mapa final'!$AC$12="Menor"),CONCATENATE("R1C",'Mapa final'!$Q$12),"")</f>
        <v/>
      </c>
      <c r="S46" s="85" t="str">
        <f>IF(AND('Mapa final'!$AA$13="Muy Baja",'Mapa final'!$AC$13="Menor"),CONCATENATE("R1C",'Mapa final'!$Q$13),"")</f>
        <v/>
      </c>
      <c r="T46" s="85" t="str">
        <f>IF(AND('Mapa final'!$AA$14="Muy Baja",'Mapa final'!$AC$14="Menor"),CONCATENATE("R1C",'Mapa final'!$Q$14),"")</f>
        <v/>
      </c>
      <c r="U46" s="86" t="str">
        <f>IF(AND('Mapa final'!$AA$15="Muy Baja",'Mapa final'!$AC$15="Menor"),CONCATENATE("R1C",'Mapa final'!$Q$15),"")</f>
        <v/>
      </c>
      <c r="V46" s="75" t="str">
        <f ca="1">IF(AND('Mapa final'!$AA$10="Muy Baja",'Mapa final'!$AC$10="Moderado"),CONCATENATE("R1C",'Mapa final'!$Q$10),"")</f>
        <v/>
      </c>
      <c r="W46" s="93" t="str">
        <f ca="1">IF(AND('Mapa final'!$AA$11="Muy Baja",'Mapa final'!$AC$11="Moderado"),CONCATENATE("R1C",'Mapa final'!$Q$11),"")</f>
        <v/>
      </c>
      <c r="X46" s="76" t="str">
        <f ca="1">IF(AND('Mapa final'!$AA$12="Muy Baja",'Mapa final'!$AC$12="Moderado"),CONCATENATE("R1C",'Mapa final'!$Q$12),"")</f>
        <v>R1C3</v>
      </c>
      <c r="Y46" s="76" t="str">
        <f>IF(AND('Mapa final'!$AA$13="Muy Baja",'Mapa final'!$AC$13="Moderado"),CONCATENATE("R1C",'Mapa final'!$Q$13),"")</f>
        <v/>
      </c>
      <c r="Z46" s="76" t="str">
        <f>IF(AND('Mapa final'!$AA$14="Muy Baja",'Mapa final'!$AC$14="Moderado"),CONCATENATE("R1C",'Mapa final'!$Q$14),"")</f>
        <v/>
      </c>
      <c r="AA46" s="77" t="str">
        <f>IF(AND('Mapa final'!$AA$15="Muy Baja",'Mapa final'!$AC$15="Moderado"),CONCATENATE("R1C",'Mapa final'!$Q$15),"")</f>
        <v/>
      </c>
      <c r="AB46" s="57" t="str">
        <f ca="1">IF(AND('Mapa final'!$AA$10="Muy Baja",'Mapa final'!$AC$10="Mayor"),CONCATENATE("R1C",'Mapa final'!$Q$10),"")</f>
        <v/>
      </c>
      <c r="AC46" s="58" t="str">
        <f ca="1">IF(AND('Mapa final'!$AA$11="Muy Baja",'Mapa final'!$AC$11="Mayor"),CONCATENATE("R1C",'Mapa final'!$Q$11),"")</f>
        <v/>
      </c>
      <c r="AD46" s="58" t="str">
        <f ca="1">IF(AND('Mapa final'!$AA$12="Muy Baja",'Mapa final'!$AC$12="Mayor"),CONCATENATE("R1C",'Mapa final'!$Q$12),"")</f>
        <v/>
      </c>
      <c r="AE46" s="58" t="str">
        <f>IF(AND('Mapa final'!$AA$13="Muy Baja",'Mapa final'!$AC$13="Mayor"),CONCATENATE("R1C",'Mapa final'!$Q$13),"")</f>
        <v/>
      </c>
      <c r="AF46" s="58" t="str">
        <f>IF(AND('Mapa final'!$AA$14="Muy Baja",'Mapa final'!$AC$14="Mayor"),CONCATENATE("R1C",'Mapa final'!$Q$14),"")</f>
        <v/>
      </c>
      <c r="AG46" s="59" t="str">
        <f>IF(AND('Mapa final'!$AA$15="Muy Baja",'Mapa final'!$AC$15="Mayor"),CONCATENATE("R1C",'Mapa final'!$Q$15),"")</f>
        <v/>
      </c>
      <c r="AH46" s="60" t="str">
        <f ca="1">IF(AND('Mapa final'!$AA$10="Muy Baja",'Mapa final'!$AC$10="Catastrófico"),CONCATENATE("R1C",'Mapa final'!$Q$10),"")</f>
        <v/>
      </c>
      <c r="AI46" s="61" t="str">
        <f ca="1">IF(AND('Mapa final'!$AA$11="Muy Baja",'Mapa final'!$AC$11="Catastrófico"),CONCATENATE("R1C",'Mapa final'!$Q$11),"")</f>
        <v/>
      </c>
      <c r="AJ46" s="61" t="str">
        <f ca="1">IF(AND('Mapa final'!$AA$12="Muy Baja",'Mapa final'!$AC$12="Catastrófico"),CONCATENATE("R1C",'Mapa final'!$Q$12),"")</f>
        <v/>
      </c>
      <c r="AK46" s="61" t="str">
        <f>IF(AND('Mapa final'!$AA$13="Muy Baja",'Mapa final'!$AC$13="Catastrófico"),CONCATENATE("R1C",'Mapa final'!$Q$13),"")</f>
        <v/>
      </c>
      <c r="AL46" s="61" t="str">
        <f>IF(AND('Mapa final'!$AA$14="Muy Baja",'Mapa final'!$AC$14="Catastrófico"),CONCATENATE("R1C",'Mapa final'!$Q$14),"")</f>
        <v/>
      </c>
      <c r="AM46" s="62" t="str">
        <f>IF(AND('Mapa final'!$AA$15="Muy Baja",'Mapa final'!$AC$15="Catastrófico"),CONCATENATE("R1C",'Mapa final'!$Q$15),"")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c r="A47" s="1"/>
      <c r="B47" s="260"/>
      <c r="C47" s="165"/>
      <c r="D47" s="166"/>
      <c r="E47" s="177"/>
      <c r="F47" s="165"/>
      <c r="G47" s="165"/>
      <c r="H47" s="165"/>
      <c r="I47" s="166"/>
      <c r="J47" s="87" t="str">
        <f ca="1">IF(AND('Mapa final'!$AA$16="Muy Baja",'Mapa final'!$AC$16="Leve"),CONCATENATE("R2C",'Mapa final'!$Q$16),"")</f>
        <v/>
      </c>
      <c r="K47" s="88" t="str">
        <f ca="1">IF(AND('Mapa final'!$AA$17="Muy Baja",'Mapa final'!$AC$17="Leve"),CONCATENATE("R2C",'Mapa final'!$Q$17),"")</f>
        <v/>
      </c>
      <c r="L47" s="88" t="str">
        <f>IF(AND('Mapa final'!$AA$18="Muy Baja",'Mapa final'!$AC$18="Leve"),CONCATENATE("R2C",'Mapa final'!$Q$18),"")</f>
        <v/>
      </c>
      <c r="M47" s="88" t="str">
        <f>IF(AND('Mapa final'!$AA$19="Muy Baja",'Mapa final'!$AC$19="Leve"),CONCATENATE("R2C",'Mapa final'!$Q$19),"")</f>
        <v/>
      </c>
      <c r="N47" s="88" t="str">
        <f>IF(AND('Mapa final'!$AA$20="Muy Baja",'Mapa final'!$AC$20="Leve"),CONCATENATE("R2C",'Mapa final'!$Q$20),"")</f>
        <v/>
      </c>
      <c r="O47" s="89" t="str">
        <f>IF(AND('Mapa final'!$AA$21="Muy Baja",'Mapa final'!$AC$21="Leve"),CONCATENATE("R2C",'Mapa final'!$Q$21),"")</f>
        <v/>
      </c>
      <c r="P47" s="87" t="str">
        <f ca="1">IF(AND('Mapa final'!$AA$16="Muy Baja",'Mapa final'!$AC$16="Menor"),CONCATENATE("R2C",'Mapa final'!$Q$16),"")</f>
        <v/>
      </c>
      <c r="Q47" s="88" t="str">
        <f ca="1">IF(AND('Mapa final'!$AA$17="Muy Baja",'Mapa final'!$AC$17="Menor"),CONCATENATE("R2C",'Mapa final'!$Q$17),"")</f>
        <v/>
      </c>
      <c r="R47" s="88" t="str">
        <f>IF(AND('Mapa final'!$AA$18="Muy Baja",'Mapa final'!$AC$18="Menor"),CONCATENATE("R2C",'Mapa final'!$Q$18),"")</f>
        <v/>
      </c>
      <c r="S47" s="88" t="str">
        <f>IF(AND('Mapa final'!$AA$19="Muy Baja",'Mapa final'!$AC$19="Menor"),CONCATENATE("R2C",'Mapa final'!$Q$19),"")</f>
        <v/>
      </c>
      <c r="T47" s="88" t="str">
        <f>IF(AND('Mapa final'!$AA$20="Muy Baja",'Mapa final'!$AC$20="Menor"),CONCATENATE("R2C",'Mapa final'!$Q$20),"")</f>
        <v/>
      </c>
      <c r="U47" s="89" t="str">
        <f>IF(AND('Mapa final'!$AA$21="Muy Baja",'Mapa final'!$AC$21="Menor"),CONCATENATE("R2C",'Mapa final'!$Q$21),"")</f>
        <v/>
      </c>
      <c r="V47" s="78" t="str">
        <f ca="1">IF(AND('Mapa final'!$AA$16="Muy Baja",'Mapa final'!$AC$16="Moderado"),CONCATENATE("R2C",'Mapa final'!$Q$16),"")</f>
        <v/>
      </c>
      <c r="W47" s="79" t="str">
        <f ca="1">IF(AND('Mapa final'!$AA$17="Muy Baja",'Mapa final'!$AC$17="Moderado"),CONCATENATE("R2C",'Mapa final'!$Q$17),"")</f>
        <v/>
      </c>
      <c r="X47" s="79" t="str">
        <f>IF(AND('Mapa final'!$AA$18="Muy Baja",'Mapa final'!$AC$18="Moderado"),CONCATENATE("R2C",'Mapa final'!$Q$18),"")</f>
        <v/>
      </c>
      <c r="Y47" s="79" t="str">
        <f>IF(AND('Mapa final'!$AA$19="Muy Baja",'Mapa final'!$AC$19="Moderado"),CONCATENATE("R2C",'Mapa final'!$Q$19),"")</f>
        <v/>
      </c>
      <c r="Z47" s="79" t="str">
        <f>IF(AND('Mapa final'!$AA$20="Muy Baja",'Mapa final'!$AC$20="Moderado"),CONCATENATE("R2C",'Mapa final'!$Q$20),"")</f>
        <v/>
      </c>
      <c r="AA47" s="80" t="str">
        <f>IF(AND('Mapa final'!$AA$21="Muy Baja",'Mapa final'!$AC$21="Moderado"),CONCATENATE("R2C",'Mapa final'!$Q$21),"")</f>
        <v/>
      </c>
      <c r="AB47" s="63" t="str">
        <f ca="1">IF(AND('Mapa final'!$AA$16="Muy Baja",'Mapa final'!$AC$16="Mayor"),CONCATENATE("R2C",'Mapa final'!$Q$16),"")</f>
        <v/>
      </c>
      <c r="AC47" s="64" t="str">
        <f ca="1">IF(AND('Mapa final'!$AA$17="Muy Baja",'Mapa final'!$AC$17="Mayor"),CONCATENATE("R2C",'Mapa final'!$Q$17),"")</f>
        <v/>
      </c>
      <c r="AD47" s="64" t="str">
        <f>IF(AND('Mapa final'!$AA$18="Muy Baja",'Mapa final'!$AC$18="Mayor"),CONCATENATE("R2C",'Mapa final'!$Q$18),"")</f>
        <v/>
      </c>
      <c r="AE47" s="64" t="str">
        <f>IF(AND('Mapa final'!$AA$19="Muy Baja",'Mapa final'!$AC$19="Mayor"),CONCATENATE("R2C",'Mapa final'!$Q$19),"")</f>
        <v/>
      </c>
      <c r="AF47" s="64" t="str">
        <f>IF(AND('Mapa final'!$AA$20="Muy Baja",'Mapa final'!$AC$20="Mayor"),CONCATENATE("R2C",'Mapa final'!$Q$20),"")</f>
        <v/>
      </c>
      <c r="AG47" s="65" t="str">
        <f>IF(AND('Mapa final'!$AA$21="Muy Baja",'Mapa final'!$AC$21="Mayor"),CONCATENATE("R2C",'Mapa final'!$Q$21),"")</f>
        <v/>
      </c>
      <c r="AH47" s="66" t="str">
        <f ca="1">IF(AND('Mapa final'!$AA$16="Muy Baja",'Mapa final'!$AC$16="Catastrófico"),CONCATENATE("R2C",'Mapa final'!$Q$16),"")</f>
        <v/>
      </c>
      <c r="AI47" s="67" t="str">
        <f ca="1">IF(AND('Mapa final'!$AA$17="Muy Baja",'Mapa final'!$AC$17="Catastrófico"),CONCATENATE("R2C",'Mapa final'!$Q$17),"")</f>
        <v/>
      </c>
      <c r="AJ47" s="67" t="str">
        <f>IF(AND('Mapa final'!$AA$18="Muy Baja",'Mapa final'!$AC$18="Catastrófico"),CONCATENATE("R2C",'Mapa final'!$Q$18),"")</f>
        <v/>
      </c>
      <c r="AK47" s="67" t="str">
        <f>IF(AND('Mapa final'!$AA$19="Muy Baja",'Mapa final'!$AC$19="Catastrófico"),CONCATENATE("R2C",'Mapa final'!$Q$19),"")</f>
        <v/>
      </c>
      <c r="AL47" s="67" t="str">
        <f>IF(AND('Mapa final'!$AA$20="Muy Baja",'Mapa final'!$AC$20="Catastrófico"),CONCATENATE("R2C",'Mapa final'!$Q$20),"")</f>
        <v/>
      </c>
      <c r="AM47" s="68" t="str">
        <f>IF(AND('Mapa final'!$AA$21="Muy Baja",'Mapa final'!$AC$21="Catastrófico"),CONCATENATE("R2C",'Mapa final'!$Q$21),"")</f>
        <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c r="A48" s="1"/>
      <c r="B48" s="260"/>
      <c r="C48" s="165"/>
      <c r="D48" s="166"/>
      <c r="E48" s="177"/>
      <c r="F48" s="165"/>
      <c r="G48" s="165"/>
      <c r="H48" s="165"/>
      <c r="I48" s="166"/>
      <c r="J48" s="87" t="str">
        <f>IF(AND('Mapa final'!$AA$22="Muy Baja",'Mapa final'!$AC$22="Leve"),CONCATENATE("R3C",'Mapa final'!$Q$22),"")</f>
        <v/>
      </c>
      <c r="K48" s="88" t="str">
        <f>IF(AND('Mapa final'!$AA$23="Muy Baja",'Mapa final'!$AC$23="Leve"),CONCATENATE("R3C",'Mapa final'!$Q$23),"")</f>
        <v/>
      </c>
      <c r="L48" s="88" t="str">
        <f>IF(AND('Mapa final'!$AA$24="Muy Baja",'Mapa final'!$AC$24="Leve"),CONCATENATE("R3C",'Mapa final'!$Q$24),"")</f>
        <v/>
      </c>
      <c r="M48" s="88" t="str">
        <f>IF(AND('Mapa final'!$AA$25="Muy Baja",'Mapa final'!$AC$25="Leve"),CONCATENATE("R3C",'Mapa final'!$Q$25),"")</f>
        <v/>
      </c>
      <c r="N48" s="88" t="str">
        <f>IF(AND('Mapa final'!$AA$26="Muy Baja",'Mapa final'!$AC$26="Leve"),CONCATENATE("R3C",'Mapa final'!$Q$26),"")</f>
        <v/>
      </c>
      <c r="O48" s="89" t="str">
        <f>IF(AND('Mapa final'!$AA$27="Muy Baja",'Mapa final'!$AC$27="Leve"),CONCATENATE("R3C",'Mapa final'!$Q$27),"")</f>
        <v/>
      </c>
      <c r="P48" s="87" t="str">
        <f>IF(AND('Mapa final'!$AA$22="Muy Baja",'Mapa final'!$AC$22="Menor"),CONCATENATE("R3C",'Mapa final'!$Q$22),"")</f>
        <v/>
      </c>
      <c r="Q48" s="88" t="str">
        <f>IF(AND('Mapa final'!$AA$23="Muy Baja",'Mapa final'!$AC$23="Menor"),CONCATENATE("R3C",'Mapa final'!$Q$23),"")</f>
        <v/>
      </c>
      <c r="R48" s="88" t="str">
        <f>IF(AND('Mapa final'!$AA$24="Muy Baja",'Mapa final'!$AC$24="Menor"),CONCATENATE("R3C",'Mapa final'!$Q$24),"")</f>
        <v/>
      </c>
      <c r="S48" s="88" t="str">
        <f>IF(AND('Mapa final'!$AA$25="Muy Baja",'Mapa final'!$AC$25="Menor"),CONCATENATE("R3C",'Mapa final'!$Q$25),"")</f>
        <v/>
      </c>
      <c r="T48" s="88" t="str">
        <f>IF(AND('Mapa final'!$AA$26="Muy Baja",'Mapa final'!$AC$26="Menor"),CONCATENATE("R3C",'Mapa final'!$Q$26),"")</f>
        <v/>
      </c>
      <c r="U48" s="89" t="str">
        <f>IF(AND('Mapa final'!$AA$27="Muy Baja",'Mapa final'!$AC$27="Menor"),CONCATENATE("R3C",'Mapa final'!$Q$27),"")</f>
        <v/>
      </c>
      <c r="V48" s="78" t="str">
        <f>IF(AND('Mapa final'!$AA$22="Muy Baja",'Mapa final'!$AC$22="Moderado"),CONCATENATE("R3C",'Mapa final'!$Q$22),"")</f>
        <v/>
      </c>
      <c r="W48" s="79" t="str">
        <f>IF(AND('Mapa final'!$AA$23="Muy Baja",'Mapa final'!$AC$23="Moderado"),CONCATENATE("R3C",'Mapa final'!$Q$23),"")</f>
        <v/>
      </c>
      <c r="X48" s="79" t="str">
        <f>IF(AND('Mapa final'!$AA$24="Muy Baja",'Mapa final'!$AC$24="Moderado"),CONCATENATE("R3C",'Mapa final'!$Q$24),"")</f>
        <v/>
      </c>
      <c r="Y48" s="79" t="str">
        <f>IF(AND('Mapa final'!$AA$25="Muy Baja",'Mapa final'!$AC$25="Moderado"),CONCATENATE("R3C",'Mapa final'!$Q$25),"")</f>
        <v/>
      </c>
      <c r="Z48" s="79" t="str">
        <f>IF(AND('Mapa final'!$AA$26="Muy Baja",'Mapa final'!$AC$26="Moderado"),CONCATENATE("R3C",'Mapa final'!$Q$26),"")</f>
        <v/>
      </c>
      <c r="AA48" s="80" t="str">
        <f>IF(AND('Mapa final'!$AA$27="Muy Baja",'Mapa final'!$AC$27="Moderado"),CONCATENATE("R3C",'Mapa final'!$Q$27),"")</f>
        <v/>
      </c>
      <c r="AB48" s="63" t="str">
        <f>IF(AND('Mapa final'!$AA$22="Muy Baja",'Mapa final'!$AC$22="Mayor"),CONCATENATE("R3C",'Mapa final'!$Q$22),"")</f>
        <v/>
      </c>
      <c r="AC48" s="64" t="str">
        <f>IF(AND('Mapa final'!$AA$23="Muy Baja",'Mapa final'!$AC$23="Mayor"),CONCATENATE("R3C",'Mapa final'!$Q$23),"")</f>
        <v/>
      </c>
      <c r="AD48" s="64" t="str">
        <f>IF(AND('Mapa final'!$AA$24="Muy Baja",'Mapa final'!$AC$24="Mayor"),CONCATENATE("R3C",'Mapa final'!$Q$24),"")</f>
        <v/>
      </c>
      <c r="AE48" s="64" t="str">
        <f>IF(AND('Mapa final'!$AA$25="Muy Baja",'Mapa final'!$AC$25="Mayor"),CONCATENATE("R3C",'Mapa final'!$Q$25),"")</f>
        <v/>
      </c>
      <c r="AF48" s="64" t="str">
        <f>IF(AND('Mapa final'!$AA$26="Muy Baja",'Mapa final'!$AC$26="Mayor"),CONCATENATE("R3C",'Mapa final'!$Q$26),"")</f>
        <v/>
      </c>
      <c r="AG48" s="65" t="str">
        <f>IF(AND('Mapa final'!$AA$27="Muy Baja",'Mapa final'!$AC$27="Mayor"),CONCATENATE("R3C",'Mapa final'!$Q$27),"")</f>
        <v/>
      </c>
      <c r="AH48" s="66" t="str">
        <f>IF(AND('Mapa final'!$AA$22="Muy Baja",'Mapa final'!$AC$22="Catastrófico"),CONCATENATE("R3C",'Mapa final'!$Q$22),"")</f>
        <v/>
      </c>
      <c r="AI48" s="67" t="str">
        <f>IF(AND('Mapa final'!$AA$23="Muy Baja",'Mapa final'!$AC$23="Catastrófico"),CONCATENATE("R3C",'Mapa final'!$Q$23),"")</f>
        <v/>
      </c>
      <c r="AJ48" s="67" t="str">
        <f>IF(AND('Mapa final'!$AA$24="Muy Baja",'Mapa final'!$AC$24="Catastrófico"),CONCATENATE("R3C",'Mapa final'!$Q$24),"")</f>
        <v/>
      </c>
      <c r="AK48" s="67" t="str">
        <f>IF(AND('Mapa final'!$AA$25="Muy Baja",'Mapa final'!$AC$25="Catastrófico"),CONCATENATE("R3C",'Mapa final'!$Q$25),"")</f>
        <v/>
      </c>
      <c r="AL48" s="67" t="str">
        <f>IF(AND('Mapa final'!$AA$26="Muy Baja",'Mapa final'!$AC$26="Catastrófico"),CONCATENATE("R3C",'Mapa final'!$Q$26),"")</f>
        <v/>
      </c>
      <c r="AM48" s="68" t="str">
        <f>IF(AND('Mapa final'!$AA$27="Muy Baja",'Mapa final'!$AC$27="Catastrófico"),CONCATENATE("R3C",'Mapa final'!$Q$27),"")</f>
        <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c r="A49" s="1"/>
      <c r="B49" s="260"/>
      <c r="C49" s="165"/>
      <c r="D49" s="166"/>
      <c r="E49" s="177"/>
      <c r="F49" s="165"/>
      <c r="G49" s="165"/>
      <c r="H49" s="165"/>
      <c r="I49" s="166"/>
      <c r="J49" s="87" t="str">
        <f>IF(AND('Mapa final'!$AA$28="Muy Baja",'Mapa final'!$AC$28="Leve"),CONCATENATE("R4C",'Mapa final'!$Q$28),"")</f>
        <v/>
      </c>
      <c r="K49" s="88" t="str">
        <f>IF(AND('Mapa final'!$AA$29="Muy Baja",'Mapa final'!$AC$29="Leve"),CONCATENATE("R4C",'Mapa final'!$Q$29),"")</f>
        <v/>
      </c>
      <c r="L49" s="88" t="str">
        <f>IF(AND('Mapa final'!$AA$30="Muy Baja",'Mapa final'!$AC$30="Leve"),CONCATENATE("R4C",'Mapa final'!$Q$30),"")</f>
        <v/>
      </c>
      <c r="M49" s="88" t="str">
        <f>IF(AND('Mapa final'!$AA$31="Muy Baja",'Mapa final'!$AC$31="Leve"),CONCATENATE("R4C",'Mapa final'!$Q$31),"")</f>
        <v/>
      </c>
      <c r="N49" s="88" t="str">
        <f>IF(AND('Mapa final'!$AA$32="Muy Baja",'Mapa final'!$AC$32="Leve"),CONCATENATE("R4C",'Mapa final'!$Q$32),"")</f>
        <v/>
      </c>
      <c r="O49" s="89" t="str">
        <f>IF(AND('Mapa final'!$AA$33="Muy Baja",'Mapa final'!$AC$33="Leve"),CONCATENATE("R4C",'Mapa final'!$Q$33),"")</f>
        <v/>
      </c>
      <c r="P49" s="87" t="str">
        <f>IF(AND('Mapa final'!$AA$28="Muy Baja",'Mapa final'!$AC$28="Menor"),CONCATENATE("R4C",'Mapa final'!$Q$28),"")</f>
        <v/>
      </c>
      <c r="Q49" s="88" t="str">
        <f>IF(AND('Mapa final'!$AA$29="Muy Baja",'Mapa final'!$AC$29="Menor"),CONCATENATE("R4C",'Mapa final'!$Q$29),"")</f>
        <v/>
      </c>
      <c r="R49" s="88" t="str">
        <f>IF(AND('Mapa final'!$AA$30="Muy Baja",'Mapa final'!$AC$30="Menor"),CONCATENATE("R4C",'Mapa final'!$Q$30),"")</f>
        <v/>
      </c>
      <c r="S49" s="88" t="str">
        <f>IF(AND('Mapa final'!$AA$31="Muy Baja",'Mapa final'!$AC$31="Menor"),CONCATENATE("R4C",'Mapa final'!$Q$31),"")</f>
        <v/>
      </c>
      <c r="T49" s="88" t="str">
        <f>IF(AND('Mapa final'!$AA$32="Muy Baja",'Mapa final'!$AC$32="Menor"),CONCATENATE("R4C",'Mapa final'!$Q$32),"")</f>
        <v/>
      </c>
      <c r="U49" s="89" t="str">
        <f>IF(AND('Mapa final'!$AA$33="Muy Baja",'Mapa final'!$AC$33="Menor"),CONCATENATE("R4C",'Mapa final'!$Q$33),"")</f>
        <v/>
      </c>
      <c r="V49" s="78" t="str">
        <f>IF(AND('Mapa final'!$AA$28="Muy Baja",'Mapa final'!$AC$28="Moderado"),CONCATENATE("R4C",'Mapa final'!$Q$28),"")</f>
        <v/>
      </c>
      <c r="W49" s="79" t="str">
        <f>IF(AND('Mapa final'!$AA$29="Muy Baja",'Mapa final'!$AC$29="Moderado"),CONCATENATE("R4C",'Mapa final'!$Q$29),"")</f>
        <v/>
      </c>
      <c r="X49" s="79" t="str">
        <f>IF(AND('Mapa final'!$AA$30="Muy Baja",'Mapa final'!$AC$30="Moderado"),CONCATENATE("R4C",'Mapa final'!$Q$30),"")</f>
        <v/>
      </c>
      <c r="Y49" s="79" t="str">
        <f>IF(AND('Mapa final'!$AA$31="Muy Baja",'Mapa final'!$AC$31="Moderado"),CONCATENATE("R4C",'Mapa final'!$Q$31),"")</f>
        <v/>
      </c>
      <c r="Z49" s="79" t="str">
        <f>IF(AND('Mapa final'!$AA$32="Muy Baja",'Mapa final'!$AC$32="Moderado"),CONCATENATE("R4C",'Mapa final'!$Q$32),"")</f>
        <v/>
      </c>
      <c r="AA49" s="80" t="str">
        <f>IF(AND('Mapa final'!$AA$33="Muy Baja",'Mapa final'!$AC$33="Moderado"),CONCATENATE("R4C",'Mapa final'!$Q$33),"")</f>
        <v/>
      </c>
      <c r="AB49" s="63" t="str">
        <f>IF(AND('Mapa final'!$AA$28="Muy Baja",'Mapa final'!$AC$28="Mayor"),CONCATENATE("R4C",'Mapa final'!$Q$28),"")</f>
        <v/>
      </c>
      <c r="AC49" s="64" t="str">
        <f>IF(AND('Mapa final'!$AA$29="Muy Baja",'Mapa final'!$AC$29="Mayor"),CONCATENATE("R4C",'Mapa final'!$Q$29),"")</f>
        <v/>
      </c>
      <c r="AD49" s="64" t="str">
        <f>IF(AND('Mapa final'!$AA$30="Muy Baja",'Mapa final'!$AC$30="Mayor"),CONCATENATE("R4C",'Mapa final'!$Q$30),"")</f>
        <v/>
      </c>
      <c r="AE49" s="64" t="str">
        <f>IF(AND('Mapa final'!$AA$31="Muy Baja",'Mapa final'!$AC$31="Mayor"),CONCATENATE("R4C",'Mapa final'!$Q$31),"")</f>
        <v/>
      </c>
      <c r="AF49" s="64" t="str">
        <f>IF(AND('Mapa final'!$AA$32="Muy Baja",'Mapa final'!$AC$32="Mayor"),CONCATENATE("R4C",'Mapa final'!$Q$32),"")</f>
        <v/>
      </c>
      <c r="AG49" s="65" t="str">
        <f>IF(AND('Mapa final'!$AA$33="Muy Baja",'Mapa final'!$AC$33="Mayor"),CONCATENATE("R4C",'Mapa final'!$Q$33),"")</f>
        <v/>
      </c>
      <c r="AH49" s="66" t="str">
        <f>IF(AND('Mapa final'!$AA$28="Muy Baja",'Mapa final'!$AC$28="Catastrófico"),CONCATENATE("R4C",'Mapa final'!$Q$28),"")</f>
        <v/>
      </c>
      <c r="AI49" s="67" t="str">
        <f>IF(AND('Mapa final'!$AA$29="Muy Baja",'Mapa final'!$AC$29="Catastrófico"),CONCATENATE("R4C",'Mapa final'!$Q$29),"")</f>
        <v/>
      </c>
      <c r="AJ49" s="67" t="str">
        <f>IF(AND('Mapa final'!$AA$30="Muy Baja",'Mapa final'!$AC$30="Catastrófico"),CONCATENATE("R4C",'Mapa final'!$Q$30),"")</f>
        <v/>
      </c>
      <c r="AK49" s="67" t="str">
        <f>IF(AND('Mapa final'!$AA$31="Muy Baja",'Mapa final'!$AC$31="Catastrófico"),CONCATENATE("R4C",'Mapa final'!$Q$31),"")</f>
        <v/>
      </c>
      <c r="AL49" s="67" t="str">
        <f>IF(AND('Mapa final'!$AA$32="Muy Baja",'Mapa final'!$AC$32="Catastrófico"),CONCATENATE("R4C",'Mapa final'!$Q$32),"")</f>
        <v/>
      </c>
      <c r="AM49" s="68" t="str">
        <f>IF(AND('Mapa final'!$AA$33="Muy Baja",'Mapa final'!$AC$33="Catastrófico"),CONCATENATE("R4C",'Mapa final'!$Q$33),"")</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c r="A50" s="1"/>
      <c r="B50" s="260"/>
      <c r="C50" s="165"/>
      <c r="D50" s="166"/>
      <c r="E50" s="177"/>
      <c r="F50" s="165"/>
      <c r="G50" s="165"/>
      <c r="H50" s="165"/>
      <c r="I50" s="166"/>
      <c r="J50" s="87" t="str">
        <f>IF(AND('Mapa final'!$AA$34="Muy Baja",'Mapa final'!$AC$34="Leve"),CONCATENATE("R5C",'Mapa final'!$Q$34),"")</f>
        <v/>
      </c>
      <c r="K50" s="88" t="str">
        <f>IF(AND('Mapa final'!$AA$35="Muy Baja",'Mapa final'!$AC$35="Leve"),CONCATENATE("R5C",'Mapa final'!$Q$35),"")</f>
        <v/>
      </c>
      <c r="L50" s="88" t="str">
        <f>IF(AND('Mapa final'!$AA$36="Muy Baja",'Mapa final'!$AC$36="Leve"),CONCATENATE("R5C",'Mapa final'!$Q$36),"")</f>
        <v/>
      </c>
      <c r="M50" s="88" t="str">
        <f>IF(AND('Mapa final'!$AA$37="Muy Baja",'Mapa final'!$AC$37="Leve"),CONCATENATE("R5C",'Mapa final'!$Q$37),"")</f>
        <v/>
      </c>
      <c r="N50" s="88" t="str">
        <f>IF(AND('Mapa final'!$AA$38="Muy Baja",'Mapa final'!$AC$38="Leve"),CONCATENATE("R5C",'Mapa final'!$Q$38),"")</f>
        <v/>
      </c>
      <c r="O50" s="89" t="str">
        <f>IF(AND('Mapa final'!$AA$39="Muy Baja",'Mapa final'!$AC$39="Leve"),CONCATENATE("R5C",'Mapa final'!$Q$39),"")</f>
        <v/>
      </c>
      <c r="P50" s="87" t="str">
        <f>IF(AND('Mapa final'!$AA$34="Muy Baja",'Mapa final'!$AC$34="Menor"),CONCATENATE("R5C",'Mapa final'!$Q$34),"")</f>
        <v/>
      </c>
      <c r="Q50" s="88" t="str">
        <f>IF(AND('Mapa final'!$AA$35="Muy Baja",'Mapa final'!$AC$35="Menor"),CONCATENATE("R5C",'Mapa final'!$Q$35),"")</f>
        <v/>
      </c>
      <c r="R50" s="88" t="str">
        <f>IF(AND('Mapa final'!$AA$36="Muy Baja",'Mapa final'!$AC$36="Menor"),CONCATENATE("R5C",'Mapa final'!$Q$36),"")</f>
        <v/>
      </c>
      <c r="S50" s="88" t="str">
        <f>IF(AND('Mapa final'!$AA$37="Muy Baja",'Mapa final'!$AC$37="Menor"),CONCATENATE("R5C",'Mapa final'!$Q$37),"")</f>
        <v/>
      </c>
      <c r="T50" s="88" t="str">
        <f>IF(AND('Mapa final'!$AA$38="Muy Baja",'Mapa final'!$AC$38="Menor"),CONCATENATE("R5C",'Mapa final'!$Q$38),"")</f>
        <v/>
      </c>
      <c r="U50" s="89" t="str">
        <f>IF(AND('Mapa final'!$AA$39="Muy Baja",'Mapa final'!$AC$39="Menor"),CONCATENATE("R5C",'Mapa final'!$Q$39),"")</f>
        <v/>
      </c>
      <c r="V50" s="78" t="str">
        <f>IF(AND('Mapa final'!$AA$34="Muy Baja",'Mapa final'!$AC$34="Moderado"),CONCATENATE("R5C",'Mapa final'!$Q$34),"")</f>
        <v/>
      </c>
      <c r="W50" s="79" t="str">
        <f>IF(AND('Mapa final'!$AA$35="Muy Baja",'Mapa final'!$AC$35="Moderado"),CONCATENATE("R5C",'Mapa final'!$Q$35),"")</f>
        <v/>
      </c>
      <c r="X50" s="79" t="str">
        <f>IF(AND('Mapa final'!$AA$36="Muy Baja",'Mapa final'!$AC$36="Moderado"),CONCATENATE("R5C",'Mapa final'!$Q$36),"")</f>
        <v/>
      </c>
      <c r="Y50" s="79" t="str">
        <f>IF(AND('Mapa final'!$AA$37="Muy Baja",'Mapa final'!$AC$37="Moderado"),CONCATENATE("R5C",'Mapa final'!$Q$37),"")</f>
        <v/>
      </c>
      <c r="Z50" s="79" t="str">
        <f>IF(AND('Mapa final'!$AA$38="Muy Baja",'Mapa final'!$AC$38="Moderado"),CONCATENATE("R5C",'Mapa final'!$Q$38),"")</f>
        <v/>
      </c>
      <c r="AA50" s="80" t="str">
        <f>IF(AND('Mapa final'!$AA$39="Muy Baja",'Mapa final'!$AC$39="Moderado"),CONCATENATE("R5C",'Mapa final'!$Q$39),"")</f>
        <v/>
      </c>
      <c r="AB50" s="63" t="str">
        <f>IF(AND('Mapa final'!$AA$34="Muy Baja",'Mapa final'!$AC$34="Mayor"),CONCATENATE("R5C",'Mapa final'!$Q$34),"")</f>
        <v/>
      </c>
      <c r="AC50" s="64" t="str">
        <f>IF(AND('Mapa final'!$AA$35="Muy Baja",'Mapa final'!$AC$35="Mayor"),CONCATENATE("R5C",'Mapa final'!$Q$35),"")</f>
        <v/>
      </c>
      <c r="AD50" s="64" t="str">
        <f>IF(AND('Mapa final'!$AA$36="Muy Baja",'Mapa final'!$AC$36="Mayor"),CONCATENATE("R5C",'Mapa final'!$Q$36),"")</f>
        <v/>
      </c>
      <c r="AE50" s="64" t="str">
        <f>IF(AND('Mapa final'!$AA$37="Muy Baja",'Mapa final'!$AC$37="Mayor"),CONCATENATE("R5C",'Mapa final'!$Q$37),"")</f>
        <v/>
      </c>
      <c r="AF50" s="64" t="str">
        <f>IF(AND('Mapa final'!$AA$38="Muy Baja",'Mapa final'!$AC$38="Mayor"),CONCATENATE("R5C",'Mapa final'!$Q$38),"")</f>
        <v/>
      </c>
      <c r="AG50" s="65" t="str">
        <f>IF(AND('Mapa final'!$AA$39="Muy Baja",'Mapa final'!$AC$39="Mayor"),CONCATENATE("R5C",'Mapa final'!$Q$39),"")</f>
        <v/>
      </c>
      <c r="AH50" s="66" t="str">
        <f>IF(AND('Mapa final'!$AA$34="Muy Baja",'Mapa final'!$AC$34="Catastrófico"),CONCATENATE("R5C",'Mapa final'!$Q$34),"")</f>
        <v/>
      </c>
      <c r="AI50" s="67" t="str">
        <f>IF(AND('Mapa final'!$AA$35="Muy Baja",'Mapa final'!$AC$35="Catastrófico"),CONCATENATE("R5C",'Mapa final'!$Q$35),"")</f>
        <v/>
      </c>
      <c r="AJ50" s="67" t="str">
        <f>IF(AND('Mapa final'!$AA$36="Muy Baja",'Mapa final'!$AC$36="Catastrófico"),CONCATENATE("R5C",'Mapa final'!$Q$36),"")</f>
        <v/>
      </c>
      <c r="AK50" s="67" t="str">
        <f>IF(AND('Mapa final'!$AA$37="Muy Baja",'Mapa final'!$AC$37="Catastrófico"),CONCATENATE("R5C",'Mapa final'!$Q$37),"")</f>
        <v/>
      </c>
      <c r="AL50" s="67" t="str">
        <f>IF(AND('Mapa final'!$AA$38="Muy Baja",'Mapa final'!$AC$38="Catastrófico"),CONCATENATE("R5C",'Mapa final'!$Q$38),"")</f>
        <v/>
      </c>
      <c r="AM50" s="68" t="str">
        <f>IF(AND('Mapa final'!$AA$39="Muy Baja",'Mapa final'!$AC$39="Catastrófico"),CONCATENATE("R5C",'Mapa final'!$Q$39),"")</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c r="A51" s="1"/>
      <c r="B51" s="260"/>
      <c r="C51" s="165"/>
      <c r="D51" s="166"/>
      <c r="E51" s="177"/>
      <c r="F51" s="165"/>
      <c r="G51" s="165"/>
      <c r="H51" s="165"/>
      <c r="I51" s="166"/>
      <c r="J51" s="87" t="str">
        <f>IF(AND('Mapa final'!$AA$40="Muy Baja",'Mapa final'!$AC$40="Leve"),CONCATENATE("R6C",'Mapa final'!$Q$40),"")</f>
        <v/>
      </c>
      <c r="K51" s="88" t="str">
        <f>IF(AND('Mapa final'!$AA$41="Muy Baja",'Mapa final'!$AC$41="Leve"),CONCATENATE("R6C",'Mapa final'!$Q$41),"")</f>
        <v/>
      </c>
      <c r="L51" s="88" t="str">
        <f>IF(AND('Mapa final'!$AA$42="Muy Baja",'Mapa final'!$AC$42="Leve"),CONCATENATE("R6C",'Mapa final'!$Q$42),"")</f>
        <v/>
      </c>
      <c r="M51" s="88" t="str">
        <f>IF(AND('Mapa final'!$AA$43="Muy Baja",'Mapa final'!$AC$43="Leve"),CONCATENATE("R6C",'Mapa final'!$Q$43),"")</f>
        <v/>
      </c>
      <c r="N51" s="88" t="str">
        <f>IF(AND('Mapa final'!$AA$44="Muy Baja",'Mapa final'!$AC$44="Leve"),CONCATENATE("R6C",'Mapa final'!$Q$44),"")</f>
        <v/>
      </c>
      <c r="O51" s="89" t="str">
        <f>IF(AND('Mapa final'!$AA$45="Muy Baja",'Mapa final'!$AC$45="Leve"),CONCATENATE("R6C",'Mapa final'!$Q$45),"")</f>
        <v/>
      </c>
      <c r="P51" s="87" t="str">
        <f>IF(AND('Mapa final'!$AA$40="Muy Baja",'Mapa final'!$AC$40="Menor"),CONCATENATE("R6C",'Mapa final'!$Q$40),"")</f>
        <v/>
      </c>
      <c r="Q51" s="88" t="str">
        <f>IF(AND('Mapa final'!$AA$41="Muy Baja",'Mapa final'!$AC$41="Menor"),CONCATENATE("R6C",'Mapa final'!$Q$41),"")</f>
        <v/>
      </c>
      <c r="R51" s="88" t="str">
        <f>IF(AND('Mapa final'!$AA$42="Muy Baja",'Mapa final'!$AC$42="Menor"),CONCATENATE("R6C",'Mapa final'!$Q$42),"")</f>
        <v/>
      </c>
      <c r="S51" s="88" t="str">
        <f>IF(AND('Mapa final'!$AA$43="Muy Baja",'Mapa final'!$AC$43="Menor"),CONCATENATE("R6C",'Mapa final'!$Q$43),"")</f>
        <v/>
      </c>
      <c r="T51" s="88" t="str">
        <f>IF(AND('Mapa final'!$AA$44="Muy Baja",'Mapa final'!$AC$44="Menor"),CONCATENATE("R6C",'Mapa final'!$Q$44),"")</f>
        <v/>
      </c>
      <c r="U51" s="89" t="str">
        <f>IF(AND('Mapa final'!$AA$45="Muy Baja",'Mapa final'!$AC$45="Menor"),CONCATENATE("R6C",'Mapa final'!$Q$45),"")</f>
        <v/>
      </c>
      <c r="V51" s="78" t="str">
        <f>IF(AND('Mapa final'!$AA$40="Muy Baja",'Mapa final'!$AC$40="Moderado"),CONCATENATE("R6C",'Mapa final'!$Q$40),"")</f>
        <v/>
      </c>
      <c r="W51" s="79" t="str">
        <f>IF(AND('Mapa final'!$AA$41="Muy Baja",'Mapa final'!$AC$41="Moderado"),CONCATENATE("R6C",'Mapa final'!$Q$41),"")</f>
        <v/>
      </c>
      <c r="X51" s="79" t="str">
        <f>IF(AND('Mapa final'!$AA$42="Muy Baja",'Mapa final'!$AC$42="Moderado"),CONCATENATE("R6C",'Mapa final'!$Q$42),"")</f>
        <v/>
      </c>
      <c r="Y51" s="79" t="str">
        <f>IF(AND('Mapa final'!$AA$43="Muy Baja",'Mapa final'!$AC$43="Moderado"),CONCATENATE("R6C",'Mapa final'!$Q$43),"")</f>
        <v/>
      </c>
      <c r="Z51" s="79" t="str">
        <f>IF(AND('Mapa final'!$AA$44="Muy Baja",'Mapa final'!$AC$44="Moderado"),CONCATENATE("R6C",'Mapa final'!$Q$44),"")</f>
        <v/>
      </c>
      <c r="AA51" s="80" t="str">
        <f>IF(AND('Mapa final'!$AA$45="Muy Baja",'Mapa final'!$AC$45="Moderado"),CONCATENATE("R6C",'Mapa final'!$Q$45),"")</f>
        <v/>
      </c>
      <c r="AB51" s="63" t="str">
        <f>IF(AND('Mapa final'!$AA$40="Muy Baja",'Mapa final'!$AC$40="Mayor"),CONCATENATE("R6C",'Mapa final'!$Q$40),"")</f>
        <v/>
      </c>
      <c r="AC51" s="64" t="str">
        <f>IF(AND('Mapa final'!$AA$41="Muy Baja",'Mapa final'!$AC$41="Mayor"),CONCATENATE("R6C",'Mapa final'!$Q$41),"")</f>
        <v/>
      </c>
      <c r="AD51" s="64" t="str">
        <f>IF(AND('Mapa final'!$AA$42="Muy Baja",'Mapa final'!$AC$42="Mayor"),CONCATENATE("R6C",'Mapa final'!$Q$42),"")</f>
        <v/>
      </c>
      <c r="AE51" s="64" t="str">
        <f>IF(AND('Mapa final'!$AA$43="Muy Baja",'Mapa final'!$AC$43="Mayor"),CONCATENATE("R6C",'Mapa final'!$Q$43),"")</f>
        <v/>
      </c>
      <c r="AF51" s="64" t="str">
        <f>IF(AND('Mapa final'!$AA$44="Muy Baja",'Mapa final'!$AC$44="Mayor"),CONCATENATE("R6C",'Mapa final'!$Q$44),"")</f>
        <v/>
      </c>
      <c r="AG51" s="65" t="str">
        <f>IF(AND('Mapa final'!$AA$45="Muy Baja",'Mapa final'!$AC$45="Mayor"),CONCATENATE("R6C",'Mapa final'!$Q$45),"")</f>
        <v/>
      </c>
      <c r="AH51" s="66" t="str">
        <f>IF(AND('Mapa final'!$AA$40="Muy Baja",'Mapa final'!$AC$40="Catastrófico"),CONCATENATE("R6C",'Mapa final'!$Q$40),"")</f>
        <v/>
      </c>
      <c r="AI51" s="67" t="str">
        <f>IF(AND('Mapa final'!$AA$41="Muy Baja",'Mapa final'!$AC$41="Catastrófico"),CONCATENATE("R6C",'Mapa final'!$Q$41),"")</f>
        <v/>
      </c>
      <c r="AJ51" s="67" t="str">
        <f>IF(AND('Mapa final'!$AA$42="Muy Baja",'Mapa final'!$AC$42="Catastrófico"),CONCATENATE("R6C",'Mapa final'!$Q$42),"")</f>
        <v/>
      </c>
      <c r="AK51" s="67" t="str">
        <f>IF(AND('Mapa final'!$AA$43="Muy Baja",'Mapa final'!$AC$43="Catastrófico"),CONCATENATE("R6C",'Mapa final'!$Q$43),"")</f>
        <v/>
      </c>
      <c r="AL51" s="67" t="str">
        <f>IF(AND('Mapa final'!$AA$44="Muy Baja",'Mapa final'!$AC$44="Catastrófico"),CONCATENATE("R6C",'Mapa final'!$Q$44),"")</f>
        <v/>
      </c>
      <c r="AM51" s="68" t="str">
        <f>IF(AND('Mapa final'!$AA$45="Muy Baja",'Mapa final'!$AC$45="Catastrófico"),CONCATENATE("R6C",'Mapa final'!$Q$45),"")</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c r="A52" s="1"/>
      <c r="B52" s="260"/>
      <c r="C52" s="165"/>
      <c r="D52" s="166"/>
      <c r="E52" s="177"/>
      <c r="F52" s="165"/>
      <c r="G52" s="165"/>
      <c r="H52" s="165"/>
      <c r="I52" s="166"/>
      <c r="J52" s="87" t="str">
        <f>IF(AND('Mapa final'!$AA$46="Muy Baja",'Mapa final'!$AC$46="Leve"),CONCATENATE("R7C",'Mapa final'!$Q$46),"")</f>
        <v/>
      </c>
      <c r="K52" s="88" t="str">
        <f>IF(AND('Mapa final'!$AA$47="Muy Baja",'Mapa final'!$AC$47="Leve"),CONCATENATE("R7C",'Mapa final'!$Q$47),"")</f>
        <v/>
      </c>
      <c r="L52" s="88" t="str">
        <f>IF(AND('Mapa final'!$AA$48="Muy Baja",'Mapa final'!$AC$48="Leve"),CONCATENATE("R7C",'Mapa final'!$Q$48),"")</f>
        <v/>
      </c>
      <c r="M52" s="88" t="str">
        <f>IF(AND('Mapa final'!$AA$49="Muy Baja",'Mapa final'!$AC$49="Leve"),CONCATENATE("R7C",'Mapa final'!$Q$49),"")</f>
        <v/>
      </c>
      <c r="N52" s="88" t="str">
        <f>IF(AND('Mapa final'!$AA$50="Muy Baja",'Mapa final'!$AC$50="Leve"),CONCATENATE("R7C",'Mapa final'!$Q$50),"")</f>
        <v/>
      </c>
      <c r="O52" s="89" t="str">
        <f>IF(AND('Mapa final'!$AA$51="Muy Baja",'Mapa final'!$AC$51="Leve"),CONCATENATE("R7C",'Mapa final'!$Q$51),"")</f>
        <v/>
      </c>
      <c r="P52" s="87" t="str">
        <f>IF(AND('Mapa final'!$AA$46="Muy Baja",'Mapa final'!$AC$46="Menor"),CONCATENATE("R7C",'Mapa final'!$Q$46),"")</f>
        <v/>
      </c>
      <c r="Q52" s="88" t="str">
        <f>IF(AND('Mapa final'!$AA$47="Muy Baja",'Mapa final'!$AC$47="Menor"),CONCATENATE("R7C",'Mapa final'!$Q$47),"")</f>
        <v/>
      </c>
      <c r="R52" s="88" t="str">
        <f>IF(AND('Mapa final'!$AA$48="Muy Baja",'Mapa final'!$AC$48="Menor"),CONCATENATE("R7C",'Mapa final'!$Q$48),"")</f>
        <v/>
      </c>
      <c r="S52" s="88" t="str">
        <f>IF(AND('Mapa final'!$AA$49="Muy Baja",'Mapa final'!$AC$49="Menor"),CONCATENATE("R7C",'Mapa final'!$Q$49),"")</f>
        <v/>
      </c>
      <c r="T52" s="88" t="str">
        <f>IF(AND('Mapa final'!$AA$50="Muy Baja",'Mapa final'!$AC$50="Menor"),CONCATENATE("R7C",'Mapa final'!$Q$50),"")</f>
        <v/>
      </c>
      <c r="U52" s="89" t="str">
        <f>IF(AND('Mapa final'!$AA$51="Muy Baja",'Mapa final'!$AC$51="Menor"),CONCATENATE("R7C",'Mapa final'!$Q$51),"")</f>
        <v/>
      </c>
      <c r="V52" s="78" t="str">
        <f>IF(AND('Mapa final'!$AA$46="Muy Baja",'Mapa final'!$AC$46="Moderado"),CONCATENATE("R7C",'Mapa final'!$Q$46),"")</f>
        <v/>
      </c>
      <c r="W52" s="79" t="str">
        <f>IF(AND('Mapa final'!$AA$47="Muy Baja",'Mapa final'!$AC$47="Moderado"),CONCATENATE("R7C",'Mapa final'!$Q$47),"")</f>
        <v/>
      </c>
      <c r="X52" s="79" t="str">
        <f>IF(AND('Mapa final'!$AA$48="Muy Baja",'Mapa final'!$AC$48="Moderado"),CONCATENATE("R7C",'Mapa final'!$Q$48),"")</f>
        <v/>
      </c>
      <c r="Y52" s="79" t="str">
        <f>IF(AND('Mapa final'!$AA$49="Muy Baja",'Mapa final'!$AC$49="Moderado"),CONCATENATE("R7C",'Mapa final'!$Q$49),"")</f>
        <v/>
      </c>
      <c r="Z52" s="79" t="str">
        <f>IF(AND('Mapa final'!$AA$50="Muy Baja",'Mapa final'!$AC$50="Moderado"),CONCATENATE("R7C",'Mapa final'!$Q$50),"")</f>
        <v/>
      </c>
      <c r="AA52" s="80" t="str">
        <f>IF(AND('Mapa final'!$AA$51="Muy Baja",'Mapa final'!$AC$51="Moderado"),CONCATENATE("R7C",'Mapa final'!$Q$51),"")</f>
        <v/>
      </c>
      <c r="AB52" s="63" t="str">
        <f>IF(AND('Mapa final'!$AA$46="Muy Baja",'Mapa final'!$AC$46="Mayor"),CONCATENATE("R7C",'Mapa final'!$Q$46),"")</f>
        <v/>
      </c>
      <c r="AC52" s="64" t="str">
        <f>IF(AND('Mapa final'!$AA$47="Muy Baja",'Mapa final'!$AC$47="Mayor"),CONCATENATE("R7C",'Mapa final'!$Q$47),"")</f>
        <v/>
      </c>
      <c r="AD52" s="64" t="str">
        <f>IF(AND('Mapa final'!$AA$48="Muy Baja",'Mapa final'!$AC$48="Mayor"),CONCATENATE("R7C",'Mapa final'!$Q$48),"")</f>
        <v/>
      </c>
      <c r="AE52" s="64" t="str">
        <f>IF(AND('Mapa final'!$AA$49="Muy Baja",'Mapa final'!$AC$49="Mayor"),CONCATENATE("R7C",'Mapa final'!$Q$49),"")</f>
        <v/>
      </c>
      <c r="AF52" s="64" t="str">
        <f>IF(AND('Mapa final'!$AA$50="Muy Baja",'Mapa final'!$AC$50="Mayor"),CONCATENATE("R7C",'Mapa final'!$Q$50),"")</f>
        <v/>
      </c>
      <c r="AG52" s="65" t="str">
        <f>IF(AND('Mapa final'!$AA$51="Muy Baja",'Mapa final'!$AC$51="Mayor"),CONCATENATE("R7C",'Mapa final'!$Q$51),"")</f>
        <v/>
      </c>
      <c r="AH52" s="66" t="str">
        <f>IF(AND('Mapa final'!$AA$46="Muy Baja",'Mapa final'!$AC$46="Catastrófico"),CONCATENATE("R7C",'Mapa final'!$Q$46),"")</f>
        <v/>
      </c>
      <c r="AI52" s="67" t="str">
        <f>IF(AND('Mapa final'!$AA$47="Muy Baja",'Mapa final'!$AC$47="Catastrófico"),CONCATENATE("R7C",'Mapa final'!$Q$47),"")</f>
        <v/>
      </c>
      <c r="AJ52" s="67" t="str">
        <f>IF(AND('Mapa final'!$AA$48="Muy Baja",'Mapa final'!$AC$48="Catastrófico"),CONCATENATE("R7C",'Mapa final'!$Q$48),"")</f>
        <v/>
      </c>
      <c r="AK52" s="67" t="str">
        <f>IF(AND('Mapa final'!$AA$49="Muy Baja",'Mapa final'!$AC$49="Catastrófico"),CONCATENATE("R7C",'Mapa final'!$Q$49),"")</f>
        <v/>
      </c>
      <c r="AL52" s="67" t="str">
        <f>IF(AND('Mapa final'!$AA$50="Muy Baja",'Mapa final'!$AC$50="Catastrófico"),CONCATENATE("R7C",'Mapa final'!$Q$50),"")</f>
        <v/>
      </c>
      <c r="AM52" s="68" t="str">
        <f>IF(AND('Mapa final'!$AA$51="Muy Baja",'Mapa final'!$AC$51="Catastrófico"),CONCATENATE("R7C",'Mapa final'!$Q$51),"")</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c r="A53" s="1"/>
      <c r="B53" s="260"/>
      <c r="C53" s="165"/>
      <c r="D53" s="166"/>
      <c r="E53" s="177"/>
      <c r="F53" s="165"/>
      <c r="G53" s="165"/>
      <c r="H53" s="165"/>
      <c r="I53" s="166"/>
      <c r="J53" s="87" t="str">
        <f>IF(AND('Mapa final'!$AA$52="Muy Baja",'Mapa final'!$AC$52="Leve"),CONCATENATE("R8C",'Mapa final'!$Q$52),"")</f>
        <v/>
      </c>
      <c r="K53" s="88" t="str">
        <f>IF(AND('Mapa final'!$AA$53="Muy Baja",'Mapa final'!$AC$53="Leve"),CONCATENATE("R8C",'Mapa final'!$Q$53),"")</f>
        <v/>
      </c>
      <c r="L53" s="88" t="str">
        <f>IF(AND('Mapa final'!$AA$54="Muy Baja",'Mapa final'!$AC$54="Leve"),CONCATENATE("R8C",'Mapa final'!$Q$54),"")</f>
        <v/>
      </c>
      <c r="M53" s="88" t="str">
        <f>IF(AND('Mapa final'!$AA$55="Muy Baja",'Mapa final'!$AC$55="Leve"),CONCATENATE("R8C",'Mapa final'!$Q$55),"")</f>
        <v/>
      </c>
      <c r="N53" s="88" t="str">
        <f>IF(AND('Mapa final'!$AA$56="Muy Baja",'Mapa final'!$AC$56="Leve"),CONCATENATE("R8C",'Mapa final'!$Q$56),"")</f>
        <v/>
      </c>
      <c r="O53" s="89" t="str">
        <f>IF(AND('Mapa final'!$AA$57="Muy Baja",'Mapa final'!$AC$57="Leve"),CONCATENATE("R8C",'Mapa final'!$Q$57),"")</f>
        <v/>
      </c>
      <c r="P53" s="87" t="str">
        <f>IF(AND('Mapa final'!$AA$52="Muy Baja",'Mapa final'!$AC$52="Menor"),CONCATENATE("R8C",'Mapa final'!$Q$52),"")</f>
        <v/>
      </c>
      <c r="Q53" s="88" t="str">
        <f>IF(AND('Mapa final'!$AA$53="Muy Baja",'Mapa final'!$AC$53="Menor"),CONCATENATE("R8C",'Mapa final'!$Q$53),"")</f>
        <v/>
      </c>
      <c r="R53" s="88" t="str">
        <f>IF(AND('Mapa final'!$AA$54="Muy Baja",'Mapa final'!$AC$54="Menor"),CONCATENATE("R8C",'Mapa final'!$Q$54),"")</f>
        <v/>
      </c>
      <c r="S53" s="88" t="str">
        <f>IF(AND('Mapa final'!$AA$55="Muy Baja",'Mapa final'!$AC$55="Menor"),CONCATENATE("R8C",'Mapa final'!$Q$55),"")</f>
        <v/>
      </c>
      <c r="T53" s="88" t="str">
        <f>IF(AND('Mapa final'!$AA$56="Muy Baja",'Mapa final'!$AC$56="Menor"),CONCATENATE("R8C",'Mapa final'!$Q$56),"")</f>
        <v/>
      </c>
      <c r="U53" s="89" t="str">
        <f>IF(AND('Mapa final'!$AA$57="Muy Baja",'Mapa final'!$AC$57="Menor"),CONCATENATE("R8C",'Mapa final'!$Q$57),"")</f>
        <v/>
      </c>
      <c r="V53" s="78" t="str">
        <f>IF(AND('Mapa final'!$AA$52="Muy Baja",'Mapa final'!$AC$52="Moderado"),CONCATENATE("R8C",'Mapa final'!$Q$52),"")</f>
        <v/>
      </c>
      <c r="W53" s="79" t="str">
        <f>IF(AND('Mapa final'!$AA$53="Muy Baja",'Mapa final'!$AC$53="Moderado"),CONCATENATE("R8C",'Mapa final'!$Q$53),"")</f>
        <v/>
      </c>
      <c r="X53" s="79" t="str">
        <f>IF(AND('Mapa final'!$AA$54="Muy Baja",'Mapa final'!$AC$54="Moderado"),CONCATENATE("R8C",'Mapa final'!$Q$54),"")</f>
        <v/>
      </c>
      <c r="Y53" s="79" t="str">
        <f>IF(AND('Mapa final'!$AA$55="Muy Baja",'Mapa final'!$AC$55="Moderado"),CONCATENATE("R8C",'Mapa final'!$Q$55),"")</f>
        <v/>
      </c>
      <c r="Z53" s="79" t="str">
        <f>IF(AND('Mapa final'!$AA$56="Muy Baja",'Mapa final'!$AC$56="Moderado"),CONCATENATE("R8C",'Mapa final'!$Q$56),"")</f>
        <v/>
      </c>
      <c r="AA53" s="80" t="str">
        <f>IF(AND('Mapa final'!$AA$57="Muy Baja",'Mapa final'!$AC$57="Moderado"),CONCATENATE("R8C",'Mapa final'!$Q$57),"")</f>
        <v/>
      </c>
      <c r="AB53" s="63" t="str">
        <f>IF(AND('Mapa final'!$AA$52="Muy Baja",'Mapa final'!$AC$52="Mayor"),CONCATENATE("R8C",'Mapa final'!$Q$52),"")</f>
        <v/>
      </c>
      <c r="AC53" s="64" t="str">
        <f>IF(AND('Mapa final'!$AA$53="Muy Baja",'Mapa final'!$AC$53="Mayor"),CONCATENATE("R8C",'Mapa final'!$Q$53),"")</f>
        <v/>
      </c>
      <c r="AD53" s="64" t="str">
        <f>IF(AND('Mapa final'!$AA$54="Muy Baja",'Mapa final'!$AC$54="Mayor"),CONCATENATE("R8C",'Mapa final'!$Q$54),"")</f>
        <v/>
      </c>
      <c r="AE53" s="64" t="str">
        <f>IF(AND('Mapa final'!$AA$55="Muy Baja",'Mapa final'!$AC$55="Mayor"),CONCATENATE("R8C",'Mapa final'!$Q$55),"")</f>
        <v/>
      </c>
      <c r="AF53" s="64" t="str">
        <f>IF(AND('Mapa final'!$AA$56="Muy Baja",'Mapa final'!$AC$56="Mayor"),CONCATENATE("R8C",'Mapa final'!$Q$56),"")</f>
        <v/>
      </c>
      <c r="AG53" s="65" t="str">
        <f>IF(AND('Mapa final'!$AA$57="Muy Baja",'Mapa final'!$AC$57="Mayor"),CONCATENATE("R8C",'Mapa final'!$Q$57),"")</f>
        <v/>
      </c>
      <c r="AH53" s="66" t="str">
        <f>IF(AND('Mapa final'!$AA$52="Muy Baja",'Mapa final'!$AC$52="Catastrófico"),CONCATENATE("R8C",'Mapa final'!$Q$52),"")</f>
        <v/>
      </c>
      <c r="AI53" s="67" t="str">
        <f>IF(AND('Mapa final'!$AA$53="Muy Baja",'Mapa final'!$AC$53="Catastrófico"),CONCATENATE("R8C",'Mapa final'!$Q$53),"")</f>
        <v/>
      </c>
      <c r="AJ53" s="67" t="str">
        <f>IF(AND('Mapa final'!$AA$54="Muy Baja",'Mapa final'!$AC$54="Catastrófico"),CONCATENATE("R8C",'Mapa final'!$Q$54),"")</f>
        <v/>
      </c>
      <c r="AK53" s="67" t="str">
        <f>IF(AND('Mapa final'!$AA$55="Muy Baja",'Mapa final'!$AC$55="Catastrófico"),CONCATENATE("R8C",'Mapa final'!$Q$55),"")</f>
        <v/>
      </c>
      <c r="AL53" s="67" t="str">
        <f>IF(AND('Mapa final'!$AA$56="Muy Baja",'Mapa final'!$AC$56="Catastrófico"),CONCATENATE("R8C",'Mapa final'!$Q$56),"")</f>
        <v/>
      </c>
      <c r="AM53" s="68" t="str">
        <f>IF(AND('Mapa final'!$AA$57="Muy Baja",'Mapa final'!$AC$57="Catastrófico"),CONCATENATE("R8C",'Mapa final'!$Q$57),"")</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c r="A54" s="1"/>
      <c r="B54" s="260"/>
      <c r="C54" s="165"/>
      <c r="D54" s="166"/>
      <c r="E54" s="177"/>
      <c r="F54" s="165"/>
      <c r="G54" s="165"/>
      <c r="H54" s="165"/>
      <c r="I54" s="166"/>
      <c r="J54" s="87" t="str">
        <f>IF(AND('Mapa final'!$AA$58="Muy Baja",'Mapa final'!$AC$58="Leve"),CONCATENATE("R9C",'Mapa final'!$Q$58),"")</f>
        <v/>
      </c>
      <c r="K54" s="88" t="str">
        <f>IF(AND('Mapa final'!$AA$59="Muy Baja",'Mapa final'!$AC$59="Leve"),CONCATENATE("R9C",'Mapa final'!$Q$59),"")</f>
        <v/>
      </c>
      <c r="L54" s="88" t="str">
        <f>IF(AND('Mapa final'!$AA$60="Muy Baja",'Mapa final'!$AC$60="Leve"),CONCATENATE("R9C",'Mapa final'!$Q$60),"")</f>
        <v/>
      </c>
      <c r="M54" s="88" t="str">
        <f>IF(AND('Mapa final'!$AA$61="Muy Baja",'Mapa final'!$AC$61="Leve"),CONCATENATE("R9C",'Mapa final'!$Q$61),"")</f>
        <v/>
      </c>
      <c r="N54" s="88" t="str">
        <f>IF(AND('Mapa final'!$AA$62="Muy Baja",'Mapa final'!$AC$62="Leve"),CONCATENATE("R9C",'Mapa final'!$Q$62),"")</f>
        <v/>
      </c>
      <c r="O54" s="89" t="str">
        <f>IF(AND('Mapa final'!$AA$63="Muy Baja",'Mapa final'!$AC$63="Leve"),CONCATENATE("R9C",'Mapa final'!$Q$63),"")</f>
        <v/>
      </c>
      <c r="P54" s="87" t="str">
        <f>IF(AND('Mapa final'!$AA$58="Muy Baja",'Mapa final'!$AC$58="Menor"),CONCATENATE("R9C",'Mapa final'!$Q$58),"")</f>
        <v/>
      </c>
      <c r="Q54" s="88" t="str">
        <f>IF(AND('Mapa final'!$AA$59="Muy Baja",'Mapa final'!$AC$59="Menor"),CONCATENATE("R9C",'Mapa final'!$Q$59),"")</f>
        <v/>
      </c>
      <c r="R54" s="88" t="str">
        <f>IF(AND('Mapa final'!$AA$60="Muy Baja",'Mapa final'!$AC$60="Menor"),CONCATENATE("R9C",'Mapa final'!$Q$60),"")</f>
        <v/>
      </c>
      <c r="S54" s="88" t="str">
        <f>IF(AND('Mapa final'!$AA$61="Muy Baja",'Mapa final'!$AC$61="Menor"),CONCATENATE("R9C",'Mapa final'!$Q$61),"")</f>
        <v/>
      </c>
      <c r="T54" s="88" t="str">
        <f>IF(AND('Mapa final'!$AA$62="Muy Baja",'Mapa final'!$AC$62="Menor"),CONCATENATE("R9C",'Mapa final'!$Q$62),"")</f>
        <v/>
      </c>
      <c r="U54" s="89" t="str">
        <f>IF(AND('Mapa final'!$AA$63="Muy Baja",'Mapa final'!$AC$63="Menor"),CONCATENATE("R9C",'Mapa final'!$Q$63),"")</f>
        <v/>
      </c>
      <c r="V54" s="78" t="str">
        <f>IF(AND('Mapa final'!$AA$58="Muy Baja",'Mapa final'!$AC$58="Moderado"),CONCATENATE("R9C",'Mapa final'!$Q$58),"")</f>
        <v/>
      </c>
      <c r="W54" s="79" t="str">
        <f>IF(AND('Mapa final'!$AA$59="Muy Baja",'Mapa final'!$AC$59="Moderado"),CONCATENATE("R9C",'Mapa final'!$Q$59),"")</f>
        <v/>
      </c>
      <c r="X54" s="79" t="str">
        <f>IF(AND('Mapa final'!$AA$60="Muy Baja",'Mapa final'!$AC$60="Moderado"),CONCATENATE("R9C",'Mapa final'!$Q$60),"")</f>
        <v/>
      </c>
      <c r="Y54" s="79" t="str">
        <f>IF(AND('Mapa final'!$AA$61="Muy Baja",'Mapa final'!$AC$61="Moderado"),CONCATENATE("R9C",'Mapa final'!$Q$61),"")</f>
        <v/>
      </c>
      <c r="Z54" s="79" t="str">
        <f>IF(AND('Mapa final'!$AA$62="Muy Baja",'Mapa final'!$AC$62="Moderado"),CONCATENATE("R9C",'Mapa final'!$Q$62),"")</f>
        <v/>
      </c>
      <c r="AA54" s="80" t="str">
        <f>IF(AND('Mapa final'!$AA$63="Muy Baja",'Mapa final'!$AC$63="Moderado"),CONCATENATE("R9C",'Mapa final'!$Q$63),"")</f>
        <v/>
      </c>
      <c r="AB54" s="63" t="str">
        <f>IF(AND('Mapa final'!$AA$58="Muy Baja",'Mapa final'!$AC$58="Mayor"),CONCATENATE("R9C",'Mapa final'!$Q$58),"")</f>
        <v/>
      </c>
      <c r="AC54" s="64" t="str">
        <f>IF(AND('Mapa final'!$AA$59="Muy Baja",'Mapa final'!$AC$59="Mayor"),CONCATENATE("R9C",'Mapa final'!$Q$59),"")</f>
        <v/>
      </c>
      <c r="AD54" s="64" t="str">
        <f>IF(AND('Mapa final'!$AA$60="Muy Baja",'Mapa final'!$AC$60="Mayor"),CONCATENATE("R9C",'Mapa final'!$Q$60),"")</f>
        <v/>
      </c>
      <c r="AE54" s="64" t="str">
        <f>IF(AND('Mapa final'!$AA$61="Muy Baja",'Mapa final'!$AC$61="Mayor"),CONCATENATE("R9C",'Mapa final'!$Q$61),"")</f>
        <v/>
      </c>
      <c r="AF54" s="64" t="str">
        <f>IF(AND('Mapa final'!$AA$62="Muy Baja",'Mapa final'!$AC$62="Mayor"),CONCATENATE("R9C",'Mapa final'!$Q$62),"")</f>
        <v/>
      </c>
      <c r="AG54" s="65" t="str">
        <f>IF(AND('Mapa final'!$AA$63="Muy Baja",'Mapa final'!$AC$63="Mayor"),CONCATENATE("R9C",'Mapa final'!$Q$63),"")</f>
        <v/>
      </c>
      <c r="AH54" s="66" t="str">
        <f>IF(AND('Mapa final'!$AA$58="Muy Baja",'Mapa final'!$AC$58="Catastrófico"),CONCATENATE("R9C",'Mapa final'!$Q$58),"")</f>
        <v/>
      </c>
      <c r="AI54" s="67" t="str">
        <f>IF(AND('Mapa final'!$AA$59="Muy Baja",'Mapa final'!$AC$59="Catastrófico"),CONCATENATE("R9C",'Mapa final'!$Q$59),"")</f>
        <v/>
      </c>
      <c r="AJ54" s="67" t="str">
        <f>IF(AND('Mapa final'!$AA$60="Muy Baja",'Mapa final'!$AC$60="Catastrófico"),CONCATENATE("R9C",'Mapa final'!$Q$60),"")</f>
        <v/>
      </c>
      <c r="AK54" s="67" t="str">
        <f>IF(AND('Mapa final'!$AA$61="Muy Baja",'Mapa final'!$AC$61="Catastrófico"),CONCATENATE("R9C",'Mapa final'!$Q$61),"")</f>
        <v/>
      </c>
      <c r="AL54" s="67" t="str">
        <f>IF(AND('Mapa final'!$AA$62="Muy Baja",'Mapa final'!$AC$62="Catastrófico"),CONCATENATE("R9C",'Mapa final'!$Q$62),"")</f>
        <v/>
      </c>
      <c r="AM54" s="68" t="str">
        <f>IF(AND('Mapa final'!$AA$63="Muy Baja",'Mapa final'!$AC$63="Catastrófico"),CONCATENATE("R9C",'Mapa final'!$Q$63),"")</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c r="A55" s="1"/>
      <c r="B55" s="230"/>
      <c r="C55" s="262"/>
      <c r="D55" s="231"/>
      <c r="E55" s="250"/>
      <c r="F55" s="251"/>
      <c r="G55" s="251"/>
      <c r="H55" s="251"/>
      <c r="I55" s="252"/>
      <c r="J55" s="90" t="str">
        <f>IF(AND('Mapa final'!$AA$64="Muy Baja",'Mapa final'!$AC$64="Leve"),CONCATENATE("R10C",'Mapa final'!$Q$64),"")</f>
        <v/>
      </c>
      <c r="K55" s="91" t="str">
        <f>IF(AND('Mapa final'!$AA$65="Muy Baja",'Mapa final'!$AC$65="Leve"),CONCATENATE("R10C",'Mapa final'!$Q$65),"")</f>
        <v/>
      </c>
      <c r="L55" s="91" t="str">
        <f>IF(AND('Mapa final'!$AA$66="Muy Baja",'Mapa final'!$AC$66="Leve"),CONCATENATE("R10C",'Mapa final'!$Q$66),"")</f>
        <v/>
      </c>
      <c r="M55" s="91" t="str">
        <f>IF(AND('Mapa final'!$AA$67="Muy Baja",'Mapa final'!$AC$67="Leve"),CONCATENATE("R10C",'Mapa final'!$Q$67),"")</f>
        <v/>
      </c>
      <c r="N55" s="91" t="str">
        <f>IF(AND('Mapa final'!$AA$68="Muy Baja",'Mapa final'!$AC$68="Leve"),CONCATENATE("R10C",'Mapa final'!$Q$68),"")</f>
        <v/>
      </c>
      <c r="O55" s="92" t="str">
        <f>IF(AND('Mapa final'!$AA$69="Muy Baja",'Mapa final'!$AC$69="Leve"),CONCATENATE("R10C",'Mapa final'!$Q$69),"")</f>
        <v/>
      </c>
      <c r="P55" s="90" t="str">
        <f>IF(AND('Mapa final'!$AA$64="Muy Baja",'Mapa final'!$AC$64="Menor"),CONCATENATE("R10C",'Mapa final'!$Q$64),"")</f>
        <v/>
      </c>
      <c r="Q55" s="91" t="str">
        <f>IF(AND('Mapa final'!$AA$65="Muy Baja",'Mapa final'!$AC$65="Menor"),CONCATENATE("R10C",'Mapa final'!$Q$65),"")</f>
        <v/>
      </c>
      <c r="R55" s="91" t="str">
        <f>IF(AND('Mapa final'!$AA$66="Muy Baja",'Mapa final'!$AC$66="Menor"),CONCATENATE("R10C",'Mapa final'!$Q$66),"")</f>
        <v/>
      </c>
      <c r="S55" s="91" t="str">
        <f>IF(AND('Mapa final'!$AA$67="Muy Baja",'Mapa final'!$AC$67="Menor"),CONCATENATE("R10C",'Mapa final'!$Q$67),"")</f>
        <v/>
      </c>
      <c r="T55" s="91" t="str">
        <f>IF(AND('Mapa final'!$AA$68="Muy Baja",'Mapa final'!$AC$68="Menor"),CONCATENATE("R10C",'Mapa final'!$Q$68),"")</f>
        <v/>
      </c>
      <c r="U55" s="92" t="str">
        <f>IF(AND('Mapa final'!$AA$69="Muy Baja",'Mapa final'!$AC$69="Menor"),CONCATENATE("R10C",'Mapa final'!$Q$69),"")</f>
        <v/>
      </c>
      <c r="V55" s="81" t="str">
        <f>IF(AND('Mapa final'!$AA$64="Muy Baja",'Mapa final'!$AC$64="Moderado"),CONCATENATE("R10C",'Mapa final'!$Q$64),"")</f>
        <v/>
      </c>
      <c r="W55" s="82" t="str">
        <f>IF(AND('Mapa final'!$AA$65="Muy Baja",'Mapa final'!$AC$65="Moderado"),CONCATENATE("R10C",'Mapa final'!$Q$65),"")</f>
        <v/>
      </c>
      <c r="X55" s="82" t="str">
        <f>IF(AND('Mapa final'!$AA$66="Muy Baja",'Mapa final'!$AC$66="Moderado"),CONCATENATE("R10C",'Mapa final'!$Q$66),"")</f>
        <v/>
      </c>
      <c r="Y55" s="82" t="str">
        <f>IF(AND('Mapa final'!$AA$67="Muy Baja",'Mapa final'!$AC$67="Moderado"),CONCATENATE("R10C",'Mapa final'!$Q$67),"")</f>
        <v/>
      </c>
      <c r="Z55" s="82" t="str">
        <f>IF(AND('Mapa final'!$AA$68="Muy Baja",'Mapa final'!$AC$68="Moderado"),CONCATENATE("R10C",'Mapa final'!$Q$68),"")</f>
        <v/>
      </c>
      <c r="AA55" s="83" t="str">
        <f>IF(AND('Mapa final'!$AA$69="Muy Baja",'Mapa final'!$AC$69="Moderado"),CONCATENATE("R10C",'Mapa final'!$Q$69),"")</f>
        <v/>
      </c>
      <c r="AB55" s="69" t="str">
        <f>IF(AND('Mapa final'!$AA$64="Muy Baja",'Mapa final'!$AC$64="Mayor"),CONCATENATE("R10C",'Mapa final'!$Q$64),"")</f>
        <v/>
      </c>
      <c r="AC55" s="70" t="str">
        <f>IF(AND('Mapa final'!$AA$65="Muy Baja",'Mapa final'!$AC$65="Mayor"),CONCATENATE("R10C",'Mapa final'!$Q$65),"")</f>
        <v/>
      </c>
      <c r="AD55" s="70" t="str">
        <f>IF(AND('Mapa final'!$AA$66="Muy Baja",'Mapa final'!$AC$66="Mayor"),CONCATENATE("R10C",'Mapa final'!$Q$66),"")</f>
        <v/>
      </c>
      <c r="AE55" s="70" t="str">
        <f>IF(AND('Mapa final'!$AA$67="Muy Baja",'Mapa final'!$AC$67="Mayor"),CONCATENATE("R10C",'Mapa final'!$Q$67),"")</f>
        <v/>
      </c>
      <c r="AF55" s="70" t="str">
        <f>IF(AND('Mapa final'!$AA$68="Muy Baja",'Mapa final'!$AC$68="Mayor"),CONCATENATE("R10C",'Mapa final'!$Q$68),"")</f>
        <v/>
      </c>
      <c r="AG55" s="71" t="str">
        <f>IF(AND('Mapa final'!$AA$69="Muy Baja",'Mapa final'!$AC$69="Mayor"),CONCATENATE("R10C",'Mapa final'!$Q$69),"")</f>
        <v/>
      </c>
      <c r="AH55" s="72" t="str">
        <f>IF(AND('Mapa final'!$AA$64="Muy Baja",'Mapa final'!$AC$64="Catastrófico"),CONCATENATE("R10C",'Mapa final'!$Q$64),"")</f>
        <v/>
      </c>
      <c r="AI55" s="73" t="str">
        <f>IF(AND('Mapa final'!$AA$65="Muy Baja",'Mapa final'!$AC$65="Catastrófico"),CONCATENATE("R10C",'Mapa final'!$Q$65),"")</f>
        <v/>
      </c>
      <c r="AJ55" s="73" t="str">
        <f>IF(AND('Mapa final'!$AA$66="Muy Baja",'Mapa final'!$AC$66="Catastrófico"),CONCATENATE("R10C",'Mapa final'!$Q$66),"")</f>
        <v/>
      </c>
      <c r="AK55" s="73" t="str">
        <f>IF(AND('Mapa final'!$AA$67="Muy Baja",'Mapa final'!$AC$67="Catastrófico"),CONCATENATE("R10C",'Mapa final'!$Q$67),"")</f>
        <v/>
      </c>
      <c r="AL55" s="73" t="str">
        <f>IF(AND('Mapa final'!$AA$68="Muy Baja",'Mapa final'!$AC$68="Catastrófico"),CONCATENATE("R10C",'Mapa final'!$Q$68),"")</f>
        <v/>
      </c>
      <c r="AM55" s="74" t="str">
        <f>IF(AND('Mapa final'!$AA$69="Muy Baja",'Mapa final'!$AC$69="Catastrófico"),CONCATENATE("R10C",'Mapa final'!$Q$69),"")</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c r="A56" s="1"/>
      <c r="B56" s="1"/>
      <c r="C56" s="1"/>
      <c r="D56" s="1"/>
      <c r="E56" s="1"/>
      <c r="F56" s="1"/>
      <c r="G56" s="1"/>
      <c r="H56" s="1"/>
      <c r="I56" s="1"/>
      <c r="J56" s="278" t="s">
        <v>150</v>
      </c>
      <c r="K56" s="249"/>
      <c r="L56" s="249"/>
      <c r="M56" s="249"/>
      <c r="N56" s="249"/>
      <c r="O56" s="238"/>
      <c r="P56" s="278" t="s">
        <v>151</v>
      </c>
      <c r="Q56" s="249"/>
      <c r="R56" s="249"/>
      <c r="S56" s="249"/>
      <c r="T56" s="249"/>
      <c r="U56" s="238"/>
      <c r="V56" s="278" t="s">
        <v>152</v>
      </c>
      <c r="W56" s="249"/>
      <c r="X56" s="249"/>
      <c r="Y56" s="249"/>
      <c r="Z56" s="249"/>
      <c r="AA56" s="238"/>
      <c r="AB56" s="278" t="s">
        <v>153</v>
      </c>
      <c r="AC56" s="249"/>
      <c r="AD56" s="249"/>
      <c r="AE56" s="249"/>
      <c r="AF56" s="249"/>
      <c r="AG56" s="238"/>
      <c r="AH56" s="278" t="s">
        <v>154</v>
      </c>
      <c r="AI56" s="249"/>
      <c r="AJ56" s="249"/>
      <c r="AK56" s="249"/>
      <c r="AL56" s="249"/>
      <c r="AM56" s="238"/>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c r="A57" s="1"/>
      <c r="B57" s="1"/>
      <c r="C57" s="1"/>
      <c r="D57" s="1"/>
      <c r="E57" s="1"/>
      <c r="F57" s="1"/>
      <c r="G57" s="1"/>
      <c r="H57" s="1"/>
      <c r="I57" s="1"/>
      <c r="J57" s="177"/>
      <c r="K57" s="165"/>
      <c r="L57" s="165"/>
      <c r="M57" s="165"/>
      <c r="N57" s="165"/>
      <c r="O57" s="166"/>
      <c r="P57" s="177"/>
      <c r="Q57" s="165"/>
      <c r="R57" s="165"/>
      <c r="S57" s="165"/>
      <c r="T57" s="165"/>
      <c r="U57" s="166"/>
      <c r="V57" s="177"/>
      <c r="W57" s="165"/>
      <c r="X57" s="165"/>
      <c r="Y57" s="165"/>
      <c r="Z57" s="165"/>
      <c r="AA57" s="166"/>
      <c r="AB57" s="177"/>
      <c r="AC57" s="165"/>
      <c r="AD57" s="165"/>
      <c r="AE57" s="165"/>
      <c r="AF57" s="165"/>
      <c r="AG57" s="166"/>
      <c r="AH57" s="177"/>
      <c r="AI57" s="165"/>
      <c r="AJ57" s="165"/>
      <c r="AK57" s="165"/>
      <c r="AL57" s="165"/>
      <c r="AM57" s="166"/>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c r="A58" s="1"/>
      <c r="B58" s="1"/>
      <c r="C58" s="1"/>
      <c r="D58" s="1"/>
      <c r="E58" s="1"/>
      <c r="F58" s="1"/>
      <c r="G58" s="1"/>
      <c r="H58" s="1"/>
      <c r="I58" s="1"/>
      <c r="J58" s="177"/>
      <c r="K58" s="165"/>
      <c r="L58" s="165"/>
      <c r="M58" s="165"/>
      <c r="N58" s="165"/>
      <c r="O58" s="166"/>
      <c r="P58" s="177"/>
      <c r="Q58" s="165"/>
      <c r="R58" s="165"/>
      <c r="S58" s="165"/>
      <c r="T58" s="165"/>
      <c r="U58" s="166"/>
      <c r="V58" s="177"/>
      <c r="W58" s="165"/>
      <c r="X58" s="165"/>
      <c r="Y58" s="165"/>
      <c r="Z58" s="165"/>
      <c r="AA58" s="166"/>
      <c r="AB58" s="177"/>
      <c r="AC58" s="165"/>
      <c r="AD58" s="165"/>
      <c r="AE58" s="165"/>
      <c r="AF58" s="165"/>
      <c r="AG58" s="166"/>
      <c r="AH58" s="177"/>
      <c r="AI58" s="165"/>
      <c r="AJ58" s="165"/>
      <c r="AK58" s="165"/>
      <c r="AL58" s="165"/>
      <c r="AM58" s="166"/>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c r="A59" s="1"/>
      <c r="B59" s="1"/>
      <c r="C59" s="1"/>
      <c r="D59" s="1"/>
      <c r="E59" s="1"/>
      <c r="F59" s="1"/>
      <c r="G59" s="1"/>
      <c r="H59" s="1"/>
      <c r="I59" s="1"/>
      <c r="J59" s="177"/>
      <c r="K59" s="165"/>
      <c r="L59" s="165"/>
      <c r="M59" s="165"/>
      <c r="N59" s="165"/>
      <c r="O59" s="166"/>
      <c r="P59" s="177"/>
      <c r="Q59" s="165"/>
      <c r="R59" s="165"/>
      <c r="S59" s="165"/>
      <c r="T59" s="165"/>
      <c r="U59" s="166"/>
      <c r="V59" s="177"/>
      <c r="W59" s="165"/>
      <c r="X59" s="165"/>
      <c r="Y59" s="165"/>
      <c r="Z59" s="165"/>
      <c r="AA59" s="166"/>
      <c r="AB59" s="177"/>
      <c r="AC59" s="165"/>
      <c r="AD59" s="165"/>
      <c r="AE59" s="165"/>
      <c r="AF59" s="165"/>
      <c r="AG59" s="166"/>
      <c r="AH59" s="177"/>
      <c r="AI59" s="165"/>
      <c r="AJ59" s="165"/>
      <c r="AK59" s="165"/>
      <c r="AL59" s="165"/>
      <c r="AM59" s="166"/>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c r="A60" s="1"/>
      <c r="B60" s="1"/>
      <c r="C60" s="1"/>
      <c r="D60" s="1"/>
      <c r="E60" s="1"/>
      <c r="F60" s="1"/>
      <c r="G60" s="1"/>
      <c r="H60" s="1"/>
      <c r="I60" s="1"/>
      <c r="J60" s="177"/>
      <c r="K60" s="165"/>
      <c r="L60" s="165"/>
      <c r="M60" s="165"/>
      <c r="N60" s="165"/>
      <c r="O60" s="166"/>
      <c r="P60" s="177"/>
      <c r="Q60" s="165"/>
      <c r="R60" s="165"/>
      <c r="S60" s="165"/>
      <c r="T60" s="165"/>
      <c r="U60" s="166"/>
      <c r="V60" s="177"/>
      <c r="W60" s="165"/>
      <c r="X60" s="165"/>
      <c r="Y60" s="165"/>
      <c r="Z60" s="165"/>
      <c r="AA60" s="166"/>
      <c r="AB60" s="177"/>
      <c r="AC60" s="165"/>
      <c r="AD60" s="165"/>
      <c r="AE60" s="165"/>
      <c r="AF60" s="165"/>
      <c r="AG60" s="166"/>
      <c r="AH60" s="177"/>
      <c r="AI60" s="165"/>
      <c r="AJ60" s="165"/>
      <c r="AK60" s="165"/>
      <c r="AL60" s="165"/>
      <c r="AM60" s="166"/>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c r="A61" s="1"/>
      <c r="B61" s="1"/>
      <c r="C61" s="1"/>
      <c r="D61" s="1"/>
      <c r="E61" s="1"/>
      <c r="F61" s="1"/>
      <c r="G61" s="1"/>
      <c r="H61" s="1"/>
      <c r="I61" s="1"/>
      <c r="J61" s="250"/>
      <c r="K61" s="251"/>
      <c r="L61" s="251"/>
      <c r="M61" s="251"/>
      <c r="N61" s="251"/>
      <c r="O61" s="252"/>
      <c r="P61" s="250"/>
      <c r="Q61" s="251"/>
      <c r="R61" s="251"/>
      <c r="S61" s="251"/>
      <c r="T61" s="251"/>
      <c r="U61" s="252"/>
      <c r="V61" s="250"/>
      <c r="W61" s="251"/>
      <c r="X61" s="251"/>
      <c r="Y61" s="251"/>
      <c r="Z61" s="251"/>
      <c r="AA61" s="252"/>
      <c r="AB61" s="250"/>
      <c r="AC61" s="251"/>
      <c r="AD61" s="251"/>
      <c r="AE61" s="251"/>
      <c r="AF61" s="251"/>
      <c r="AG61" s="252"/>
      <c r="AH61" s="250"/>
      <c r="AI61" s="251"/>
      <c r="AJ61" s="251"/>
      <c r="AK61" s="251"/>
      <c r="AL61" s="251"/>
      <c r="AM61" s="252"/>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c r="A63" s="1"/>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1"/>
      <c r="AV63" s="1"/>
      <c r="AW63" s="1"/>
      <c r="AX63" s="1"/>
      <c r="AY63" s="1"/>
      <c r="AZ63" s="1"/>
      <c r="BA63" s="1"/>
      <c r="BB63" s="1"/>
      <c r="BC63" s="1"/>
      <c r="BD63" s="1"/>
      <c r="BE63" s="1"/>
      <c r="BF63" s="1"/>
      <c r="BG63" s="1"/>
      <c r="BH63" s="1"/>
    </row>
    <row r="64" spans="1:61" ht="15" customHeight="1">
      <c r="A64" s="1"/>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1"/>
      <c r="AV64" s="1"/>
      <c r="AW64" s="1"/>
      <c r="AX64" s="1"/>
      <c r="AY64" s="1"/>
      <c r="AZ64" s="1"/>
      <c r="BA64" s="1"/>
      <c r="BB64" s="1"/>
      <c r="BC64" s="1"/>
      <c r="BD64" s="1"/>
      <c r="BE64" s="1"/>
      <c r="BF64" s="1"/>
      <c r="BG64" s="1"/>
      <c r="BH64" s="1"/>
    </row>
    <row r="65" spans="1:60"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c r="A245" s="1"/>
    </row>
    <row r="246" spans="1:60" ht="15.75" customHeight="1">
      <c r="A246" s="1"/>
    </row>
    <row r="247" spans="1:60" ht="15.75" customHeight="1">
      <c r="A247" s="1"/>
    </row>
    <row r="248" spans="1:60" ht="15.75" customHeight="1">
      <c r="A248" s="1"/>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1"/>
      <c r="B1" s="283" t="s">
        <v>156</v>
      </c>
      <c r="C1" s="165"/>
      <c r="D1" s="165"/>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ht="25.5">
      <c r="A3" s="1"/>
      <c r="B3" s="94"/>
      <c r="C3" s="95" t="s">
        <v>157</v>
      </c>
      <c r="D3" s="95" t="s">
        <v>140</v>
      </c>
      <c r="E3" s="1"/>
      <c r="F3" s="1"/>
      <c r="G3" s="1"/>
      <c r="H3" s="1"/>
      <c r="I3" s="1"/>
      <c r="J3" s="1"/>
      <c r="K3" s="1"/>
      <c r="L3" s="1"/>
      <c r="M3" s="1"/>
      <c r="N3" s="1"/>
      <c r="O3" s="1"/>
      <c r="P3" s="1"/>
      <c r="Q3" s="1"/>
      <c r="R3" s="1"/>
      <c r="S3" s="1"/>
      <c r="T3" s="1"/>
      <c r="U3" s="1"/>
      <c r="V3" s="1"/>
      <c r="W3" s="1"/>
      <c r="X3" s="1"/>
    </row>
    <row r="4" spans="1:24" ht="51">
      <c r="A4" s="1"/>
      <c r="B4" s="96" t="s">
        <v>158</v>
      </c>
      <c r="C4" s="97" t="s">
        <v>159</v>
      </c>
      <c r="D4" s="98">
        <v>0.2</v>
      </c>
      <c r="E4" s="1"/>
      <c r="F4" s="1"/>
      <c r="G4" s="1"/>
      <c r="H4" s="1"/>
      <c r="I4" s="1"/>
      <c r="J4" s="1"/>
      <c r="K4" s="1"/>
      <c r="L4" s="1"/>
      <c r="M4" s="1"/>
      <c r="N4" s="1"/>
      <c r="O4" s="1"/>
      <c r="P4" s="1"/>
      <c r="Q4" s="1"/>
      <c r="R4" s="1"/>
      <c r="S4" s="1"/>
      <c r="T4" s="1"/>
      <c r="U4" s="1"/>
      <c r="V4" s="1"/>
      <c r="W4" s="1"/>
      <c r="X4" s="1"/>
    </row>
    <row r="5" spans="1:24" ht="51">
      <c r="A5" s="1"/>
      <c r="B5" s="99" t="s">
        <v>160</v>
      </c>
      <c r="C5" s="100" t="s">
        <v>161</v>
      </c>
      <c r="D5" s="101">
        <v>0.4</v>
      </c>
      <c r="E5" s="1"/>
      <c r="F5" s="1"/>
      <c r="G5" s="1"/>
      <c r="H5" s="1"/>
      <c r="I5" s="1"/>
      <c r="J5" s="1"/>
      <c r="K5" s="1"/>
      <c r="L5" s="1"/>
      <c r="M5" s="1"/>
      <c r="N5" s="1"/>
      <c r="O5" s="1"/>
      <c r="P5" s="1"/>
      <c r="Q5" s="1"/>
      <c r="R5" s="1"/>
      <c r="S5" s="1"/>
      <c r="T5" s="1"/>
      <c r="U5" s="1"/>
      <c r="V5" s="1"/>
      <c r="W5" s="1"/>
      <c r="X5" s="1"/>
    </row>
    <row r="6" spans="1:24" ht="51">
      <c r="A6" s="1"/>
      <c r="B6" s="102" t="s">
        <v>162</v>
      </c>
      <c r="C6" s="100" t="s">
        <v>163</v>
      </c>
      <c r="D6" s="101">
        <v>0.6</v>
      </c>
      <c r="E6" s="1"/>
      <c r="F6" s="1"/>
      <c r="G6" s="1"/>
      <c r="H6" s="1"/>
      <c r="I6" s="1"/>
      <c r="J6" s="1"/>
      <c r="K6" s="1"/>
      <c r="L6" s="1"/>
      <c r="M6" s="1"/>
      <c r="N6" s="1"/>
      <c r="O6" s="1"/>
      <c r="P6" s="1"/>
      <c r="Q6" s="1"/>
      <c r="R6" s="1"/>
      <c r="S6" s="1"/>
      <c r="T6" s="1"/>
      <c r="U6" s="1"/>
      <c r="V6" s="1"/>
      <c r="W6" s="1"/>
      <c r="X6" s="1"/>
    </row>
    <row r="7" spans="1:24" ht="76.5">
      <c r="A7" s="1"/>
      <c r="B7" s="103" t="s">
        <v>164</v>
      </c>
      <c r="C7" s="100" t="s">
        <v>165</v>
      </c>
      <c r="D7" s="101">
        <v>0.8</v>
      </c>
      <c r="E7" s="1"/>
      <c r="F7" s="1"/>
      <c r="G7" s="1"/>
      <c r="H7" s="1"/>
      <c r="I7" s="1"/>
      <c r="J7" s="1"/>
      <c r="K7" s="1"/>
      <c r="L7" s="1"/>
      <c r="M7" s="1"/>
      <c r="N7" s="1"/>
      <c r="O7" s="1"/>
      <c r="P7" s="1"/>
      <c r="Q7" s="1"/>
      <c r="R7" s="1"/>
      <c r="S7" s="1"/>
      <c r="T7" s="1"/>
      <c r="U7" s="1"/>
      <c r="V7" s="1"/>
      <c r="W7" s="1"/>
      <c r="X7" s="1"/>
    </row>
    <row r="8" spans="1:24" ht="51">
      <c r="A8" s="1"/>
      <c r="B8" s="104" t="s">
        <v>166</v>
      </c>
      <c r="C8" s="100" t="s">
        <v>167</v>
      </c>
      <c r="D8" s="101">
        <v>1</v>
      </c>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ht="16.5">
      <c r="A10" s="1"/>
      <c r="B10" s="105"/>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E33" s="1"/>
      <c r="F33" s="1"/>
      <c r="G33" s="1"/>
      <c r="H33" s="1"/>
      <c r="I33" s="1"/>
      <c r="J33" s="1"/>
      <c r="K33" s="1"/>
      <c r="L33" s="1"/>
      <c r="M33" s="1"/>
      <c r="N33" s="1"/>
      <c r="O33" s="1"/>
      <c r="P33" s="1"/>
      <c r="Q33" s="1"/>
      <c r="R33" s="1"/>
      <c r="S33" s="1"/>
      <c r="T33" s="1"/>
      <c r="U33" s="1"/>
      <c r="V33" s="1"/>
      <c r="W33" s="1"/>
      <c r="X33" s="1"/>
    </row>
    <row r="34" spans="1:24" ht="15.75" customHeight="1">
      <c r="A34" s="1"/>
      <c r="E34" s="1"/>
      <c r="F34" s="1"/>
      <c r="G34" s="1"/>
      <c r="H34" s="1"/>
      <c r="I34" s="1"/>
      <c r="J34" s="1"/>
      <c r="K34" s="1"/>
      <c r="L34" s="1"/>
      <c r="M34" s="1"/>
      <c r="N34" s="1"/>
      <c r="O34" s="1"/>
      <c r="P34" s="1"/>
      <c r="Q34" s="1"/>
      <c r="R34" s="1"/>
      <c r="S34" s="1"/>
      <c r="T34" s="1"/>
      <c r="U34" s="1"/>
      <c r="V34" s="1"/>
      <c r="W34" s="1"/>
      <c r="X34" s="1"/>
    </row>
    <row r="35" spans="1:24" ht="15.75" customHeight="1">
      <c r="A35" s="1"/>
    </row>
    <row r="36" spans="1:24" ht="15.75" customHeight="1">
      <c r="A36" s="1"/>
    </row>
    <row r="37" spans="1:24" ht="15.75" customHeight="1">
      <c r="A37" s="1"/>
    </row>
    <row r="38" spans="1:24" ht="15.75" customHeight="1">
      <c r="A38" s="1"/>
    </row>
    <row r="39" spans="1:24" ht="15.75" customHeight="1">
      <c r="A39" s="1"/>
    </row>
    <row r="40" spans="1:24" ht="15.75" customHeight="1">
      <c r="A40" s="1"/>
    </row>
    <row r="41" spans="1:24" ht="15.75" customHeight="1">
      <c r="A41" s="1"/>
    </row>
    <row r="42" spans="1:24" ht="15.75" customHeight="1">
      <c r="A42" s="1"/>
    </row>
    <row r="43" spans="1:24" ht="15.75" customHeight="1">
      <c r="A43" s="1"/>
    </row>
    <row r="44" spans="1:24" ht="15.75" customHeight="1">
      <c r="A44" s="1"/>
    </row>
    <row r="45" spans="1:24" ht="15.75" customHeight="1">
      <c r="A45" s="1"/>
    </row>
    <row r="46" spans="1:24" ht="15.75" customHeight="1">
      <c r="A46" s="1"/>
    </row>
    <row r="47" spans="1:24" ht="15.75" customHeight="1">
      <c r="A47" s="1"/>
    </row>
    <row r="48" spans="1:24" ht="15.75" customHeight="1">
      <c r="A48" s="1"/>
    </row>
    <row r="49" spans="1:1" ht="15.75" customHeight="1">
      <c r="A49" s="1"/>
    </row>
    <row r="50" spans="1:1" ht="15.75" customHeight="1">
      <c r="A50" s="1"/>
    </row>
    <row r="51" spans="1:1" ht="15.75" customHeight="1">
      <c r="A51" s="1"/>
    </row>
    <row r="52" spans="1:1" ht="15.75" customHeight="1">
      <c r="A52" s="1"/>
    </row>
    <row r="53" spans="1:1" ht="15.75" customHeight="1">
      <c r="A53" s="1"/>
    </row>
    <row r="54" spans="1:1" ht="15.75" customHeight="1">
      <c r="A54" s="1"/>
    </row>
    <row r="55" spans="1:1" ht="15.75" customHeight="1">
      <c r="A55" s="1"/>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Z1000"/>
  <sheetViews>
    <sheetView workbookViewId="0"/>
  </sheetViews>
  <sheetFormatPr baseColWidth="10" defaultColWidth="14.42578125" defaultRowHeight="15" customHeight="1"/>
  <cols>
    <col min="1" max="1" width="11.42578125" customWidth="1"/>
    <col min="2" max="2" width="40.42578125" customWidth="1"/>
    <col min="3" max="3" width="74.85546875" customWidth="1"/>
    <col min="4" max="4" width="135" customWidth="1"/>
    <col min="5" max="5" width="137.85546875" customWidth="1"/>
    <col min="6" max="26" width="11.42578125" customWidth="1"/>
  </cols>
  <sheetData>
    <row r="1" spans="1:26" ht="33.75">
      <c r="A1" s="1"/>
      <c r="B1" s="284" t="s">
        <v>168</v>
      </c>
      <c r="C1" s="165"/>
      <c r="D1" s="165"/>
      <c r="E1" s="1"/>
      <c r="F1" s="1"/>
      <c r="G1" s="1"/>
      <c r="H1" s="1"/>
      <c r="I1" s="1"/>
      <c r="J1" s="1"/>
      <c r="K1" s="1"/>
      <c r="L1" s="1"/>
      <c r="M1" s="1"/>
      <c r="N1" s="1"/>
      <c r="O1" s="1"/>
      <c r="P1" s="1"/>
      <c r="Q1" s="1"/>
      <c r="R1" s="1"/>
      <c r="S1" s="1"/>
      <c r="T1" s="1"/>
      <c r="U1" s="1"/>
      <c r="V1" s="106"/>
      <c r="W1" s="106"/>
      <c r="X1" s="106"/>
      <c r="Y1" s="106"/>
      <c r="Z1" s="106"/>
    </row>
    <row r="2" spans="1:26">
      <c r="A2" s="1"/>
      <c r="B2" s="1"/>
      <c r="C2" s="1"/>
      <c r="D2" s="1"/>
      <c r="E2" s="1"/>
      <c r="F2" s="1"/>
      <c r="G2" s="1"/>
      <c r="H2" s="1"/>
      <c r="I2" s="1"/>
      <c r="J2" s="1"/>
      <c r="K2" s="1"/>
      <c r="L2" s="1"/>
      <c r="M2" s="1"/>
      <c r="N2" s="1"/>
      <c r="O2" s="1"/>
      <c r="P2" s="1"/>
      <c r="Q2" s="1"/>
      <c r="R2" s="1"/>
      <c r="S2" s="1"/>
      <c r="T2" s="1"/>
      <c r="U2" s="1"/>
      <c r="V2" s="106"/>
      <c r="W2" s="106"/>
      <c r="X2" s="106"/>
      <c r="Y2" s="106"/>
      <c r="Z2" s="106"/>
    </row>
    <row r="3" spans="1:26" ht="30">
      <c r="A3" s="1"/>
      <c r="B3" s="107"/>
      <c r="C3" s="108" t="s">
        <v>169</v>
      </c>
      <c r="D3" s="108" t="s">
        <v>170</v>
      </c>
      <c r="E3" s="1"/>
      <c r="F3" s="1"/>
      <c r="G3" s="1"/>
      <c r="H3" s="1"/>
      <c r="I3" s="1"/>
      <c r="J3" s="1"/>
      <c r="K3" s="1"/>
      <c r="L3" s="1"/>
      <c r="M3" s="1"/>
      <c r="N3" s="1"/>
      <c r="O3" s="1"/>
      <c r="P3" s="1"/>
      <c r="Q3" s="1"/>
      <c r="R3" s="1"/>
      <c r="S3" s="1"/>
      <c r="T3" s="1"/>
      <c r="U3" s="1"/>
      <c r="V3" s="106"/>
      <c r="W3" s="106"/>
      <c r="X3" s="106"/>
      <c r="Y3" s="106"/>
      <c r="Z3" s="106"/>
    </row>
    <row r="4" spans="1:26" ht="33.75">
      <c r="A4" s="1" t="s">
        <v>171</v>
      </c>
      <c r="B4" s="109" t="s">
        <v>172</v>
      </c>
      <c r="C4" s="110" t="s">
        <v>173</v>
      </c>
      <c r="D4" s="111" t="s">
        <v>174</v>
      </c>
      <c r="E4" s="1"/>
      <c r="F4" s="1"/>
      <c r="G4" s="1"/>
      <c r="H4" s="1"/>
      <c r="I4" s="1"/>
      <c r="J4" s="1"/>
      <c r="K4" s="1"/>
      <c r="L4" s="1"/>
      <c r="M4" s="1"/>
      <c r="N4" s="1"/>
      <c r="O4" s="1"/>
      <c r="P4" s="1"/>
      <c r="Q4" s="1"/>
      <c r="R4" s="1"/>
      <c r="S4" s="1"/>
      <c r="T4" s="1"/>
      <c r="U4" s="1"/>
      <c r="V4" s="106"/>
      <c r="W4" s="106"/>
      <c r="X4" s="106"/>
      <c r="Y4" s="106"/>
      <c r="Z4" s="106"/>
    </row>
    <row r="5" spans="1:26" ht="67.5">
      <c r="A5" s="1" t="s">
        <v>175</v>
      </c>
      <c r="B5" s="112" t="s">
        <v>176</v>
      </c>
      <c r="C5" s="113" t="s">
        <v>177</v>
      </c>
      <c r="D5" s="114" t="s">
        <v>178</v>
      </c>
      <c r="E5" s="1"/>
      <c r="F5" s="1"/>
      <c r="G5" s="1"/>
      <c r="H5" s="1"/>
      <c r="I5" s="1"/>
      <c r="J5" s="1"/>
      <c r="K5" s="1"/>
      <c r="L5" s="1"/>
      <c r="M5" s="1"/>
      <c r="N5" s="1"/>
      <c r="O5" s="1"/>
      <c r="P5" s="1"/>
      <c r="Q5" s="1"/>
      <c r="R5" s="1"/>
      <c r="S5" s="1"/>
      <c r="T5" s="1"/>
      <c r="U5" s="1"/>
      <c r="V5" s="106"/>
      <c r="W5" s="106"/>
      <c r="X5" s="106"/>
      <c r="Y5" s="106"/>
      <c r="Z5" s="106"/>
    </row>
    <row r="6" spans="1:26" ht="67.5">
      <c r="A6" s="1" t="s">
        <v>146</v>
      </c>
      <c r="B6" s="115" t="s">
        <v>179</v>
      </c>
      <c r="C6" s="113" t="s">
        <v>180</v>
      </c>
      <c r="D6" s="114" t="s">
        <v>181</v>
      </c>
      <c r="E6" s="1"/>
      <c r="F6" s="1"/>
      <c r="G6" s="1"/>
      <c r="H6" s="1"/>
      <c r="I6" s="1"/>
      <c r="J6" s="1"/>
      <c r="K6" s="1"/>
      <c r="L6" s="1"/>
      <c r="M6" s="1"/>
      <c r="N6" s="1"/>
      <c r="O6" s="1"/>
      <c r="P6" s="1"/>
      <c r="Q6" s="1"/>
      <c r="R6" s="1"/>
      <c r="S6" s="1"/>
      <c r="T6" s="1"/>
      <c r="U6" s="1"/>
      <c r="V6" s="106"/>
      <c r="W6" s="106"/>
      <c r="X6" s="106"/>
      <c r="Y6" s="106"/>
      <c r="Z6" s="106"/>
    </row>
    <row r="7" spans="1:26" ht="101.25">
      <c r="A7" s="1" t="s">
        <v>182</v>
      </c>
      <c r="B7" s="116" t="s">
        <v>183</v>
      </c>
      <c r="C7" s="113" t="s">
        <v>184</v>
      </c>
      <c r="D7" s="114" t="s">
        <v>185</v>
      </c>
      <c r="E7" s="1"/>
      <c r="F7" s="1"/>
      <c r="G7" s="1"/>
      <c r="H7" s="1"/>
      <c r="I7" s="1"/>
      <c r="J7" s="1"/>
      <c r="K7" s="1"/>
      <c r="L7" s="1"/>
      <c r="M7" s="1"/>
      <c r="N7" s="1"/>
      <c r="O7" s="1"/>
      <c r="P7" s="1"/>
      <c r="Q7" s="1"/>
      <c r="R7" s="1"/>
      <c r="S7" s="1"/>
      <c r="T7" s="1"/>
      <c r="U7" s="1"/>
      <c r="V7" s="106"/>
      <c r="W7" s="106"/>
      <c r="X7" s="106"/>
      <c r="Y7" s="106"/>
      <c r="Z7" s="106"/>
    </row>
    <row r="8" spans="1:26" ht="67.5">
      <c r="A8" s="1" t="s">
        <v>186</v>
      </c>
      <c r="B8" s="117" t="s">
        <v>187</v>
      </c>
      <c r="C8" s="113" t="s">
        <v>188</v>
      </c>
      <c r="D8" s="114" t="s">
        <v>189</v>
      </c>
      <c r="E8" s="1"/>
      <c r="F8" s="1"/>
      <c r="G8" s="1"/>
      <c r="H8" s="1"/>
      <c r="I8" s="1"/>
      <c r="J8" s="1"/>
      <c r="K8" s="1"/>
      <c r="L8" s="1"/>
      <c r="M8" s="1"/>
      <c r="N8" s="1"/>
      <c r="O8" s="1"/>
      <c r="P8" s="1"/>
      <c r="Q8" s="1"/>
      <c r="R8" s="1"/>
      <c r="S8" s="1"/>
      <c r="T8" s="1"/>
      <c r="U8" s="1"/>
      <c r="V8" s="106"/>
      <c r="W8" s="106"/>
      <c r="X8" s="106"/>
      <c r="Y8" s="106"/>
      <c r="Z8" s="106"/>
    </row>
    <row r="9" spans="1:26" ht="20.25">
      <c r="A9" s="118"/>
      <c r="B9" s="118"/>
      <c r="C9" s="119"/>
      <c r="D9" s="119"/>
      <c r="E9" s="118"/>
      <c r="F9" s="118"/>
      <c r="G9" s="118"/>
      <c r="H9" s="118"/>
      <c r="I9" s="118"/>
      <c r="J9" s="118"/>
      <c r="K9" s="118"/>
      <c r="L9" s="118"/>
      <c r="M9" s="118"/>
      <c r="N9" s="118"/>
      <c r="O9" s="118"/>
      <c r="P9" s="118"/>
      <c r="Q9" s="118"/>
      <c r="R9" s="118"/>
      <c r="S9" s="118"/>
      <c r="T9" s="118"/>
      <c r="U9" s="118"/>
      <c r="V9" s="120"/>
      <c r="W9" s="120"/>
      <c r="X9" s="120"/>
      <c r="Y9" s="120"/>
      <c r="Z9" s="120"/>
    </row>
    <row r="10" spans="1:26" ht="16.5">
      <c r="A10" s="118"/>
      <c r="B10" s="121"/>
      <c r="C10" s="121"/>
      <c r="D10" s="121"/>
      <c r="E10" s="118"/>
      <c r="F10" s="118"/>
      <c r="G10" s="118"/>
      <c r="H10" s="118"/>
      <c r="I10" s="118"/>
      <c r="J10" s="118"/>
      <c r="K10" s="118"/>
      <c r="L10" s="118"/>
      <c r="M10" s="118"/>
      <c r="N10" s="118"/>
      <c r="O10" s="118"/>
      <c r="P10" s="118"/>
      <c r="Q10" s="118"/>
      <c r="R10" s="118"/>
      <c r="S10" s="118"/>
      <c r="T10" s="118"/>
      <c r="U10" s="118"/>
      <c r="V10" s="120"/>
      <c r="W10" s="120"/>
      <c r="X10" s="120"/>
      <c r="Y10" s="120"/>
      <c r="Z10" s="120"/>
    </row>
    <row r="11" spans="1:26">
      <c r="A11" s="118"/>
      <c r="B11" s="118" t="s">
        <v>190</v>
      </c>
      <c r="C11" s="118" t="s">
        <v>191</v>
      </c>
      <c r="D11" s="118" t="s">
        <v>126</v>
      </c>
      <c r="E11" s="118"/>
      <c r="F11" s="118"/>
      <c r="G11" s="118"/>
      <c r="H11" s="118"/>
      <c r="I11" s="118"/>
      <c r="J11" s="118"/>
      <c r="K11" s="118"/>
      <c r="L11" s="118"/>
      <c r="M11" s="118"/>
      <c r="N11" s="118"/>
      <c r="O11" s="118"/>
      <c r="P11" s="118"/>
      <c r="Q11" s="118"/>
      <c r="R11" s="118"/>
      <c r="S11" s="118"/>
      <c r="T11" s="118"/>
      <c r="U11" s="118"/>
      <c r="V11" s="120"/>
      <c r="W11" s="120"/>
      <c r="X11" s="120"/>
      <c r="Y11" s="120"/>
      <c r="Z11" s="120"/>
    </row>
    <row r="12" spans="1:26">
      <c r="A12" s="118"/>
      <c r="B12" s="118" t="s">
        <v>192</v>
      </c>
      <c r="C12" s="118" t="s">
        <v>193</v>
      </c>
      <c r="D12" s="118" t="s">
        <v>194</v>
      </c>
      <c r="E12" s="118"/>
      <c r="F12" s="118"/>
      <c r="G12" s="118"/>
      <c r="H12" s="118"/>
      <c r="I12" s="118"/>
      <c r="J12" s="118"/>
      <c r="K12" s="118"/>
      <c r="L12" s="118"/>
      <c r="M12" s="118"/>
      <c r="N12" s="118"/>
      <c r="O12" s="118"/>
      <c r="P12" s="118"/>
      <c r="Q12" s="118"/>
      <c r="R12" s="118"/>
      <c r="S12" s="118"/>
      <c r="T12" s="118"/>
      <c r="U12" s="118"/>
      <c r="V12" s="120"/>
      <c r="W12" s="120"/>
      <c r="X12" s="120"/>
      <c r="Y12" s="120"/>
      <c r="Z12" s="120"/>
    </row>
    <row r="13" spans="1:26">
      <c r="A13" s="118"/>
      <c r="B13" s="118"/>
      <c r="C13" s="118" t="s">
        <v>195</v>
      </c>
      <c r="D13" s="118" t="s">
        <v>105</v>
      </c>
      <c r="E13" s="118"/>
      <c r="F13" s="118"/>
      <c r="G13" s="118"/>
      <c r="H13" s="118"/>
      <c r="I13" s="118"/>
      <c r="J13" s="118"/>
      <c r="K13" s="118"/>
      <c r="L13" s="118"/>
      <c r="M13" s="118"/>
      <c r="N13" s="118"/>
      <c r="O13" s="118"/>
      <c r="P13" s="118"/>
      <c r="Q13" s="118"/>
      <c r="R13" s="118"/>
      <c r="S13" s="118"/>
      <c r="T13" s="118"/>
      <c r="U13" s="118"/>
      <c r="V13" s="120"/>
      <c r="W13" s="120"/>
      <c r="X13" s="120"/>
      <c r="Y13" s="120"/>
      <c r="Z13" s="120"/>
    </row>
    <row r="14" spans="1:26">
      <c r="A14" s="118"/>
      <c r="B14" s="118"/>
      <c r="C14" s="118" t="s">
        <v>196</v>
      </c>
      <c r="D14" s="118" t="s">
        <v>197</v>
      </c>
      <c r="E14" s="118"/>
      <c r="F14" s="118"/>
      <c r="G14" s="118"/>
      <c r="H14" s="118"/>
      <c r="I14" s="118"/>
      <c r="J14" s="118"/>
      <c r="K14" s="118"/>
      <c r="L14" s="118"/>
      <c r="M14" s="118"/>
      <c r="N14" s="118"/>
      <c r="O14" s="118"/>
      <c r="P14" s="118"/>
      <c r="Q14" s="118"/>
      <c r="R14" s="118"/>
      <c r="S14" s="118"/>
      <c r="T14" s="118"/>
      <c r="U14" s="118"/>
      <c r="V14" s="120"/>
      <c r="W14" s="120"/>
      <c r="X14" s="120"/>
      <c r="Y14" s="120"/>
      <c r="Z14" s="120"/>
    </row>
    <row r="15" spans="1:26">
      <c r="A15" s="118"/>
      <c r="B15" s="118"/>
      <c r="C15" s="118" t="s">
        <v>198</v>
      </c>
      <c r="D15" s="118" t="s">
        <v>199</v>
      </c>
      <c r="E15" s="118"/>
      <c r="F15" s="118"/>
      <c r="G15" s="118"/>
      <c r="H15" s="118"/>
      <c r="I15" s="118"/>
      <c r="J15" s="118"/>
      <c r="K15" s="118"/>
      <c r="L15" s="118"/>
      <c r="M15" s="118"/>
      <c r="N15" s="118"/>
      <c r="O15" s="118"/>
      <c r="P15" s="118"/>
      <c r="Q15" s="118"/>
      <c r="R15" s="118"/>
      <c r="S15" s="118"/>
      <c r="T15" s="118"/>
      <c r="U15" s="118"/>
      <c r="V15" s="120"/>
      <c r="W15" s="120"/>
      <c r="X15" s="120"/>
      <c r="Y15" s="120"/>
      <c r="Z15" s="120"/>
    </row>
    <row r="16" spans="1:26">
      <c r="A16" s="118"/>
      <c r="B16" s="118"/>
      <c r="C16" s="118"/>
      <c r="D16" s="118"/>
      <c r="E16" s="118"/>
      <c r="F16" s="118"/>
      <c r="G16" s="118"/>
      <c r="H16" s="118"/>
      <c r="I16" s="118"/>
      <c r="J16" s="118"/>
      <c r="K16" s="118"/>
      <c r="L16" s="118"/>
      <c r="M16" s="118"/>
      <c r="N16" s="118"/>
      <c r="O16" s="118"/>
      <c r="P16" s="120"/>
      <c r="Q16" s="120"/>
      <c r="R16" s="120"/>
      <c r="S16" s="120"/>
      <c r="T16" s="120"/>
      <c r="U16" s="120"/>
      <c r="V16" s="120"/>
      <c r="W16" s="120"/>
      <c r="X16" s="120"/>
      <c r="Y16" s="120"/>
      <c r="Z16" s="120"/>
    </row>
    <row r="17" spans="1:26">
      <c r="A17" s="118"/>
      <c r="B17" s="118"/>
      <c r="C17" s="118"/>
      <c r="D17" s="118"/>
      <c r="E17" s="118"/>
      <c r="F17" s="118"/>
      <c r="G17" s="118"/>
      <c r="H17" s="118"/>
      <c r="I17" s="118"/>
      <c r="J17" s="118"/>
      <c r="K17" s="118"/>
      <c r="L17" s="118"/>
      <c r="M17" s="118"/>
      <c r="N17" s="118"/>
      <c r="O17" s="118"/>
      <c r="P17" s="120"/>
      <c r="Q17" s="120"/>
      <c r="R17" s="120"/>
      <c r="S17" s="120"/>
      <c r="T17" s="120"/>
      <c r="U17" s="120"/>
      <c r="V17" s="120"/>
      <c r="W17" s="120"/>
      <c r="X17" s="120"/>
      <c r="Y17" s="120"/>
      <c r="Z17" s="120"/>
    </row>
    <row r="18" spans="1:26">
      <c r="A18" s="118"/>
      <c r="B18" s="118"/>
      <c r="C18" s="118"/>
      <c r="D18" s="118"/>
      <c r="E18" s="118"/>
      <c r="F18" s="118"/>
      <c r="G18" s="118"/>
      <c r="H18" s="118"/>
      <c r="I18" s="118"/>
      <c r="J18" s="118"/>
      <c r="K18" s="118"/>
      <c r="L18" s="118"/>
      <c r="M18" s="118"/>
      <c r="N18" s="118"/>
      <c r="O18" s="118"/>
      <c r="P18" s="120"/>
      <c r="Q18" s="120"/>
      <c r="R18" s="120"/>
      <c r="S18" s="120"/>
      <c r="T18" s="120"/>
      <c r="U18" s="120"/>
      <c r="V18" s="120"/>
      <c r="W18" s="120"/>
      <c r="X18" s="120"/>
      <c r="Y18" s="120"/>
      <c r="Z18" s="120"/>
    </row>
    <row r="19" spans="1:26">
      <c r="A19" s="118"/>
      <c r="B19" s="118"/>
      <c r="C19" s="118"/>
      <c r="D19" s="118"/>
      <c r="E19" s="118"/>
      <c r="F19" s="118"/>
      <c r="G19" s="118"/>
      <c r="H19" s="118"/>
      <c r="I19" s="118"/>
      <c r="J19" s="118"/>
      <c r="K19" s="118"/>
      <c r="L19" s="118"/>
      <c r="M19" s="118"/>
      <c r="N19" s="118"/>
      <c r="O19" s="118"/>
      <c r="P19" s="120"/>
      <c r="Q19" s="120"/>
      <c r="R19" s="120"/>
      <c r="S19" s="120"/>
      <c r="T19" s="120"/>
      <c r="U19" s="120"/>
      <c r="V19" s="120"/>
      <c r="W19" s="120"/>
      <c r="X19" s="120"/>
      <c r="Y19" s="120"/>
      <c r="Z19" s="120"/>
    </row>
    <row r="20" spans="1:26">
      <c r="A20" s="118"/>
      <c r="B20" s="118"/>
      <c r="C20" s="118"/>
      <c r="D20" s="118"/>
      <c r="E20" s="118"/>
      <c r="F20" s="118"/>
      <c r="G20" s="118"/>
      <c r="H20" s="118"/>
      <c r="I20" s="118"/>
      <c r="J20" s="118"/>
      <c r="K20" s="118"/>
      <c r="L20" s="118"/>
      <c r="M20" s="118"/>
      <c r="N20" s="118"/>
      <c r="O20" s="118"/>
      <c r="P20" s="120"/>
      <c r="Q20" s="120"/>
      <c r="R20" s="120"/>
      <c r="S20" s="120"/>
      <c r="T20" s="120"/>
      <c r="U20" s="120"/>
      <c r="V20" s="120"/>
      <c r="W20" s="120"/>
      <c r="X20" s="120"/>
      <c r="Y20" s="120"/>
      <c r="Z20" s="120"/>
    </row>
    <row r="21" spans="1:26" ht="15.75" customHeight="1">
      <c r="A21" s="118"/>
      <c r="B21" s="118"/>
      <c r="C21" s="118"/>
      <c r="D21" s="118"/>
      <c r="E21" s="118"/>
      <c r="F21" s="118"/>
      <c r="G21" s="118"/>
      <c r="H21" s="118"/>
      <c r="I21" s="118"/>
      <c r="J21" s="118"/>
      <c r="K21" s="118"/>
      <c r="L21" s="118"/>
      <c r="M21" s="118"/>
      <c r="N21" s="118"/>
      <c r="O21" s="118"/>
      <c r="P21" s="120"/>
      <c r="Q21" s="120"/>
      <c r="R21" s="120"/>
      <c r="S21" s="120"/>
      <c r="T21" s="120"/>
      <c r="U21" s="120"/>
      <c r="V21" s="120"/>
      <c r="W21" s="120"/>
      <c r="X21" s="120"/>
      <c r="Y21" s="120"/>
      <c r="Z21" s="120"/>
    </row>
    <row r="22" spans="1:26" ht="15.75" customHeight="1">
      <c r="A22" s="118"/>
      <c r="B22" s="118"/>
      <c r="C22" s="119"/>
      <c r="D22" s="119"/>
      <c r="E22" s="118"/>
      <c r="F22" s="118"/>
      <c r="G22" s="118"/>
      <c r="H22" s="118"/>
      <c r="I22" s="118"/>
      <c r="J22" s="118"/>
      <c r="K22" s="118"/>
      <c r="L22" s="118"/>
      <c r="M22" s="118"/>
      <c r="N22" s="118"/>
      <c r="O22" s="118"/>
      <c r="P22" s="120"/>
      <c r="Q22" s="120"/>
      <c r="R22" s="120"/>
      <c r="S22" s="120"/>
      <c r="T22" s="120"/>
      <c r="U22" s="120"/>
      <c r="V22" s="120"/>
      <c r="W22" s="120"/>
      <c r="X22" s="120"/>
      <c r="Y22" s="120"/>
      <c r="Z22" s="120"/>
    </row>
    <row r="23" spans="1:26" ht="15.75" customHeight="1">
      <c r="A23" s="118"/>
      <c r="B23" s="118"/>
      <c r="C23" s="119"/>
      <c r="D23" s="119"/>
      <c r="E23" s="118"/>
      <c r="F23" s="118"/>
      <c r="G23" s="118"/>
      <c r="H23" s="118"/>
      <c r="I23" s="118"/>
      <c r="J23" s="118"/>
      <c r="K23" s="118"/>
      <c r="L23" s="118"/>
      <c r="M23" s="118"/>
      <c r="N23" s="118"/>
      <c r="O23" s="118"/>
      <c r="P23" s="120"/>
      <c r="Q23" s="120"/>
      <c r="R23" s="120"/>
      <c r="S23" s="120"/>
      <c r="T23" s="120"/>
      <c r="U23" s="120"/>
      <c r="V23" s="120"/>
      <c r="W23" s="120"/>
      <c r="X23" s="120"/>
      <c r="Y23" s="120"/>
      <c r="Z23" s="120"/>
    </row>
    <row r="24" spans="1:26" ht="15.75" customHeight="1">
      <c r="A24" s="118"/>
      <c r="B24" s="118"/>
      <c r="C24" s="119"/>
      <c r="D24" s="119"/>
      <c r="E24" s="118"/>
      <c r="F24" s="118"/>
      <c r="G24" s="118"/>
      <c r="H24" s="118"/>
      <c r="I24" s="118"/>
      <c r="J24" s="118"/>
      <c r="K24" s="118"/>
      <c r="L24" s="118"/>
      <c r="M24" s="118"/>
      <c r="N24" s="118"/>
      <c r="O24" s="118"/>
      <c r="P24" s="120"/>
      <c r="Q24" s="120"/>
      <c r="R24" s="120"/>
      <c r="S24" s="120"/>
      <c r="T24" s="120"/>
      <c r="U24" s="120"/>
      <c r="V24" s="120"/>
      <c r="W24" s="120"/>
      <c r="X24" s="120"/>
      <c r="Y24" s="120"/>
      <c r="Z24" s="120"/>
    </row>
    <row r="25" spans="1:26" ht="15.75" customHeight="1">
      <c r="A25" s="118"/>
      <c r="B25" s="118"/>
      <c r="C25" s="119"/>
      <c r="D25" s="119"/>
      <c r="E25" s="118"/>
      <c r="F25" s="118"/>
      <c r="G25" s="118"/>
      <c r="H25" s="118"/>
      <c r="I25" s="118"/>
      <c r="J25" s="118"/>
      <c r="K25" s="118"/>
      <c r="L25" s="118"/>
      <c r="M25" s="118"/>
      <c r="N25" s="118"/>
      <c r="O25" s="118"/>
      <c r="P25" s="120"/>
      <c r="Q25" s="120"/>
      <c r="R25" s="120"/>
      <c r="S25" s="120"/>
      <c r="T25" s="120"/>
      <c r="U25" s="120"/>
      <c r="V25" s="120"/>
      <c r="W25" s="120"/>
      <c r="X25" s="120"/>
      <c r="Y25" s="120"/>
      <c r="Z25" s="120"/>
    </row>
    <row r="26" spans="1:26" ht="15.75" customHeight="1">
      <c r="A26" s="118"/>
      <c r="B26" s="118"/>
      <c r="C26" s="119"/>
      <c r="D26" s="119"/>
      <c r="E26" s="118"/>
      <c r="F26" s="118"/>
      <c r="G26" s="118"/>
      <c r="H26" s="118"/>
      <c r="I26" s="118"/>
      <c r="J26" s="118"/>
      <c r="K26" s="118"/>
      <c r="L26" s="118"/>
      <c r="M26" s="118"/>
      <c r="N26" s="118"/>
      <c r="O26" s="118"/>
      <c r="P26" s="120"/>
      <c r="Q26" s="120"/>
      <c r="R26" s="120"/>
      <c r="S26" s="120"/>
      <c r="T26" s="120"/>
      <c r="U26" s="120"/>
      <c r="V26" s="120"/>
      <c r="W26" s="120"/>
      <c r="X26" s="120"/>
      <c r="Y26" s="120"/>
      <c r="Z26" s="120"/>
    </row>
    <row r="27" spans="1:26" ht="15.75" customHeight="1">
      <c r="A27" s="118"/>
      <c r="B27" s="118"/>
      <c r="C27" s="119"/>
      <c r="D27" s="119"/>
      <c r="E27" s="118"/>
      <c r="F27" s="118"/>
      <c r="G27" s="118"/>
      <c r="H27" s="118"/>
      <c r="I27" s="118"/>
      <c r="J27" s="118"/>
      <c r="K27" s="118"/>
      <c r="L27" s="118"/>
      <c r="M27" s="118"/>
      <c r="N27" s="118"/>
      <c r="O27" s="118"/>
      <c r="P27" s="120"/>
      <c r="Q27" s="120"/>
      <c r="R27" s="120"/>
      <c r="S27" s="120"/>
      <c r="T27" s="120"/>
      <c r="U27" s="120"/>
      <c r="V27" s="120"/>
      <c r="W27" s="120"/>
      <c r="X27" s="120"/>
      <c r="Y27" s="120"/>
      <c r="Z27" s="120"/>
    </row>
    <row r="28" spans="1:26" ht="15.75" customHeight="1">
      <c r="A28" s="118"/>
      <c r="B28" s="118"/>
      <c r="C28" s="119"/>
      <c r="D28" s="119"/>
      <c r="E28" s="118"/>
      <c r="F28" s="118"/>
      <c r="G28" s="118"/>
      <c r="H28" s="118"/>
      <c r="I28" s="118"/>
      <c r="J28" s="118"/>
      <c r="K28" s="118"/>
      <c r="L28" s="118"/>
      <c r="M28" s="118"/>
      <c r="N28" s="118"/>
      <c r="O28" s="118"/>
      <c r="P28" s="120"/>
      <c r="Q28" s="120"/>
      <c r="R28" s="120"/>
      <c r="S28" s="120"/>
      <c r="T28" s="120"/>
      <c r="U28" s="120"/>
      <c r="V28" s="120"/>
      <c r="W28" s="120"/>
      <c r="X28" s="120"/>
      <c r="Y28" s="120"/>
      <c r="Z28" s="120"/>
    </row>
    <row r="29" spans="1:26" ht="15.75" customHeight="1">
      <c r="A29" s="118"/>
      <c r="B29" s="118"/>
      <c r="C29" s="119"/>
      <c r="D29" s="119"/>
      <c r="E29" s="118"/>
      <c r="F29" s="118"/>
      <c r="G29" s="118"/>
      <c r="H29" s="118"/>
      <c r="I29" s="118"/>
      <c r="J29" s="118"/>
      <c r="K29" s="118"/>
      <c r="L29" s="118"/>
      <c r="M29" s="118"/>
      <c r="N29" s="118"/>
      <c r="O29" s="118"/>
      <c r="P29" s="120"/>
      <c r="Q29" s="120"/>
      <c r="R29" s="120"/>
      <c r="S29" s="120"/>
      <c r="T29" s="120"/>
      <c r="U29" s="120"/>
      <c r="V29" s="120"/>
      <c r="W29" s="120"/>
      <c r="X29" s="120"/>
      <c r="Y29" s="120"/>
      <c r="Z29" s="120"/>
    </row>
    <row r="30" spans="1:26" ht="15.75" customHeight="1">
      <c r="A30" s="118"/>
      <c r="B30" s="118"/>
      <c r="C30" s="119"/>
      <c r="D30" s="119"/>
      <c r="E30" s="118"/>
      <c r="F30" s="118"/>
      <c r="G30" s="118"/>
      <c r="H30" s="118"/>
      <c r="I30" s="118"/>
      <c r="J30" s="118"/>
      <c r="K30" s="118"/>
      <c r="L30" s="118"/>
      <c r="M30" s="118"/>
      <c r="N30" s="118"/>
      <c r="O30" s="118"/>
      <c r="P30" s="120"/>
      <c r="Q30" s="120"/>
      <c r="R30" s="120"/>
      <c r="S30" s="120"/>
      <c r="T30" s="120"/>
      <c r="U30" s="120"/>
      <c r="V30" s="120"/>
      <c r="W30" s="120"/>
      <c r="X30" s="120"/>
      <c r="Y30" s="120"/>
      <c r="Z30" s="120"/>
    </row>
    <row r="31" spans="1:26" ht="15.75" customHeight="1">
      <c r="A31" s="118"/>
      <c r="B31" s="118"/>
      <c r="C31" s="119"/>
      <c r="D31" s="119"/>
      <c r="E31" s="118"/>
      <c r="F31" s="118"/>
      <c r="G31" s="118"/>
      <c r="H31" s="118"/>
      <c r="I31" s="118"/>
      <c r="J31" s="118"/>
      <c r="K31" s="118"/>
      <c r="L31" s="118"/>
      <c r="M31" s="118"/>
      <c r="N31" s="118"/>
      <c r="O31" s="118"/>
      <c r="P31" s="120"/>
      <c r="Q31" s="120"/>
      <c r="R31" s="120"/>
      <c r="S31" s="120"/>
      <c r="T31" s="120"/>
      <c r="U31" s="120"/>
      <c r="V31" s="120"/>
      <c r="W31" s="120"/>
      <c r="X31" s="120"/>
      <c r="Y31" s="120"/>
      <c r="Z31" s="120"/>
    </row>
    <row r="32" spans="1:26" ht="15.75" customHeight="1">
      <c r="A32" s="118"/>
      <c r="B32" s="118"/>
      <c r="C32" s="119"/>
      <c r="D32" s="119"/>
      <c r="E32" s="118"/>
      <c r="F32" s="118"/>
      <c r="G32" s="118"/>
      <c r="H32" s="118"/>
      <c r="I32" s="118"/>
      <c r="J32" s="118"/>
      <c r="K32" s="118"/>
      <c r="L32" s="118"/>
      <c r="M32" s="118"/>
      <c r="N32" s="118"/>
      <c r="O32" s="118"/>
      <c r="P32" s="120"/>
      <c r="Q32" s="120"/>
      <c r="R32" s="120"/>
      <c r="S32" s="120"/>
      <c r="T32" s="120"/>
      <c r="U32" s="120"/>
      <c r="V32" s="120"/>
      <c r="W32" s="120"/>
      <c r="X32" s="120"/>
      <c r="Y32" s="120"/>
      <c r="Z32" s="120"/>
    </row>
    <row r="33" spans="1:26" ht="15.75" customHeight="1">
      <c r="A33" s="118"/>
      <c r="B33" s="118"/>
      <c r="C33" s="119"/>
      <c r="D33" s="119"/>
      <c r="E33" s="118"/>
      <c r="F33" s="118"/>
      <c r="G33" s="118"/>
      <c r="H33" s="118"/>
      <c r="I33" s="118"/>
      <c r="J33" s="118"/>
      <c r="K33" s="118"/>
      <c r="L33" s="118"/>
      <c r="M33" s="118"/>
      <c r="N33" s="118"/>
      <c r="O33" s="118"/>
      <c r="P33" s="120"/>
      <c r="Q33" s="120"/>
      <c r="R33" s="120"/>
      <c r="S33" s="120"/>
      <c r="T33" s="120"/>
      <c r="U33" s="120"/>
      <c r="V33" s="120"/>
      <c r="W33" s="120"/>
      <c r="X33" s="120"/>
      <c r="Y33" s="120"/>
      <c r="Z33" s="120"/>
    </row>
    <row r="34" spans="1:26" ht="15.75" customHeight="1">
      <c r="A34" s="118"/>
      <c r="B34" s="118"/>
      <c r="C34" s="119"/>
      <c r="D34" s="119"/>
      <c r="E34" s="118"/>
      <c r="F34" s="118"/>
      <c r="G34" s="118"/>
      <c r="H34" s="118"/>
      <c r="I34" s="118"/>
      <c r="J34" s="118"/>
      <c r="K34" s="118"/>
      <c r="L34" s="118"/>
      <c r="M34" s="118"/>
      <c r="N34" s="118"/>
      <c r="O34" s="118"/>
      <c r="P34" s="120"/>
      <c r="Q34" s="120"/>
      <c r="R34" s="120"/>
      <c r="S34" s="120"/>
      <c r="T34" s="120"/>
      <c r="U34" s="120"/>
      <c r="V34" s="120"/>
      <c r="W34" s="120"/>
      <c r="X34" s="120"/>
      <c r="Y34" s="120"/>
      <c r="Z34" s="120"/>
    </row>
    <row r="35" spans="1:26" ht="15.75" customHeight="1">
      <c r="A35" s="118"/>
      <c r="B35" s="118"/>
      <c r="C35" s="119"/>
      <c r="D35" s="119"/>
      <c r="E35" s="118"/>
      <c r="F35" s="118"/>
      <c r="G35" s="118"/>
      <c r="H35" s="118"/>
      <c r="I35" s="118"/>
      <c r="J35" s="118"/>
      <c r="K35" s="118"/>
      <c r="L35" s="118"/>
      <c r="M35" s="118"/>
      <c r="N35" s="118"/>
      <c r="O35" s="118"/>
      <c r="P35" s="120"/>
      <c r="Q35" s="120"/>
      <c r="R35" s="120"/>
      <c r="S35" s="120"/>
      <c r="T35" s="120"/>
      <c r="U35" s="120"/>
      <c r="V35" s="120"/>
      <c r="W35" s="120"/>
      <c r="X35" s="120"/>
      <c r="Y35" s="120"/>
      <c r="Z35" s="120"/>
    </row>
    <row r="36" spans="1:26" ht="15.75" customHeight="1">
      <c r="A36" s="118"/>
      <c r="B36" s="118"/>
      <c r="C36" s="119"/>
      <c r="D36" s="119"/>
      <c r="E36" s="118"/>
      <c r="F36" s="118"/>
      <c r="G36" s="118"/>
      <c r="H36" s="118"/>
      <c r="I36" s="118"/>
      <c r="J36" s="118"/>
      <c r="K36" s="118"/>
      <c r="L36" s="118"/>
      <c r="M36" s="118"/>
      <c r="N36" s="118"/>
      <c r="O36" s="118"/>
      <c r="P36" s="120"/>
      <c r="Q36" s="120"/>
      <c r="R36" s="120"/>
      <c r="S36" s="120"/>
      <c r="T36" s="120"/>
      <c r="U36" s="120"/>
      <c r="V36" s="120"/>
      <c r="W36" s="120"/>
      <c r="X36" s="120"/>
      <c r="Y36" s="120"/>
      <c r="Z36" s="120"/>
    </row>
    <row r="37" spans="1:26" ht="15.75" customHeight="1">
      <c r="A37" s="118"/>
      <c r="B37" s="118"/>
      <c r="C37" s="119"/>
      <c r="D37" s="119"/>
      <c r="E37" s="118"/>
      <c r="F37" s="118"/>
      <c r="G37" s="118"/>
      <c r="H37" s="118"/>
      <c r="I37" s="118"/>
      <c r="J37" s="118"/>
      <c r="K37" s="118"/>
      <c r="L37" s="118"/>
      <c r="M37" s="118"/>
      <c r="N37" s="118"/>
      <c r="O37" s="118"/>
      <c r="P37" s="120"/>
      <c r="Q37" s="120"/>
      <c r="R37" s="120"/>
      <c r="S37" s="120"/>
      <c r="T37" s="120"/>
      <c r="U37" s="120"/>
      <c r="V37" s="120"/>
      <c r="W37" s="120"/>
      <c r="X37" s="120"/>
      <c r="Y37" s="120"/>
      <c r="Z37" s="120"/>
    </row>
    <row r="38" spans="1:26" ht="15.75" customHeight="1">
      <c r="A38" s="118"/>
      <c r="B38" s="118"/>
      <c r="C38" s="119"/>
      <c r="D38" s="119"/>
      <c r="E38" s="118"/>
      <c r="F38" s="118"/>
      <c r="G38" s="118"/>
      <c r="H38" s="118"/>
      <c r="I38" s="118"/>
      <c r="J38" s="118"/>
      <c r="K38" s="118"/>
      <c r="L38" s="118"/>
      <c r="M38" s="118"/>
      <c r="N38" s="118"/>
      <c r="O38" s="118"/>
      <c r="P38" s="120"/>
      <c r="Q38" s="120"/>
      <c r="R38" s="120"/>
      <c r="S38" s="120"/>
      <c r="T38" s="120"/>
      <c r="U38" s="120"/>
      <c r="V38" s="120"/>
      <c r="W38" s="120"/>
      <c r="X38" s="120"/>
      <c r="Y38" s="120"/>
      <c r="Z38" s="120"/>
    </row>
    <row r="39" spans="1:26" ht="15.75" customHeight="1">
      <c r="A39" s="118"/>
      <c r="B39" s="118"/>
      <c r="C39" s="119"/>
      <c r="D39" s="119"/>
      <c r="E39" s="118"/>
      <c r="F39" s="118"/>
      <c r="G39" s="118"/>
      <c r="H39" s="118"/>
      <c r="I39" s="118"/>
      <c r="J39" s="118"/>
      <c r="K39" s="118"/>
      <c r="L39" s="118"/>
      <c r="M39" s="118"/>
      <c r="N39" s="118"/>
      <c r="O39" s="118"/>
      <c r="P39" s="120"/>
      <c r="Q39" s="120"/>
      <c r="R39" s="120"/>
      <c r="S39" s="120"/>
      <c r="T39" s="120"/>
      <c r="U39" s="120"/>
      <c r="V39" s="120"/>
      <c r="W39" s="120"/>
      <c r="X39" s="120"/>
      <c r="Y39" s="120"/>
      <c r="Z39" s="120"/>
    </row>
    <row r="40" spans="1:26" ht="15.75" customHeight="1">
      <c r="A40" s="118"/>
      <c r="B40" s="118"/>
      <c r="C40" s="119"/>
      <c r="D40" s="119"/>
      <c r="E40" s="118"/>
      <c r="F40" s="118"/>
      <c r="G40" s="118"/>
      <c r="H40" s="118"/>
      <c r="I40" s="118"/>
      <c r="J40" s="118"/>
      <c r="K40" s="118"/>
      <c r="L40" s="118"/>
      <c r="M40" s="118"/>
      <c r="N40" s="118"/>
      <c r="O40" s="118"/>
      <c r="P40" s="120"/>
      <c r="Q40" s="120"/>
      <c r="R40" s="120"/>
      <c r="S40" s="120"/>
      <c r="T40" s="120"/>
      <c r="U40" s="120"/>
      <c r="V40" s="120"/>
      <c r="W40" s="120"/>
      <c r="X40" s="120"/>
      <c r="Y40" s="120"/>
      <c r="Z40" s="120"/>
    </row>
    <row r="41" spans="1:26" ht="15.75" customHeight="1">
      <c r="A41" s="118"/>
      <c r="B41" s="118"/>
      <c r="C41" s="119"/>
      <c r="D41" s="119"/>
      <c r="E41" s="118"/>
      <c r="F41" s="118"/>
      <c r="G41" s="118"/>
      <c r="H41" s="118"/>
      <c r="I41" s="118"/>
      <c r="J41" s="118"/>
      <c r="K41" s="118"/>
      <c r="L41" s="118"/>
      <c r="M41" s="118"/>
      <c r="N41" s="118"/>
      <c r="O41" s="118"/>
      <c r="P41" s="120"/>
      <c r="Q41" s="120"/>
      <c r="R41" s="120"/>
      <c r="S41" s="120"/>
      <c r="T41" s="120"/>
      <c r="U41" s="120"/>
      <c r="V41" s="120"/>
      <c r="W41" s="120"/>
      <c r="X41" s="120"/>
      <c r="Y41" s="120"/>
      <c r="Z41" s="120"/>
    </row>
    <row r="42" spans="1:26" ht="15.75" customHeight="1">
      <c r="A42" s="118"/>
      <c r="B42" s="118"/>
      <c r="C42" s="119"/>
      <c r="D42" s="119"/>
      <c r="E42" s="118"/>
      <c r="F42" s="118"/>
      <c r="G42" s="118"/>
      <c r="H42" s="118"/>
      <c r="I42" s="118"/>
      <c r="J42" s="118"/>
      <c r="K42" s="118"/>
      <c r="L42" s="118"/>
      <c r="M42" s="118"/>
      <c r="N42" s="118"/>
      <c r="O42" s="118"/>
      <c r="P42" s="120"/>
      <c r="Q42" s="120"/>
      <c r="R42" s="120"/>
      <c r="S42" s="120"/>
      <c r="T42" s="120"/>
      <c r="U42" s="120"/>
      <c r="V42" s="120"/>
      <c r="W42" s="120"/>
      <c r="X42" s="120"/>
      <c r="Y42" s="120"/>
      <c r="Z42" s="120"/>
    </row>
    <row r="43" spans="1:26" ht="15.75" customHeight="1">
      <c r="A43" s="118"/>
      <c r="B43" s="118"/>
      <c r="C43" s="119"/>
      <c r="D43" s="119"/>
      <c r="E43" s="118"/>
      <c r="F43" s="118"/>
      <c r="G43" s="118"/>
      <c r="H43" s="118"/>
      <c r="I43" s="118"/>
      <c r="J43" s="118"/>
      <c r="K43" s="118"/>
      <c r="L43" s="118"/>
      <c r="M43" s="118"/>
      <c r="N43" s="118"/>
      <c r="O43" s="118"/>
      <c r="P43" s="120"/>
      <c r="Q43" s="120"/>
      <c r="R43" s="120"/>
      <c r="S43" s="120"/>
      <c r="T43" s="120"/>
      <c r="U43" s="120"/>
      <c r="V43" s="120"/>
      <c r="W43" s="120"/>
      <c r="X43" s="120"/>
      <c r="Y43" s="120"/>
      <c r="Z43" s="120"/>
    </row>
    <row r="44" spans="1:26" ht="15.75" customHeight="1">
      <c r="A44" s="118"/>
      <c r="B44" s="118"/>
      <c r="C44" s="119"/>
      <c r="D44" s="119"/>
      <c r="E44" s="118"/>
      <c r="F44" s="118"/>
      <c r="G44" s="118"/>
      <c r="H44" s="118"/>
      <c r="I44" s="118"/>
      <c r="J44" s="118"/>
      <c r="K44" s="118"/>
      <c r="L44" s="118"/>
      <c r="M44" s="118"/>
      <c r="N44" s="118"/>
      <c r="O44" s="118"/>
      <c r="P44" s="120"/>
      <c r="Q44" s="120"/>
      <c r="R44" s="120"/>
      <c r="S44" s="120"/>
      <c r="T44" s="120"/>
      <c r="U44" s="120"/>
      <c r="V44" s="120"/>
      <c r="W44" s="120"/>
      <c r="X44" s="120"/>
      <c r="Y44" s="120"/>
      <c r="Z44" s="120"/>
    </row>
    <row r="45" spans="1:26" ht="15.75" customHeight="1">
      <c r="A45" s="118"/>
      <c r="B45" s="118"/>
      <c r="C45" s="119"/>
      <c r="D45" s="119"/>
      <c r="E45" s="118"/>
      <c r="F45" s="118"/>
      <c r="G45" s="118"/>
      <c r="H45" s="118"/>
      <c r="I45" s="118"/>
      <c r="J45" s="118"/>
      <c r="K45" s="118"/>
      <c r="L45" s="118"/>
      <c r="M45" s="118"/>
      <c r="N45" s="118"/>
      <c r="O45" s="118"/>
      <c r="P45" s="120"/>
      <c r="Q45" s="120"/>
      <c r="R45" s="120"/>
      <c r="S45" s="120"/>
      <c r="T45" s="120"/>
      <c r="U45" s="120"/>
      <c r="V45" s="120"/>
      <c r="W45" s="120"/>
      <c r="X45" s="120"/>
      <c r="Y45" s="120"/>
      <c r="Z45" s="120"/>
    </row>
    <row r="46" spans="1:26" ht="15.75" customHeight="1">
      <c r="A46" s="118"/>
      <c r="B46" s="118"/>
      <c r="C46" s="119"/>
      <c r="D46" s="119"/>
      <c r="E46" s="118"/>
      <c r="F46" s="118"/>
      <c r="G46" s="118"/>
      <c r="H46" s="118"/>
      <c r="I46" s="118"/>
      <c r="J46" s="118"/>
      <c r="K46" s="118"/>
      <c r="L46" s="118"/>
      <c r="M46" s="118"/>
      <c r="N46" s="118"/>
      <c r="O46" s="118"/>
      <c r="P46" s="120"/>
      <c r="Q46" s="120"/>
      <c r="R46" s="120"/>
      <c r="S46" s="120"/>
      <c r="T46" s="120"/>
      <c r="U46" s="120"/>
      <c r="V46" s="120"/>
      <c r="W46" s="120"/>
      <c r="X46" s="120"/>
      <c r="Y46" s="120"/>
      <c r="Z46" s="120"/>
    </row>
    <row r="47" spans="1:26" ht="15.75" customHeight="1">
      <c r="A47" s="118"/>
      <c r="B47" s="118"/>
      <c r="C47" s="119"/>
      <c r="D47" s="119"/>
      <c r="E47" s="118"/>
      <c r="F47" s="118"/>
      <c r="G47" s="118"/>
      <c r="H47" s="118"/>
      <c r="I47" s="118"/>
      <c r="J47" s="118"/>
      <c r="K47" s="118"/>
      <c r="L47" s="118"/>
      <c r="M47" s="118"/>
      <c r="N47" s="118"/>
      <c r="O47" s="118"/>
      <c r="P47" s="120"/>
      <c r="Q47" s="120"/>
      <c r="R47" s="120"/>
      <c r="S47" s="120"/>
      <c r="T47" s="120"/>
      <c r="U47" s="120"/>
      <c r="V47" s="120"/>
      <c r="W47" s="120"/>
      <c r="X47" s="120"/>
      <c r="Y47" s="120"/>
      <c r="Z47" s="120"/>
    </row>
    <row r="48" spans="1:26" ht="15.75" customHeight="1">
      <c r="A48" s="118"/>
      <c r="B48" s="118"/>
      <c r="C48" s="119"/>
      <c r="D48" s="119"/>
      <c r="E48" s="118"/>
      <c r="F48" s="118"/>
      <c r="G48" s="118"/>
      <c r="H48" s="118"/>
      <c r="I48" s="118"/>
      <c r="J48" s="118"/>
      <c r="K48" s="118"/>
      <c r="L48" s="118"/>
      <c r="M48" s="118"/>
      <c r="N48" s="118"/>
      <c r="O48" s="118"/>
      <c r="P48" s="120"/>
      <c r="Q48" s="120"/>
      <c r="R48" s="120"/>
      <c r="S48" s="120"/>
      <c r="T48" s="120"/>
      <c r="U48" s="120"/>
      <c r="V48" s="120"/>
      <c r="W48" s="120"/>
      <c r="X48" s="120"/>
      <c r="Y48" s="120"/>
      <c r="Z48" s="120"/>
    </row>
    <row r="49" spans="1:26" ht="15.75" customHeight="1">
      <c r="A49" s="118"/>
      <c r="B49" s="118"/>
      <c r="C49" s="119"/>
      <c r="D49" s="119"/>
      <c r="E49" s="118"/>
      <c r="F49" s="118"/>
      <c r="G49" s="118"/>
      <c r="H49" s="118"/>
      <c r="I49" s="118"/>
      <c r="J49" s="118"/>
      <c r="K49" s="118"/>
      <c r="L49" s="118"/>
      <c r="M49" s="118"/>
      <c r="N49" s="118"/>
      <c r="O49" s="118"/>
      <c r="P49" s="120"/>
      <c r="Q49" s="120"/>
      <c r="R49" s="120"/>
      <c r="S49" s="120"/>
      <c r="T49" s="120"/>
      <c r="U49" s="120"/>
      <c r="V49" s="120"/>
      <c r="W49" s="120"/>
      <c r="X49" s="120"/>
      <c r="Y49" s="120"/>
      <c r="Z49" s="120"/>
    </row>
    <row r="50" spans="1:26" ht="15.75" customHeight="1">
      <c r="A50" s="118"/>
      <c r="B50" s="118"/>
      <c r="C50" s="119"/>
      <c r="D50" s="119"/>
      <c r="E50" s="118"/>
      <c r="F50" s="118"/>
      <c r="G50" s="118"/>
      <c r="H50" s="118"/>
      <c r="I50" s="118"/>
      <c r="J50" s="118"/>
      <c r="K50" s="118"/>
      <c r="L50" s="118"/>
      <c r="M50" s="118"/>
      <c r="N50" s="118"/>
      <c r="O50" s="118"/>
      <c r="P50" s="120"/>
      <c r="Q50" s="120"/>
      <c r="R50" s="120"/>
      <c r="S50" s="120"/>
      <c r="T50" s="120"/>
      <c r="U50" s="120"/>
      <c r="V50" s="120"/>
      <c r="W50" s="120"/>
      <c r="X50" s="120"/>
      <c r="Y50" s="120"/>
      <c r="Z50" s="120"/>
    </row>
    <row r="51" spans="1:26" ht="15.75" customHeight="1">
      <c r="A51" s="118"/>
      <c r="B51" s="118"/>
      <c r="C51" s="119"/>
      <c r="D51" s="119"/>
      <c r="E51" s="118"/>
      <c r="F51" s="118"/>
      <c r="G51" s="118"/>
      <c r="H51" s="118"/>
      <c r="I51" s="118"/>
      <c r="J51" s="118"/>
      <c r="K51" s="118"/>
      <c r="L51" s="118"/>
      <c r="M51" s="118"/>
      <c r="N51" s="118"/>
      <c r="O51" s="118"/>
      <c r="P51" s="120"/>
      <c r="Q51" s="120"/>
      <c r="R51" s="120"/>
      <c r="S51" s="120"/>
      <c r="T51" s="120"/>
      <c r="U51" s="120"/>
      <c r="V51" s="120"/>
      <c r="W51" s="120"/>
      <c r="X51" s="120"/>
      <c r="Y51" s="120"/>
      <c r="Z51" s="120"/>
    </row>
    <row r="52" spans="1:26" ht="15.75" customHeight="1">
      <c r="A52" s="118"/>
      <c r="B52" s="120"/>
      <c r="C52" s="122"/>
      <c r="D52" s="122"/>
      <c r="E52" s="120"/>
      <c r="F52" s="120"/>
      <c r="G52" s="120"/>
      <c r="H52" s="120"/>
      <c r="I52" s="120"/>
      <c r="J52" s="120"/>
      <c r="K52" s="120"/>
      <c r="L52" s="120"/>
      <c r="M52" s="120"/>
      <c r="N52" s="120"/>
      <c r="O52" s="120"/>
      <c r="P52" s="120"/>
      <c r="Q52" s="120"/>
      <c r="R52" s="120"/>
      <c r="S52" s="120"/>
      <c r="T52" s="120"/>
      <c r="U52" s="120"/>
      <c r="V52" s="120"/>
      <c r="W52" s="120"/>
      <c r="X52" s="120"/>
      <c r="Y52" s="120"/>
      <c r="Z52" s="120"/>
    </row>
    <row r="53" spans="1:26" ht="15.75" customHeight="1">
      <c r="A53" s="118"/>
      <c r="B53" s="120"/>
      <c r="C53" s="122"/>
      <c r="D53" s="122"/>
      <c r="E53" s="120"/>
      <c r="F53" s="120"/>
      <c r="G53" s="120"/>
      <c r="H53" s="120"/>
      <c r="I53" s="120"/>
      <c r="J53" s="120"/>
      <c r="K53" s="120"/>
      <c r="L53" s="120"/>
      <c r="M53" s="120"/>
      <c r="N53" s="120"/>
      <c r="O53" s="120"/>
      <c r="P53" s="120"/>
      <c r="Q53" s="120"/>
      <c r="R53" s="120"/>
      <c r="S53" s="120"/>
      <c r="T53" s="120"/>
      <c r="U53" s="120"/>
      <c r="V53" s="120"/>
      <c r="W53" s="120"/>
      <c r="X53" s="120"/>
      <c r="Y53" s="120"/>
      <c r="Z53" s="120"/>
    </row>
    <row r="54" spans="1:26" ht="15.75" customHeight="1">
      <c r="A54" s="118"/>
      <c r="B54" s="120"/>
      <c r="C54" s="122"/>
      <c r="D54" s="122"/>
      <c r="E54" s="120"/>
      <c r="F54" s="120"/>
      <c r="G54" s="120"/>
      <c r="H54" s="120"/>
      <c r="I54" s="120"/>
      <c r="J54" s="120"/>
      <c r="K54" s="120"/>
      <c r="L54" s="120"/>
      <c r="M54" s="120"/>
      <c r="N54" s="120"/>
      <c r="O54" s="120"/>
      <c r="P54" s="120"/>
      <c r="Q54" s="120"/>
      <c r="R54" s="120"/>
      <c r="S54" s="120"/>
      <c r="T54" s="120"/>
      <c r="U54" s="120"/>
      <c r="V54" s="120"/>
      <c r="W54" s="120"/>
      <c r="X54" s="120"/>
      <c r="Y54" s="120"/>
      <c r="Z54" s="120"/>
    </row>
    <row r="55" spans="1:26" ht="15.75" customHeight="1">
      <c r="A55" s="118"/>
      <c r="B55" s="120"/>
      <c r="C55" s="122"/>
      <c r="D55" s="122"/>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5.75" customHeight="1">
      <c r="A56" s="118"/>
      <c r="B56" s="120"/>
      <c r="C56" s="122"/>
      <c r="D56" s="122"/>
      <c r="E56" s="120"/>
      <c r="F56" s="120"/>
      <c r="G56" s="120"/>
      <c r="H56" s="120"/>
      <c r="I56" s="120"/>
      <c r="J56" s="120"/>
      <c r="K56" s="120"/>
      <c r="L56" s="120"/>
      <c r="M56" s="120"/>
      <c r="N56" s="120"/>
      <c r="O56" s="120"/>
      <c r="P56" s="120"/>
      <c r="Q56" s="120"/>
      <c r="R56" s="120"/>
      <c r="S56" s="120"/>
      <c r="T56" s="120"/>
      <c r="U56" s="120"/>
      <c r="V56" s="120"/>
      <c r="W56" s="120"/>
      <c r="X56" s="120"/>
      <c r="Y56" s="120"/>
      <c r="Z56" s="120"/>
    </row>
    <row r="57" spans="1:26" ht="15.75" customHeight="1">
      <c r="A57" s="118"/>
      <c r="B57" s="120"/>
      <c r="C57" s="122"/>
      <c r="D57" s="122"/>
      <c r="E57" s="120"/>
      <c r="F57" s="120"/>
      <c r="G57" s="120"/>
      <c r="H57" s="120"/>
      <c r="I57" s="120"/>
      <c r="J57" s="120"/>
      <c r="K57" s="120"/>
      <c r="L57" s="120"/>
      <c r="M57" s="120"/>
      <c r="N57" s="120"/>
      <c r="O57" s="120"/>
      <c r="P57" s="120"/>
      <c r="Q57" s="120"/>
      <c r="R57" s="120"/>
      <c r="S57" s="120"/>
      <c r="T57" s="120"/>
      <c r="U57" s="120"/>
      <c r="V57" s="120"/>
      <c r="W57" s="120"/>
      <c r="X57" s="120"/>
      <c r="Y57" s="120"/>
      <c r="Z57" s="120"/>
    </row>
    <row r="58" spans="1:26" ht="15.75" customHeight="1">
      <c r="A58" s="118"/>
      <c r="B58" s="120"/>
      <c r="C58" s="122"/>
      <c r="D58" s="122"/>
      <c r="E58" s="120"/>
      <c r="F58" s="120"/>
      <c r="G58" s="120"/>
      <c r="H58" s="120"/>
      <c r="I58" s="120"/>
      <c r="J58" s="120"/>
      <c r="K58" s="120"/>
      <c r="L58" s="120"/>
      <c r="M58" s="120"/>
      <c r="N58" s="120"/>
      <c r="O58" s="120"/>
      <c r="P58" s="120"/>
      <c r="Q58" s="120"/>
      <c r="R58" s="120"/>
      <c r="S58" s="120"/>
      <c r="T58" s="120"/>
      <c r="U58" s="120"/>
      <c r="V58" s="120"/>
      <c r="W58" s="120"/>
      <c r="X58" s="120"/>
      <c r="Y58" s="120"/>
      <c r="Z58" s="120"/>
    </row>
    <row r="59" spans="1:26" ht="15.75" customHeight="1">
      <c r="A59" s="118"/>
      <c r="B59" s="120"/>
      <c r="C59" s="122"/>
      <c r="D59" s="122"/>
      <c r="E59" s="120"/>
      <c r="F59" s="120"/>
      <c r="G59" s="120"/>
      <c r="H59" s="120"/>
      <c r="I59" s="120"/>
      <c r="J59" s="120"/>
      <c r="K59" s="120"/>
      <c r="L59" s="120"/>
      <c r="M59" s="120"/>
      <c r="N59" s="120"/>
      <c r="O59" s="120"/>
      <c r="P59" s="120"/>
      <c r="Q59" s="120"/>
      <c r="R59" s="120"/>
      <c r="S59" s="120"/>
      <c r="T59" s="120"/>
      <c r="U59" s="120"/>
      <c r="V59" s="120"/>
      <c r="W59" s="120"/>
      <c r="X59" s="120"/>
      <c r="Y59" s="120"/>
      <c r="Z59" s="120"/>
    </row>
    <row r="60" spans="1:26" ht="15.75" customHeight="1">
      <c r="A60" s="118"/>
      <c r="B60" s="120"/>
      <c r="C60" s="122"/>
      <c r="D60" s="122"/>
      <c r="E60" s="120"/>
      <c r="F60" s="120"/>
      <c r="G60" s="120"/>
      <c r="H60" s="120"/>
      <c r="I60" s="120"/>
      <c r="J60" s="120"/>
      <c r="K60" s="120"/>
      <c r="L60" s="120"/>
      <c r="M60" s="120"/>
      <c r="N60" s="120"/>
      <c r="O60" s="120"/>
      <c r="P60" s="120"/>
      <c r="Q60" s="120"/>
      <c r="R60" s="120"/>
      <c r="S60" s="120"/>
      <c r="T60" s="120"/>
      <c r="U60" s="120"/>
      <c r="V60" s="120"/>
      <c r="W60" s="120"/>
      <c r="X60" s="120"/>
      <c r="Y60" s="120"/>
      <c r="Z60" s="120"/>
    </row>
    <row r="61" spans="1:26" ht="15.75" customHeight="1">
      <c r="A61" s="118"/>
      <c r="B61" s="120"/>
      <c r="C61" s="122"/>
      <c r="D61" s="122"/>
      <c r="E61" s="120"/>
      <c r="F61" s="120"/>
      <c r="G61" s="120"/>
      <c r="H61" s="120"/>
      <c r="I61" s="120"/>
      <c r="J61" s="120"/>
      <c r="K61" s="120"/>
      <c r="L61" s="120"/>
      <c r="M61" s="120"/>
      <c r="N61" s="120"/>
      <c r="O61" s="120"/>
      <c r="P61" s="120"/>
      <c r="Q61" s="120"/>
      <c r="R61" s="120"/>
      <c r="S61" s="120"/>
      <c r="T61" s="120"/>
      <c r="U61" s="120"/>
      <c r="V61" s="120"/>
      <c r="W61" s="120"/>
      <c r="X61" s="120"/>
      <c r="Y61" s="120"/>
      <c r="Z61" s="120"/>
    </row>
    <row r="62" spans="1:26" ht="15.75" customHeight="1">
      <c r="A62" s="118"/>
      <c r="B62" s="120"/>
      <c r="C62" s="122"/>
      <c r="D62" s="122"/>
      <c r="E62" s="120"/>
      <c r="F62" s="120"/>
      <c r="G62" s="120"/>
      <c r="H62" s="120"/>
      <c r="I62" s="120"/>
      <c r="J62" s="120"/>
      <c r="K62" s="120"/>
      <c r="L62" s="120"/>
      <c r="M62" s="120"/>
      <c r="N62" s="120"/>
      <c r="O62" s="120"/>
      <c r="P62" s="120"/>
      <c r="Q62" s="120"/>
      <c r="R62" s="120"/>
      <c r="S62" s="120"/>
      <c r="T62" s="120"/>
      <c r="U62" s="120"/>
      <c r="V62" s="120"/>
      <c r="W62" s="120"/>
      <c r="X62" s="120"/>
      <c r="Y62" s="120"/>
      <c r="Z62" s="120"/>
    </row>
    <row r="63" spans="1:26" ht="15.75" customHeight="1">
      <c r="A63" s="118"/>
      <c r="B63" s="120"/>
      <c r="C63" s="122"/>
      <c r="D63" s="122"/>
      <c r="E63" s="120"/>
      <c r="F63" s="120"/>
      <c r="G63" s="120"/>
      <c r="H63" s="120"/>
      <c r="I63" s="120"/>
      <c r="J63" s="120"/>
      <c r="K63" s="120"/>
      <c r="L63" s="120"/>
      <c r="M63" s="120"/>
      <c r="N63" s="120"/>
      <c r="O63" s="120"/>
      <c r="P63" s="120"/>
      <c r="Q63" s="120"/>
      <c r="R63" s="120"/>
      <c r="S63" s="120"/>
      <c r="T63" s="120"/>
      <c r="U63" s="120"/>
      <c r="V63" s="120"/>
      <c r="W63" s="120"/>
      <c r="X63" s="120"/>
      <c r="Y63" s="120"/>
      <c r="Z63" s="120"/>
    </row>
    <row r="64" spans="1:26" ht="15.75" customHeight="1">
      <c r="A64" s="118"/>
      <c r="B64" s="120"/>
      <c r="C64" s="122"/>
      <c r="D64" s="122"/>
      <c r="E64" s="120"/>
      <c r="F64" s="120"/>
      <c r="G64" s="120"/>
      <c r="H64" s="120"/>
      <c r="I64" s="120"/>
      <c r="J64" s="120"/>
      <c r="K64" s="120"/>
      <c r="L64" s="120"/>
      <c r="M64" s="120"/>
      <c r="N64" s="120"/>
      <c r="O64" s="120"/>
      <c r="P64" s="120"/>
      <c r="Q64" s="120"/>
      <c r="R64" s="120"/>
      <c r="S64" s="120"/>
      <c r="T64" s="120"/>
      <c r="U64" s="120"/>
      <c r="V64" s="120"/>
      <c r="W64" s="120"/>
      <c r="X64" s="120"/>
      <c r="Y64" s="120"/>
      <c r="Z64" s="120"/>
    </row>
    <row r="65" spans="1:26" ht="15.75" customHeight="1">
      <c r="A65" s="118"/>
      <c r="B65" s="120"/>
      <c r="C65" s="122"/>
      <c r="D65" s="122"/>
      <c r="E65" s="120"/>
      <c r="F65" s="120"/>
      <c r="G65" s="120"/>
      <c r="H65" s="120"/>
      <c r="I65" s="120"/>
      <c r="J65" s="120"/>
      <c r="K65" s="120"/>
      <c r="L65" s="120"/>
      <c r="M65" s="120"/>
      <c r="N65" s="120"/>
      <c r="O65" s="120"/>
      <c r="P65" s="120"/>
      <c r="Q65" s="120"/>
      <c r="R65" s="120"/>
      <c r="S65" s="120"/>
      <c r="T65" s="120"/>
      <c r="U65" s="120"/>
      <c r="V65" s="120"/>
      <c r="W65" s="120"/>
      <c r="X65" s="120"/>
      <c r="Y65" s="120"/>
      <c r="Z65" s="120"/>
    </row>
    <row r="66" spans="1:26" ht="15.75" customHeight="1">
      <c r="A66" s="118"/>
      <c r="B66" s="120"/>
      <c r="C66" s="122"/>
      <c r="D66" s="122"/>
      <c r="E66" s="120"/>
      <c r="F66" s="120"/>
      <c r="G66" s="120"/>
      <c r="H66" s="120"/>
      <c r="I66" s="120"/>
      <c r="J66" s="120"/>
      <c r="K66" s="120"/>
      <c r="L66" s="120"/>
      <c r="M66" s="120"/>
      <c r="N66" s="120"/>
      <c r="O66" s="120"/>
      <c r="P66" s="120"/>
      <c r="Q66" s="120"/>
      <c r="R66" s="120"/>
      <c r="S66" s="120"/>
      <c r="T66" s="120"/>
      <c r="U66" s="120"/>
      <c r="V66" s="120"/>
      <c r="W66" s="120"/>
      <c r="X66" s="120"/>
      <c r="Y66" s="120"/>
      <c r="Z66" s="120"/>
    </row>
    <row r="67" spans="1:26" ht="15.75" customHeight="1">
      <c r="A67" s="118"/>
      <c r="B67" s="120"/>
      <c r="C67" s="122"/>
      <c r="D67" s="122"/>
      <c r="E67" s="120"/>
      <c r="F67" s="120"/>
      <c r="G67" s="120"/>
      <c r="H67" s="120"/>
      <c r="I67" s="120"/>
      <c r="J67" s="120"/>
      <c r="K67" s="120"/>
      <c r="L67" s="120"/>
      <c r="M67" s="120"/>
      <c r="N67" s="120"/>
      <c r="O67" s="120"/>
      <c r="P67" s="120"/>
      <c r="Q67" s="120"/>
      <c r="R67" s="120"/>
      <c r="S67" s="120"/>
      <c r="T67" s="120"/>
      <c r="U67" s="120"/>
      <c r="V67" s="120"/>
      <c r="W67" s="120"/>
      <c r="X67" s="120"/>
      <c r="Y67" s="120"/>
      <c r="Z67" s="120"/>
    </row>
    <row r="68" spans="1:26" ht="15.75" customHeight="1">
      <c r="A68" s="118"/>
      <c r="B68" s="120"/>
      <c r="C68" s="122"/>
      <c r="D68" s="122"/>
      <c r="E68" s="120"/>
      <c r="F68" s="120"/>
      <c r="G68" s="120"/>
      <c r="H68" s="120"/>
      <c r="I68" s="120"/>
      <c r="J68" s="120"/>
      <c r="K68" s="120"/>
      <c r="L68" s="120"/>
      <c r="M68" s="120"/>
      <c r="N68" s="120"/>
      <c r="O68" s="120"/>
      <c r="P68" s="120"/>
      <c r="Q68" s="120"/>
      <c r="R68" s="120"/>
      <c r="S68" s="120"/>
      <c r="T68" s="120"/>
      <c r="U68" s="120"/>
      <c r="V68" s="120"/>
      <c r="W68" s="120"/>
      <c r="X68" s="120"/>
      <c r="Y68" s="120"/>
      <c r="Z68" s="120"/>
    </row>
    <row r="69" spans="1:26" ht="15.75" customHeight="1">
      <c r="A69" s="118"/>
      <c r="B69" s="120"/>
      <c r="C69" s="122"/>
      <c r="D69" s="122"/>
      <c r="E69" s="120"/>
      <c r="F69" s="120"/>
      <c r="G69" s="120"/>
      <c r="H69" s="120"/>
      <c r="I69" s="120"/>
      <c r="J69" s="120"/>
      <c r="K69" s="120"/>
      <c r="L69" s="120"/>
      <c r="M69" s="120"/>
      <c r="N69" s="120"/>
      <c r="O69" s="120"/>
      <c r="P69" s="120"/>
      <c r="Q69" s="120"/>
      <c r="R69" s="120"/>
      <c r="S69" s="120"/>
      <c r="T69" s="120"/>
      <c r="U69" s="120"/>
      <c r="V69" s="120"/>
      <c r="W69" s="120"/>
      <c r="X69" s="120"/>
      <c r="Y69" s="120"/>
      <c r="Z69" s="120"/>
    </row>
    <row r="70" spans="1:26" ht="15.75" customHeight="1">
      <c r="A70" s="118"/>
      <c r="B70" s="120"/>
      <c r="C70" s="122"/>
      <c r="D70" s="122"/>
      <c r="E70" s="120"/>
      <c r="F70" s="120"/>
      <c r="G70" s="120"/>
      <c r="H70" s="120"/>
      <c r="I70" s="120"/>
      <c r="J70" s="120"/>
      <c r="K70" s="120"/>
      <c r="L70" s="120"/>
      <c r="M70" s="120"/>
      <c r="N70" s="120"/>
      <c r="O70" s="120"/>
      <c r="P70" s="120"/>
      <c r="Q70" s="120"/>
      <c r="R70" s="120"/>
      <c r="S70" s="120"/>
      <c r="T70" s="120"/>
      <c r="U70" s="120"/>
      <c r="V70" s="120"/>
      <c r="W70" s="120"/>
      <c r="X70" s="120"/>
      <c r="Y70" s="120"/>
      <c r="Z70" s="120"/>
    </row>
    <row r="71" spans="1:26" ht="15.75" customHeight="1">
      <c r="A71" s="118"/>
      <c r="B71" s="120"/>
      <c r="C71" s="122"/>
      <c r="D71" s="122"/>
      <c r="E71" s="120"/>
      <c r="F71" s="120"/>
      <c r="G71" s="120"/>
      <c r="H71" s="120"/>
      <c r="I71" s="120"/>
      <c r="J71" s="120"/>
      <c r="K71" s="120"/>
      <c r="L71" s="120"/>
      <c r="M71" s="120"/>
      <c r="N71" s="120"/>
      <c r="O71" s="120"/>
      <c r="P71" s="120"/>
      <c r="Q71" s="120"/>
      <c r="R71" s="120"/>
      <c r="S71" s="120"/>
      <c r="T71" s="120"/>
      <c r="U71" s="120"/>
      <c r="V71" s="120"/>
      <c r="W71" s="120"/>
      <c r="X71" s="120"/>
      <c r="Y71" s="120"/>
      <c r="Z71" s="120"/>
    </row>
    <row r="72" spans="1:26" ht="15.75" customHeight="1">
      <c r="A72" s="118"/>
      <c r="B72" s="120"/>
      <c r="C72" s="122"/>
      <c r="D72" s="122"/>
      <c r="E72" s="120"/>
      <c r="F72" s="120"/>
      <c r="G72" s="120"/>
      <c r="H72" s="120"/>
      <c r="I72" s="120"/>
      <c r="J72" s="120"/>
      <c r="K72" s="120"/>
      <c r="L72" s="120"/>
      <c r="M72" s="120"/>
      <c r="N72" s="120"/>
      <c r="O72" s="120"/>
      <c r="P72" s="120"/>
      <c r="Q72" s="120"/>
      <c r="R72" s="120"/>
      <c r="S72" s="120"/>
      <c r="T72" s="120"/>
      <c r="U72" s="120"/>
      <c r="V72" s="120"/>
      <c r="W72" s="120"/>
      <c r="X72" s="120"/>
      <c r="Y72" s="120"/>
      <c r="Z72" s="120"/>
    </row>
    <row r="73" spans="1:26" ht="15.75" customHeight="1">
      <c r="A73" s="118"/>
      <c r="B73" s="120"/>
      <c r="C73" s="122"/>
      <c r="D73" s="122"/>
      <c r="E73" s="120"/>
      <c r="F73" s="120"/>
      <c r="G73" s="120"/>
      <c r="H73" s="120"/>
      <c r="I73" s="120"/>
      <c r="J73" s="120"/>
      <c r="K73" s="120"/>
      <c r="L73" s="120"/>
      <c r="M73" s="120"/>
      <c r="N73" s="120"/>
      <c r="O73" s="120"/>
      <c r="P73" s="120"/>
      <c r="Q73" s="120"/>
      <c r="R73" s="120"/>
      <c r="S73" s="120"/>
      <c r="T73" s="120"/>
      <c r="U73" s="120"/>
      <c r="V73" s="120"/>
      <c r="W73" s="120"/>
      <c r="X73" s="120"/>
      <c r="Y73" s="120"/>
      <c r="Z73" s="120"/>
    </row>
    <row r="74" spans="1:26" ht="15.75" customHeight="1">
      <c r="A74" s="118"/>
      <c r="B74" s="120"/>
      <c r="C74" s="122"/>
      <c r="D74" s="122"/>
      <c r="E74" s="120"/>
      <c r="F74" s="120"/>
      <c r="G74" s="120"/>
      <c r="H74" s="120"/>
      <c r="I74" s="120"/>
      <c r="J74" s="120"/>
      <c r="K74" s="120"/>
      <c r="L74" s="120"/>
      <c r="M74" s="120"/>
      <c r="N74" s="120"/>
      <c r="O74" s="120"/>
      <c r="P74" s="120"/>
      <c r="Q74" s="120"/>
      <c r="R74" s="120"/>
      <c r="S74" s="120"/>
      <c r="T74" s="120"/>
      <c r="U74" s="120"/>
      <c r="V74" s="120"/>
      <c r="W74" s="120"/>
      <c r="X74" s="120"/>
      <c r="Y74" s="120"/>
      <c r="Z74" s="120"/>
    </row>
    <row r="75" spans="1:26" ht="15.75" customHeight="1">
      <c r="A75" s="118"/>
      <c r="B75" s="120"/>
      <c r="C75" s="122"/>
      <c r="D75" s="122"/>
      <c r="E75" s="120"/>
      <c r="F75" s="120"/>
      <c r="G75" s="120"/>
      <c r="H75" s="120"/>
      <c r="I75" s="120"/>
      <c r="J75" s="120"/>
      <c r="K75" s="120"/>
      <c r="L75" s="120"/>
      <c r="M75" s="120"/>
      <c r="N75" s="120"/>
      <c r="O75" s="120"/>
      <c r="P75" s="120"/>
      <c r="Q75" s="120"/>
      <c r="R75" s="120"/>
      <c r="S75" s="120"/>
      <c r="T75" s="120"/>
      <c r="U75" s="120"/>
      <c r="V75" s="120"/>
      <c r="W75" s="120"/>
      <c r="X75" s="120"/>
      <c r="Y75" s="120"/>
      <c r="Z75" s="120"/>
    </row>
    <row r="76" spans="1:26" ht="15.75" customHeight="1">
      <c r="A76" s="118"/>
      <c r="B76" s="120"/>
      <c r="C76" s="122"/>
      <c r="D76" s="122"/>
      <c r="E76" s="120"/>
      <c r="F76" s="120"/>
      <c r="G76" s="120"/>
      <c r="H76" s="120"/>
      <c r="I76" s="120"/>
      <c r="J76" s="120"/>
      <c r="K76" s="120"/>
      <c r="L76" s="120"/>
      <c r="M76" s="120"/>
      <c r="N76" s="120"/>
      <c r="O76" s="120"/>
      <c r="P76" s="120"/>
      <c r="Q76" s="120"/>
      <c r="R76" s="120"/>
      <c r="S76" s="120"/>
      <c r="T76" s="120"/>
      <c r="U76" s="120"/>
      <c r="V76" s="120"/>
      <c r="W76" s="120"/>
      <c r="X76" s="120"/>
      <c r="Y76" s="120"/>
      <c r="Z76" s="120"/>
    </row>
    <row r="77" spans="1:26" ht="15.75" customHeight="1">
      <c r="A77" s="118"/>
      <c r="B77" s="120"/>
      <c r="C77" s="122"/>
      <c r="D77" s="122"/>
      <c r="E77" s="120"/>
      <c r="F77" s="120"/>
      <c r="G77" s="120"/>
      <c r="H77" s="120"/>
      <c r="I77" s="120"/>
      <c r="J77" s="120"/>
      <c r="K77" s="120"/>
      <c r="L77" s="120"/>
      <c r="M77" s="120"/>
      <c r="N77" s="120"/>
      <c r="O77" s="120"/>
      <c r="P77" s="120"/>
      <c r="Q77" s="120"/>
      <c r="R77" s="120"/>
      <c r="S77" s="120"/>
      <c r="T77" s="120"/>
      <c r="U77" s="120"/>
      <c r="V77" s="120"/>
      <c r="W77" s="120"/>
      <c r="X77" s="120"/>
      <c r="Y77" s="120"/>
      <c r="Z77" s="120"/>
    </row>
    <row r="78" spans="1:26" ht="15.75" customHeight="1">
      <c r="A78" s="118"/>
      <c r="B78" s="120"/>
      <c r="C78" s="122"/>
      <c r="D78" s="122"/>
      <c r="E78" s="120"/>
      <c r="F78" s="120"/>
      <c r="G78" s="120"/>
      <c r="H78" s="120"/>
      <c r="I78" s="120"/>
      <c r="J78" s="120"/>
      <c r="K78" s="120"/>
      <c r="L78" s="120"/>
      <c r="M78" s="120"/>
      <c r="N78" s="120"/>
      <c r="O78" s="120"/>
      <c r="P78" s="120"/>
      <c r="Q78" s="120"/>
      <c r="R78" s="120"/>
      <c r="S78" s="120"/>
      <c r="T78" s="120"/>
      <c r="U78" s="120"/>
      <c r="V78" s="120"/>
      <c r="W78" s="120"/>
      <c r="X78" s="120"/>
      <c r="Y78" s="120"/>
      <c r="Z78" s="120"/>
    </row>
    <row r="79" spans="1:26" ht="15.75" customHeight="1">
      <c r="A79" s="118"/>
      <c r="B79" s="120"/>
      <c r="C79" s="122"/>
      <c r="D79" s="122"/>
      <c r="E79" s="120"/>
      <c r="F79" s="120"/>
      <c r="G79" s="120"/>
      <c r="H79" s="120"/>
      <c r="I79" s="120"/>
      <c r="J79" s="120"/>
      <c r="K79" s="120"/>
      <c r="L79" s="120"/>
      <c r="M79" s="120"/>
      <c r="N79" s="120"/>
      <c r="O79" s="120"/>
      <c r="P79" s="120"/>
      <c r="Q79" s="120"/>
      <c r="R79" s="120"/>
      <c r="S79" s="120"/>
      <c r="T79" s="120"/>
      <c r="U79" s="120"/>
      <c r="V79" s="120"/>
      <c r="W79" s="120"/>
      <c r="X79" s="120"/>
      <c r="Y79" s="120"/>
      <c r="Z79" s="120"/>
    </row>
    <row r="80" spans="1:26" ht="15.75" customHeight="1">
      <c r="A80" s="118"/>
      <c r="B80" s="120"/>
      <c r="C80" s="122"/>
      <c r="D80" s="122"/>
      <c r="E80" s="120"/>
      <c r="F80" s="120"/>
      <c r="G80" s="120"/>
      <c r="H80" s="120"/>
      <c r="I80" s="120"/>
      <c r="J80" s="120"/>
      <c r="K80" s="120"/>
      <c r="L80" s="120"/>
      <c r="M80" s="120"/>
      <c r="N80" s="120"/>
      <c r="O80" s="120"/>
      <c r="P80" s="120"/>
      <c r="Q80" s="120"/>
      <c r="R80" s="120"/>
      <c r="S80" s="120"/>
      <c r="T80" s="120"/>
      <c r="U80" s="120"/>
      <c r="V80" s="120"/>
      <c r="W80" s="120"/>
      <c r="X80" s="120"/>
      <c r="Y80" s="120"/>
      <c r="Z80" s="120"/>
    </row>
    <row r="81" spans="1:26" ht="15.75" customHeight="1">
      <c r="A81" s="118"/>
      <c r="B81" s="120"/>
      <c r="C81" s="122"/>
      <c r="D81" s="122"/>
      <c r="E81" s="120"/>
      <c r="F81" s="120"/>
      <c r="G81" s="120"/>
      <c r="H81" s="120"/>
      <c r="I81" s="120"/>
      <c r="J81" s="120"/>
      <c r="K81" s="120"/>
      <c r="L81" s="120"/>
      <c r="M81" s="120"/>
      <c r="N81" s="120"/>
      <c r="O81" s="120"/>
      <c r="P81" s="120"/>
      <c r="Q81" s="120"/>
      <c r="R81" s="120"/>
      <c r="S81" s="120"/>
      <c r="T81" s="120"/>
      <c r="U81" s="120"/>
      <c r="V81" s="120"/>
      <c r="W81" s="120"/>
      <c r="X81" s="120"/>
      <c r="Y81" s="120"/>
      <c r="Z81" s="120"/>
    </row>
    <row r="82" spans="1:26" ht="15.75" customHeight="1">
      <c r="A82" s="118"/>
      <c r="B82" s="120"/>
      <c r="C82" s="122"/>
      <c r="D82" s="122"/>
      <c r="E82" s="120"/>
      <c r="F82" s="120"/>
      <c r="G82" s="120"/>
      <c r="H82" s="120"/>
      <c r="I82" s="120"/>
      <c r="J82" s="120"/>
      <c r="K82" s="120"/>
      <c r="L82" s="120"/>
      <c r="M82" s="120"/>
      <c r="N82" s="120"/>
      <c r="O82" s="120"/>
      <c r="P82" s="120"/>
      <c r="Q82" s="120"/>
      <c r="R82" s="120"/>
      <c r="S82" s="120"/>
      <c r="T82" s="120"/>
      <c r="U82" s="120"/>
      <c r="V82" s="120"/>
      <c r="W82" s="120"/>
      <c r="X82" s="120"/>
      <c r="Y82" s="120"/>
      <c r="Z82" s="120"/>
    </row>
    <row r="83" spans="1:26" ht="15.75" customHeight="1">
      <c r="A83" s="118"/>
      <c r="B83" s="120"/>
      <c r="C83" s="122"/>
      <c r="D83" s="122"/>
      <c r="E83" s="120"/>
      <c r="F83" s="120"/>
      <c r="G83" s="120"/>
      <c r="H83" s="120"/>
      <c r="I83" s="120"/>
      <c r="J83" s="120"/>
      <c r="K83" s="120"/>
      <c r="L83" s="120"/>
      <c r="M83" s="120"/>
      <c r="N83" s="120"/>
      <c r="O83" s="120"/>
      <c r="P83" s="120"/>
      <c r="Q83" s="120"/>
      <c r="R83" s="120"/>
      <c r="S83" s="120"/>
      <c r="T83" s="120"/>
      <c r="U83" s="120"/>
      <c r="V83" s="120"/>
      <c r="W83" s="120"/>
      <c r="X83" s="120"/>
      <c r="Y83" s="120"/>
      <c r="Z83" s="120"/>
    </row>
    <row r="84" spans="1:26" ht="15.75" customHeight="1">
      <c r="A84" s="118"/>
      <c r="B84" s="120"/>
      <c r="C84" s="122"/>
      <c r="D84" s="122"/>
      <c r="E84" s="120"/>
      <c r="F84" s="120"/>
      <c r="G84" s="120"/>
      <c r="H84" s="120"/>
      <c r="I84" s="120"/>
      <c r="J84" s="120"/>
      <c r="K84" s="120"/>
      <c r="L84" s="120"/>
      <c r="M84" s="120"/>
      <c r="N84" s="120"/>
      <c r="O84" s="120"/>
      <c r="P84" s="120"/>
      <c r="Q84" s="120"/>
      <c r="R84" s="120"/>
      <c r="S84" s="120"/>
      <c r="T84" s="120"/>
      <c r="U84" s="120"/>
      <c r="V84" s="120"/>
      <c r="W84" s="120"/>
      <c r="X84" s="120"/>
      <c r="Y84" s="120"/>
      <c r="Z84" s="120"/>
    </row>
    <row r="85" spans="1:26" ht="15.75" customHeight="1">
      <c r="A85" s="118"/>
      <c r="B85" s="120"/>
      <c r="C85" s="122"/>
      <c r="D85" s="122"/>
      <c r="E85" s="120"/>
      <c r="F85" s="120"/>
      <c r="G85" s="120"/>
      <c r="H85" s="120"/>
      <c r="I85" s="120"/>
      <c r="J85" s="120"/>
      <c r="K85" s="120"/>
      <c r="L85" s="120"/>
      <c r="M85" s="120"/>
      <c r="N85" s="120"/>
      <c r="O85" s="120"/>
      <c r="P85" s="120"/>
      <c r="Q85" s="120"/>
      <c r="R85" s="120"/>
      <c r="S85" s="120"/>
      <c r="T85" s="120"/>
      <c r="U85" s="120"/>
      <c r="V85" s="120"/>
      <c r="W85" s="120"/>
      <c r="X85" s="120"/>
      <c r="Y85" s="120"/>
      <c r="Z85" s="120"/>
    </row>
    <row r="86" spans="1:26" ht="15.75" customHeight="1">
      <c r="A86" s="118"/>
      <c r="B86" s="120"/>
      <c r="C86" s="122"/>
      <c r="D86" s="122"/>
      <c r="E86" s="120"/>
      <c r="F86" s="120"/>
      <c r="G86" s="120"/>
      <c r="H86" s="120"/>
      <c r="I86" s="120"/>
      <c r="J86" s="120"/>
      <c r="K86" s="120"/>
      <c r="L86" s="120"/>
      <c r="M86" s="120"/>
      <c r="N86" s="120"/>
      <c r="O86" s="120"/>
      <c r="P86" s="120"/>
      <c r="Q86" s="120"/>
      <c r="R86" s="120"/>
      <c r="S86" s="120"/>
      <c r="T86" s="120"/>
      <c r="U86" s="120"/>
      <c r="V86" s="120"/>
      <c r="W86" s="120"/>
      <c r="X86" s="120"/>
      <c r="Y86" s="120"/>
      <c r="Z86" s="120"/>
    </row>
    <row r="87" spans="1:26" ht="15.75" customHeight="1">
      <c r="A87" s="118"/>
      <c r="B87" s="120"/>
      <c r="C87" s="122"/>
      <c r="D87" s="122"/>
      <c r="E87" s="120"/>
      <c r="F87" s="120"/>
      <c r="G87" s="120"/>
      <c r="H87" s="120"/>
      <c r="I87" s="120"/>
      <c r="J87" s="120"/>
      <c r="K87" s="120"/>
      <c r="L87" s="120"/>
      <c r="M87" s="120"/>
      <c r="N87" s="120"/>
      <c r="O87" s="120"/>
      <c r="P87" s="120"/>
      <c r="Q87" s="120"/>
      <c r="R87" s="120"/>
      <c r="S87" s="120"/>
      <c r="T87" s="120"/>
      <c r="U87" s="120"/>
      <c r="V87" s="120"/>
      <c r="W87" s="120"/>
      <c r="X87" s="120"/>
      <c r="Y87" s="120"/>
      <c r="Z87" s="120"/>
    </row>
    <row r="88" spans="1:26" ht="15.75" customHeight="1">
      <c r="A88" s="118"/>
      <c r="B88" s="120"/>
      <c r="C88" s="122"/>
      <c r="D88" s="122"/>
      <c r="E88" s="120"/>
      <c r="F88" s="120"/>
      <c r="G88" s="120"/>
      <c r="H88" s="120"/>
      <c r="I88" s="120"/>
      <c r="J88" s="120"/>
      <c r="K88" s="120"/>
      <c r="L88" s="120"/>
      <c r="M88" s="120"/>
      <c r="N88" s="120"/>
      <c r="O88" s="120"/>
      <c r="P88" s="120"/>
      <c r="Q88" s="120"/>
      <c r="R88" s="120"/>
      <c r="S88" s="120"/>
      <c r="T88" s="120"/>
      <c r="U88" s="120"/>
      <c r="V88" s="120"/>
      <c r="W88" s="120"/>
      <c r="X88" s="120"/>
      <c r="Y88" s="120"/>
      <c r="Z88" s="120"/>
    </row>
    <row r="89" spans="1:26" ht="15.75" customHeight="1">
      <c r="A89" s="118"/>
      <c r="B89" s="120"/>
      <c r="C89" s="122"/>
      <c r="D89" s="122"/>
      <c r="E89" s="120"/>
      <c r="F89" s="120"/>
      <c r="G89" s="120"/>
      <c r="H89" s="120"/>
      <c r="I89" s="120"/>
      <c r="J89" s="120"/>
      <c r="K89" s="120"/>
      <c r="L89" s="120"/>
      <c r="M89" s="120"/>
      <c r="N89" s="120"/>
      <c r="O89" s="120"/>
      <c r="P89" s="120"/>
      <c r="Q89" s="120"/>
      <c r="R89" s="120"/>
      <c r="S89" s="120"/>
      <c r="T89" s="120"/>
      <c r="U89" s="120"/>
      <c r="V89" s="120"/>
      <c r="W89" s="120"/>
      <c r="X89" s="120"/>
      <c r="Y89" s="120"/>
      <c r="Z89" s="120"/>
    </row>
    <row r="90" spans="1:26" ht="15.75" customHeight="1">
      <c r="A90" s="118"/>
      <c r="B90" s="120"/>
      <c r="C90" s="122"/>
      <c r="D90" s="122"/>
      <c r="E90" s="120"/>
      <c r="F90" s="120"/>
      <c r="G90" s="120"/>
      <c r="H90" s="120"/>
      <c r="I90" s="120"/>
      <c r="J90" s="120"/>
      <c r="K90" s="120"/>
      <c r="L90" s="120"/>
      <c r="M90" s="120"/>
      <c r="N90" s="120"/>
      <c r="O90" s="120"/>
      <c r="P90" s="120"/>
      <c r="Q90" s="120"/>
      <c r="R90" s="120"/>
      <c r="S90" s="120"/>
      <c r="T90" s="120"/>
      <c r="U90" s="120"/>
      <c r="V90" s="120"/>
      <c r="W90" s="120"/>
      <c r="X90" s="120"/>
      <c r="Y90" s="120"/>
      <c r="Z90" s="120"/>
    </row>
    <row r="91" spans="1:26" ht="15.75" customHeight="1">
      <c r="A91" s="118"/>
      <c r="B91" s="120"/>
      <c r="C91" s="122"/>
      <c r="D91" s="122"/>
      <c r="E91" s="120"/>
      <c r="F91" s="120"/>
      <c r="G91" s="120"/>
      <c r="H91" s="120"/>
      <c r="I91" s="120"/>
      <c r="J91" s="120"/>
      <c r="K91" s="120"/>
      <c r="L91" s="120"/>
      <c r="M91" s="120"/>
      <c r="N91" s="120"/>
      <c r="O91" s="120"/>
      <c r="P91" s="120"/>
      <c r="Q91" s="120"/>
      <c r="R91" s="120"/>
      <c r="S91" s="120"/>
      <c r="T91" s="120"/>
      <c r="U91" s="120"/>
      <c r="V91" s="120"/>
      <c r="W91" s="120"/>
      <c r="X91" s="120"/>
      <c r="Y91" s="120"/>
      <c r="Z91" s="120"/>
    </row>
    <row r="92" spans="1:26" ht="15.75" customHeight="1">
      <c r="A92" s="118"/>
      <c r="B92" s="120"/>
      <c r="C92" s="122"/>
      <c r="D92" s="122"/>
      <c r="E92" s="120"/>
      <c r="F92" s="120"/>
      <c r="G92" s="120"/>
      <c r="H92" s="120"/>
      <c r="I92" s="120"/>
      <c r="J92" s="120"/>
      <c r="K92" s="120"/>
      <c r="L92" s="120"/>
      <c r="M92" s="120"/>
      <c r="N92" s="120"/>
      <c r="O92" s="120"/>
      <c r="P92" s="120"/>
      <c r="Q92" s="120"/>
      <c r="R92" s="120"/>
      <c r="S92" s="120"/>
      <c r="T92" s="120"/>
      <c r="U92" s="120"/>
      <c r="V92" s="120"/>
      <c r="W92" s="120"/>
      <c r="X92" s="120"/>
      <c r="Y92" s="120"/>
      <c r="Z92" s="120"/>
    </row>
    <row r="93" spans="1:26" ht="15.75" customHeight="1">
      <c r="A93" s="118"/>
      <c r="B93" s="120"/>
      <c r="C93" s="122"/>
      <c r="D93" s="122"/>
      <c r="E93" s="120"/>
      <c r="F93" s="120"/>
      <c r="G93" s="120"/>
      <c r="H93" s="120"/>
      <c r="I93" s="120"/>
      <c r="J93" s="120"/>
      <c r="K93" s="120"/>
      <c r="L93" s="120"/>
      <c r="M93" s="120"/>
      <c r="N93" s="120"/>
      <c r="O93" s="120"/>
      <c r="P93" s="120"/>
      <c r="Q93" s="120"/>
      <c r="R93" s="120"/>
      <c r="S93" s="120"/>
      <c r="T93" s="120"/>
      <c r="U93" s="120"/>
      <c r="V93" s="120"/>
      <c r="W93" s="120"/>
      <c r="X93" s="120"/>
      <c r="Y93" s="120"/>
      <c r="Z93" s="120"/>
    </row>
    <row r="94" spans="1:26" ht="15.75" customHeight="1">
      <c r="A94" s="118"/>
      <c r="B94" s="120"/>
      <c r="C94" s="122"/>
      <c r="D94" s="122"/>
      <c r="E94" s="120"/>
      <c r="F94" s="120"/>
      <c r="G94" s="120"/>
      <c r="H94" s="120"/>
      <c r="I94" s="120"/>
      <c r="J94" s="120"/>
      <c r="K94" s="120"/>
      <c r="L94" s="120"/>
      <c r="M94" s="120"/>
      <c r="N94" s="120"/>
      <c r="O94" s="120"/>
      <c r="P94" s="120"/>
      <c r="Q94" s="120"/>
      <c r="R94" s="120"/>
      <c r="S94" s="120"/>
      <c r="T94" s="120"/>
      <c r="U94" s="120"/>
      <c r="V94" s="120"/>
      <c r="W94" s="120"/>
      <c r="X94" s="120"/>
      <c r="Y94" s="120"/>
      <c r="Z94" s="120"/>
    </row>
    <row r="95" spans="1:26" ht="15.75" customHeight="1">
      <c r="A95" s="118"/>
      <c r="B95" s="120"/>
      <c r="C95" s="122"/>
      <c r="D95" s="122"/>
      <c r="E95" s="120"/>
      <c r="F95" s="120"/>
      <c r="G95" s="120"/>
      <c r="H95" s="120"/>
      <c r="I95" s="120"/>
      <c r="J95" s="120"/>
      <c r="K95" s="120"/>
      <c r="L95" s="120"/>
      <c r="M95" s="120"/>
      <c r="N95" s="120"/>
      <c r="O95" s="120"/>
      <c r="P95" s="120"/>
      <c r="Q95" s="120"/>
      <c r="R95" s="120"/>
      <c r="S95" s="120"/>
      <c r="T95" s="120"/>
      <c r="U95" s="120"/>
      <c r="V95" s="120"/>
      <c r="W95" s="120"/>
      <c r="X95" s="120"/>
      <c r="Y95" s="120"/>
      <c r="Z95" s="120"/>
    </row>
    <row r="96" spans="1:26" ht="15.75" customHeight="1">
      <c r="A96" s="118"/>
      <c r="B96" s="120"/>
      <c r="C96" s="122"/>
      <c r="D96" s="122"/>
      <c r="E96" s="120"/>
      <c r="F96" s="120"/>
      <c r="G96" s="120"/>
      <c r="H96" s="120"/>
      <c r="I96" s="120"/>
      <c r="J96" s="120"/>
      <c r="K96" s="120"/>
      <c r="L96" s="120"/>
      <c r="M96" s="120"/>
      <c r="N96" s="120"/>
      <c r="O96" s="120"/>
      <c r="P96" s="120"/>
      <c r="Q96" s="120"/>
      <c r="R96" s="120"/>
      <c r="S96" s="120"/>
      <c r="T96" s="120"/>
      <c r="U96" s="120"/>
      <c r="V96" s="120"/>
      <c r="W96" s="120"/>
      <c r="X96" s="120"/>
      <c r="Y96" s="120"/>
      <c r="Z96" s="120"/>
    </row>
    <row r="97" spans="1:26" ht="15.75" customHeight="1">
      <c r="A97" s="118"/>
      <c r="B97" s="120"/>
      <c r="C97" s="122"/>
      <c r="D97" s="122"/>
      <c r="E97" s="120"/>
      <c r="F97" s="120"/>
      <c r="G97" s="120"/>
      <c r="H97" s="120"/>
      <c r="I97" s="120"/>
      <c r="J97" s="120"/>
      <c r="K97" s="120"/>
      <c r="L97" s="120"/>
      <c r="M97" s="120"/>
      <c r="N97" s="120"/>
      <c r="O97" s="120"/>
      <c r="P97" s="120"/>
      <c r="Q97" s="120"/>
      <c r="R97" s="120"/>
      <c r="S97" s="120"/>
      <c r="T97" s="120"/>
      <c r="U97" s="120"/>
      <c r="V97" s="120"/>
      <c r="W97" s="120"/>
      <c r="X97" s="120"/>
      <c r="Y97" s="120"/>
      <c r="Z97" s="120"/>
    </row>
    <row r="98" spans="1:26" ht="15.75" customHeight="1">
      <c r="A98" s="118"/>
      <c r="B98" s="120"/>
      <c r="C98" s="122"/>
      <c r="D98" s="122"/>
      <c r="E98" s="120"/>
      <c r="F98" s="120"/>
      <c r="G98" s="120"/>
      <c r="H98" s="120"/>
      <c r="I98" s="120"/>
      <c r="J98" s="120"/>
      <c r="K98" s="120"/>
      <c r="L98" s="120"/>
      <c r="M98" s="120"/>
      <c r="N98" s="120"/>
      <c r="O98" s="120"/>
      <c r="P98" s="120"/>
      <c r="Q98" s="120"/>
      <c r="R98" s="120"/>
      <c r="S98" s="120"/>
      <c r="T98" s="120"/>
      <c r="U98" s="120"/>
      <c r="V98" s="120"/>
      <c r="W98" s="120"/>
      <c r="X98" s="120"/>
      <c r="Y98" s="120"/>
      <c r="Z98" s="120"/>
    </row>
    <row r="99" spans="1:26" ht="15.75" customHeight="1">
      <c r="A99" s="118"/>
      <c r="B99" s="120"/>
      <c r="C99" s="122"/>
      <c r="D99" s="122"/>
      <c r="E99" s="120"/>
      <c r="F99" s="120"/>
      <c r="G99" s="120"/>
      <c r="H99" s="120"/>
      <c r="I99" s="120"/>
      <c r="J99" s="120"/>
      <c r="K99" s="120"/>
      <c r="L99" s="120"/>
      <c r="M99" s="120"/>
      <c r="N99" s="120"/>
      <c r="O99" s="120"/>
      <c r="P99" s="120"/>
      <c r="Q99" s="120"/>
      <c r="R99" s="120"/>
      <c r="S99" s="120"/>
      <c r="T99" s="120"/>
      <c r="U99" s="120"/>
      <c r="V99" s="120"/>
      <c r="W99" s="120"/>
      <c r="X99" s="120"/>
      <c r="Y99" s="120"/>
      <c r="Z99" s="120"/>
    </row>
    <row r="100" spans="1:26" ht="15.75" customHeight="1">
      <c r="A100" s="118"/>
      <c r="B100" s="120"/>
      <c r="C100" s="122"/>
      <c r="D100" s="122"/>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row>
    <row r="101" spans="1:26" ht="15.75" customHeight="1">
      <c r="A101" s="118"/>
      <c r="B101" s="120"/>
      <c r="C101" s="122"/>
      <c r="D101" s="122"/>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row>
    <row r="102" spans="1:26" ht="15.75" customHeight="1">
      <c r="A102" s="118"/>
      <c r="B102" s="120"/>
      <c r="C102" s="122"/>
      <c r="D102" s="122"/>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row>
    <row r="103" spans="1:26" ht="15.75" customHeight="1">
      <c r="A103" s="118"/>
      <c r="B103" s="120"/>
      <c r="C103" s="122"/>
      <c r="D103" s="122"/>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row>
    <row r="104" spans="1:26" ht="15.75" customHeight="1">
      <c r="A104" s="118"/>
      <c r="B104" s="120"/>
      <c r="C104" s="122"/>
      <c r="D104" s="122"/>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row>
    <row r="105" spans="1:26" ht="15.75" customHeight="1">
      <c r="A105" s="118"/>
      <c r="B105" s="120"/>
      <c r="C105" s="122"/>
      <c r="D105" s="122"/>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row>
    <row r="106" spans="1:26" ht="15.75" customHeight="1">
      <c r="A106" s="118"/>
      <c r="B106" s="120"/>
      <c r="C106" s="122"/>
      <c r="D106" s="122"/>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row>
    <row r="107" spans="1:26" ht="15.75" customHeight="1">
      <c r="A107" s="118"/>
      <c r="B107" s="120"/>
      <c r="C107" s="122"/>
      <c r="D107" s="122"/>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row>
    <row r="108" spans="1:26" ht="15.75" customHeight="1">
      <c r="A108" s="118"/>
      <c r="B108" s="120"/>
      <c r="C108" s="122"/>
      <c r="D108" s="122"/>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row>
    <row r="109" spans="1:26" ht="15.75" customHeight="1">
      <c r="A109" s="118"/>
      <c r="B109" s="120"/>
      <c r="C109" s="122"/>
      <c r="D109" s="122"/>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row>
    <row r="110" spans="1:26" ht="15.75" customHeight="1">
      <c r="A110" s="118"/>
      <c r="B110" s="120"/>
      <c r="C110" s="122"/>
      <c r="D110" s="122"/>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row>
    <row r="111" spans="1:26" ht="15.75" customHeight="1">
      <c r="A111" s="118"/>
      <c r="B111" s="120"/>
      <c r="C111" s="122"/>
      <c r="D111" s="122"/>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row>
    <row r="112" spans="1:26" ht="15.75" customHeight="1">
      <c r="A112" s="118"/>
      <c r="B112" s="120"/>
      <c r="C112" s="122"/>
      <c r="D112" s="122"/>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row>
    <row r="113" spans="1:26" ht="15.75" customHeight="1">
      <c r="A113" s="118"/>
      <c r="B113" s="120"/>
      <c r="C113" s="122"/>
      <c r="D113" s="122"/>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row>
    <row r="114" spans="1:26" ht="15.75" customHeight="1">
      <c r="A114" s="118"/>
      <c r="B114" s="120"/>
      <c r="C114" s="122"/>
      <c r="D114" s="122"/>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row>
    <row r="115" spans="1:26" ht="15.75" customHeight="1">
      <c r="A115" s="118"/>
      <c r="B115" s="120"/>
      <c r="C115" s="122"/>
      <c r="D115" s="122"/>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row>
    <row r="116" spans="1:26" ht="15.75" customHeight="1">
      <c r="A116" s="118"/>
      <c r="B116" s="120"/>
      <c r="C116" s="122"/>
      <c r="D116" s="122"/>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row>
    <row r="117" spans="1:26" ht="15.75" customHeight="1">
      <c r="A117" s="118"/>
      <c r="B117" s="120"/>
      <c r="C117" s="122"/>
      <c r="D117" s="122"/>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row>
    <row r="118" spans="1:26" ht="15.75" customHeight="1">
      <c r="A118" s="118"/>
      <c r="B118" s="120"/>
      <c r="C118" s="122"/>
      <c r="D118" s="122"/>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row>
    <row r="119" spans="1:26" ht="15.75" customHeight="1">
      <c r="A119" s="118"/>
      <c r="B119" s="120"/>
      <c r="C119" s="122"/>
      <c r="D119" s="122"/>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row>
    <row r="120" spans="1:26" ht="15.75" customHeight="1">
      <c r="A120" s="118"/>
      <c r="B120" s="120"/>
      <c r="C120" s="122"/>
      <c r="D120" s="122"/>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row>
    <row r="121" spans="1:26" ht="15.75" customHeight="1">
      <c r="A121" s="118"/>
      <c r="B121" s="120"/>
      <c r="C121" s="122"/>
      <c r="D121" s="122"/>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row>
    <row r="122" spans="1:26" ht="15.75" customHeight="1">
      <c r="A122" s="118"/>
      <c r="B122" s="120"/>
      <c r="C122" s="122"/>
      <c r="D122" s="122"/>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row>
    <row r="123" spans="1:26" ht="15.75" customHeight="1">
      <c r="A123" s="118"/>
      <c r="B123" s="120"/>
      <c r="C123" s="122"/>
      <c r="D123" s="122"/>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row>
    <row r="124" spans="1:26" ht="15.75" customHeight="1">
      <c r="A124" s="118"/>
      <c r="B124" s="120"/>
      <c r="C124" s="122"/>
      <c r="D124" s="122"/>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row>
    <row r="125" spans="1:26" ht="15.75" customHeight="1">
      <c r="A125" s="118"/>
      <c r="B125" s="120"/>
      <c r="C125" s="122"/>
      <c r="D125" s="122"/>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row>
    <row r="126" spans="1:26" ht="15.75" customHeight="1">
      <c r="A126" s="118"/>
      <c r="B126" s="120"/>
      <c r="C126" s="122"/>
      <c r="D126" s="122"/>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row>
    <row r="127" spans="1:26" ht="15.75" customHeight="1">
      <c r="A127" s="118"/>
      <c r="B127" s="120"/>
      <c r="C127" s="122"/>
      <c r="D127" s="122"/>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row>
    <row r="128" spans="1:26" ht="15.75" customHeight="1">
      <c r="A128" s="118"/>
      <c r="B128" s="120"/>
      <c r="C128" s="122"/>
      <c r="D128" s="122"/>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row>
    <row r="129" spans="1:26" ht="15.75" customHeight="1">
      <c r="A129" s="118"/>
      <c r="B129" s="120"/>
      <c r="C129" s="122"/>
      <c r="D129" s="122"/>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row>
    <row r="130" spans="1:26" ht="15.75" customHeight="1">
      <c r="A130" s="118"/>
      <c r="B130" s="120"/>
      <c r="C130" s="122"/>
      <c r="D130" s="122"/>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row>
    <row r="131" spans="1:26" ht="15.75" customHeight="1">
      <c r="A131" s="118"/>
      <c r="B131" s="120"/>
      <c r="C131" s="122"/>
      <c r="D131" s="122"/>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row>
    <row r="132" spans="1:26" ht="15.75" customHeight="1">
      <c r="A132" s="118"/>
      <c r="B132" s="120"/>
      <c r="C132" s="122"/>
      <c r="D132" s="122"/>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row>
    <row r="133" spans="1:26" ht="15.75" customHeight="1">
      <c r="A133" s="118"/>
      <c r="B133" s="120"/>
      <c r="C133" s="122"/>
      <c r="D133" s="122"/>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row>
    <row r="134" spans="1:26" ht="15.75" customHeight="1">
      <c r="A134" s="118"/>
      <c r="B134" s="120"/>
      <c r="C134" s="122"/>
      <c r="D134" s="122"/>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row>
    <row r="135" spans="1:26" ht="15.75" customHeight="1">
      <c r="A135" s="118"/>
      <c r="B135" s="120"/>
      <c r="C135" s="122"/>
      <c r="D135" s="122"/>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row>
    <row r="136" spans="1:26" ht="15.75" customHeight="1">
      <c r="A136" s="118"/>
      <c r="B136" s="120"/>
      <c r="C136" s="122"/>
      <c r="D136" s="122"/>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row>
    <row r="137" spans="1:26" ht="15.75" customHeight="1">
      <c r="A137" s="118"/>
      <c r="B137" s="120"/>
      <c r="C137" s="122"/>
      <c r="D137" s="122"/>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row>
    <row r="138" spans="1:26" ht="15.75" customHeight="1">
      <c r="A138" s="118"/>
      <c r="B138" s="120"/>
      <c r="C138" s="122"/>
      <c r="D138" s="122"/>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row>
    <row r="139" spans="1:26" ht="15.75" customHeight="1">
      <c r="A139" s="118"/>
      <c r="B139" s="120"/>
      <c r="C139" s="122"/>
      <c r="D139" s="122"/>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row>
    <row r="140" spans="1:26" ht="15.75" customHeight="1">
      <c r="A140" s="118"/>
      <c r="B140" s="120"/>
      <c r="C140" s="122"/>
      <c r="D140" s="122"/>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row>
    <row r="141" spans="1:26" ht="15.75" customHeight="1">
      <c r="A141" s="118"/>
      <c r="B141" s="120"/>
      <c r="C141" s="122"/>
      <c r="D141" s="122"/>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row>
    <row r="142" spans="1:26" ht="15.75" customHeight="1">
      <c r="A142" s="118"/>
      <c r="B142" s="120"/>
      <c r="C142" s="122"/>
      <c r="D142" s="122"/>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row>
    <row r="143" spans="1:26" ht="15.75" customHeight="1">
      <c r="A143" s="118"/>
      <c r="B143" s="120"/>
      <c r="C143" s="122"/>
      <c r="D143" s="122"/>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row>
    <row r="144" spans="1:26" ht="15.75" customHeight="1">
      <c r="A144" s="118"/>
      <c r="B144" s="120"/>
      <c r="C144" s="122"/>
      <c r="D144" s="122"/>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row>
    <row r="145" spans="1:26" ht="15.75" customHeight="1">
      <c r="A145" s="118"/>
      <c r="B145" s="120"/>
      <c r="C145" s="122"/>
      <c r="D145" s="122"/>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row>
    <row r="146" spans="1:26" ht="15.75" customHeight="1">
      <c r="A146" s="118"/>
      <c r="B146" s="120"/>
      <c r="C146" s="122"/>
      <c r="D146" s="122"/>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row>
    <row r="147" spans="1:26" ht="15.75" customHeight="1">
      <c r="A147" s="118"/>
      <c r="B147" s="120"/>
      <c r="C147" s="122"/>
      <c r="D147" s="122"/>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row>
    <row r="148" spans="1:26" ht="15.75" customHeight="1">
      <c r="A148" s="118"/>
      <c r="B148" s="120"/>
      <c r="C148" s="122"/>
      <c r="D148" s="122"/>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row>
    <row r="149" spans="1:26" ht="15.75" customHeight="1">
      <c r="A149" s="118"/>
      <c r="B149" s="120"/>
      <c r="C149" s="122"/>
      <c r="D149" s="122"/>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row>
    <row r="150" spans="1:26" ht="15.75" customHeight="1">
      <c r="A150" s="118"/>
      <c r="B150" s="120"/>
      <c r="C150" s="122"/>
      <c r="D150" s="122"/>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row>
    <row r="151" spans="1:26" ht="15.75" customHeight="1">
      <c r="A151" s="118"/>
      <c r="B151" s="120"/>
      <c r="C151" s="122"/>
      <c r="D151" s="122"/>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row>
    <row r="152" spans="1:26" ht="15.75" customHeight="1">
      <c r="A152" s="118"/>
      <c r="B152" s="120"/>
      <c r="C152" s="122"/>
      <c r="D152" s="122"/>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row>
    <row r="153" spans="1:26" ht="15.75" customHeight="1">
      <c r="A153" s="118"/>
      <c r="B153" s="120"/>
      <c r="C153" s="122"/>
      <c r="D153" s="122"/>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row>
    <row r="154" spans="1:26" ht="15.75" customHeight="1">
      <c r="A154" s="118"/>
      <c r="B154" s="120"/>
      <c r="C154" s="122"/>
      <c r="D154" s="122"/>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row>
    <row r="155" spans="1:26" ht="15.75" customHeight="1">
      <c r="A155" s="118"/>
      <c r="B155" s="120"/>
      <c r="C155" s="122"/>
      <c r="D155" s="122"/>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row>
    <row r="156" spans="1:26" ht="15.75" customHeight="1">
      <c r="A156" s="118"/>
      <c r="B156" s="120"/>
      <c r="C156" s="122"/>
      <c r="D156" s="122"/>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row>
    <row r="157" spans="1:26" ht="15.75" customHeight="1">
      <c r="A157" s="118"/>
      <c r="B157" s="120"/>
      <c r="C157" s="122"/>
      <c r="D157" s="122"/>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row>
    <row r="158" spans="1:26" ht="15.75" customHeight="1">
      <c r="A158" s="118"/>
      <c r="B158" s="120"/>
      <c r="C158" s="122"/>
      <c r="D158" s="122"/>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row>
    <row r="159" spans="1:26" ht="15.75" customHeight="1">
      <c r="A159" s="118"/>
      <c r="B159" s="120"/>
      <c r="C159" s="122"/>
      <c r="D159" s="122"/>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row>
    <row r="160" spans="1:26" ht="15.75" customHeight="1">
      <c r="A160" s="118"/>
      <c r="B160" s="120"/>
      <c r="C160" s="122"/>
      <c r="D160" s="122"/>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row>
    <row r="161" spans="1:26" ht="15.75" customHeight="1">
      <c r="A161" s="118"/>
      <c r="B161" s="120"/>
      <c r="C161" s="122"/>
      <c r="D161" s="122"/>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row>
    <row r="162" spans="1:26" ht="15.75" customHeight="1">
      <c r="A162" s="118"/>
      <c r="B162" s="120"/>
      <c r="C162" s="122"/>
      <c r="D162" s="122"/>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row>
    <row r="163" spans="1:26" ht="15.75" customHeight="1">
      <c r="A163" s="118"/>
      <c r="B163" s="120"/>
      <c r="C163" s="122"/>
      <c r="D163" s="122"/>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row>
    <row r="164" spans="1:26" ht="15.75" customHeight="1">
      <c r="A164" s="118"/>
      <c r="B164" s="120"/>
      <c r="C164" s="122"/>
      <c r="D164" s="122"/>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row>
    <row r="165" spans="1:26" ht="15.75" customHeight="1">
      <c r="A165" s="118"/>
      <c r="B165" s="120"/>
      <c r="C165" s="122"/>
      <c r="D165" s="122"/>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row>
    <row r="166" spans="1:26" ht="15.75" customHeight="1">
      <c r="A166" s="118"/>
      <c r="B166" s="120"/>
      <c r="C166" s="122"/>
      <c r="D166" s="122"/>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row>
    <row r="167" spans="1:26" ht="15.75" customHeight="1">
      <c r="A167" s="118"/>
      <c r="B167" s="120"/>
      <c r="C167" s="122"/>
      <c r="D167" s="122"/>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row>
    <row r="168" spans="1:26" ht="15.75" customHeight="1">
      <c r="A168" s="118"/>
      <c r="B168" s="120"/>
      <c r="C168" s="122"/>
      <c r="D168" s="122"/>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row>
    <row r="169" spans="1:26" ht="15.75" customHeight="1">
      <c r="A169" s="118"/>
      <c r="B169" s="120"/>
      <c r="C169" s="122"/>
      <c r="D169" s="122"/>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row>
    <row r="170" spans="1:26" ht="15.75" customHeight="1">
      <c r="A170" s="118"/>
      <c r="B170" s="120"/>
      <c r="C170" s="122"/>
      <c r="D170" s="122"/>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row>
    <row r="171" spans="1:26" ht="15.75" customHeight="1">
      <c r="A171" s="118"/>
      <c r="B171" s="120"/>
      <c r="C171" s="122"/>
      <c r="D171" s="122"/>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row>
    <row r="172" spans="1:26" ht="15.75" customHeight="1">
      <c r="A172" s="118"/>
      <c r="B172" s="120"/>
      <c r="C172" s="122"/>
      <c r="D172" s="122"/>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row>
    <row r="173" spans="1:26" ht="15.75" customHeight="1">
      <c r="A173" s="118"/>
      <c r="B173" s="120"/>
      <c r="C173" s="122"/>
      <c r="D173" s="122"/>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row>
    <row r="174" spans="1:26" ht="15.75" customHeight="1">
      <c r="A174" s="118"/>
      <c r="B174" s="120"/>
      <c r="C174" s="122"/>
      <c r="D174" s="122"/>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row>
    <row r="175" spans="1:26" ht="15.75" customHeight="1">
      <c r="A175" s="118"/>
      <c r="B175" s="120"/>
      <c r="C175" s="122"/>
      <c r="D175" s="122"/>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row>
    <row r="176" spans="1:26" ht="15.75" customHeight="1">
      <c r="A176" s="118"/>
      <c r="B176" s="120"/>
      <c r="C176" s="122"/>
      <c r="D176" s="122"/>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row>
    <row r="177" spans="1:26" ht="15.75" customHeight="1">
      <c r="A177" s="118"/>
      <c r="B177" s="120"/>
      <c r="C177" s="122"/>
      <c r="D177" s="122"/>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row>
    <row r="178" spans="1:26" ht="15.75" customHeight="1">
      <c r="A178" s="118"/>
      <c r="B178" s="120"/>
      <c r="C178" s="122"/>
      <c r="D178" s="122"/>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row>
    <row r="179" spans="1:26" ht="15.75" customHeight="1">
      <c r="A179" s="118"/>
      <c r="B179" s="120"/>
      <c r="C179" s="122"/>
      <c r="D179" s="122"/>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row>
    <row r="180" spans="1:26" ht="15.75" customHeight="1">
      <c r="A180" s="118"/>
      <c r="B180" s="120"/>
      <c r="C180" s="122"/>
      <c r="D180" s="122"/>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row>
    <row r="181" spans="1:26" ht="15.75" customHeight="1">
      <c r="A181" s="118"/>
      <c r="B181" s="120"/>
      <c r="C181" s="122"/>
      <c r="D181" s="122"/>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row>
    <row r="182" spans="1:26" ht="15.75" customHeight="1">
      <c r="A182" s="118"/>
      <c r="B182" s="120"/>
      <c r="C182" s="122"/>
      <c r="D182" s="122"/>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row>
    <row r="183" spans="1:26" ht="15.75" customHeight="1">
      <c r="A183" s="118"/>
      <c r="B183" s="120"/>
      <c r="C183" s="122"/>
      <c r="D183" s="122"/>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row>
    <row r="184" spans="1:26" ht="15.75" customHeight="1">
      <c r="A184" s="118"/>
      <c r="B184" s="120"/>
      <c r="C184" s="122"/>
      <c r="D184" s="122"/>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row>
    <row r="185" spans="1:26" ht="15.75" customHeight="1">
      <c r="A185" s="118"/>
      <c r="B185" s="120"/>
      <c r="C185" s="122"/>
      <c r="D185" s="122"/>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row>
    <row r="186" spans="1:26" ht="15.75" customHeight="1">
      <c r="A186" s="118"/>
      <c r="B186" s="120"/>
      <c r="C186" s="122"/>
      <c r="D186" s="122"/>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row>
    <row r="187" spans="1:26" ht="15.75" customHeight="1">
      <c r="A187" s="118"/>
      <c r="B187" s="120"/>
      <c r="C187" s="122"/>
      <c r="D187" s="122"/>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row>
    <row r="188" spans="1:26" ht="15.75" customHeight="1">
      <c r="A188" s="118"/>
      <c r="B188" s="120"/>
      <c r="C188" s="122"/>
      <c r="D188" s="122"/>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row>
    <row r="189" spans="1:26" ht="15.75" customHeight="1">
      <c r="A189" s="118"/>
      <c r="B189" s="120"/>
      <c r="C189" s="122"/>
      <c r="D189" s="122"/>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row>
    <row r="190" spans="1:26" ht="15.75" customHeight="1">
      <c r="A190" s="118"/>
      <c r="B190" s="120"/>
      <c r="C190" s="122"/>
      <c r="D190" s="122"/>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row>
    <row r="191" spans="1:26" ht="15.75" customHeight="1">
      <c r="A191" s="118"/>
      <c r="B191" s="120"/>
      <c r="C191" s="122"/>
      <c r="D191" s="122"/>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row>
    <row r="192" spans="1:26" ht="15.75" customHeight="1">
      <c r="A192" s="118"/>
      <c r="B192" s="120"/>
      <c r="C192" s="122"/>
      <c r="D192" s="122"/>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row>
    <row r="193" spans="1:26" ht="15.75" customHeight="1">
      <c r="A193" s="118"/>
      <c r="B193" s="120"/>
      <c r="C193" s="122"/>
      <c r="D193" s="122"/>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row>
    <row r="194" spans="1:26" ht="15.75" customHeight="1">
      <c r="A194" s="118"/>
      <c r="B194" s="120"/>
      <c r="C194" s="122"/>
      <c r="D194" s="122"/>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row>
    <row r="195" spans="1:26" ht="15.75" customHeight="1">
      <c r="A195" s="118"/>
      <c r="B195" s="120"/>
      <c r="C195" s="122"/>
      <c r="D195" s="122"/>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row>
    <row r="196" spans="1:26" ht="15.75" customHeight="1">
      <c r="A196" s="118"/>
      <c r="B196" s="120"/>
      <c r="C196" s="122"/>
      <c r="D196" s="122"/>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row>
    <row r="197" spans="1:26" ht="15.75" customHeight="1">
      <c r="A197" s="118"/>
      <c r="B197" s="120"/>
      <c r="C197" s="122"/>
      <c r="D197" s="122"/>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row>
    <row r="198" spans="1:26" ht="15.75" customHeight="1">
      <c r="A198" s="118"/>
      <c r="B198" s="120"/>
      <c r="C198" s="122"/>
      <c r="D198" s="122"/>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row>
    <row r="199" spans="1:26" ht="15.75" customHeight="1">
      <c r="A199" s="118"/>
      <c r="B199" s="120"/>
      <c r="C199" s="122"/>
      <c r="D199" s="122"/>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row>
    <row r="200" spans="1:26" ht="15.75" customHeight="1">
      <c r="A200" s="118"/>
      <c r="B200" s="120"/>
      <c r="C200" s="122"/>
      <c r="D200" s="122"/>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row>
    <row r="201" spans="1:26" ht="15.75" customHeight="1">
      <c r="A201" s="118"/>
      <c r="B201" s="120"/>
      <c r="C201" s="122"/>
      <c r="D201" s="122"/>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row>
    <row r="202" spans="1:26" ht="15.75" customHeight="1">
      <c r="A202" s="118"/>
      <c r="B202" s="120"/>
      <c r="C202" s="122"/>
      <c r="D202" s="122"/>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row>
    <row r="203" spans="1:26" ht="15.75" customHeight="1">
      <c r="A203" s="118"/>
      <c r="B203" s="120"/>
      <c r="C203" s="122"/>
      <c r="D203" s="122"/>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row>
    <row r="204" spans="1:26" ht="15.75" customHeight="1">
      <c r="A204" s="118"/>
      <c r="B204" s="120"/>
      <c r="C204" s="122"/>
      <c r="D204" s="122"/>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row>
    <row r="205" spans="1:26" ht="15.75" customHeight="1">
      <c r="A205" s="118"/>
      <c r="B205" s="120"/>
      <c r="C205" s="122"/>
      <c r="D205" s="122"/>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row>
    <row r="206" spans="1:26" ht="15.75" customHeight="1">
      <c r="A206" s="118"/>
      <c r="B206" s="120"/>
      <c r="C206" s="122"/>
      <c r="D206" s="122"/>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row>
    <row r="207" spans="1:26" ht="15.75" customHeight="1">
      <c r="A207" s="118"/>
      <c r="B207" s="120"/>
      <c r="C207" s="122"/>
      <c r="D207" s="122"/>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row>
    <row r="208" spans="1:26" ht="15.75" customHeight="1">
      <c r="A208" s="118"/>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row>
    <row r="209" spans="1:26" ht="15.75" customHeight="1">
      <c r="A209" s="118"/>
      <c r="B209" s="123" t="s">
        <v>200</v>
      </c>
      <c r="C209" s="123" t="s">
        <v>201</v>
      </c>
      <c r="D209" s="120" t="s">
        <v>200</v>
      </c>
      <c r="E209" s="120" t="s">
        <v>201</v>
      </c>
      <c r="F209" s="120"/>
      <c r="G209" s="120"/>
      <c r="H209" s="120"/>
      <c r="I209" s="120"/>
      <c r="J209" s="120"/>
      <c r="K209" s="120"/>
      <c r="L209" s="120"/>
      <c r="M209" s="120"/>
      <c r="N209" s="120"/>
      <c r="O209" s="120"/>
      <c r="P209" s="120"/>
      <c r="Q209" s="120"/>
      <c r="R209" s="120"/>
      <c r="S209" s="120"/>
      <c r="T209" s="120"/>
      <c r="U209" s="120"/>
      <c r="V209" s="120"/>
      <c r="W209" s="120"/>
      <c r="X209" s="120"/>
      <c r="Y209" s="120"/>
      <c r="Z209" s="120"/>
    </row>
    <row r="210" spans="1:26" ht="15.75" customHeight="1">
      <c r="A210" s="118"/>
      <c r="B210" s="124" t="s">
        <v>202</v>
      </c>
      <c r="C210" s="124" t="s">
        <v>173</v>
      </c>
      <c r="D210" s="120" t="s">
        <v>202</v>
      </c>
      <c r="E210" s="120"/>
      <c r="F210" s="120" t="str">
        <f t="shared" ref="F210:F221" si="0">IF(NOT(ISBLANK(D210)),D210,IF(NOT(ISBLANK(E210)),"     "&amp;E210,FALSE))</f>
        <v>Afectación Económica o presupuestal</v>
      </c>
      <c r="G210" s="120" t="s">
        <v>202</v>
      </c>
      <c r="H210" s="120" t="str">
        <f ca="1">IF(NOT(ISERROR(MATCH(G210,ANCHORARRAY(B221),0))),F223&amp;"Por favor no seleccionar los criterios de impacto",G210)</f>
        <v>Afectación Económica o presupuestal</v>
      </c>
      <c r="I210" s="120"/>
      <c r="J210" s="120"/>
      <c r="K210" s="120"/>
      <c r="L210" s="120"/>
      <c r="M210" s="120"/>
      <c r="N210" s="120"/>
      <c r="O210" s="120"/>
      <c r="P210" s="120"/>
      <c r="Q210" s="120"/>
      <c r="R210" s="120"/>
      <c r="S210" s="120"/>
      <c r="T210" s="120"/>
      <c r="U210" s="120"/>
      <c r="V210" s="120"/>
      <c r="W210" s="120"/>
      <c r="X210" s="120"/>
      <c r="Y210" s="120"/>
      <c r="Z210" s="120"/>
    </row>
    <row r="211" spans="1:26" ht="15.75" customHeight="1">
      <c r="A211" s="118"/>
      <c r="B211" s="124" t="s">
        <v>202</v>
      </c>
      <c r="C211" s="124" t="s">
        <v>177</v>
      </c>
      <c r="D211" s="120"/>
      <c r="E211" s="120" t="s">
        <v>173</v>
      </c>
      <c r="F211" s="120" t="str">
        <f t="shared" si="0"/>
        <v xml:space="preserve">     Afectación menor a 200 SMLMV</v>
      </c>
      <c r="G211" s="120"/>
      <c r="H211" s="120"/>
      <c r="I211" s="120"/>
      <c r="J211" s="120"/>
      <c r="K211" s="120"/>
      <c r="L211" s="120"/>
      <c r="M211" s="120"/>
      <c r="N211" s="120"/>
      <c r="O211" s="120"/>
      <c r="P211" s="120"/>
      <c r="Q211" s="120"/>
      <c r="R211" s="120"/>
      <c r="S211" s="120"/>
      <c r="T211" s="120"/>
      <c r="U211" s="120"/>
      <c r="V211" s="120"/>
      <c r="W211" s="120"/>
      <c r="X211" s="120"/>
      <c r="Y211" s="120"/>
      <c r="Z211" s="120"/>
    </row>
    <row r="212" spans="1:26" ht="15.75" customHeight="1">
      <c r="A212" s="118"/>
      <c r="B212" s="124" t="s">
        <v>202</v>
      </c>
      <c r="C212" s="124" t="s">
        <v>180</v>
      </c>
      <c r="D212" s="120"/>
      <c r="E212" s="120" t="s">
        <v>177</v>
      </c>
      <c r="F212" s="120" t="str">
        <f t="shared" si="0"/>
        <v xml:space="preserve">     Entre 200 y 1000 SMLMV</v>
      </c>
      <c r="G212" s="120"/>
      <c r="H212" s="120"/>
      <c r="I212" s="120"/>
      <c r="J212" s="120"/>
      <c r="K212" s="120"/>
      <c r="L212" s="120"/>
      <c r="M212" s="120"/>
      <c r="N212" s="120"/>
      <c r="O212" s="120"/>
      <c r="P212" s="120"/>
      <c r="Q212" s="120"/>
      <c r="R212" s="120"/>
      <c r="S212" s="120"/>
      <c r="T212" s="120"/>
      <c r="U212" s="120"/>
      <c r="V212" s="120"/>
      <c r="W212" s="120"/>
      <c r="X212" s="120"/>
      <c r="Y212" s="120"/>
      <c r="Z212" s="120"/>
    </row>
    <row r="213" spans="1:26" ht="15.75" customHeight="1">
      <c r="A213" s="118"/>
      <c r="B213" s="124" t="s">
        <v>202</v>
      </c>
      <c r="C213" s="124" t="s">
        <v>184</v>
      </c>
      <c r="D213" s="120"/>
      <c r="E213" s="120" t="s">
        <v>180</v>
      </c>
      <c r="F213" s="120" t="str">
        <f t="shared" si="0"/>
        <v xml:space="preserve">     Entre 1000 y 5000 SMLMV </v>
      </c>
      <c r="G213" s="120"/>
      <c r="H213" s="120"/>
      <c r="I213" s="120"/>
      <c r="J213" s="120"/>
      <c r="K213" s="120"/>
      <c r="L213" s="120"/>
      <c r="M213" s="120"/>
      <c r="N213" s="120"/>
      <c r="O213" s="120"/>
      <c r="P213" s="120"/>
      <c r="Q213" s="120"/>
      <c r="R213" s="120"/>
      <c r="S213" s="120"/>
      <c r="T213" s="120"/>
      <c r="U213" s="120"/>
      <c r="V213" s="120"/>
      <c r="W213" s="120"/>
      <c r="X213" s="120"/>
      <c r="Y213" s="120"/>
      <c r="Z213" s="120"/>
    </row>
    <row r="214" spans="1:26" ht="15.75" customHeight="1">
      <c r="A214" s="118"/>
      <c r="B214" s="124" t="s">
        <v>202</v>
      </c>
      <c r="C214" s="124" t="s">
        <v>188</v>
      </c>
      <c r="D214" s="120"/>
      <c r="E214" s="120" t="s">
        <v>184</v>
      </c>
      <c r="F214" s="120" t="str">
        <f t="shared" si="0"/>
        <v xml:space="preserve">     Entre 5000 y 10000 SMLMV</v>
      </c>
      <c r="G214" s="120"/>
      <c r="H214" s="120"/>
      <c r="I214" s="120"/>
      <c r="J214" s="120"/>
      <c r="K214" s="120"/>
      <c r="L214" s="120"/>
      <c r="M214" s="120"/>
      <c r="N214" s="120"/>
      <c r="O214" s="120"/>
      <c r="P214" s="120"/>
      <c r="Q214" s="120"/>
      <c r="R214" s="120"/>
      <c r="S214" s="120"/>
      <c r="T214" s="120"/>
      <c r="U214" s="120"/>
      <c r="V214" s="120"/>
      <c r="W214" s="120"/>
      <c r="X214" s="120"/>
      <c r="Y214" s="120"/>
      <c r="Z214" s="120"/>
    </row>
    <row r="215" spans="1:26" ht="15.75" customHeight="1">
      <c r="A215" s="118"/>
      <c r="B215" s="124" t="s">
        <v>170</v>
      </c>
      <c r="C215" s="124" t="s">
        <v>174</v>
      </c>
      <c r="D215" s="120"/>
      <c r="E215" s="120" t="s">
        <v>188</v>
      </c>
      <c r="F215" s="120" t="str">
        <f t="shared" si="0"/>
        <v xml:space="preserve">     Mayor a 10000 SMLMV</v>
      </c>
      <c r="G215" s="120"/>
      <c r="H215" s="120"/>
      <c r="I215" s="120"/>
      <c r="J215" s="120"/>
      <c r="K215" s="120"/>
      <c r="L215" s="120"/>
      <c r="M215" s="120"/>
      <c r="N215" s="120"/>
      <c r="O215" s="120"/>
      <c r="P215" s="120"/>
      <c r="Q215" s="120"/>
      <c r="R215" s="120"/>
      <c r="S215" s="120"/>
      <c r="T215" s="120"/>
      <c r="U215" s="120"/>
      <c r="V215" s="120"/>
      <c r="W215" s="120"/>
      <c r="X215" s="120"/>
      <c r="Y215" s="120"/>
      <c r="Z215" s="120"/>
    </row>
    <row r="216" spans="1:26" ht="15.75" customHeight="1">
      <c r="A216" s="118"/>
      <c r="B216" s="124" t="s">
        <v>170</v>
      </c>
      <c r="C216" s="124" t="s">
        <v>178</v>
      </c>
      <c r="D216" s="120" t="s">
        <v>170</v>
      </c>
      <c r="E216" s="120"/>
      <c r="F216" s="120" t="str">
        <f t="shared" si="0"/>
        <v>Pérdida Reputacional</v>
      </c>
      <c r="G216" s="120"/>
      <c r="H216" s="120"/>
      <c r="I216" s="120"/>
      <c r="J216" s="120"/>
      <c r="K216" s="120"/>
      <c r="L216" s="120"/>
      <c r="M216" s="120"/>
      <c r="N216" s="120"/>
      <c r="O216" s="120"/>
      <c r="P216" s="120"/>
      <c r="Q216" s="120"/>
      <c r="R216" s="120"/>
      <c r="S216" s="120"/>
      <c r="T216" s="120"/>
      <c r="U216" s="120"/>
      <c r="V216" s="120"/>
      <c r="W216" s="120"/>
      <c r="X216" s="120"/>
      <c r="Y216" s="120"/>
      <c r="Z216" s="120"/>
    </row>
    <row r="217" spans="1:26" ht="15.75" customHeight="1">
      <c r="A217" s="118"/>
      <c r="B217" s="124" t="s">
        <v>170</v>
      </c>
      <c r="C217" s="124" t="s">
        <v>181</v>
      </c>
      <c r="D217" s="120"/>
      <c r="E217" s="120" t="s">
        <v>174</v>
      </c>
      <c r="F217" s="120" t="str">
        <f t="shared" si="0"/>
        <v xml:space="preserve">     El riesgo afecta la imagen de alguna área de la organización</v>
      </c>
      <c r="G217" s="120"/>
      <c r="H217" s="120"/>
      <c r="I217" s="120"/>
      <c r="J217" s="120"/>
      <c r="K217" s="120"/>
      <c r="L217" s="120"/>
      <c r="M217" s="120"/>
      <c r="N217" s="120"/>
      <c r="O217" s="120"/>
      <c r="P217" s="120"/>
      <c r="Q217" s="120"/>
      <c r="R217" s="120"/>
      <c r="S217" s="120"/>
      <c r="T217" s="120"/>
      <c r="U217" s="120"/>
      <c r="V217" s="120"/>
      <c r="W217" s="120"/>
      <c r="X217" s="120"/>
      <c r="Y217" s="120"/>
      <c r="Z217" s="120"/>
    </row>
    <row r="218" spans="1:26" ht="15.75" customHeight="1">
      <c r="A218" s="118"/>
      <c r="B218" s="124" t="s">
        <v>170</v>
      </c>
      <c r="C218" s="124" t="s">
        <v>185</v>
      </c>
      <c r="D218" s="120"/>
      <c r="E218" s="120" t="s">
        <v>178</v>
      </c>
      <c r="F218" s="120" t="str">
        <f t="shared" si="0"/>
        <v xml:space="preserve">     El riesgo afecta la imagen de la entidad internamente, de conocimiento general, nivel interno, de junta dircetiva y accionistas y/o de provedores</v>
      </c>
      <c r="G218" s="120"/>
      <c r="H218" s="120"/>
      <c r="I218" s="120"/>
      <c r="J218" s="120"/>
      <c r="K218" s="120"/>
      <c r="L218" s="120"/>
      <c r="M218" s="120"/>
      <c r="N218" s="120"/>
      <c r="O218" s="120"/>
      <c r="P218" s="120"/>
      <c r="Q218" s="120"/>
      <c r="R218" s="120"/>
      <c r="S218" s="120"/>
      <c r="T218" s="120"/>
      <c r="U218" s="120"/>
      <c r="V218" s="120"/>
      <c r="W218" s="120"/>
      <c r="X218" s="120"/>
      <c r="Y218" s="120"/>
      <c r="Z218" s="120"/>
    </row>
    <row r="219" spans="1:26" ht="15.75" customHeight="1">
      <c r="A219" s="118"/>
      <c r="B219" s="124" t="s">
        <v>170</v>
      </c>
      <c r="C219" s="124" t="s">
        <v>189</v>
      </c>
      <c r="D219" s="120"/>
      <c r="E219" s="120" t="s">
        <v>181</v>
      </c>
      <c r="F219" s="120" t="str">
        <f t="shared" si="0"/>
        <v xml:space="preserve">     El riesgo afecta la imagen de la entidad con algunos usuarios de relevancia frente al logro de los objetivos</v>
      </c>
      <c r="G219" s="120"/>
      <c r="H219" s="120"/>
      <c r="I219" s="120"/>
      <c r="J219" s="120"/>
      <c r="K219" s="120"/>
      <c r="L219" s="120"/>
      <c r="M219" s="120"/>
      <c r="N219" s="120"/>
      <c r="O219" s="120"/>
      <c r="P219" s="120"/>
      <c r="Q219" s="120"/>
      <c r="R219" s="120"/>
      <c r="S219" s="120"/>
      <c r="T219" s="120"/>
      <c r="U219" s="120"/>
      <c r="V219" s="120"/>
      <c r="W219" s="120"/>
      <c r="X219" s="120"/>
      <c r="Y219" s="120"/>
      <c r="Z219" s="120"/>
    </row>
    <row r="220" spans="1:26" ht="15.75" customHeight="1">
      <c r="A220" s="118"/>
      <c r="B220" s="120"/>
      <c r="C220" s="120"/>
      <c r="D220" s="120"/>
      <c r="E220" s="120" t="s">
        <v>185</v>
      </c>
      <c r="F220" s="120" t="str">
        <f t="shared" si="0"/>
        <v xml:space="preserve">     El riesgo afecta la imagen de de la entidad con efecto publicitario sostenido a nivel de sector administrativo, nivel departamental o municipal</v>
      </c>
      <c r="G220" s="120"/>
      <c r="H220" s="120"/>
      <c r="I220" s="120"/>
      <c r="J220" s="120"/>
      <c r="K220" s="120"/>
      <c r="L220" s="120"/>
      <c r="M220" s="120"/>
      <c r="N220" s="120"/>
      <c r="O220" s="120"/>
      <c r="P220" s="120"/>
      <c r="Q220" s="120"/>
      <c r="R220" s="120"/>
      <c r="S220" s="120"/>
      <c r="T220" s="120"/>
      <c r="U220" s="120"/>
      <c r="V220" s="120"/>
      <c r="W220" s="120"/>
      <c r="X220" s="120"/>
      <c r="Y220" s="120"/>
      <c r="Z220" s="120"/>
    </row>
    <row r="221" spans="1:26" ht="15.75" customHeight="1">
      <c r="A221" s="118"/>
      <c r="B221" s="120" t="str">
        <f ca="1">IFERROR(__xludf.DUMMYFUNCTION("ARRAY_CONSTRAIN(ARRAYFORMULA(UNIQUE('Tabla Impacto'!$B$209:$B$219)), 3, 1)"),"Criterios")</f>
        <v>Criterios</v>
      </c>
      <c r="C221" s="120"/>
      <c r="D221" s="120"/>
      <c r="E221" s="120" t="s">
        <v>189</v>
      </c>
      <c r="F221" s="120" t="str">
        <f t="shared" si="0"/>
        <v xml:space="preserve">     El riesgo afecta la imagen de la entidad a nivel nacional, con efecto publicitarios sostenible a nivel país</v>
      </c>
      <c r="G221" s="120"/>
      <c r="H221" s="120"/>
      <c r="I221" s="120"/>
      <c r="J221" s="120"/>
      <c r="K221" s="120"/>
      <c r="L221" s="120"/>
      <c r="M221" s="120"/>
      <c r="N221" s="120"/>
      <c r="O221" s="120"/>
      <c r="P221" s="120"/>
      <c r="Q221" s="120"/>
      <c r="R221" s="120"/>
      <c r="S221" s="120"/>
      <c r="T221" s="120"/>
      <c r="U221" s="120"/>
      <c r="V221" s="120"/>
      <c r="W221" s="120"/>
      <c r="X221" s="120"/>
      <c r="Y221" s="120"/>
      <c r="Z221" s="120"/>
    </row>
    <row r="222" spans="1:26" ht="15.75" customHeight="1">
      <c r="A222" s="118"/>
      <c r="B222" s="120" t="str">
        <f ca="1">IFERROR(__xludf.DUMMYFUNCTION("""COMPUTED_VALUE"""),"Afectación Económica o presupuestal")</f>
        <v>Afectación Económica o presupuestal</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row>
    <row r="223" spans="1:26" ht="15.75" customHeight="1">
      <c r="A223" s="120"/>
      <c r="B223" s="120" t="str">
        <f ca="1">IFERROR(__xludf.DUMMYFUNCTION("""COMPUTED_VALUE"""),"Pérdida Reputacional")</f>
        <v>Pérdida Reputacional</v>
      </c>
      <c r="C223" s="120"/>
      <c r="D223" s="120"/>
      <c r="E223" s="120"/>
      <c r="F223" s="125" t="s">
        <v>203</v>
      </c>
      <c r="G223" s="120"/>
      <c r="H223" s="120"/>
      <c r="I223" s="120"/>
      <c r="J223" s="120"/>
      <c r="K223" s="120"/>
      <c r="L223" s="120"/>
      <c r="M223" s="120"/>
      <c r="N223" s="120"/>
      <c r="O223" s="120"/>
      <c r="P223" s="120"/>
      <c r="Q223" s="120"/>
      <c r="R223" s="120"/>
      <c r="S223" s="120"/>
      <c r="T223" s="120"/>
      <c r="U223" s="120"/>
      <c r="V223" s="120"/>
      <c r="W223" s="120"/>
      <c r="X223" s="120"/>
      <c r="Y223" s="120"/>
      <c r="Z223" s="120"/>
    </row>
    <row r="224" spans="1:26" ht="15.75" customHeight="1">
      <c r="A224" s="120"/>
      <c r="B224" s="120"/>
      <c r="C224" s="120"/>
      <c r="D224" s="120"/>
      <c r="E224" s="120"/>
      <c r="F224" s="125" t="s">
        <v>204</v>
      </c>
      <c r="G224" s="120"/>
      <c r="H224" s="120"/>
      <c r="I224" s="120"/>
      <c r="J224" s="120"/>
      <c r="K224" s="120"/>
      <c r="L224" s="120"/>
      <c r="M224" s="120"/>
      <c r="N224" s="120"/>
      <c r="O224" s="120"/>
      <c r="P224" s="120"/>
      <c r="Q224" s="120"/>
      <c r="R224" s="120"/>
      <c r="S224" s="120"/>
      <c r="T224" s="120"/>
      <c r="U224" s="120"/>
      <c r="V224" s="120"/>
      <c r="W224" s="120"/>
      <c r="X224" s="120"/>
      <c r="Y224" s="120"/>
      <c r="Z224" s="120"/>
    </row>
    <row r="225" spans="1:26" ht="15.75" customHeight="1">
      <c r="A225" s="106"/>
      <c r="B225" s="106"/>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row>
    <row r="226" spans="1:26" ht="15.75" customHeight="1">
      <c r="A226" s="106"/>
      <c r="B226" s="106"/>
      <c r="C226" s="106"/>
      <c r="D226" s="106"/>
      <c r="E226" s="106"/>
      <c r="F226" s="106"/>
      <c r="G226" s="106"/>
      <c r="H226" s="106"/>
      <c r="I226" s="106"/>
      <c r="J226" s="106"/>
      <c r="K226" s="106"/>
      <c r="L226" s="106"/>
      <c r="M226" s="106"/>
      <c r="N226" s="106"/>
      <c r="O226" s="106"/>
      <c r="P226" s="106"/>
      <c r="Q226" s="106"/>
      <c r="R226" s="106"/>
      <c r="S226" s="106"/>
      <c r="T226" s="106"/>
      <c r="U226" s="106"/>
      <c r="V226" s="106"/>
      <c r="W226" s="106"/>
      <c r="X226" s="106"/>
      <c r="Y226" s="106"/>
      <c r="Z226" s="106"/>
    </row>
    <row r="227" spans="1:26" ht="15.75" customHeight="1">
      <c r="A227" s="106"/>
      <c r="B227" s="106"/>
      <c r="C227" s="106"/>
      <c r="D227" s="106"/>
      <c r="E227" s="106"/>
      <c r="F227" s="106"/>
      <c r="G227" s="106"/>
      <c r="H227" s="106"/>
      <c r="I227" s="106"/>
      <c r="J227" s="106"/>
      <c r="K227" s="106"/>
      <c r="L227" s="106"/>
      <c r="M227" s="106"/>
      <c r="N227" s="106"/>
      <c r="O227" s="106"/>
      <c r="P227" s="106"/>
      <c r="Q227" s="106"/>
      <c r="R227" s="106"/>
      <c r="S227" s="106"/>
      <c r="T227" s="106"/>
      <c r="U227" s="106"/>
      <c r="V227" s="106"/>
      <c r="W227" s="106"/>
      <c r="X227" s="106"/>
      <c r="Y227" s="106"/>
      <c r="Z227" s="106"/>
    </row>
    <row r="228" spans="1:26" ht="15.75" customHeight="1">
      <c r="A228" s="106"/>
      <c r="B228" s="106"/>
      <c r="C228" s="106"/>
      <c r="D228" s="106"/>
      <c r="E228" s="106"/>
      <c r="F228" s="106"/>
      <c r="G228" s="106"/>
      <c r="H228" s="106"/>
      <c r="I228" s="106"/>
      <c r="J228" s="106"/>
      <c r="K228" s="106"/>
      <c r="L228" s="106"/>
      <c r="M228" s="106"/>
      <c r="N228" s="106"/>
      <c r="O228" s="106"/>
      <c r="P228" s="106"/>
      <c r="Q228" s="106"/>
      <c r="R228" s="106"/>
      <c r="S228" s="106"/>
      <c r="T228" s="106"/>
      <c r="U228" s="106"/>
      <c r="V228" s="106"/>
      <c r="W228" s="106"/>
      <c r="X228" s="106"/>
      <c r="Y228" s="106"/>
      <c r="Z228" s="106"/>
    </row>
    <row r="229" spans="1:26" ht="15.75" customHeight="1">
      <c r="A229" s="106"/>
      <c r="B229" s="106"/>
      <c r="C229" s="106"/>
      <c r="D229" s="106"/>
      <c r="E229" s="106"/>
      <c r="F229" s="106"/>
      <c r="G229" s="106"/>
      <c r="H229" s="106"/>
      <c r="I229" s="106"/>
      <c r="J229" s="106"/>
      <c r="K229" s="106"/>
      <c r="L229" s="106"/>
      <c r="M229" s="106"/>
      <c r="N229" s="106"/>
      <c r="O229" s="106"/>
      <c r="P229" s="106"/>
      <c r="Q229" s="106"/>
      <c r="R229" s="106"/>
      <c r="S229" s="106"/>
      <c r="T229" s="106"/>
      <c r="U229" s="106"/>
      <c r="V229" s="106"/>
      <c r="W229" s="106"/>
      <c r="X229" s="106"/>
      <c r="Y229" s="106"/>
      <c r="Z229" s="106"/>
    </row>
    <row r="230" spans="1:26" ht="15.75" customHeight="1">
      <c r="A230" s="106"/>
      <c r="B230" s="106"/>
      <c r="C230" s="106"/>
      <c r="D230" s="106"/>
      <c r="E230" s="106"/>
      <c r="F230" s="106"/>
      <c r="G230" s="106"/>
      <c r="H230" s="106"/>
      <c r="I230" s="106"/>
      <c r="J230" s="106"/>
      <c r="K230" s="106"/>
      <c r="L230" s="106"/>
      <c r="M230" s="106"/>
      <c r="N230" s="106"/>
      <c r="O230" s="106"/>
      <c r="P230" s="106"/>
      <c r="Q230" s="106"/>
      <c r="R230" s="106"/>
      <c r="S230" s="106"/>
      <c r="T230" s="106"/>
      <c r="U230" s="106"/>
      <c r="V230" s="106"/>
      <c r="W230" s="106"/>
      <c r="X230" s="106"/>
      <c r="Y230" s="106"/>
      <c r="Z230" s="106"/>
    </row>
    <row r="231" spans="1:26" ht="15.75" customHeight="1">
      <c r="A231" s="106"/>
      <c r="B231" s="106"/>
      <c r="C231" s="106"/>
      <c r="D231" s="106"/>
      <c r="E231" s="106"/>
      <c r="F231" s="106"/>
      <c r="G231" s="106"/>
      <c r="H231" s="106"/>
      <c r="I231" s="106"/>
      <c r="J231" s="106"/>
      <c r="K231" s="106"/>
      <c r="L231" s="106"/>
      <c r="M231" s="106"/>
      <c r="N231" s="106"/>
      <c r="O231" s="106"/>
      <c r="P231" s="106"/>
      <c r="Q231" s="106"/>
      <c r="R231" s="106"/>
      <c r="S231" s="106"/>
      <c r="T231" s="106"/>
      <c r="U231" s="106"/>
      <c r="V231" s="106"/>
      <c r="W231" s="106"/>
      <c r="X231" s="106"/>
      <c r="Y231" s="106"/>
      <c r="Z231" s="106"/>
    </row>
    <row r="232" spans="1:26" ht="15.75" customHeight="1">
      <c r="A232" s="106"/>
      <c r="B232" s="106"/>
      <c r="C232" s="106"/>
      <c r="D232" s="106"/>
      <c r="E232" s="106"/>
      <c r="F232" s="106"/>
      <c r="G232" s="106"/>
      <c r="H232" s="106"/>
      <c r="I232" s="106"/>
      <c r="J232" s="106"/>
      <c r="K232" s="106"/>
      <c r="L232" s="106"/>
      <c r="M232" s="106"/>
      <c r="N232" s="106"/>
      <c r="O232" s="106"/>
      <c r="P232" s="106"/>
      <c r="Q232" s="106"/>
      <c r="R232" s="106"/>
      <c r="S232" s="106"/>
      <c r="T232" s="106"/>
      <c r="U232" s="106"/>
      <c r="V232" s="106"/>
      <c r="W232" s="106"/>
      <c r="X232" s="106"/>
      <c r="Y232" s="106"/>
      <c r="Z232" s="106"/>
    </row>
    <row r="233" spans="1:26" ht="15.75" customHeight="1">
      <c r="A233" s="106"/>
      <c r="B233" s="106"/>
      <c r="C233" s="106"/>
      <c r="D233" s="106"/>
      <c r="E233" s="106"/>
      <c r="F233" s="106"/>
      <c r="G233" s="106"/>
      <c r="H233" s="106"/>
      <c r="I233" s="106"/>
      <c r="J233" s="106"/>
      <c r="K233" s="106"/>
      <c r="L233" s="106"/>
      <c r="M233" s="106"/>
      <c r="N233" s="106"/>
      <c r="O233" s="106"/>
      <c r="P233" s="106"/>
      <c r="Q233" s="106"/>
      <c r="R233" s="106"/>
      <c r="S233" s="106"/>
      <c r="T233" s="106"/>
      <c r="U233" s="106"/>
      <c r="V233" s="106"/>
      <c r="W233" s="106"/>
      <c r="X233" s="106"/>
      <c r="Y233" s="106"/>
      <c r="Z233" s="106"/>
    </row>
    <row r="234" spans="1:26" ht="15.75" customHeight="1">
      <c r="A234" s="106"/>
      <c r="B234" s="106"/>
      <c r="C234" s="106"/>
      <c r="D234" s="106"/>
      <c r="E234" s="106"/>
      <c r="F234" s="106"/>
      <c r="G234" s="106"/>
      <c r="H234" s="106"/>
      <c r="I234" s="106"/>
      <c r="J234" s="106"/>
      <c r="K234" s="106"/>
      <c r="L234" s="106"/>
      <c r="M234" s="106"/>
      <c r="N234" s="106"/>
      <c r="O234" s="106"/>
      <c r="P234" s="106"/>
      <c r="Q234" s="106"/>
      <c r="R234" s="106"/>
      <c r="S234" s="106"/>
      <c r="T234" s="106"/>
      <c r="U234" s="106"/>
      <c r="V234" s="106"/>
      <c r="W234" s="106"/>
      <c r="X234" s="106"/>
      <c r="Y234" s="106"/>
      <c r="Z234" s="106"/>
    </row>
    <row r="235" spans="1:26" ht="15.75" customHeight="1">
      <c r="A235" s="106"/>
      <c r="B235" s="106"/>
      <c r="C235" s="106"/>
      <c r="D235" s="106"/>
      <c r="E235" s="106"/>
      <c r="F235" s="106"/>
      <c r="G235" s="106"/>
      <c r="H235" s="106"/>
      <c r="I235" s="106"/>
      <c r="J235" s="106"/>
      <c r="K235" s="106"/>
      <c r="L235" s="106"/>
      <c r="M235" s="106"/>
      <c r="N235" s="106"/>
      <c r="O235" s="106"/>
      <c r="P235" s="106"/>
      <c r="Q235" s="106"/>
      <c r="R235" s="106"/>
      <c r="S235" s="106"/>
      <c r="T235" s="106"/>
      <c r="U235" s="106"/>
      <c r="V235" s="106"/>
      <c r="W235" s="106"/>
      <c r="X235" s="106"/>
      <c r="Y235" s="106"/>
      <c r="Z235" s="106"/>
    </row>
    <row r="236" spans="1:26" ht="15.75" customHeight="1">
      <c r="A236" s="106"/>
      <c r="B236" s="106"/>
      <c r="C236" s="106"/>
      <c r="D236" s="106"/>
      <c r="E236" s="106"/>
      <c r="F236" s="106"/>
      <c r="G236" s="106"/>
      <c r="H236" s="106"/>
      <c r="I236" s="106"/>
      <c r="J236" s="106"/>
      <c r="K236" s="106"/>
      <c r="L236" s="106"/>
      <c r="M236" s="106"/>
      <c r="N236" s="106"/>
      <c r="O236" s="106"/>
      <c r="P236" s="106"/>
      <c r="Q236" s="106"/>
      <c r="R236" s="106"/>
      <c r="S236" s="106"/>
      <c r="T236" s="106"/>
      <c r="U236" s="106"/>
      <c r="V236" s="106"/>
      <c r="W236" s="106"/>
      <c r="X236" s="106"/>
      <c r="Y236" s="106"/>
      <c r="Z236" s="106"/>
    </row>
    <row r="237" spans="1:26" ht="15.75" customHeight="1">
      <c r="A237" s="106"/>
      <c r="B237" s="106"/>
      <c r="C237" s="106"/>
      <c r="D237" s="106"/>
      <c r="E237" s="106"/>
      <c r="F237" s="106"/>
      <c r="G237" s="106"/>
      <c r="H237" s="106"/>
      <c r="I237" s="106"/>
      <c r="J237" s="106"/>
      <c r="K237" s="106"/>
      <c r="L237" s="106"/>
      <c r="M237" s="106"/>
      <c r="N237" s="106"/>
      <c r="O237" s="106"/>
      <c r="P237" s="106"/>
      <c r="Q237" s="106"/>
      <c r="R237" s="106"/>
      <c r="S237" s="106"/>
      <c r="T237" s="106"/>
      <c r="U237" s="106"/>
      <c r="V237" s="106"/>
      <c r="W237" s="106"/>
      <c r="X237" s="106"/>
      <c r="Y237" s="106"/>
      <c r="Z237" s="106"/>
    </row>
    <row r="238" spans="1:26" ht="15.75" customHeight="1">
      <c r="A238" s="106"/>
      <c r="B238" s="106"/>
      <c r="C238" s="106"/>
      <c r="D238" s="106"/>
      <c r="E238" s="106"/>
      <c r="F238" s="106"/>
      <c r="G238" s="106"/>
      <c r="H238" s="106"/>
      <c r="I238" s="106"/>
      <c r="J238" s="106"/>
      <c r="K238" s="106"/>
      <c r="L238" s="106"/>
      <c r="M238" s="106"/>
      <c r="N238" s="106"/>
      <c r="O238" s="106"/>
      <c r="P238" s="106"/>
      <c r="Q238" s="106"/>
      <c r="R238" s="106"/>
      <c r="S238" s="106"/>
      <c r="T238" s="106"/>
      <c r="U238" s="106"/>
      <c r="V238" s="106"/>
      <c r="W238" s="106"/>
      <c r="X238" s="106"/>
      <c r="Y238" s="106"/>
      <c r="Z238" s="106"/>
    </row>
    <row r="239" spans="1:26" ht="15.75" customHeight="1">
      <c r="A239" s="106"/>
      <c r="B239" s="106"/>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row>
    <row r="240" spans="1:26" ht="15.75" customHeight="1">
      <c r="A240" s="106"/>
      <c r="B240" s="106"/>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row>
    <row r="241" spans="1:26" ht="15.75" customHeight="1">
      <c r="A241" s="106"/>
      <c r="B241" s="106"/>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row>
    <row r="242" spans="1:26" ht="15.75" customHeight="1">
      <c r="A242" s="106"/>
      <c r="B242" s="106"/>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row>
    <row r="243" spans="1:26" ht="15.75" customHeight="1">
      <c r="A243" s="106"/>
      <c r="B243" s="106"/>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row>
    <row r="244" spans="1:26" ht="15.75" customHeight="1">
      <c r="A244" s="106"/>
      <c r="B244" s="106"/>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row>
    <row r="245" spans="1:26" ht="15.75" customHeight="1">
      <c r="A245" s="106"/>
      <c r="B245" s="106"/>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row>
    <row r="246" spans="1:26" ht="15.75" customHeight="1">
      <c r="A246" s="106"/>
      <c r="B246" s="106"/>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row>
    <row r="247" spans="1:26" ht="15.75" customHeight="1">
      <c r="A247" s="106"/>
      <c r="B247" s="106"/>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row>
    <row r="248" spans="1:26" ht="15.75" customHeight="1">
      <c r="A248" s="106"/>
      <c r="B248" s="106"/>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row>
    <row r="249" spans="1:26" ht="15.75" customHeight="1">
      <c r="A249" s="106"/>
      <c r="B249" s="106"/>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row>
    <row r="250" spans="1:26" ht="15.75" customHeight="1">
      <c r="A250" s="106"/>
      <c r="B250" s="106"/>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row>
    <row r="251" spans="1:26" ht="15.75" customHeight="1">
      <c r="A251" s="106"/>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row>
    <row r="252" spans="1:26" ht="15.75" customHeight="1">
      <c r="A252" s="106"/>
      <c r="B252" s="106"/>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row>
    <row r="253" spans="1:26" ht="15.75" customHeight="1">
      <c r="A253" s="106"/>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row>
    <row r="254" spans="1:26" ht="15.75" customHeight="1">
      <c r="A254" s="106"/>
      <c r="B254" s="106"/>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row>
    <row r="255" spans="1:26" ht="15.75" customHeight="1">
      <c r="A255" s="106"/>
      <c r="B255" s="106"/>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row>
    <row r="256" spans="1:26" ht="15.75" customHeight="1">
      <c r="A256" s="106"/>
      <c r="B256" s="106"/>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row>
    <row r="257" spans="1:26" ht="15.75" customHeight="1">
      <c r="A257" s="106"/>
      <c r="B257" s="106"/>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row>
    <row r="258" spans="1:26" ht="15.75" customHeight="1">
      <c r="A258" s="106"/>
      <c r="B258" s="106"/>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row>
    <row r="259" spans="1:26" ht="15.75" customHeight="1">
      <c r="A259" s="106"/>
      <c r="B259" s="106"/>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row>
    <row r="260" spans="1:26" ht="15.75" customHeight="1">
      <c r="A260" s="106"/>
      <c r="B260" s="106"/>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row>
    <row r="261" spans="1:26" ht="15.75" customHeight="1">
      <c r="A261" s="106"/>
      <c r="B261" s="106"/>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row>
    <row r="262" spans="1:26" ht="15.75" customHeight="1">
      <c r="A262" s="106"/>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row>
    <row r="263" spans="1:26" ht="15.75" customHeight="1">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row>
    <row r="264" spans="1:26" ht="15.75" customHeight="1">
      <c r="A264" s="106"/>
      <c r="B264" s="106"/>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row>
    <row r="265" spans="1:26" ht="15.75" customHeight="1">
      <c r="A265" s="106"/>
      <c r="B265" s="106"/>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row>
    <row r="266" spans="1:26" ht="15.75" customHeight="1">
      <c r="A266" s="106"/>
      <c r="B266" s="106"/>
      <c r="C266" s="106"/>
      <c r="D266" s="106"/>
      <c r="E266" s="106"/>
      <c r="F266" s="106"/>
      <c r="G266" s="106"/>
      <c r="H266" s="106"/>
      <c r="I266" s="106"/>
      <c r="J266" s="106"/>
      <c r="K266" s="106"/>
      <c r="L266" s="106"/>
      <c r="M266" s="106"/>
      <c r="N266" s="106"/>
      <c r="O266" s="106"/>
      <c r="P266" s="106"/>
      <c r="Q266" s="106"/>
      <c r="R266" s="106"/>
      <c r="S266" s="106"/>
      <c r="T266" s="106"/>
      <c r="U266" s="106"/>
      <c r="V266" s="106"/>
      <c r="W266" s="106"/>
      <c r="X266" s="106"/>
      <c r="Y266" s="106"/>
      <c r="Z266" s="106"/>
    </row>
    <row r="267" spans="1:26" ht="15.75" customHeight="1">
      <c r="A267" s="106"/>
      <c r="B267" s="106"/>
      <c r="C267" s="106"/>
      <c r="D267" s="106"/>
      <c r="E267" s="106"/>
      <c r="F267" s="106"/>
      <c r="G267" s="106"/>
      <c r="H267" s="106"/>
      <c r="I267" s="106"/>
      <c r="J267" s="106"/>
      <c r="K267" s="106"/>
      <c r="L267" s="106"/>
      <c r="M267" s="106"/>
      <c r="N267" s="106"/>
      <c r="O267" s="106"/>
      <c r="P267" s="106"/>
      <c r="Q267" s="106"/>
      <c r="R267" s="106"/>
      <c r="S267" s="106"/>
      <c r="T267" s="106"/>
      <c r="U267" s="106"/>
      <c r="V267" s="106"/>
      <c r="W267" s="106"/>
      <c r="X267" s="106"/>
      <c r="Y267" s="106"/>
      <c r="Z267" s="106"/>
    </row>
    <row r="268" spans="1:26" ht="15.75" customHeight="1">
      <c r="A268" s="106"/>
      <c r="B268" s="106"/>
      <c r="C268" s="106"/>
      <c r="D268" s="106"/>
      <c r="E268" s="106"/>
      <c r="F268" s="106"/>
      <c r="G268" s="106"/>
      <c r="H268" s="106"/>
      <c r="I268" s="106"/>
      <c r="J268" s="106"/>
      <c r="K268" s="106"/>
      <c r="L268" s="106"/>
      <c r="M268" s="106"/>
      <c r="N268" s="106"/>
      <c r="O268" s="106"/>
      <c r="P268" s="106"/>
      <c r="Q268" s="106"/>
      <c r="R268" s="106"/>
      <c r="S268" s="106"/>
      <c r="T268" s="106"/>
      <c r="U268" s="106"/>
      <c r="V268" s="106"/>
      <c r="W268" s="106"/>
      <c r="X268" s="106"/>
      <c r="Y268" s="106"/>
      <c r="Z268" s="106"/>
    </row>
    <row r="269" spans="1:26" ht="15.75" customHeight="1">
      <c r="A269" s="106"/>
      <c r="B269" s="106"/>
      <c r="C269" s="106"/>
      <c r="D269" s="106"/>
      <c r="E269" s="106"/>
      <c r="F269" s="106"/>
      <c r="G269" s="106"/>
      <c r="H269" s="106"/>
      <c r="I269" s="106"/>
      <c r="J269" s="106"/>
      <c r="K269" s="106"/>
      <c r="L269" s="106"/>
      <c r="M269" s="106"/>
      <c r="N269" s="106"/>
      <c r="O269" s="106"/>
      <c r="P269" s="106"/>
      <c r="Q269" s="106"/>
      <c r="R269" s="106"/>
      <c r="S269" s="106"/>
      <c r="T269" s="106"/>
      <c r="U269" s="106"/>
      <c r="V269" s="106"/>
      <c r="W269" s="106"/>
      <c r="X269" s="106"/>
      <c r="Y269" s="106"/>
      <c r="Z269" s="106"/>
    </row>
    <row r="270" spans="1:26" ht="15.75" customHeight="1">
      <c r="A270" s="106"/>
      <c r="B270" s="106"/>
      <c r="C270" s="106"/>
      <c r="D270" s="106"/>
      <c r="E270" s="106"/>
      <c r="F270" s="106"/>
      <c r="G270" s="106"/>
      <c r="H270" s="106"/>
      <c r="I270" s="106"/>
      <c r="J270" s="106"/>
      <c r="K270" s="106"/>
      <c r="L270" s="106"/>
      <c r="M270" s="106"/>
      <c r="N270" s="106"/>
      <c r="O270" s="106"/>
      <c r="P270" s="106"/>
      <c r="Q270" s="106"/>
      <c r="R270" s="106"/>
      <c r="S270" s="106"/>
      <c r="T270" s="106"/>
      <c r="U270" s="106"/>
      <c r="V270" s="106"/>
      <c r="W270" s="106"/>
      <c r="X270" s="106"/>
      <c r="Y270" s="106"/>
      <c r="Z270" s="106"/>
    </row>
    <row r="271" spans="1:26" ht="15.75" customHeight="1">
      <c r="A271" s="106"/>
      <c r="B271" s="106"/>
      <c r="C271" s="106"/>
      <c r="D271" s="106"/>
      <c r="E271" s="106"/>
      <c r="F271" s="106"/>
      <c r="G271" s="106"/>
      <c r="H271" s="106"/>
      <c r="I271" s="106"/>
      <c r="J271" s="106"/>
      <c r="K271" s="106"/>
      <c r="L271" s="106"/>
      <c r="M271" s="106"/>
      <c r="N271" s="106"/>
      <c r="O271" s="106"/>
      <c r="P271" s="106"/>
      <c r="Q271" s="106"/>
      <c r="R271" s="106"/>
      <c r="S271" s="106"/>
      <c r="T271" s="106"/>
      <c r="U271" s="106"/>
      <c r="V271" s="106"/>
      <c r="W271" s="106"/>
      <c r="X271" s="106"/>
      <c r="Y271" s="106"/>
      <c r="Z271" s="106"/>
    </row>
    <row r="272" spans="1:26" ht="15.75" customHeight="1">
      <c r="A272" s="106"/>
      <c r="B272" s="106"/>
      <c r="C272" s="106"/>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row>
    <row r="273" spans="1:26" ht="15.75" customHeight="1">
      <c r="A273" s="106"/>
      <c r="B273" s="106"/>
      <c r="C273" s="106"/>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row>
    <row r="274" spans="1:26" ht="15.75" customHeight="1">
      <c r="A274" s="106"/>
      <c r="B274" s="106"/>
      <c r="C274" s="106"/>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row>
    <row r="275" spans="1:26" ht="15.75" customHeight="1">
      <c r="A275" s="106"/>
      <c r="B275" s="106"/>
      <c r="C275" s="106"/>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row>
    <row r="276" spans="1:26" ht="15.75" customHeight="1">
      <c r="A276" s="106"/>
      <c r="B276" s="106"/>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row>
    <row r="277" spans="1:26" ht="15.75" customHeight="1">
      <c r="A277" s="106"/>
      <c r="B277" s="106"/>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row>
    <row r="278" spans="1:26" ht="15.75" customHeight="1">
      <c r="A278" s="106"/>
      <c r="B278" s="106"/>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row>
    <row r="279" spans="1:26" ht="15.75" customHeight="1">
      <c r="A279" s="106"/>
      <c r="B279" s="106"/>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row>
    <row r="280" spans="1:26" ht="15.75" customHeight="1">
      <c r="A280" s="106"/>
      <c r="B280" s="106"/>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row>
    <row r="281" spans="1:26" ht="15.75" customHeight="1">
      <c r="A281" s="106"/>
      <c r="B281" s="106"/>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row>
    <row r="282" spans="1:26" ht="15.75" customHeight="1">
      <c r="A282" s="106"/>
      <c r="B282" s="106"/>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row>
    <row r="283" spans="1:26" ht="15.75" customHeight="1">
      <c r="A283" s="106"/>
      <c r="B283" s="106"/>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row>
    <row r="284" spans="1:26" ht="15.75" customHeight="1">
      <c r="A284" s="106"/>
      <c r="B284" s="106"/>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row>
    <row r="285" spans="1:26" ht="15.75" customHeight="1">
      <c r="A285" s="106"/>
      <c r="B285" s="106"/>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row>
    <row r="286" spans="1:26" ht="15.75" customHeight="1">
      <c r="A286" s="106"/>
      <c r="B286" s="106"/>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row>
    <row r="287" spans="1:26" ht="15.75" customHeight="1">
      <c r="A287" s="106"/>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row>
    <row r="288" spans="1:26" ht="15.75" customHeight="1">
      <c r="A288" s="106"/>
      <c r="B288" s="106"/>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row>
    <row r="289" spans="1:26" ht="15.75" customHeight="1">
      <c r="A289" s="106"/>
      <c r="B289" s="106"/>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row>
    <row r="290" spans="1:26" ht="15.75" customHeight="1">
      <c r="A290" s="106"/>
      <c r="B290" s="106"/>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row>
    <row r="291" spans="1:26" ht="15.75" customHeight="1">
      <c r="A291" s="106"/>
      <c r="B291" s="106"/>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row>
    <row r="292" spans="1:26" ht="15.75" customHeight="1">
      <c r="A292" s="106"/>
      <c r="B292" s="106"/>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row>
    <row r="293" spans="1:26" ht="15.75" customHeight="1">
      <c r="A293" s="106"/>
      <c r="B293" s="106"/>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row>
    <row r="294" spans="1:26" ht="15.75" customHeight="1">
      <c r="A294" s="106"/>
      <c r="B294" s="106"/>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row>
    <row r="295" spans="1:26" ht="15.75" customHeight="1">
      <c r="A295" s="106"/>
      <c r="B295" s="106"/>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row>
    <row r="296" spans="1:26" ht="15.75" customHeight="1">
      <c r="A296" s="106"/>
      <c r="B296" s="106"/>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row>
    <row r="297" spans="1:26" ht="15.75" customHeight="1">
      <c r="A297" s="106"/>
      <c r="B297" s="106"/>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row>
    <row r="298" spans="1:26" ht="15.75" customHeight="1">
      <c r="A298" s="106"/>
      <c r="B298" s="106"/>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row>
    <row r="299" spans="1:26" ht="15.75" customHeight="1">
      <c r="A299" s="106"/>
      <c r="B299" s="106"/>
      <c r="C299" s="106"/>
      <c r="D299" s="106"/>
      <c r="E299" s="106"/>
      <c r="F299" s="106"/>
      <c r="G299" s="106"/>
      <c r="H299" s="106"/>
      <c r="I299" s="106"/>
      <c r="J299" s="106"/>
      <c r="K299" s="106"/>
      <c r="L299" s="106"/>
      <c r="M299" s="106"/>
      <c r="N299" s="106"/>
      <c r="O299" s="106"/>
      <c r="P299" s="106"/>
      <c r="Q299" s="106"/>
      <c r="R299" s="106"/>
      <c r="S299" s="106"/>
      <c r="T299" s="106"/>
      <c r="U299" s="106"/>
      <c r="V299" s="106"/>
      <c r="W299" s="106"/>
      <c r="X299" s="106"/>
      <c r="Y299" s="106"/>
      <c r="Z299" s="106"/>
    </row>
    <row r="300" spans="1:26" ht="15.75" customHeight="1">
      <c r="A300" s="106"/>
      <c r="B300" s="106"/>
      <c r="C300" s="106"/>
      <c r="D300" s="106"/>
      <c r="E300" s="106"/>
      <c r="F300" s="106"/>
      <c r="G300" s="106"/>
      <c r="H300" s="106"/>
      <c r="I300" s="106"/>
      <c r="J300" s="106"/>
      <c r="K300" s="106"/>
      <c r="L300" s="106"/>
      <c r="M300" s="106"/>
      <c r="N300" s="106"/>
      <c r="O300" s="106"/>
      <c r="P300" s="106"/>
      <c r="Q300" s="106"/>
      <c r="R300" s="106"/>
      <c r="S300" s="106"/>
      <c r="T300" s="106"/>
      <c r="U300" s="106"/>
      <c r="V300" s="106"/>
      <c r="W300" s="106"/>
      <c r="X300" s="106"/>
      <c r="Y300" s="106"/>
      <c r="Z300" s="106"/>
    </row>
    <row r="301" spans="1:26" ht="15.75" customHeight="1">
      <c r="A301" s="106"/>
      <c r="B301" s="106"/>
      <c r="C301" s="106"/>
      <c r="D301" s="106"/>
      <c r="E301" s="106"/>
      <c r="F301" s="106"/>
      <c r="G301" s="106"/>
      <c r="H301" s="106"/>
      <c r="I301" s="106"/>
      <c r="J301" s="106"/>
      <c r="K301" s="106"/>
      <c r="L301" s="106"/>
      <c r="M301" s="106"/>
      <c r="N301" s="106"/>
      <c r="O301" s="106"/>
      <c r="P301" s="106"/>
      <c r="Q301" s="106"/>
      <c r="R301" s="106"/>
      <c r="S301" s="106"/>
      <c r="T301" s="106"/>
      <c r="U301" s="106"/>
      <c r="V301" s="106"/>
      <c r="W301" s="106"/>
      <c r="X301" s="106"/>
      <c r="Y301" s="106"/>
      <c r="Z301" s="106"/>
    </row>
    <row r="302" spans="1:26" ht="15.75" customHeight="1">
      <c r="A302" s="106"/>
      <c r="B302" s="106"/>
      <c r="C302" s="106"/>
      <c r="D302" s="106"/>
      <c r="E302" s="106"/>
      <c r="F302" s="106"/>
      <c r="G302" s="106"/>
      <c r="H302" s="106"/>
      <c r="I302" s="106"/>
      <c r="J302" s="106"/>
      <c r="K302" s="106"/>
      <c r="L302" s="106"/>
      <c r="M302" s="106"/>
      <c r="N302" s="106"/>
      <c r="O302" s="106"/>
      <c r="P302" s="106"/>
      <c r="Q302" s="106"/>
      <c r="R302" s="106"/>
      <c r="S302" s="106"/>
      <c r="T302" s="106"/>
      <c r="U302" s="106"/>
      <c r="V302" s="106"/>
      <c r="W302" s="106"/>
      <c r="X302" s="106"/>
      <c r="Y302" s="106"/>
      <c r="Z302" s="106"/>
    </row>
    <row r="303" spans="1:26" ht="15.75" customHeight="1">
      <c r="A303" s="106"/>
      <c r="B303" s="106"/>
      <c r="C303" s="106"/>
      <c r="D303" s="106"/>
      <c r="E303" s="106"/>
      <c r="F303" s="106"/>
      <c r="G303" s="106"/>
      <c r="H303" s="106"/>
      <c r="I303" s="106"/>
      <c r="J303" s="106"/>
      <c r="K303" s="106"/>
      <c r="L303" s="106"/>
      <c r="M303" s="106"/>
      <c r="N303" s="106"/>
      <c r="O303" s="106"/>
      <c r="P303" s="106"/>
      <c r="Q303" s="106"/>
      <c r="R303" s="106"/>
      <c r="S303" s="106"/>
      <c r="T303" s="106"/>
      <c r="U303" s="106"/>
      <c r="V303" s="106"/>
      <c r="W303" s="106"/>
      <c r="X303" s="106"/>
      <c r="Y303" s="106"/>
      <c r="Z303" s="106"/>
    </row>
    <row r="304" spans="1:26" ht="15.75" customHeight="1">
      <c r="A304" s="106"/>
      <c r="B304" s="106"/>
      <c r="C304" s="106"/>
      <c r="D304" s="106"/>
      <c r="E304" s="106"/>
      <c r="F304" s="106"/>
      <c r="G304" s="106"/>
      <c r="H304" s="106"/>
      <c r="I304" s="106"/>
      <c r="J304" s="106"/>
      <c r="K304" s="106"/>
      <c r="L304" s="106"/>
      <c r="M304" s="106"/>
      <c r="N304" s="106"/>
      <c r="O304" s="106"/>
      <c r="P304" s="106"/>
      <c r="Q304" s="106"/>
      <c r="R304" s="106"/>
      <c r="S304" s="106"/>
      <c r="T304" s="106"/>
      <c r="U304" s="106"/>
      <c r="V304" s="106"/>
      <c r="W304" s="106"/>
      <c r="X304" s="106"/>
      <c r="Y304" s="106"/>
      <c r="Z304" s="106"/>
    </row>
    <row r="305" spans="1:26" ht="15.75" customHeight="1">
      <c r="A305" s="106"/>
      <c r="B305" s="106"/>
      <c r="C305" s="106"/>
      <c r="D305" s="106"/>
      <c r="E305" s="106"/>
      <c r="F305" s="106"/>
      <c r="G305" s="106"/>
      <c r="H305" s="106"/>
      <c r="I305" s="106"/>
      <c r="J305" s="106"/>
      <c r="K305" s="106"/>
      <c r="L305" s="106"/>
      <c r="M305" s="106"/>
      <c r="N305" s="106"/>
      <c r="O305" s="106"/>
      <c r="P305" s="106"/>
      <c r="Q305" s="106"/>
      <c r="R305" s="106"/>
      <c r="S305" s="106"/>
      <c r="T305" s="106"/>
      <c r="U305" s="106"/>
      <c r="V305" s="106"/>
      <c r="W305" s="106"/>
      <c r="X305" s="106"/>
      <c r="Y305" s="106"/>
      <c r="Z305" s="106"/>
    </row>
    <row r="306" spans="1:26" ht="15.75" customHeight="1">
      <c r="A306" s="106"/>
      <c r="B306" s="106"/>
      <c r="C306" s="106"/>
      <c r="D306" s="106"/>
      <c r="E306" s="106"/>
      <c r="F306" s="106"/>
      <c r="G306" s="106"/>
      <c r="H306" s="106"/>
      <c r="I306" s="106"/>
      <c r="J306" s="106"/>
      <c r="K306" s="106"/>
      <c r="L306" s="106"/>
      <c r="M306" s="106"/>
      <c r="N306" s="106"/>
      <c r="O306" s="106"/>
      <c r="P306" s="106"/>
      <c r="Q306" s="106"/>
      <c r="R306" s="106"/>
      <c r="S306" s="106"/>
      <c r="T306" s="106"/>
      <c r="U306" s="106"/>
      <c r="V306" s="106"/>
      <c r="W306" s="106"/>
      <c r="X306" s="106"/>
      <c r="Y306" s="106"/>
      <c r="Z306" s="106"/>
    </row>
    <row r="307" spans="1:26" ht="15.75" customHeight="1">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row>
    <row r="308" spans="1:26" ht="15.75" customHeight="1">
      <c r="A308" s="106"/>
      <c r="B308" s="106"/>
      <c r="C308" s="106"/>
      <c r="D308" s="106"/>
      <c r="E308" s="106"/>
      <c r="F308" s="106"/>
      <c r="G308" s="106"/>
      <c r="H308" s="106"/>
      <c r="I308" s="106"/>
      <c r="J308" s="106"/>
      <c r="K308" s="106"/>
      <c r="L308" s="106"/>
      <c r="M308" s="106"/>
      <c r="N308" s="106"/>
      <c r="O308" s="106"/>
      <c r="P308" s="106"/>
      <c r="Q308" s="106"/>
      <c r="R308" s="106"/>
      <c r="S308" s="106"/>
      <c r="T308" s="106"/>
      <c r="U308" s="106"/>
      <c r="V308" s="106"/>
      <c r="W308" s="106"/>
      <c r="X308" s="106"/>
      <c r="Y308" s="106"/>
      <c r="Z308" s="106"/>
    </row>
    <row r="309" spans="1:26" ht="15.75" customHeight="1">
      <c r="A309" s="106"/>
      <c r="B309" s="106"/>
      <c r="C309" s="106"/>
      <c r="D309" s="106"/>
      <c r="E309" s="106"/>
      <c r="F309" s="106"/>
      <c r="G309" s="106"/>
      <c r="H309" s="106"/>
      <c r="I309" s="106"/>
      <c r="J309" s="106"/>
      <c r="K309" s="106"/>
      <c r="L309" s="106"/>
      <c r="M309" s="106"/>
      <c r="N309" s="106"/>
      <c r="O309" s="106"/>
      <c r="P309" s="106"/>
      <c r="Q309" s="106"/>
      <c r="R309" s="106"/>
      <c r="S309" s="106"/>
      <c r="T309" s="106"/>
      <c r="U309" s="106"/>
      <c r="V309" s="106"/>
      <c r="W309" s="106"/>
      <c r="X309" s="106"/>
      <c r="Y309" s="106"/>
      <c r="Z309" s="106"/>
    </row>
    <row r="310" spans="1:26" ht="15.75" customHeight="1">
      <c r="A310" s="106"/>
      <c r="B310" s="106"/>
      <c r="C310" s="106"/>
      <c r="D310" s="106"/>
      <c r="E310" s="106"/>
      <c r="F310" s="106"/>
      <c r="G310" s="106"/>
      <c r="H310" s="106"/>
      <c r="I310" s="106"/>
      <c r="J310" s="106"/>
      <c r="K310" s="106"/>
      <c r="L310" s="106"/>
      <c r="M310" s="106"/>
      <c r="N310" s="106"/>
      <c r="O310" s="106"/>
      <c r="P310" s="106"/>
      <c r="Q310" s="106"/>
      <c r="R310" s="106"/>
      <c r="S310" s="106"/>
      <c r="T310" s="106"/>
      <c r="U310" s="106"/>
      <c r="V310" s="106"/>
      <c r="W310" s="106"/>
      <c r="X310" s="106"/>
      <c r="Y310" s="106"/>
      <c r="Z310" s="106"/>
    </row>
    <row r="311" spans="1:26" ht="15.75" customHeight="1">
      <c r="A311" s="106"/>
      <c r="B311" s="106"/>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row>
    <row r="312" spans="1:26" ht="15.75" customHeight="1">
      <c r="A312" s="106"/>
      <c r="B312" s="106"/>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row>
    <row r="313" spans="1:26" ht="15.75" customHeight="1">
      <c r="A313" s="106"/>
      <c r="B313" s="106"/>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row>
    <row r="314" spans="1:26" ht="15.75" customHeight="1">
      <c r="A314" s="106"/>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row>
    <row r="315" spans="1:26" ht="15.75" customHeight="1">
      <c r="A315" s="106"/>
      <c r="B315" s="106"/>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row>
    <row r="316" spans="1:26" ht="15.75" customHeight="1">
      <c r="A316" s="106"/>
      <c r="B316" s="106"/>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row>
    <row r="317" spans="1:26" ht="15.75" customHeight="1">
      <c r="A317" s="106"/>
      <c r="B317" s="106"/>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row>
    <row r="318" spans="1:26" ht="15.75" customHeight="1">
      <c r="A318" s="106"/>
      <c r="B318" s="106"/>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row>
    <row r="319" spans="1:26" ht="15.75" customHeight="1">
      <c r="A319" s="106"/>
      <c r="B319" s="106"/>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row>
    <row r="320" spans="1:26" ht="15.75" customHeight="1">
      <c r="A320" s="106"/>
      <c r="B320" s="106"/>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row>
    <row r="321" spans="1:26" ht="15.75" customHeight="1">
      <c r="A321" s="106"/>
      <c r="B321" s="106"/>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row>
    <row r="322" spans="1:26" ht="15.75" customHeight="1">
      <c r="A322" s="106"/>
      <c r="B322" s="106"/>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row>
    <row r="323" spans="1:26" ht="15.75" customHeight="1">
      <c r="A323" s="106"/>
      <c r="B323" s="106"/>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row>
    <row r="324" spans="1:26" ht="15.75" customHeight="1">
      <c r="A324" s="106"/>
      <c r="B324" s="106"/>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row>
    <row r="325" spans="1:26" ht="15.75" customHeight="1">
      <c r="A325" s="106"/>
      <c r="B325" s="106"/>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row>
    <row r="326" spans="1:26" ht="15.75" customHeight="1">
      <c r="A326" s="106"/>
      <c r="B326" s="106"/>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row>
    <row r="327" spans="1:26" ht="15.75" customHeight="1">
      <c r="A327" s="106"/>
      <c r="B327" s="106"/>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row>
    <row r="328" spans="1:26" ht="15.75" customHeight="1">
      <c r="A328" s="106"/>
      <c r="B328" s="106"/>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row>
    <row r="329" spans="1:26" ht="15.75" customHeight="1">
      <c r="A329" s="106"/>
      <c r="B329" s="106"/>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row>
    <row r="330" spans="1:26" ht="15.75" customHeight="1">
      <c r="A330" s="106"/>
      <c r="B330" s="106"/>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row>
    <row r="331" spans="1:26" ht="15.75" customHeight="1">
      <c r="A331" s="106"/>
      <c r="B331" s="106"/>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row>
    <row r="332" spans="1:26" ht="15.75" customHeight="1">
      <c r="A332" s="106"/>
      <c r="B332" s="106"/>
      <c r="C332" s="106"/>
      <c r="D332" s="106"/>
      <c r="E332" s="106"/>
      <c r="F332" s="106"/>
      <c r="G332" s="106"/>
      <c r="H332" s="106"/>
      <c r="I332" s="106"/>
      <c r="J332" s="106"/>
      <c r="K332" s="106"/>
      <c r="L332" s="106"/>
      <c r="M332" s="106"/>
      <c r="N332" s="106"/>
      <c r="O332" s="106"/>
      <c r="P332" s="106"/>
      <c r="Q332" s="106"/>
      <c r="R332" s="106"/>
      <c r="S332" s="106"/>
      <c r="T332" s="106"/>
      <c r="U332" s="106"/>
      <c r="V332" s="106"/>
      <c r="W332" s="106"/>
      <c r="X332" s="106"/>
      <c r="Y332" s="106"/>
      <c r="Z332" s="106"/>
    </row>
    <row r="333" spans="1:26" ht="15.75" customHeight="1">
      <c r="A333" s="106"/>
      <c r="B333" s="106"/>
      <c r="C333" s="106"/>
      <c r="D333" s="106"/>
      <c r="E333" s="106"/>
      <c r="F333" s="106"/>
      <c r="G333" s="106"/>
      <c r="H333" s="106"/>
      <c r="I333" s="106"/>
      <c r="J333" s="106"/>
      <c r="K333" s="106"/>
      <c r="L333" s="106"/>
      <c r="M333" s="106"/>
      <c r="N333" s="106"/>
      <c r="O333" s="106"/>
      <c r="P333" s="106"/>
      <c r="Q333" s="106"/>
      <c r="R333" s="106"/>
      <c r="S333" s="106"/>
      <c r="T333" s="106"/>
      <c r="U333" s="106"/>
      <c r="V333" s="106"/>
      <c r="W333" s="106"/>
      <c r="X333" s="106"/>
      <c r="Y333" s="106"/>
      <c r="Z333" s="106"/>
    </row>
    <row r="334" spans="1:26" ht="15.75" customHeight="1">
      <c r="A334" s="106"/>
      <c r="B334" s="106"/>
      <c r="C334" s="106"/>
      <c r="D334" s="106"/>
      <c r="E334" s="106"/>
      <c r="F334" s="106"/>
      <c r="G334" s="106"/>
      <c r="H334" s="106"/>
      <c r="I334" s="106"/>
      <c r="J334" s="106"/>
      <c r="K334" s="106"/>
      <c r="L334" s="106"/>
      <c r="M334" s="106"/>
      <c r="N334" s="106"/>
      <c r="O334" s="106"/>
      <c r="P334" s="106"/>
      <c r="Q334" s="106"/>
      <c r="R334" s="106"/>
      <c r="S334" s="106"/>
      <c r="T334" s="106"/>
      <c r="U334" s="106"/>
      <c r="V334" s="106"/>
      <c r="W334" s="106"/>
      <c r="X334" s="106"/>
      <c r="Y334" s="106"/>
      <c r="Z334" s="106"/>
    </row>
    <row r="335" spans="1:26" ht="15.75" customHeight="1">
      <c r="A335" s="106"/>
      <c r="B335" s="106"/>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row>
    <row r="336" spans="1:26" ht="15.75" customHeight="1">
      <c r="A336" s="106"/>
      <c r="B336" s="106"/>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row>
    <row r="337" spans="1:26" ht="15.75" customHeight="1">
      <c r="A337" s="106"/>
      <c r="B337" s="106"/>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row>
    <row r="338" spans="1:26" ht="15.75" customHeight="1">
      <c r="A338" s="106"/>
      <c r="B338" s="106"/>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row>
    <row r="339" spans="1:26" ht="15.75" customHeight="1">
      <c r="A339" s="106"/>
      <c r="B339" s="106"/>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row>
    <row r="340" spans="1:26" ht="15.75" customHeight="1">
      <c r="A340" s="106"/>
      <c r="B340" s="106"/>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row>
    <row r="341" spans="1:26" ht="15.75" customHeight="1">
      <c r="A341" s="106"/>
      <c r="B341" s="106"/>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row>
    <row r="342" spans="1:26" ht="15.75" customHeight="1">
      <c r="A342" s="106"/>
      <c r="B342" s="106"/>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row>
    <row r="343" spans="1:26" ht="15.75" customHeight="1">
      <c r="A343" s="106"/>
      <c r="B343" s="106"/>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row>
    <row r="344" spans="1:26" ht="15.75" customHeight="1">
      <c r="A344" s="106"/>
      <c r="B344" s="106"/>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row>
    <row r="345" spans="1:26" ht="15.75" customHeight="1">
      <c r="A345" s="106"/>
      <c r="B345" s="106"/>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row>
    <row r="346" spans="1:26" ht="15.75" customHeight="1">
      <c r="A346" s="106"/>
      <c r="B346" s="106"/>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row>
    <row r="347" spans="1:26" ht="15.75" customHeight="1">
      <c r="A347" s="106"/>
      <c r="B347" s="106"/>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row>
    <row r="348" spans="1:26" ht="15.75" customHeight="1">
      <c r="A348" s="106"/>
      <c r="B348" s="106"/>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row>
    <row r="349" spans="1:26" ht="15.75" customHeight="1">
      <c r="A349" s="106"/>
      <c r="B349" s="106"/>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row>
    <row r="350" spans="1:26" ht="15.75" customHeight="1">
      <c r="A350" s="106"/>
      <c r="B350" s="106"/>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row>
    <row r="351" spans="1:26" ht="15.75" customHeight="1">
      <c r="A351" s="106"/>
      <c r="B351" s="106"/>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row>
    <row r="352" spans="1:26" ht="15.75" customHeight="1">
      <c r="A352" s="106"/>
      <c r="B352" s="106"/>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row>
    <row r="353" spans="1:26" ht="15.75" customHeight="1">
      <c r="A353" s="106"/>
      <c r="B353" s="106"/>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row>
    <row r="354" spans="1:26" ht="15.75" customHeight="1">
      <c r="A354" s="106"/>
      <c r="B354" s="106"/>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row>
    <row r="355" spans="1:26" ht="15.75" customHeight="1">
      <c r="A355" s="106"/>
      <c r="B355" s="106"/>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row>
    <row r="356" spans="1:26" ht="15.75" customHeight="1">
      <c r="A356" s="106"/>
      <c r="B356" s="106"/>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row>
    <row r="357" spans="1:26" ht="15.75" customHeight="1">
      <c r="A357" s="106"/>
      <c r="B357" s="106"/>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row>
    <row r="358" spans="1:26" ht="15.75" customHeight="1">
      <c r="A358" s="106"/>
      <c r="B358" s="106"/>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row>
    <row r="359" spans="1:26" ht="15.75" customHeight="1">
      <c r="A359" s="106"/>
      <c r="B359" s="106"/>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row>
    <row r="360" spans="1:26" ht="15.75" customHeight="1">
      <c r="A360" s="106"/>
      <c r="B360" s="106"/>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row>
    <row r="361" spans="1:26" ht="15.75" customHeight="1">
      <c r="A361" s="106"/>
      <c r="B361" s="106"/>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row>
    <row r="362" spans="1:26" ht="15.75" customHeight="1">
      <c r="A362" s="106"/>
      <c r="B362" s="106"/>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row>
    <row r="363" spans="1:26" ht="15.75" customHeight="1">
      <c r="A363" s="106"/>
      <c r="B363" s="106"/>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row>
    <row r="364" spans="1:26" ht="15.75" customHeight="1">
      <c r="A364" s="106"/>
      <c r="B364" s="106"/>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row>
    <row r="365" spans="1:26" ht="15.75" customHeight="1">
      <c r="A365" s="106"/>
      <c r="B365" s="106"/>
      <c r="C365" s="106"/>
      <c r="D365" s="106"/>
      <c r="E365" s="106"/>
      <c r="F365" s="106"/>
      <c r="G365" s="106"/>
      <c r="H365" s="106"/>
      <c r="I365" s="106"/>
      <c r="J365" s="106"/>
      <c r="K365" s="106"/>
      <c r="L365" s="106"/>
      <c r="M365" s="106"/>
      <c r="N365" s="106"/>
      <c r="O365" s="106"/>
      <c r="P365" s="106"/>
      <c r="Q365" s="106"/>
      <c r="R365" s="106"/>
      <c r="S365" s="106"/>
      <c r="T365" s="106"/>
      <c r="U365" s="106"/>
      <c r="V365" s="106"/>
      <c r="W365" s="106"/>
      <c r="X365" s="106"/>
      <c r="Y365" s="106"/>
      <c r="Z365" s="106"/>
    </row>
    <row r="366" spans="1:26" ht="15.75" customHeight="1">
      <c r="A366" s="106"/>
      <c r="B366" s="106"/>
      <c r="C366" s="106"/>
      <c r="D366" s="106"/>
      <c r="E366" s="106"/>
      <c r="F366" s="106"/>
      <c r="G366" s="106"/>
      <c r="H366" s="106"/>
      <c r="I366" s="106"/>
      <c r="J366" s="106"/>
      <c r="K366" s="106"/>
      <c r="L366" s="106"/>
      <c r="M366" s="106"/>
      <c r="N366" s="106"/>
      <c r="O366" s="106"/>
      <c r="P366" s="106"/>
      <c r="Q366" s="106"/>
      <c r="R366" s="106"/>
      <c r="S366" s="106"/>
      <c r="T366" s="106"/>
      <c r="U366" s="106"/>
      <c r="V366" s="106"/>
      <c r="W366" s="106"/>
      <c r="X366" s="106"/>
      <c r="Y366" s="106"/>
      <c r="Z366" s="106"/>
    </row>
    <row r="367" spans="1:26" ht="15.75" customHeight="1">
      <c r="A367" s="106"/>
      <c r="B367" s="106"/>
      <c r="C367" s="106"/>
      <c r="D367" s="106"/>
      <c r="E367" s="106"/>
      <c r="F367" s="106"/>
      <c r="G367" s="106"/>
      <c r="H367" s="106"/>
      <c r="I367" s="106"/>
      <c r="J367" s="106"/>
      <c r="K367" s="106"/>
      <c r="L367" s="106"/>
      <c r="M367" s="106"/>
      <c r="N367" s="106"/>
      <c r="O367" s="106"/>
      <c r="P367" s="106"/>
      <c r="Q367" s="106"/>
      <c r="R367" s="106"/>
      <c r="S367" s="106"/>
      <c r="T367" s="106"/>
      <c r="U367" s="106"/>
      <c r="V367" s="106"/>
      <c r="W367" s="106"/>
      <c r="X367" s="106"/>
      <c r="Y367" s="106"/>
      <c r="Z367" s="106"/>
    </row>
    <row r="368" spans="1:26" ht="15.75" customHeight="1">
      <c r="A368" s="106"/>
      <c r="B368" s="106"/>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row>
    <row r="369" spans="1:26" ht="15.75" customHeight="1">
      <c r="A369" s="106"/>
      <c r="B369" s="106"/>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row>
    <row r="370" spans="1:26" ht="15.75" customHeight="1">
      <c r="A370" s="106"/>
      <c r="B370" s="106"/>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row>
    <row r="371" spans="1:26" ht="15.75" customHeight="1">
      <c r="A371" s="106"/>
      <c r="B371" s="106"/>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row>
    <row r="372" spans="1:26" ht="15.75" customHeight="1">
      <c r="A372" s="106"/>
      <c r="B372" s="106"/>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row>
    <row r="373" spans="1:26" ht="15.75" customHeight="1">
      <c r="A373" s="106"/>
      <c r="B373" s="106"/>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row>
    <row r="374" spans="1:26" ht="15.75" customHeight="1">
      <c r="A374" s="106"/>
      <c r="B374" s="106"/>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row>
    <row r="375" spans="1:26" ht="15.75" customHeight="1">
      <c r="A375" s="106"/>
      <c r="B375" s="106"/>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row>
    <row r="376" spans="1:26" ht="15.75" customHeight="1">
      <c r="A376" s="106"/>
      <c r="B376" s="106"/>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row>
    <row r="377" spans="1:26" ht="15.75" customHeight="1">
      <c r="A377" s="106"/>
      <c r="B377" s="106"/>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row>
    <row r="378" spans="1:26" ht="15.75" customHeight="1">
      <c r="A378" s="106"/>
      <c r="B378" s="106"/>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row>
    <row r="379" spans="1:26" ht="15.75" customHeight="1">
      <c r="A379" s="106"/>
      <c r="B379" s="106"/>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row>
    <row r="380" spans="1:26" ht="15.75" customHeight="1">
      <c r="A380" s="106"/>
      <c r="B380" s="106"/>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row>
    <row r="381" spans="1:26" ht="15.75" customHeight="1">
      <c r="A381" s="106"/>
      <c r="B381" s="106"/>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row>
    <row r="382" spans="1:26" ht="15.75" customHeight="1">
      <c r="A382" s="106"/>
      <c r="B382" s="106"/>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row>
    <row r="383" spans="1:26" ht="15.75" customHeight="1">
      <c r="A383" s="106"/>
      <c r="B383" s="106"/>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row>
    <row r="384" spans="1:26" ht="15.75" customHeight="1">
      <c r="A384" s="106"/>
      <c r="B384" s="106"/>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row>
    <row r="385" spans="1:26" ht="15.75" customHeight="1">
      <c r="A385" s="106"/>
      <c r="B385" s="106"/>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row>
    <row r="386" spans="1:26" ht="15.75" customHeight="1">
      <c r="A386" s="106"/>
      <c r="B386" s="106"/>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row>
    <row r="387" spans="1:26" ht="15.75" customHeight="1">
      <c r="A387" s="106"/>
      <c r="B387" s="106"/>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row>
    <row r="388" spans="1:26" ht="15.75" customHeight="1">
      <c r="A388" s="106"/>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row>
    <row r="389" spans="1:26" ht="15.75" customHeight="1">
      <c r="A389" s="106"/>
      <c r="B389" s="106"/>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row>
    <row r="390" spans="1:26" ht="15.75" customHeight="1">
      <c r="A390" s="106"/>
      <c r="B390" s="106"/>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row>
    <row r="391" spans="1:26" ht="15.75" customHeight="1">
      <c r="A391" s="106"/>
      <c r="B391" s="106"/>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row>
    <row r="392" spans="1:26" ht="15.75" customHeight="1">
      <c r="A392" s="106"/>
      <c r="B392" s="106"/>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row>
    <row r="393" spans="1:26" ht="15.75" customHeight="1">
      <c r="A393" s="106"/>
      <c r="B393" s="106"/>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row>
    <row r="394" spans="1:26" ht="15.75" customHeight="1">
      <c r="A394" s="106"/>
      <c r="B394" s="106"/>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row>
    <row r="395" spans="1:26" ht="15.75" customHeight="1">
      <c r="A395" s="106"/>
      <c r="B395" s="106"/>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row>
    <row r="396" spans="1:26" ht="15.75" customHeight="1">
      <c r="A396" s="106"/>
      <c r="B396" s="106"/>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row>
    <row r="397" spans="1:26" ht="15.75" customHeight="1">
      <c r="A397" s="106"/>
      <c r="B397" s="106"/>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row>
    <row r="398" spans="1:26" ht="15.75" customHeight="1">
      <c r="A398" s="106"/>
      <c r="B398" s="106"/>
      <c r="C398" s="106"/>
      <c r="D398" s="106"/>
      <c r="E398" s="106"/>
      <c r="F398" s="106"/>
      <c r="G398" s="106"/>
      <c r="H398" s="106"/>
      <c r="I398" s="106"/>
      <c r="J398" s="106"/>
      <c r="K398" s="106"/>
      <c r="L398" s="106"/>
      <c r="M398" s="106"/>
      <c r="N398" s="106"/>
      <c r="O398" s="106"/>
      <c r="P398" s="106"/>
      <c r="Q398" s="106"/>
      <c r="R398" s="106"/>
      <c r="S398" s="106"/>
      <c r="T398" s="106"/>
      <c r="U398" s="106"/>
      <c r="V398" s="106"/>
      <c r="W398" s="106"/>
      <c r="X398" s="106"/>
      <c r="Y398" s="106"/>
      <c r="Z398" s="106"/>
    </row>
    <row r="399" spans="1:26" ht="15.75" customHeight="1">
      <c r="A399" s="106"/>
      <c r="B399" s="106"/>
      <c r="C399" s="106"/>
      <c r="D399" s="106"/>
      <c r="E399" s="106"/>
      <c r="F399" s="106"/>
      <c r="G399" s="106"/>
      <c r="H399" s="106"/>
      <c r="I399" s="106"/>
      <c r="J399" s="106"/>
      <c r="K399" s="106"/>
      <c r="L399" s="106"/>
      <c r="M399" s="106"/>
      <c r="N399" s="106"/>
      <c r="O399" s="106"/>
      <c r="P399" s="106"/>
      <c r="Q399" s="106"/>
      <c r="R399" s="106"/>
      <c r="S399" s="106"/>
      <c r="T399" s="106"/>
      <c r="U399" s="106"/>
      <c r="V399" s="106"/>
      <c r="W399" s="106"/>
      <c r="X399" s="106"/>
      <c r="Y399" s="106"/>
      <c r="Z399" s="106"/>
    </row>
    <row r="400" spans="1:26" ht="15.75" customHeight="1">
      <c r="A400" s="106"/>
      <c r="B400" s="106"/>
      <c r="C400" s="106"/>
      <c r="D400" s="106"/>
      <c r="E400" s="106"/>
      <c r="F400" s="106"/>
      <c r="G400" s="106"/>
      <c r="H400" s="106"/>
      <c r="I400" s="106"/>
      <c r="J400" s="106"/>
      <c r="K400" s="106"/>
      <c r="L400" s="106"/>
      <c r="M400" s="106"/>
      <c r="N400" s="106"/>
      <c r="O400" s="106"/>
      <c r="P400" s="106"/>
      <c r="Q400" s="106"/>
      <c r="R400" s="106"/>
      <c r="S400" s="106"/>
      <c r="T400" s="106"/>
      <c r="U400" s="106"/>
      <c r="V400" s="106"/>
      <c r="W400" s="106"/>
      <c r="X400" s="106"/>
      <c r="Y400" s="106"/>
      <c r="Z400" s="106"/>
    </row>
    <row r="401" spans="1:26" ht="15.75" customHeight="1">
      <c r="A401" s="106"/>
      <c r="B401" s="106"/>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row>
    <row r="402" spans="1:26" ht="15.75" customHeight="1">
      <c r="A402" s="106"/>
      <c r="B402" s="106"/>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row>
    <row r="403" spans="1:26" ht="15.75" customHeight="1">
      <c r="A403" s="106"/>
      <c r="B403" s="106"/>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row>
    <row r="404" spans="1:26" ht="15.75" customHeight="1">
      <c r="A404" s="106"/>
      <c r="B404" s="106"/>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row>
    <row r="405" spans="1:26" ht="15.75" customHeight="1">
      <c r="A405" s="106"/>
      <c r="B405" s="106"/>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row>
    <row r="406" spans="1:26" ht="15.75" customHeight="1">
      <c r="A406" s="106"/>
      <c r="B406" s="106"/>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row>
    <row r="407" spans="1:26" ht="15.75" customHeight="1">
      <c r="A407" s="106"/>
      <c r="B407" s="106"/>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row>
    <row r="408" spans="1:26" ht="15.75" customHeight="1">
      <c r="A408" s="106"/>
      <c r="B408" s="106"/>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row>
    <row r="409" spans="1:26" ht="15.75" customHeight="1">
      <c r="A409" s="106"/>
      <c r="B409" s="106"/>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row>
    <row r="410" spans="1:26" ht="15.75" customHeight="1">
      <c r="A410" s="106"/>
      <c r="B410" s="106"/>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row>
    <row r="411" spans="1:26" ht="15.75" customHeight="1">
      <c r="A411" s="106"/>
      <c r="B411" s="106"/>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row>
    <row r="412" spans="1:26" ht="15.75" customHeight="1">
      <c r="A412" s="106"/>
      <c r="B412" s="106"/>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row>
    <row r="413" spans="1:26" ht="15.75" customHeight="1">
      <c r="A413" s="106"/>
      <c r="B413" s="106"/>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row>
    <row r="414" spans="1:26" ht="15.75" customHeight="1">
      <c r="A414" s="106"/>
      <c r="B414" s="106"/>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row>
    <row r="415" spans="1:26" ht="15.75" customHeight="1">
      <c r="A415" s="106"/>
      <c r="B415" s="106"/>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row>
    <row r="416" spans="1:26" ht="15.75" customHeight="1">
      <c r="A416" s="106"/>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row>
    <row r="417" spans="1:26" ht="15.75" customHeight="1">
      <c r="A417" s="106"/>
      <c r="B417" s="106"/>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row>
    <row r="418" spans="1:26" ht="15.75" customHeight="1">
      <c r="A418" s="106"/>
      <c r="B418" s="106"/>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row>
    <row r="419" spans="1:26" ht="15.75" customHeight="1">
      <c r="A419" s="106"/>
      <c r="B419" s="106"/>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row>
    <row r="420" spans="1:26" ht="15.75" customHeight="1">
      <c r="A420" s="106"/>
      <c r="B420" s="106"/>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row>
    <row r="421" spans="1:26" ht="15.75" customHeight="1">
      <c r="A421" s="106"/>
      <c r="B421" s="106"/>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row>
    <row r="422" spans="1:26" ht="15.75" customHeight="1">
      <c r="A422" s="106"/>
      <c r="B422" s="106"/>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row>
    <row r="423" spans="1:26" ht="15.75" customHeight="1">
      <c r="A423" s="106"/>
      <c r="B423" s="106"/>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row>
    <row r="424" spans="1:26" ht="15.75" customHeight="1">
      <c r="A424" s="106"/>
      <c r="B424" s="106"/>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row>
    <row r="425" spans="1:26" ht="15.75" customHeight="1">
      <c r="A425" s="106"/>
      <c r="B425" s="106"/>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row>
    <row r="426" spans="1:26" ht="15.75" customHeight="1">
      <c r="A426" s="106"/>
      <c r="B426" s="106"/>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row>
    <row r="427" spans="1:26" ht="15.75" customHeight="1">
      <c r="A427" s="106"/>
      <c r="B427" s="106"/>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row>
    <row r="428" spans="1:26" ht="15.75" customHeight="1">
      <c r="A428" s="106"/>
      <c r="B428" s="106"/>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row>
    <row r="429" spans="1:26" ht="15.75" customHeight="1">
      <c r="A429" s="106"/>
      <c r="B429" s="106"/>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row>
    <row r="430" spans="1:26" ht="15.75" customHeight="1">
      <c r="A430" s="106"/>
      <c r="B430" s="106"/>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row>
    <row r="431" spans="1:26" ht="15.75" customHeight="1">
      <c r="A431" s="106"/>
      <c r="B431" s="106"/>
      <c r="C431" s="106"/>
      <c r="D431" s="106"/>
      <c r="E431" s="106"/>
      <c r="F431" s="106"/>
      <c r="G431" s="106"/>
      <c r="H431" s="106"/>
      <c r="I431" s="106"/>
      <c r="J431" s="106"/>
      <c r="K431" s="106"/>
      <c r="L431" s="106"/>
      <c r="M431" s="106"/>
      <c r="N431" s="106"/>
      <c r="O431" s="106"/>
      <c r="P431" s="106"/>
      <c r="Q431" s="106"/>
      <c r="R431" s="106"/>
      <c r="S431" s="106"/>
      <c r="T431" s="106"/>
      <c r="U431" s="106"/>
      <c r="V431" s="106"/>
      <c r="W431" s="106"/>
      <c r="X431" s="106"/>
      <c r="Y431" s="106"/>
      <c r="Z431" s="106"/>
    </row>
    <row r="432" spans="1:26" ht="15.75" customHeight="1">
      <c r="A432" s="106"/>
      <c r="B432" s="106"/>
      <c r="C432" s="106"/>
      <c r="D432" s="106"/>
      <c r="E432" s="106"/>
      <c r="F432" s="106"/>
      <c r="G432" s="106"/>
      <c r="H432" s="106"/>
      <c r="I432" s="106"/>
      <c r="J432" s="106"/>
      <c r="K432" s="106"/>
      <c r="L432" s="106"/>
      <c r="M432" s="106"/>
      <c r="N432" s="106"/>
      <c r="O432" s="106"/>
      <c r="P432" s="106"/>
      <c r="Q432" s="106"/>
      <c r="R432" s="106"/>
      <c r="S432" s="106"/>
      <c r="T432" s="106"/>
      <c r="U432" s="106"/>
      <c r="V432" s="106"/>
      <c r="W432" s="106"/>
      <c r="X432" s="106"/>
      <c r="Y432" s="106"/>
      <c r="Z432" s="106"/>
    </row>
    <row r="433" spans="1:26" ht="15.75" customHeight="1">
      <c r="A433" s="106"/>
      <c r="B433" s="106"/>
      <c r="C433" s="106"/>
      <c r="D433" s="106"/>
      <c r="E433" s="106"/>
      <c r="F433" s="106"/>
      <c r="G433" s="106"/>
      <c r="H433" s="106"/>
      <c r="I433" s="106"/>
      <c r="J433" s="106"/>
      <c r="K433" s="106"/>
      <c r="L433" s="106"/>
      <c r="M433" s="106"/>
      <c r="N433" s="106"/>
      <c r="O433" s="106"/>
      <c r="P433" s="106"/>
      <c r="Q433" s="106"/>
      <c r="R433" s="106"/>
      <c r="S433" s="106"/>
      <c r="T433" s="106"/>
      <c r="U433" s="106"/>
      <c r="V433" s="106"/>
      <c r="W433" s="106"/>
      <c r="X433" s="106"/>
      <c r="Y433" s="106"/>
      <c r="Z433" s="106"/>
    </row>
    <row r="434" spans="1:26" ht="15.75" customHeight="1">
      <c r="A434" s="106"/>
      <c r="B434" s="106"/>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row>
    <row r="435" spans="1:26" ht="15.75" customHeight="1">
      <c r="A435" s="106"/>
      <c r="B435" s="106"/>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row>
    <row r="436" spans="1:26" ht="15.75" customHeight="1">
      <c r="A436" s="106"/>
      <c r="B436" s="106"/>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row>
    <row r="437" spans="1:26" ht="15.75" customHeight="1">
      <c r="A437" s="106"/>
      <c r="B437" s="106"/>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row>
    <row r="438" spans="1:26" ht="15.75" customHeight="1">
      <c r="A438" s="106"/>
      <c r="B438" s="106"/>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row>
    <row r="439" spans="1:26" ht="15.75" customHeight="1">
      <c r="A439" s="106"/>
      <c r="B439" s="106"/>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row>
    <row r="440" spans="1:26" ht="15.75" customHeight="1">
      <c r="A440" s="106"/>
      <c r="B440" s="106"/>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row>
    <row r="441" spans="1:26" ht="15.75" customHeight="1">
      <c r="A441" s="106"/>
      <c r="B441" s="106"/>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row>
    <row r="442" spans="1:26" ht="15.75" customHeight="1">
      <c r="A442" s="106"/>
      <c r="B442" s="106"/>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row>
    <row r="443" spans="1:26" ht="15.75" customHeight="1">
      <c r="A443" s="106"/>
      <c r="B443" s="106"/>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row>
    <row r="444" spans="1:26" ht="15.75" customHeight="1">
      <c r="A444" s="106"/>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row>
    <row r="445" spans="1:26" ht="15.75" customHeight="1">
      <c r="A445" s="106"/>
      <c r="B445" s="106"/>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row>
    <row r="446" spans="1:26" ht="15.75" customHeight="1">
      <c r="A446" s="106"/>
      <c r="B446" s="106"/>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row>
    <row r="447" spans="1:26" ht="15.75" customHeight="1">
      <c r="A447" s="106"/>
      <c r="B447" s="106"/>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row>
    <row r="448" spans="1:26" ht="15.75" customHeight="1">
      <c r="A448" s="106"/>
      <c r="B448" s="106"/>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row>
    <row r="449" spans="1:26" ht="15.75" customHeight="1">
      <c r="A449" s="106"/>
      <c r="B449" s="106"/>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row>
    <row r="450" spans="1:26" ht="15.75" customHeight="1">
      <c r="A450" s="106"/>
      <c r="B450" s="106"/>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row>
    <row r="451" spans="1:26" ht="15.75" customHeight="1">
      <c r="A451" s="106"/>
      <c r="B451" s="106"/>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row>
    <row r="452" spans="1:26" ht="15.75" customHeight="1">
      <c r="A452" s="106"/>
      <c r="B452" s="106"/>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row>
    <row r="453" spans="1:26" ht="15.75" customHeight="1">
      <c r="A453" s="106"/>
      <c r="B453" s="106"/>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5.75" customHeight="1">
      <c r="A454" s="106"/>
      <c r="B454" s="106"/>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5.75" customHeight="1">
      <c r="A455" s="106"/>
      <c r="B455" s="106"/>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5.75" customHeight="1">
      <c r="A456" s="106"/>
      <c r="B456" s="106"/>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5.75" customHeight="1">
      <c r="A457" s="106"/>
      <c r="B457" s="106"/>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5.75" customHeight="1">
      <c r="A458" s="106"/>
      <c r="B458" s="106"/>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5.75" customHeight="1">
      <c r="A459" s="106"/>
      <c r="B459" s="106"/>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5.75" customHeight="1">
      <c r="A460" s="106"/>
      <c r="B460" s="106"/>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5.75" customHeight="1">
      <c r="A461" s="106"/>
      <c r="B461" s="106"/>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5.75" customHeight="1">
      <c r="A462" s="106"/>
      <c r="B462" s="106"/>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5.75" customHeight="1">
      <c r="A463" s="106"/>
      <c r="B463" s="106"/>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5.75" customHeight="1">
      <c r="A464" s="106"/>
      <c r="B464" s="106"/>
      <c r="C464" s="106"/>
      <c r="D464" s="106"/>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5.75" customHeight="1">
      <c r="A465" s="106"/>
      <c r="B465" s="106"/>
      <c r="C465" s="106"/>
      <c r="D465" s="106"/>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5.75" customHeight="1">
      <c r="A466" s="106"/>
      <c r="B466" s="106"/>
      <c r="C466" s="106"/>
      <c r="D466" s="106"/>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5.75" customHeight="1">
      <c r="A467" s="106"/>
      <c r="B467" s="106"/>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5.75" customHeight="1">
      <c r="A468" s="106"/>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5.75" customHeight="1">
      <c r="A469" s="106"/>
      <c r="B469" s="106"/>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5.75" customHeight="1">
      <c r="A470" s="106"/>
      <c r="B470" s="106"/>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5.75" customHeight="1">
      <c r="A471" s="106"/>
      <c r="B471" s="106"/>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5.75" customHeight="1">
      <c r="A472" s="106"/>
      <c r="B472" s="106"/>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5.75" customHeight="1">
      <c r="A473" s="106"/>
      <c r="B473" s="106"/>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5.75" customHeight="1">
      <c r="A474" s="106"/>
      <c r="B474" s="106"/>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5.75" customHeight="1">
      <c r="A475" s="106"/>
      <c r="B475" s="106"/>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5.75" customHeight="1">
      <c r="A476" s="106"/>
      <c r="B476" s="106"/>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5.75" customHeight="1">
      <c r="A477" s="106"/>
      <c r="B477" s="106"/>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5.75" customHeight="1">
      <c r="A478" s="106"/>
      <c r="B478" s="106"/>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5.75" customHeight="1">
      <c r="A479" s="106"/>
      <c r="B479" s="106"/>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5.75" customHeight="1">
      <c r="A480" s="106"/>
      <c r="B480" s="106"/>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5.75" customHeight="1">
      <c r="A481" s="106"/>
      <c r="B481" s="106"/>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5.75" customHeight="1">
      <c r="A482" s="106"/>
      <c r="B482" s="106"/>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5.75" customHeight="1">
      <c r="A483" s="106"/>
      <c r="B483" s="106"/>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5.75" customHeight="1">
      <c r="A484" s="106"/>
      <c r="B484" s="106"/>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5.75" customHeight="1">
      <c r="A485" s="106"/>
      <c r="B485" s="106"/>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5.75" customHeight="1">
      <c r="A486" s="106"/>
      <c r="B486" s="106"/>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5.75" customHeight="1">
      <c r="A487" s="106"/>
      <c r="B487" s="106"/>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5.75" customHeight="1">
      <c r="A488" s="106"/>
      <c r="B488" s="106"/>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5.75" customHeight="1">
      <c r="A489" s="106"/>
      <c r="B489" s="106"/>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5.75" customHeight="1">
      <c r="A490" s="106"/>
      <c r="B490" s="106"/>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5.75" customHeight="1">
      <c r="A491" s="106"/>
      <c r="B491" s="106"/>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5.75" customHeight="1">
      <c r="A492" s="106"/>
      <c r="B492" s="106"/>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5.75" customHeight="1">
      <c r="A493" s="106"/>
      <c r="B493" s="106"/>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5.75" customHeight="1">
      <c r="A494" s="106"/>
      <c r="B494" s="106"/>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5.75" customHeight="1">
      <c r="A495" s="106"/>
      <c r="B495" s="106"/>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5.75" customHeight="1">
      <c r="A496" s="106"/>
      <c r="B496" s="106"/>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5.75" customHeight="1">
      <c r="A497" s="106"/>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5.75" customHeight="1">
      <c r="A498" s="106"/>
      <c r="B498" s="106"/>
      <c r="C498" s="106"/>
      <c r="D498" s="106"/>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5.75" customHeight="1">
      <c r="A499" s="106"/>
      <c r="B499" s="106"/>
      <c r="C499" s="106"/>
      <c r="D499" s="106"/>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5.75" customHeight="1">
      <c r="A500" s="106"/>
      <c r="B500" s="106"/>
      <c r="C500" s="106"/>
      <c r="D500" s="106"/>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5.75" customHeight="1">
      <c r="A501" s="106"/>
      <c r="B501" s="106"/>
      <c r="C501" s="106"/>
      <c r="D501" s="106"/>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5.75" customHeight="1">
      <c r="A502" s="106"/>
      <c r="B502" s="106"/>
      <c r="C502" s="106"/>
      <c r="D502" s="106"/>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5.75" customHeight="1">
      <c r="A503" s="106"/>
      <c r="B503" s="106"/>
      <c r="C503" s="106"/>
      <c r="D503" s="106"/>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5.75" customHeight="1">
      <c r="A504" s="106"/>
      <c r="B504" s="106"/>
      <c r="C504" s="106"/>
      <c r="D504" s="106"/>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5.75" customHeight="1">
      <c r="A505" s="106"/>
      <c r="B505" s="106"/>
      <c r="C505" s="106"/>
      <c r="D505" s="106"/>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5.75" customHeight="1">
      <c r="A506" s="106"/>
      <c r="B506" s="106"/>
      <c r="C506" s="106"/>
      <c r="D506" s="106"/>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5.75" customHeight="1">
      <c r="A507" s="106"/>
      <c r="B507" s="106"/>
      <c r="C507" s="106"/>
      <c r="D507" s="106"/>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5.75" customHeight="1">
      <c r="A508" s="106"/>
      <c r="B508" s="106"/>
      <c r="C508" s="106"/>
      <c r="D508" s="106"/>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5.75" customHeight="1">
      <c r="A509" s="106"/>
      <c r="B509" s="106"/>
      <c r="C509" s="106"/>
      <c r="D509" s="106"/>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5.75" customHeight="1">
      <c r="A510" s="106"/>
      <c r="B510" s="106"/>
      <c r="C510" s="106"/>
      <c r="D510" s="106"/>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5.75" customHeight="1">
      <c r="A511" s="106"/>
      <c r="B511" s="106"/>
      <c r="C511" s="106"/>
      <c r="D511" s="106"/>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5.75" customHeight="1">
      <c r="A512" s="106"/>
      <c r="B512" s="106"/>
      <c r="C512" s="106"/>
      <c r="D512" s="106"/>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5.75" customHeight="1">
      <c r="A513" s="106"/>
      <c r="B513" s="106"/>
      <c r="C513" s="106"/>
      <c r="D513" s="106"/>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5.75" customHeight="1">
      <c r="A514" s="106"/>
      <c r="B514" s="106"/>
      <c r="C514" s="106"/>
      <c r="D514" s="106"/>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5.75" customHeight="1">
      <c r="A515" s="106"/>
      <c r="B515" s="106"/>
      <c r="C515" s="106"/>
      <c r="D515" s="106"/>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5.75" customHeight="1">
      <c r="A516" s="106"/>
      <c r="B516" s="106"/>
      <c r="C516" s="106"/>
      <c r="D516" s="106"/>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5.75" customHeight="1">
      <c r="A517" s="106"/>
      <c r="B517" s="106"/>
      <c r="C517" s="106"/>
      <c r="D517" s="106"/>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5.75" customHeight="1">
      <c r="A518" s="106"/>
      <c r="B518" s="106"/>
      <c r="C518" s="106"/>
      <c r="D518" s="106"/>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5.75" customHeight="1">
      <c r="A519" s="106"/>
      <c r="B519" s="106"/>
      <c r="C519" s="106"/>
      <c r="D519" s="106"/>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5.75" customHeight="1">
      <c r="A520" s="106"/>
      <c r="B520" s="106"/>
      <c r="C520" s="106"/>
      <c r="D520" s="106"/>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5.75" customHeight="1">
      <c r="A521" s="106"/>
      <c r="B521" s="106"/>
      <c r="C521" s="106"/>
      <c r="D521" s="106"/>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5.75" customHeight="1">
      <c r="A522" s="106"/>
      <c r="B522" s="106"/>
      <c r="C522" s="106"/>
      <c r="D522" s="106"/>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5.75" customHeight="1">
      <c r="A523" s="106"/>
      <c r="B523" s="106"/>
      <c r="C523" s="106"/>
      <c r="D523" s="106"/>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5.75" customHeight="1">
      <c r="A524" s="106"/>
      <c r="B524" s="106"/>
      <c r="C524" s="106"/>
      <c r="D524" s="106"/>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5.75" customHeight="1">
      <c r="A525" s="106"/>
      <c r="B525" s="106"/>
      <c r="C525" s="106"/>
      <c r="D525" s="106"/>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5.75" customHeight="1">
      <c r="A526" s="106"/>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5.75" customHeight="1">
      <c r="A527" s="106"/>
      <c r="B527" s="106"/>
      <c r="C527" s="106"/>
      <c r="D527" s="106"/>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5.75" customHeight="1">
      <c r="A528" s="106"/>
      <c r="B528" s="106"/>
      <c r="C528" s="106"/>
      <c r="D528" s="106"/>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5.75" customHeight="1">
      <c r="A529" s="106"/>
      <c r="B529" s="106"/>
      <c r="C529" s="106"/>
      <c r="D529" s="106"/>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5.75" customHeight="1">
      <c r="A530" s="106"/>
      <c r="B530" s="106"/>
      <c r="C530" s="106"/>
      <c r="D530" s="106"/>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5.75" customHeight="1">
      <c r="A531" s="106"/>
      <c r="B531" s="106"/>
      <c r="C531" s="106"/>
      <c r="D531" s="106"/>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5.75" customHeight="1">
      <c r="A532" s="106"/>
      <c r="B532" s="106"/>
      <c r="C532" s="106"/>
      <c r="D532" s="106"/>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5.75" customHeight="1">
      <c r="A533" s="106"/>
      <c r="B533" s="106"/>
      <c r="C533" s="106"/>
      <c r="D533" s="106"/>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5.75" customHeight="1">
      <c r="A534" s="106"/>
      <c r="B534" s="106"/>
      <c r="C534" s="106"/>
      <c r="D534" s="106"/>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5.75" customHeight="1">
      <c r="A535" s="106"/>
      <c r="B535" s="106"/>
      <c r="C535" s="106"/>
      <c r="D535" s="106"/>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5.75" customHeight="1">
      <c r="A536" s="106"/>
      <c r="B536" s="106"/>
      <c r="C536" s="106"/>
      <c r="D536" s="106"/>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5.75" customHeight="1">
      <c r="A537" s="106"/>
      <c r="B537" s="106"/>
      <c r="C537" s="106"/>
      <c r="D537" s="106"/>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5.75" customHeight="1">
      <c r="A538" s="106"/>
      <c r="B538" s="106"/>
      <c r="C538" s="106"/>
      <c r="D538" s="106"/>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5.75" customHeight="1">
      <c r="A539" s="106"/>
      <c r="B539" s="106"/>
      <c r="C539" s="106"/>
      <c r="D539" s="106"/>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5.75" customHeight="1">
      <c r="A540" s="106"/>
      <c r="B540" s="106"/>
      <c r="C540" s="106"/>
      <c r="D540" s="106"/>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5.75" customHeight="1">
      <c r="A541" s="106"/>
      <c r="B541" s="106"/>
      <c r="C541" s="106"/>
      <c r="D541" s="106"/>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5.75" customHeight="1">
      <c r="A542" s="106"/>
      <c r="B542" s="106"/>
      <c r="C542" s="106"/>
      <c r="D542" s="106"/>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5.75" customHeight="1">
      <c r="A543" s="106"/>
      <c r="B543" s="106"/>
      <c r="C543" s="106"/>
      <c r="D543" s="106"/>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5.75" customHeight="1">
      <c r="A544" s="106"/>
      <c r="B544" s="106"/>
      <c r="C544" s="106"/>
      <c r="D544" s="106"/>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5.75" customHeight="1">
      <c r="A545" s="106"/>
      <c r="B545" s="106"/>
      <c r="C545" s="106"/>
      <c r="D545" s="106"/>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5.75" customHeight="1">
      <c r="A546" s="106"/>
      <c r="B546" s="106"/>
      <c r="C546" s="106"/>
      <c r="D546" s="106"/>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5.75" customHeight="1">
      <c r="A547" s="106"/>
      <c r="B547" s="106"/>
      <c r="C547" s="106"/>
      <c r="D547" s="106"/>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5.75" customHeight="1">
      <c r="A548" s="106"/>
      <c r="B548" s="106"/>
      <c r="C548" s="106"/>
      <c r="D548" s="106"/>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5.75" customHeight="1">
      <c r="A549" s="106"/>
      <c r="B549" s="106"/>
      <c r="C549" s="106"/>
      <c r="D549" s="106"/>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5.75" customHeight="1">
      <c r="A550" s="106"/>
      <c r="B550" s="106"/>
      <c r="C550" s="106"/>
      <c r="D550" s="106"/>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5.75" customHeight="1">
      <c r="A551" s="106"/>
      <c r="B551" s="106"/>
      <c r="C551" s="106"/>
      <c r="D551" s="106"/>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5.75" customHeight="1">
      <c r="A552" s="106"/>
      <c r="B552" s="106"/>
      <c r="C552" s="106"/>
      <c r="D552" s="106"/>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5.75" customHeight="1">
      <c r="A553" s="106"/>
      <c r="B553" s="106"/>
      <c r="C553" s="106"/>
      <c r="D553" s="106"/>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5.75" customHeight="1">
      <c r="A554" s="106"/>
      <c r="B554" s="106"/>
      <c r="C554" s="106"/>
      <c r="D554" s="106"/>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5.75" customHeight="1">
      <c r="A555" s="106"/>
      <c r="B555" s="106"/>
      <c r="C555" s="106"/>
      <c r="D555" s="106"/>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5.75" customHeight="1">
      <c r="A556" s="106"/>
      <c r="B556" s="106"/>
      <c r="C556" s="106"/>
      <c r="D556" s="106"/>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5.75" customHeight="1">
      <c r="A557" s="106"/>
      <c r="B557" s="106"/>
      <c r="C557" s="106"/>
      <c r="D557" s="106"/>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5.75" customHeight="1">
      <c r="A558" s="106"/>
      <c r="B558" s="106"/>
      <c r="C558" s="106"/>
      <c r="D558" s="106"/>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5.75" customHeight="1">
      <c r="A559" s="106"/>
      <c r="B559" s="106"/>
      <c r="C559" s="106"/>
      <c r="D559" s="106"/>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5.75" customHeight="1">
      <c r="A560" s="106"/>
      <c r="B560" s="106"/>
      <c r="C560" s="106"/>
      <c r="D560" s="106"/>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5.75" customHeight="1">
      <c r="A561" s="106"/>
      <c r="B561" s="106"/>
      <c r="C561" s="106"/>
      <c r="D561" s="106"/>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5.75" customHeight="1">
      <c r="A562" s="106"/>
      <c r="B562" s="106"/>
      <c r="C562" s="106"/>
      <c r="D562" s="106"/>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5.75" customHeight="1">
      <c r="A563" s="106"/>
      <c r="B563" s="106"/>
      <c r="C563" s="106"/>
      <c r="D563" s="106"/>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5.75" customHeight="1">
      <c r="A564" s="106"/>
      <c r="B564" s="106"/>
      <c r="C564" s="106"/>
      <c r="D564" s="106"/>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5.75" customHeight="1">
      <c r="A565" s="106"/>
      <c r="B565" s="106"/>
      <c r="C565" s="106"/>
      <c r="D565" s="106"/>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5.75" customHeight="1">
      <c r="A566" s="106"/>
      <c r="B566" s="106"/>
      <c r="C566" s="106"/>
      <c r="D566" s="106"/>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5.75" customHeight="1">
      <c r="A567" s="106"/>
      <c r="B567" s="106"/>
      <c r="C567" s="106"/>
      <c r="D567" s="106"/>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5.75" customHeight="1">
      <c r="A568" s="106"/>
      <c r="B568" s="106"/>
      <c r="C568" s="106"/>
      <c r="D568" s="106"/>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5.75" customHeight="1">
      <c r="A569" s="106"/>
      <c r="B569" s="106"/>
      <c r="C569" s="106"/>
      <c r="D569" s="106"/>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5.75" customHeight="1">
      <c r="A570" s="106"/>
      <c r="B570" s="106"/>
      <c r="C570" s="106"/>
      <c r="D570" s="106"/>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5.75" customHeight="1">
      <c r="A571" s="106"/>
      <c r="B571" s="106"/>
      <c r="C571" s="106"/>
      <c r="D571" s="106"/>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5.75" customHeight="1">
      <c r="A572" s="106"/>
      <c r="B572" s="106"/>
      <c r="C572" s="106"/>
      <c r="D572" s="106"/>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5.75" customHeight="1">
      <c r="A573" s="106"/>
      <c r="B573" s="106"/>
      <c r="C573" s="106"/>
      <c r="D573" s="106"/>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5.75" customHeight="1">
      <c r="A574" s="106"/>
      <c r="B574" s="106"/>
      <c r="C574" s="106"/>
      <c r="D574" s="106"/>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5.75" customHeight="1">
      <c r="A575" s="106"/>
      <c r="B575" s="106"/>
      <c r="C575" s="106"/>
      <c r="D575" s="106"/>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5.75" customHeight="1">
      <c r="A576" s="106"/>
      <c r="B576" s="106"/>
      <c r="C576" s="106"/>
      <c r="D576" s="106"/>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5.75" customHeight="1">
      <c r="A577" s="106"/>
      <c r="B577" s="106"/>
      <c r="C577" s="106"/>
      <c r="D577" s="106"/>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5.75" customHeight="1">
      <c r="A578" s="106"/>
      <c r="B578" s="106"/>
      <c r="C578" s="106"/>
      <c r="D578" s="106"/>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5.75" customHeight="1">
      <c r="A579" s="106"/>
      <c r="B579" s="106"/>
      <c r="C579" s="106"/>
      <c r="D579" s="106"/>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5.75" customHeight="1">
      <c r="A580" s="106"/>
      <c r="B580" s="106"/>
      <c r="C580" s="106"/>
      <c r="D580" s="106"/>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5.75" customHeight="1">
      <c r="A581" s="106"/>
      <c r="B581" s="106"/>
      <c r="C581" s="106"/>
      <c r="D581" s="106"/>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5.75" customHeight="1">
      <c r="A582" s="106"/>
      <c r="B582" s="106"/>
      <c r="C582" s="106"/>
      <c r="D582" s="106"/>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5.75" customHeight="1">
      <c r="A583" s="106"/>
      <c r="B583" s="106"/>
      <c r="C583" s="106"/>
      <c r="D583" s="106"/>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5.75" customHeight="1">
      <c r="A584" s="106"/>
      <c r="B584" s="106"/>
      <c r="C584" s="106"/>
      <c r="D584" s="106"/>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5.75" customHeight="1">
      <c r="A585" s="106"/>
      <c r="B585" s="106"/>
      <c r="C585" s="106"/>
      <c r="D585" s="106"/>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5.75" customHeight="1">
      <c r="A586" s="106"/>
      <c r="B586" s="106"/>
      <c r="C586" s="106"/>
      <c r="D586" s="106"/>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5.75" customHeight="1">
      <c r="A587" s="106"/>
      <c r="B587" s="106"/>
      <c r="C587" s="106"/>
      <c r="D587" s="106"/>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5.75" customHeight="1">
      <c r="A588" s="106"/>
      <c r="B588" s="106"/>
      <c r="C588" s="106"/>
      <c r="D588" s="106"/>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5.75" customHeight="1">
      <c r="A589" s="106"/>
      <c r="B589" s="106"/>
      <c r="C589" s="106"/>
      <c r="D589" s="106"/>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5.75" customHeight="1">
      <c r="A590" s="106"/>
      <c r="B590" s="106"/>
      <c r="C590" s="106"/>
      <c r="D590" s="106"/>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5.75" customHeight="1">
      <c r="A591" s="106"/>
      <c r="B591" s="106"/>
      <c r="C591" s="106"/>
      <c r="D591" s="106"/>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5.75" customHeight="1">
      <c r="A592" s="106"/>
      <c r="B592" s="106"/>
      <c r="C592" s="106"/>
      <c r="D592" s="106"/>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5.75" customHeight="1">
      <c r="A593" s="106"/>
      <c r="B593" s="106"/>
      <c r="C593" s="106"/>
      <c r="D593" s="106"/>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5.75" customHeight="1">
      <c r="A594" s="106"/>
      <c r="B594" s="106"/>
      <c r="C594" s="106"/>
      <c r="D594" s="106"/>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5.75" customHeight="1">
      <c r="A595" s="106"/>
      <c r="B595" s="106"/>
      <c r="C595" s="106"/>
      <c r="D595" s="106"/>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5.75" customHeight="1">
      <c r="A596" s="106"/>
      <c r="B596" s="106"/>
      <c r="C596" s="106"/>
      <c r="D596" s="106"/>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5.75" customHeight="1">
      <c r="A597" s="106"/>
      <c r="B597" s="106"/>
      <c r="C597" s="106"/>
      <c r="D597" s="106"/>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5.75" customHeight="1">
      <c r="A598" s="106"/>
      <c r="B598" s="106"/>
      <c r="C598" s="106"/>
      <c r="D598" s="106"/>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5.75" customHeight="1">
      <c r="A599" s="106"/>
      <c r="B599" s="106"/>
      <c r="C599" s="106"/>
      <c r="D599" s="106"/>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5.75" customHeight="1">
      <c r="A600" s="106"/>
      <c r="B600" s="106"/>
      <c r="C600" s="106"/>
      <c r="D600" s="106"/>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5.75" customHeight="1">
      <c r="A601" s="106"/>
      <c r="B601" s="106"/>
      <c r="C601" s="106"/>
      <c r="D601" s="106"/>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5.75" customHeight="1">
      <c r="A602" s="106"/>
      <c r="B602" s="106"/>
      <c r="C602" s="106"/>
      <c r="D602" s="106"/>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5.75" customHeight="1">
      <c r="A603" s="106"/>
      <c r="B603" s="106"/>
      <c r="C603" s="106"/>
      <c r="D603" s="106"/>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5.75" customHeight="1">
      <c r="A604" s="106"/>
      <c r="B604" s="106"/>
      <c r="C604" s="106"/>
      <c r="D604" s="106"/>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5.75" customHeight="1">
      <c r="A605" s="106"/>
      <c r="B605" s="106"/>
      <c r="C605" s="106"/>
      <c r="D605" s="106"/>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5.75" customHeight="1">
      <c r="A606" s="106"/>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5.75" customHeight="1">
      <c r="A607" s="106"/>
      <c r="B607" s="106"/>
      <c r="C607" s="106"/>
      <c r="D607" s="106"/>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5.75" customHeight="1">
      <c r="A608" s="106"/>
      <c r="B608" s="106"/>
      <c r="C608" s="106"/>
      <c r="D608" s="106"/>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5.75" customHeight="1">
      <c r="A609" s="106"/>
      <c r="B609" s="106"/>
      <c r="C609" s="106"/>
      <c r="D609" s="106"/>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5.75" customHeight="1">
      <c r="A610" s="106"/>
      <c r="B610" s="106"/>
      <c r="C610" s="106"/>
      <c r="D610" s="106"/>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5.75" customHeight="1">
      <c r="A611" s="106"/>
      <c r="B611" s="106"/>
      <c r="C611" s="106"/>
      <c r="D611" s="106"/>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5.75" customHeight="1">
      <c r="A612" s="106"/>
      <c r="B612" s="106"/>
      <c r="C612" s="106"/>
      <c r="D612" s="106"/>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5.75" customHeight="1">
      <c r="A613" s="106"/>
      <c r="B613" s="106"/>
      <c r="C613" s="106"/>
      <c r="D613" s="106"/>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5.75" customHeight="1">
      <c r="A614" s="106"/>
      <c r="B614" s="106"/>
      <c r="C614" s="106"/>
      <c r="D614" s="106"/>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5.75" customHeight="1">
      <c r="A615" s="106"/>
      <c r="B615" s="106"/>
      <c r="C615" s="106"/>
      <c r="D615" s="106"/>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5.75" customHeight="1">
      <c r="A616" s="106"/>
      <c r="B616" s="106"/>
      <c r="C616" s="106"/>
      <c r="D616" s="106"/>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5.75" customHeight="1">
      <c r="A617" s="106"/>
      <c r="B617" s="106"/>
      <c r="C617" s="106"/>
      <c r="D617" s="106"/>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5.75" customHeight="1">
      <c r="A618" s="106"/>
      <c r="B618" s="106"/>
      <c r="C618" s="106"/>
      <c r="D618" s="106"/>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5.75" customHeight="1">
      <c r="A619" s="106"/>
      <c r="B619" s="106"/>
      <c r="C619" s="106"/>
      <c r="D619" s="106"/>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5.75" customHeight="1">
      <c r="A620" s="106"/>
      <c r="B620" s="106"/>
      <c r="C620" s="106"/>
      <c r="D620" s="106"/>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5.75" customHeight="1">
      <c r="A621" s="106"/>
      <c r="B621" s="106"/>
      <c r="C621" s="106"/>
      <c r="D621" s="106"/>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5.75" customHeight="1">
      <c r="A622" s="106"/>
      <c r="B622" s="106"/>
      <c r="C622" s="106"/>
      <c r="D622" s="106"/>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5.75" customHeight="1">
      <c r="A623" s="106"/>
      <c r="B623" s="106"/>
      <c r="C623" s="106"/>
      <c r="D623" s="106"/>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5.75" customHeight="1">
      <c r="A624" s="106"/>
      <c r="B624" s="106"/>
      <c r="C624" s="106"/>
      <c r="D624" s="106"/>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5.75" customHeight="1">
      <c r="A625" s="106"/>
      <c r="B625" s="106"/>
      <c r="C625" s="106"/>
      <c r="D625" s="106"/>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5.75" customHeight="1">
      <c r="A626" s="106"/>
      <c r="B626" s="106"/>
      <c r="C626" s="106"/>
      <c r="D626" s="106"/>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5.75" customHeight="1">
      <c r="A627" s="106"/>
      <c r="B627" s="106"/>
      <c r="C627" s="106"/>
      <c r="D627" s="106"/>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5.75" customHeight="1">
      <c r="A628" s="106"/>
      <c r="B628" s="106"/>
      <c r="C628" s="106"/>
      <c r="D628" s="106"/>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5.75" customHeight="1">
      <c r="A629" s="106"/>
      <c r="B629" s="106"/>
      <c r="C629" s="106"/>
      <c r="D629" s="106"/>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5.75" customHeight="1">
      <c r="A630" s="106"/>
      <c r="B630" s="106"/>
      <c r="C630" s="106"/>
      <c r="D630" s="106"/>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5.75" customHeight="1">
      <c r="A631" s="106"/>
      <c r="B631" s="106"/>
      <c r="C631" s="106"/>
      <c r="D631" s="106"/>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5.75" customHeight="1">
      <c r="A632" s="106"/>
      <c r="B632" s="106"/>
      <c r="C632" s="106"/>
      <c r="D632" s="106"/>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5.75" customHeight="1">
      <c r="A633" s="106"/>
      <c r="B633" s="106"/>
      <c r="C633" s="106"/>
      <c r="D633" s="106"/>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5.75" customHeight="1">
      <c r="A634" s="106"/>
      <c r="B634" s="106"/>
      <c r="C634" s="106"/>
      <c r="D634" s="106"/>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5.75" customHeight="1">
      <c r="A635" s="106"/>
      <c r="B635" s="106"/>
      <c r="C635" s="106"/>
      <c r="D635" s="106"/>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5.75" customHeight="1">
      <c r="A636" s="106"/>
      <c r="B636" s="106"/>
      <c r="C636" s="106"/>
      <c r="D636" s="106"/>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5.75" customHeight="1">
      <c r="A637" s="106"/>
      <c r="B637" s="106"/>
      <c r="C637" s="106"/>
      <c r="D637" s="106"/>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5.75" customHeight="1">
      <c r="A638" s="106"/>
      <c r="B638" s="106"/>
      <c r="C638" s="106"/>
      <c r="D638" s="106"/>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5.75" customHeight="1">
      <c r="A639" s="106"/>
      <c r="B639" s="106"/>
      <c r="C639" s="106"/>
      <c r="D639" s="106"/>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5.75" customHeight="1">
      <c r="A640" s="106"/>
      <c r="B640" s="106"/>
      <c r="C640" s="106"/>
      <c r="D640" s="106"/>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5.75" customHeight="1">
      <c r="A641" s="106"/>
      <c r="B641" s="106"/>
      <c r="C641" s="106"/>
      <c r="D641" s="106"/>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5.75" customHeight="1">
      <c r="A642" s="106"/>
      <c r="B642" s="106"/>
      <c r="C642" s="106"/>
      <c r="D642" s="106"/>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5.75" customHeight="1">
      <c r="A643" s="106"/>
      <c r="B643" s="106"/>
      <c r="C643" s="106"/>
      <c r="D643" s="106"/>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5.75" customHeight="1">
      <c r="A644" s="106"/>
      <c r="B644" s="106"/>
      <c r="C644" s="106"/>
      <c r="D644" s="106"/>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5.75" customHeight="1">
      <c r="A645" s="106"/>
      <c r="B645" s="106"/>
      <c r="C645" s="106"/>
      <c r="D645" s="106"/>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5.75" customHeight="1">
      <c r="A646" s="106"/>
      <c r="B646" s="106"/>
      <c r="C646" s="106"/>
      <c r="D646" s="106"/>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5.75" customHeight="1">
      <c r="A647" s="106"/>
      <c r="B647" s="106"/>
      <c r="C647" s="106"/>
      <c r="D647" s="106"/>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5.75" customHeight="1">
      <c r="A648" s="106"/>
      <c r="B648" s="106"/>
      <c r="C648" s="106"/>
      <c r="D648" s="106"/>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5.75" customHeight="1">
      <c r="A649" s="106"/>
      <c r="B649" s="106"/>
      <c r="C649" s="106"/>
      <c r="D649" s="106"/>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5.75" customHeight="1">
      <c r="A650" s="106"/>
      <c r="B650" s="106"/>
      <c r="C650" s="106"/>
      <c r="D650" s="106"/>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5.75" customHeight="1">
      <c r="A651" s="106"/>
      <c r="B651" s="106"/>
      <c r="C651" s="106"/>
      <c r="D651" s="106"/>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5.75" customHeight="1">
      <c r="A652" s="106"/>
      <c r="B652" s="106"/>
      <c r="C652" s="106"/>
      <c r="D652" s="106"/>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5.75" customHeight="1">
      <c r="A653" s="106"/>
      <c r="B653" s="106"/>
      <c r="C653" s="106"/>
      <c r="D653" s="106"/>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5.75" customHeight="1">
      <c r="A654" s="106"/>
      <c r="B654" s="106"/>
      <c r="C654" s="106"/>
      <c r="D654" s="106"/>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5.75" customHeight="1">
      <c r="A655" s="106"/>
      <c r="B655" s="106"/>
      <c r="C655" s="106"/>
      <c r="D655" s="106"/>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5.75" customHeight="1">
      <c r="A656" s="106"/>
      <c r="B656" s="106"/>
      <c r="C656" s="106"/>
      <c r="D656" s="106"/>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5.75" customHeight="1">
      <c r="A657" s="106"/>
      <c r="B657" s="106"/>
      <c r="C657" s="106"/>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5.75" customHeight="1">
      <c r="A658" s="106"/>
      <c r="B658" s="106"/>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5.75" customHeight="1">
      <c r="A659" s="106"/>
      <c r="B659" s="106"/>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5.75" customHeight="1">
      <c r="A660" s="106"/>
      <c r="B660" s="106"/>
      <c r="C660" s="106"/>
      <c r="D660" s="106"/>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5.75" customHeight="1">
      <c r="A661" s="106"/>
      <c r="B661" s="106"/>
      <c r="C661" s="106"/>
      <c r="D661" s="106"/>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5.75" customHeight="1">
      <c r="A662" s="106"/>
      <c r="B662" s="106"/>
      <c r="C662" s="106"/>
      <c r="D662" s="106"/>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5.75" customHeight="1">
      <c r="A663" s="106"/>
      <c r="B663" s="106"/>
      <c r="C663" s="106"/>
      <c r="D663" s="106"/>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5.75" customHeight="1">
      <c r="A664" s="106"/>
      <c r="B664" s="106"/>
      <c r="C664" s="106"/>
      <c r="D664" s="106"/>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5.75" customHeight="1">
      <c r="A665" s="106"/>
      <c r="B665" s="106"/>
      <c r="C665" s="106"/>
      <c r="D665" s="106"/>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5.75" customHeight="1">
      <c r="A666" s="106"/>
      <c r="B666" s="106"/>
      <c r="C666" s="106"/>
      <c r="D666" s="106"/>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5.75" customHeight="1">
      <c r="A667" s="106"/>
      <c r="B667" s="106"/>
      <c r="C667" s="106"/>
      <c r="D667" s="106"/>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5.75" customHeight="1">
      <c r="A668" s="106"/>
      <c r="B668" s="106"/>
      <c r="C668" s="106"/>
      <c r="D668" s="106"/>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5.75" customHeight="1">
      <c r="A669" s="106"/>
      <c r="B669" s="106"/>
      <c r="C669" s="106"/>
      <c r="D669" s="106"/>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5.75" customHeight="1">
      <c r="A670" s="106"/>
      <c r="B670" s="106"/>
      <c r="C670" s="106"/>
      <c r="D670" s="106"/>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5.75" customHeight="1">
      <c r="A671" s="106"/>
      <c r="B671" s="106"/>
      <c r="C671" s="106"/>
      <c r="D671" s="106"/>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5.75" customHeight="1">
      <c r="A672" s="106"/>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5.75" customHeight="1">
      <c r="A673" s="106"/>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5.75" customHeight="1">
      <c r="A674" s="106"/>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5.75" customHeight="1">
      <c r="A675" s="106"/>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5.75" customHeight="1">
      <c r="A676" s="106"/>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5.75" customHeight="1">
      <c r="A677" s="106"/>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5.75" customHeight="1">
      <c r="A678" s="106"/>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5.75" customHeight="1">
      <c r="A679" s="106"/>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5.75" customHeight="1">
      <c r="A680" s="106"/>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5.75" customHeight="1">
      <c r="A681" s="106"/>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5.75" customHeight="1">
      <c r="A682" s="106"/>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5.75" customHeight="1">
      <c r="A683" s="106"/>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5.75" customHeight="1">
      <c r="A684" s="106"/>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5.75" customHeight="1">
      <c r="A685" s="106"/>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5.75" customHeight="1">
      <c r="A686" s="106"/>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5.75" customHeight="1">
      <c r="A687" s="106"/>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5.75" customHeight="1">
      <c r="A688" s="106"/>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5.75" customHeight="1">
      <c r="A689" s="106"/>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5.75" customHeight="1">
      <c r="A690" s="106"/>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5.75" customHeight="1">
      <c r="A691" s="106"/>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5.75" customHeight="1">
      <c r="A692" s="106"/>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5.75" customHeight="1">
      <c r="A693" s="106"/>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5.75" customHeight="1">
      <c r="A694" s="106"/>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5.75" customHeight="1">
      <c r="A695" s="106"/>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5.75" customHeight="1">
      <c r="A696" s="106"/>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5.75" customHeight="1">
      <c r="A697" s="106"/>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5.75" customHeight="1">
      <c r="A698" s="106"/>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5.75" customHeight="1">
      <c r="A699" s="106"/>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5.75" customHeight="1">
      <c r="A700" s="106"/>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5.75" customHeight="1">
      <c r="A701" s="106"/>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5.75" customHeight="1">
      <c r="A702" s="106"/>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5.75" customHeight="1">
      <c r="A703" s="106"/>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5.75" customHeight="1">
      <c r="A704" s="106"/>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5.75" customHeight="1">
      <c r="A705" s="106"/>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5.75" customHeight="1">
      <c r="A706" s="106"/>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5.75" customHeight="1">
      <c r="A707" s="106"/>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5.75" customHeight="1">
      <c r="A708" s="106"/>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5.75" customHeight="1">
      <c r="A709" s="106"/>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5.75" customHeight="1">
      <c r="A710" s="106"/>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5.75" customHeight="1">
      <c r="A711" s="106"/>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5.75" customHeight="1">
      <c r="A712" s="106"/>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5.75" customHeight="1">
      <c r="A713" s="106"/>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5.75" customHeight="1">
      <c r="A714" s="106"/>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5.75" customHeight="1">
      <c r="A715" s="106"/>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5.75" customHeight="1">
      <c r="A716" s="106"/>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5.75" customHeight="1">
      <c r="A717" s="106"/>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5.75" customHeight="1">
      <c r="A718" s="106"/>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5.75" customHeight="1">
      <c r="A719" s="106"/>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5.75" customHeight="1">
      <c r="A720" s="106"/>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5.75" customHeight="1">
      <c r="A721" s="106"/>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5.75" customHeight="1">
      <c r="A722" s="106"/>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5.75" customHeight="1">
      <c r="A723" s="106"/>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5.75" customHeight="1">
      <c r="A724" s="106"/>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5.75" customHeight="1">
      <c r="A725" s="106"/>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5.75" customHeight="1">
      <c r="A726" s="106"/>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5.75" customHeight="1">
      <c r="A727" s="106"/>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5.75" customHeight="1">
      <c r="A728" s="106"/>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5.75" customHeight="1">
      <c r="A729" s="106"/>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5.75" customHeight="1">
      <c r="A730" s="106"/>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5.75" customHeight="1">
      <c r="A731" s="106"/>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5.75" customHeight="1">
      <c r="A732" s="106"/>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5.75" customHeight="1">
      <c r="A733" s="106"/>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5.75" customHeight="1">
      <c r="A734" s="106"/>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5.75" customHeight="1">
      <c r="A735" s="106"/>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5.75" customHeight="1">
      <c r="A736" s="106"/>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5.75" customHeight="1">
      <c r="A737" s="106"/>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5.75" customHeight="1">
      <c r="A738" s="106"/>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5.75" customHeight="1">
      <c r="A739" s="106"/>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5.75" customHeight="1">
      <c r="A740" s="106"/>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5.75" customHeight="1">
      <c r="A741" s="106"/>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5.75" customHeight="1">
      <c r="A742" s="106"/>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5.75" customHeight="1">
      <c r="A743" s="106"/>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5.75" customHeight="1">
      <c r="A744" s="106"/>
      <c r="B744" s="106"/>
      <c r="C744" s="106"/>
      <c r="D744" s="106"/>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5.75" customHeight="1">
      <c r="A745" s="106"/>
      <c r="B745" s="106"/>
      <c r="C745" s="106"/>
      <c r="D745" s="106"/>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5.75" customHeight="1">
      <c r="A746" s="106"/>
      <c r="B746" s="106"/>
      <c r="C746" s="106"/>
      <c r="D746" s="106"/>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5.75" customHeight="1">
      <c r="A747" s="106"/>
      <c r="B747" s="106"/>
      <c r="C747" s="106"/>
      <c r="D747" s="106"/>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5.75" customHeight="1">
      <c r="A748" s="106"/>
      <c r="B748" s="106"/>
      <c r="C748" s="106"/>
      <c r="D748" s="106"/>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5.75" customHeight="1">
      <c r="A749" s="106"/>
      <c r="B749" s="106"/>
      <c r="C749" s="106"/>
      <c r="D749" s="106"/>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5.75" customHeight="1">
      <c r="A750" s="106"/>
      <c r="B750" s="106"/>
      <c r="C750" s="106"/>
      <c r="D750" s="106"/>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5.75" customHeight="1">
      <c r="A751" s="106"/>
      <c r="B751" s="106"/>
      <c r="C751" s="106"/>
      <c r="D751" s="106"/>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5.75" customHeight="1">
      <c r="A752" s="106"/>
      <c r="B752" s="106"/>
      <c r="C752" s="106"/>
      <c r="D752" s="106"/>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5.75" customHeight="1">
      <c r="A753" s="106"/>
      <c r="B753" s="106"/>
      <c r="C753" s="106"/>
      <c r="D753" s="106"/>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5.75" customHeight="1">
      <c r="A754" s="106"/>
      <c r="B754" s="106"/>
      <c r="C754" s="106"/>
      <c r="D754" s="106"/>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5.75" customHeight="1">
      <c r="A755" s="106"/>
      <c r="B755" s="106"/>
      <c r="C755" s="106"/>
      <c r="D755" s="106"/>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5.75" customHeight="1">
      <c r="A756" s="106"/>
      <c r="B756" s="106"/>
      <c r="C756" s="106"/>
      <c r="D756" s="106"/>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5.75" customHeight="1">
      <c r="A757" s="106"/>
      <c r="B757" s="106"/>
      <c r="C757" s="106"/>
      <c r="D757" s="106"/>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5.75" customHeight="1">
      <c r="A758" s="106"/>
      <c r="B758" s="106"/>
      <c r="C758" s="106"/>
      <c r="D758" s="106"/>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5.75" customHeight="1">
      <c r="A759" s="106"/>
      <c r="B759" s="106"/>
      <c r="C759" s="106"/>
      <c r="D759" s="106"/>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5.75" customHeight="1">
      <c r="A760" s="106"/>
      <c r="B760" s="106"/>
      <c r="C760" s="106"/>
      <c r="D760" s="106"/>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5.75" customHeight="1">
      <c r="A761" s="106"/>
      <c r="B761" s="106"/>
      <c r="C761" s="106"/>
      <c r="D761" s="106"/>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5.75" customHeight="1">
      <c r="A762" s="106"/>
      <c r="B762" s="106"/>
      <c r="C762" s="106"/>
      <c r="D762" s="106"/>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5.75" customHeight="1">
      <c r="A763" s="106"/>
      <c r="B763" s="106"/>
      <c r="C763" s="106"/>
      <c r="D763" s="106"/>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5.75" customHeight="1">
      <c r="A764" s="106"/>
      <c r="B764" s="106"/>
      <c r="C764" s="106"/>
      <c r="D764" s="106"/>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5.75" customHeight="1">
      <c r="A765" s="106"/>
      <c r="B765" s="106"/>
      <c r="C765" s="106"/>
      <c r="D765" s="106"/>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5.75" customHeight="1">
      <c r="A766" s="106"/>
      <c r="B766" s="106"/>
      <c r="C766" s="106"/>
      <c r="D766" s="106"/>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5.75" customHeight="1">
      <c r="A767" s="106"/>
      <c r="B767" s="106"/>
      <c r="C767" s="106"/>
      <c r="D767" s="106"/>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5.75" customHeight="1">
      <c r="A768" s="106"/>
      <c r="B768" s="106"/>
      <c r="C768" s="106"/>
      <c r="D768" s="106"/>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5.75" customHeight="1">
      <c r="A769" s="106"/>
      <c r="B769" s="106"/>
      <c r="C769" s="106"/>
      <c r="D769" s="106"/>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5.75" customHeight="1">
      <c r="A770" s="106"/>
      <c r="B770" s="106"/>
      <c r="C770" s="106"/>
      <c r="D770" s="106"/>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5.75" customHeight="1">
      <c r="A771" s="106"/>
      <c r="B771" s="106"/>
      <c r="C771" s="106"/>
      <c r="D771" s="106"/>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5.75" customHeight="1">
      <c r="A772" s="106"/>
      <c r="B772" s="106"/>
      <c r="C772" s="106"/>
      <c r="D772" s="106"/>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5.75" customHeight="1">
      <c r="A773" s="106"/>
      <c r="B773" s="106"/>
      <c r="C773" s="106"/>
      <c r="D773" s="106"/>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5.75" customHeight="1">
      <c r="A774" s="106"/>
      <c r="B774" s="106"/>
      <c r="C774" s="106"/>
      <c r="D774" s="106"/>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5.75" customHeight="1">
      <c r="A775" s="106"/>
      <c r="B775" s="106"/>
      <c r="C775" s="106"/>
      <c r="D775" s="106"/>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5.75" customHeight="1">
      <c r="A776" s="106"/>
      <c r="B776" s="106"/>
      <c r="C776" s="106"/>
      <c r="D776" s="106"/>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5.75" customHeight="1">
      <c r="A777" s="106"/>
      <c r="B777" s="106"/>
      <c r="C777" s="106"/>
      <c r="D777" s="106"/>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5.75" customHeight="1">
      <c r="A778" s="106"/>
      <c r="B778" s="106"/>
      <c r="C778" s="106"/>
      <c r="D778" s="106"/>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5.75" customHeight="1">
      <c r="A779" s="106"/>
      <c r="B779" s="106"/>
      <c r="C779" s="106"/>
      <c r="D779" s="106"/>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5.75" customHeight="1">
      <c r="A780" s="106"/>
      <c r="B780" s="106"/>
      <c r="C780" s="106"/>
      <c r="D780" s="106"/>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5.75" customHeight="1">
      <c r="A781" s="106"/>
      <c r="B781" s="106"/>
      <c r="C781" s="106"/>
      <c r="D781" s="106"/>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5.75" customHeight="1">
      <c r="A782" s="106"/>
      <c r="B782" s="106"/>
      <c r="C782" s="106"/>
      <c r="D782" s="106"/>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5.75" customHeight="1">
      <c r="A783" s="106"/>
      <c r="B783" s="106"/>
      <c r="C783" s="106"/>
      <c r="D783" s="106"/>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5.75" customHeight="1">
      <c r="A784" s="106"/>
      <c r="B784" s="106"/>
      <c r="C784" s="106"/>
      <c r="D784" s="106"/>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5.75" customHeight="1">
      <c r="A785" s="106"/>
      <c r="B785" s="106"/>
      <c r="C785" s="106"/>
      <c r="D785" s="106"/>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5.75" customHeight="1">
      <c r="A786" s="106"/>
      <c r="B786" s="106"/>
      <c r="C786" s="106"/>
      <c r="D786" s="106"/>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5.75" customHeight="1">
      <c r="A787" s="106"/>
      <c r="B787" s="106"/>
      <c r="C787" s="106"/>
      <c r="D787" s="106"/>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5.75" customHeight="1">
      <c r="A788" s="106"/>
      <c r="B788" s="106"/>
      <c r="C788" s="106"/>
      <c r="D788" s="106"/>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5.75" customHeight="1">
      <c r="A789" s="106"/>
      <c r="B789" s="106"/>
      <c r="C789" s="106"/>
      <c r="D789" s="106"/>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5.75" customHeight="1">
      <c r="A790" s="106"/>
      <c r="B790" s="106"/>
      <c r="C790" s="106"/>
      <c r="D790" s="106"/>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5.75" customHeight="1">
      <c r="A791" s="106"/>
      <c r="B791" s="106"/>
      <c r="C791" s="106"/>
      <c r="D791" s="106"/>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5.75" customHeight="1">
      <c r="A792" s="106"/>
      <c r="B792" s="106"/>
      <c r="C792" s="106"/>
      <c r="D792" s="106"/>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5.75" customHeight="1">
      <c r="A793" s="106"/>
      <c r="B793" s="106"/>
      <c r="C793" s="106"/>
      <c r="D793" s="106"/>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5.75" customHeight="1">
      <c r="A794" s="106"/>
      <c r="B794" s="106"/>
      <c r="C794" s="106"/>
      <c r="D794" s="106"/>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5.75" customHeight="1">
      <c r="A795" s="106"/>
      <c r="B795" s="106"/>
      <c r="C795" s="106"/>
      <c r="D795" s="106"/>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5.75" customHeight="1">
      <c r="A796" s="106"/>
      <c r="B796" s="106"/>
      <c r="C796" s="106"/>
      <c r="D796" s="106"/>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5.75" customHeight="1">
      <c r="A797" s="106"/>
      <c r="B797" s="106"/>
      <c r="C797" s="106"/>
      <c r="D797" s="106"/>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5.75" customHeight="1">
      <c r="A798" s="106"/>
      <c r="B798" s="106"/>
      <c r="C798" s="106"/>
      <c r="D798" s="106"/>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5.75" customHeight="1">
      <c r="A799" s="106"/>
      <c r="B799" s="106"/>
      <c r="C799" s="106"/>
      <c r="D799" s="106"/>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5.75" customHeight="1">
      <c r="A800" s="106"/>
      <c r="B800" s="106"/>
      <c r="C800" s="106"/>
      <c r="D800" s="106"/>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5.75" customHeight="1">
      <c r="A801" s="106"/>
      <c r="B801" s="106"/>
      <c r="C801" s="106"/>
      <c r="D801" s="106"/>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5.75" customHeight="1">
      <c r="A802" s="106"/>
      <c r="B802" s="106"/>
      <c r="C802" s="106"/>
      <c r="D802" s="106"/>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5.75" customHeight="1">
      <c r="A803" s="106"/>
      <c r="B803" s="106"/>
      <c r="C803" s="106"/>
      <c r="D803" s="106"/>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5.75" customHeight="1">
      <c r="A804" s="106"/>
      <c r="B804" s="106"/>
      <c r="C804" s="106"/>
      <c r="D804" s="106"/>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5.75" customHeight="1">
      <c r="A805" s="106"/>
      <c r="B805" s="106"/>
      <c r="C805" s="106"/>
      <c r="D805" s="106"/>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5.75" customHeight="1">
      <c r="A806" s="106"/>
      <c r="B806" s="106"/>
      <c r="C806" s="106"/>
      <c r="D806" s="106"/>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5.75" customHeight="1">
      <c r="A807" s="106"/>
      <c r="B807" s="106"/>
      <c r="C807" s="106"/>
      <c r="D807" s="106"/>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5.75" customHeight="1">
      <c r="A808" s="106"/>
      <c r="B808" s="106"/>
      <c r="C808" s="106"/>
      <c r="D808" s="106"/>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5.75" customHeight="1">
      <c r="A809" s="106"/>
      <c r="B809" s="106"/>
      <c r="C809" s="106"/>
      <c r="D809" s="106"/>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5.75" customHeight="1">
      <c r="A810" s="106"/>
      <c r="B810" s="106"/>
      <c r="C810" s="106"/>
      <c r="D810" s="106"/>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5.75" customHeight="1">
      <c r="A811" s="106"/>
      <c r="B811" s="106"/>
      <c r="C811" s="106"/>
      <c r="D811" s="106"/>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5.75" customHeight="1">
      <c r="A812" s="106"/>
      <c r="B812" s="106"/>
      <c r="C812" s="106"/>
      <c r="D812" s="106"/>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5.75" customHeight="1">
      <c r="A813" s="106"/>
      <c r="B813" s="106"/>
      <c r="C813" s="106"/>
      <c r="D813" s="106"/>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5.75" customHeight="1">
      <c r="A814" s="106"/>
      <c r="B814" s="106"/>
      <c r="C814" s="106"/>
      <c r="D814" s="106"/>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5.75" customHeight="1">
      <c r="A815" s="106"/>
      <c r="B815" s="106"/>
      <c r="C815" s="106"/>
      <c r="D815" s="106"/>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5.75" customHeight="1">
      <c r="A816" s="106"/>
      <c r="B816" s="106"/>
      <c r="C816" s="106"/>
      <c r="D816" s="106"/>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5.75" customHeight="1">
      <c r="A817" s="106"/>
      <c r="B817" s="106"/>
      <c r="C817" s="106"/>
      <c r="D817" s="106"/>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5.75" customHeight="1">
      <c r="A818" s="106"/>
      <c r="B818" s="106"/>
      <c r="C818" s="106"/>
      <c r="D818" s="106"/>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5.75" customHeight="1">
      <c r="A819" s="106"/>
      <c r="B819" s="106"/>
      <c r="C819" s="106"/>
      <c r="D819" s="106"/>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5.75" customHeight="1">
      <c r="A820" s="106"/>
      <c r="B820" s="106"/>
      <c r="C820" s="106"/>
      <c r="D820" s="106"/>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5.75" customHeight="1">
      <c r="A821" s="106"/>
      <c r="B821" s="106"/>
      <c r="C821" s="106"/>
      <c r="D821" s="106"/>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5.75" customHeight="1">
      <c r="A822" s="106"/>
      <c r="B822" s="106"/>
      <c r="C822" s="106"/>
      <c r="D822" s="106"/>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5.75" customHeight="1">
      <c r="A823" s="106"/>
      <c r="B823" s="106"/>
      <c r="C823" s="106"/>
      <c r="D823" s="106"/>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5.75" customHeight="1">
      <c r="A824" s="106"/>
      <c r="B824" s="106"/>
      <c r="C824" s="106"/>
      <c r="D824" s="106"/>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5.75" customHeight="1">
      <c r="A825" s="106"/>
      <c r="B825" s="106"/>
      <c r="C825" s="106"/>
      <c r="D825" s="106"/>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5.75" customHeight="1">
      <c r="A826" s="106"/>
      <c r="B826" s="106"/>
      <c r="C826" s="106"/>
      <c r="D826" s="106"/>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5.75" customHeight="1">
      <c r="A827" s="106"/>
      <c r="B827" s="106"/>
      <c r="C827" s="106"/>
      <c r="D827" s="106"/>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5.75" customHeight="1">
      <c r="A828" s="106"/>
      <c r="B828" s="106"/>
      <c r="C828" s="106"/>
      <c r="D828" s="106"/>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5.75" customHeight="1">
      <c r="A829" s="106"/>
      <c r="B829" s="106"/>
      <c r="C829" s="106"/>
      <c r="D829" s="106"/>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5.75" customHeight="1">
      <c r="A830" s="106"/>
      <c r="B830" s="106"/>
      <c r="C830" s="106"/>
      <c r="D830" s="106"/>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5.75" customHeight="1">
      <c r="A831" s="106"/>
      <c r="B831" s="106"/>
      <c r="C831" s="106"/>
      <c r="D831" s="106"/>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5.75" customHeight="1">
      <c r="A832" s="106"/>
      <c r="B832" s="106"/>
      <c r="C832" s="106"/>
      <c r="D832" s="106"/>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5.75" customHeight="1">
      <c r="A833" s="106"/>
      <c r="B833" s="106"/>
      <c r="C833" s="106"/>
      <c r="D833" s="106"/>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5.75" customHeight="1">
      <c r="A834" s="106"/>
      <c r="B834" s="106"/>
      <c r="C834" s="106"/>
      <c r="D834" s="106"/>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5.75" customHeight="1">
      <c r="A835" s="106"/>
      <c r="B835" s="106"/>
      <c r="C835" s="106"/>
      <c r="D835" s="106"/>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5.75" customHeight="1">
      <c r="A836" s="106"/>
      <c r="B836" s="106"/>
      <c r="C836" s="106"/>
      <c r="D836" s="106"/>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5.75" customHeight="1">
      <c r="A837" s="106"/>
      <c r="B837" s="106"/>
      <c r="C837" s="106"/>
      <c r="D837" s="106"/>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5.75" customHeight="1">
      <c r="A838" s="106"/>
      <c r="B838" s="106"/>
      <c r="C838" s="106"/>
      <c r="D838" s="106"/>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5.75" customHeight="1">
      <c r="A839" s="106"/>
      <c r="B839" s="106"/>
      <c r="C839" s="106"/>
      <c r="D839" s="106"/>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5.75" customHeight="1">
      <c r="A840" s="106"/>
      <c r="B840" s="106"/>
      <c r="C840" s="106"/>
      <c r="D840" s="106"/>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5.75" customHeight="1">
      <c r="A841" s="106"/>
      <c r="B841" s="106"/>
      <c r="C841" s="106"/>
      <c r="D841" s="106"/>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5.75" customHeight="1">
      <c r="A842" s="106"/>
      <c r="B842" s="106"/>
      <c r="C842" s="106"/>
      <c r="D842" s="106"/>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5.75" customHeight="1">
      <c r="A843" s="106"/>
      <c r="B843" s="106"/>
      <c r="C843" s="106"/>
      <c r="D843" s="106"/>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5.75" customHeight="1">
      <c r="A844" s="106"/>
      <c r="B844" s="106"/>
      <c r="C844" s="106"/>
      <c r="D844" s="106"/>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5.75" customHeight="1">
      <c r="A845" s="106"/>
      <c r="B845" s="106"/>
      <c r="C845" s="106"/>
      <c r="D845" s="106"/>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5.75" customHeight="1">
      <c r="A846" s="106"/>
      <c r="B846" s="106"/>
      <c r="C846" s="106"/>
      <c r="D846" s="106"/>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5.75" customHeight="1">
      <c r="A847" s="106"/>
      <c r="B847" s="106"/>
      <c r="C847" s="106"/>
      <c r="D847" s="106"/>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5.75" customHeight="1">
      <c r="A848" s="106"/>
      <c r="B848" s="106"/>
      <c r="C848" s="106"/>
      <c r="D848" s="106"/>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5.75" customHeight="1">
      <c r="A849" s="106"/>
      <c r="B849" s="106"/>
      <c r="C849" s="106"/>
      <c r="D849" s="106"/>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5.75" customHeight="1">
      <c r="A850" s="106"/>
      <c r="B850" s="106"/>
      <c r="C850" s="106"/>
      <c r="D850" s="106"/>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5.75" customHeight="1">
      <c r="A851" s="106"/>
      <c r="B851" s="106"/>
      <c r="C851" s="106"/>
      <c r="D851" s="106"/>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5.75" customHeight="1">
      <c r="A852" s="106"/>
      <c r="B852" s="106"/>
      <c r="C852" s="106"/>
      <c r="D852" s="106"/>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5.75" customHeight="1">
      <c r="A853" s="106"/>
      <c r="B853" s="106"/>
      <c r="C853" s="106"/>
      <c r="D853" s="106"/>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5.75" customHeight="1">
      <c r="A854" s="106"/>
      <c r="B854" s="106"/>
      <c r="C854" s="106"/>
      <c r="D854" s="106"/>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5.75" customHeight="1">
      <c r="A855" s="106"/>
      <c r="B855" s="106"/>
      <c r="C855" s="106"/>
      <c r="D855" s="106"/>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5.75" customHeight="1">
      <c r="A856" s="106"/>
      <c r="B856" s="106"/>
      <c r="C856" s="106"/>
      <c r="D856" s="106"/>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5.75" customHeight="1">
      <c r="A857" s="106"/>
      <c r="B857" s="106"/>
      <c r="C857" s="106"/>
      <c r="D857" s="106"/>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5.75" customHeight="1">
      <c r="A858" s="106"/>
      <c r="B858" s="106"/>
      <c r="C858" s="106"/>
      <c r="D858" s="106"/>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5.75" customHeight="1">
      <c r="A859" s="106"/>
      <c r="B859" s="106"/>
      <c r="C859" s="106"/>
      <c r="D859" s="106"/>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5.75" customHeight="1">
      <c r="A860" s="106"/>
      <c r="B860" s="106"/>
      <c r="C860" s="106"/>
      <c r="D860" s="106"/>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5.75" customHeight="1">
      <c r="A861" s="106"/>
      <c r="B861" s="106"/>
      <c r="C861" s="106"/>
      <c r="D861" s="106"/>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5.75" customHeight="1">
      <c r="A862" s="106"/>
      <c r="B862" s="106"/>
      <c r="C862" s="106"/>
      <c r="D862" s="106"/>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5.75" customHeight="1">
      <c r="A863" s="106"/>
      <c r="B863" s="106"/>
      <c r="C863" s="106"/>
      <c r="D863" s="106"/>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5.75" customHeight="1">
      <c r="A864" s="106"/>
      <c r="B864" s="106"/>
      <c r="C864" s="106"/>
      <c r="D864" s="106"/>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5.75" customHeight="1">
      <c r="A865" s="106"/>
      <c r="B865" s="106"/>
      <c r="C865" s="106"/>
      <c r="D865" s="106"/>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5.75" customHeight="1">
      <c r="A866" s="106"/>
      <c r="B866" s="106"/>
      <c r="C866" s="106"/>
      <c r="D866" s="106"/>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5.75" customHeight="1">
      <c r="A867" s="106"/>
      <c r="B867" s="106"/>
      <c r="C867" s="106"/>
      <c r="D867" s="106"/>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5.75" customHeight="1">
      <c r="A868" s="106"/>
      <c r="B868" s="106"/>
      <c r="C868" s="106"/>
      <c r="D868" s="106"/>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5.75" customHeight="1">
      <c r="A869" s="106"/>
      <c r="B869" s="106"/>
      <c r="C869" s="106"/>
      <c r="D869" s="106"/>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5.75" customHeight="1">
      <c r="A870" s="106"/>
      <c r="B870" s="106"/>
      <c r="C870" s="106"/>
      <c r="D870" s="106"/>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5.75" customHeight="1">
      <c r="A871" s="106"/>
      <c r="B871" s="106"/>
      <c r="C871" s="106"/>
      <c r="D871" s="106"/>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5.75" customHeight="1">
      <c r="A872" s="106"/>
      <c r="B872" s="106"/>
      <c r="C872" s="106"/>
      <c r="D872" s="106"/>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5.75" customHeight="1">
      <c r="A873" s="106"/>
      <c r="B873" s="106"/>
      <c r="C873" s="106"/>
      <c r="D873" s="106"/>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5.75" customHeight="1">
      <c r="A874" s="106"/>
      <c r="B874" s="106"/>
      <c r="C874" s="106"/>
      <c r="D874" s="106"/>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5.75" customHeight="1">
      <c r="A875" s="106"/>
      <c r="B875" s="106"/>
      <c r="C875" s="106"/>
      <c r="D875" s="106"/>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5.75" customHeight="1">
      <c r="A876" s="106"/>
      <c r="B876" s="106"/>
      <c r="C876" s="106"/>
      <c r="D876" s="106"/>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5.75" customHeight="1">
      <c r="A877" s="106"/>
      <c r="B877" s="106"/>
      <c r="C877" s="106"/>
      <c r="D877" s="106"/>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5.75" customHeight="1">
      <c r="A878" s="106"/>
      <c r="B878" s="106"/>
      <c r="C878" s="106"/>
      <c r="D878" s="106"/>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5.75" customHeight="1">
      <c r="A879" s="106"/>
      <c r="B879" s="106"/>
      <c r="C879" s="106"/>
      <c r="D879" s="106"/>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5.75" customHeight="1">
      <c r="A880" s="106"/>
      <c r="B880" s="106"/>
      <c r="C880" s="106"/>
      <c r="D880" s="106"/>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5.75" customHeight="1">
      <c r="A881" s="106"/>
      <c r="B881" s="106"/>
      <c r="C881" s="106"/>
      <c r="D881" s="106"/>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5.75" customHeight="1">
      <c r="A882" s="106"/>
      <c r="B882" s="106"/>
      <c r="C882" s="106"/>
      <c r="D882" s="106"/>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5.75" customHeight="1">
      <c r="A883" s="106"/>
      <c r="B883" s="106"/>
      <c r="C883" s="106"/>
      <c r="D883" s="106"/>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5.75" customHeight="1">
      <c r="A884" s="106"/>
      <c r="B884" s="106"/>
      <c r="C884" s="106"/>
      <c r="D884" s="106"/>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5.75" customHeight="1">
      <c r="A885" s="106"/>
      <c r="B885" s="106"/>
      <c r="C885" s="106"/>
      <c r="D885" s="106"/>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5.75" customHeight="1">
      <c r="A886" s="106"/>
      <c r="B886" s="106"/>
      <c r="C886" s="106"/>
      <c r="D886" s="106"/>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5.75" customHeight="1">
      <c r="A887" s="106"/>
      <c r="B887" s="106"/>
      <c r="C887" s="106"/>
      <c r="D887" s="106"/>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5.75" customHeight="1">
      <c r="A888" s="106"/>
      <c r="B888" s="106"/>
      <c r="C888" s="106"/>
      <c r="D888" s="106"/>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5.75" customHeight="1">
      <c r="A889" s="106"/>
      <c r="B889" s="106"/>
      <c r="C889" s="106"/>
      <c r="D889" s="106"/>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5.75" customHeight="1">
      <c r="A890" s="106"/>
      <c r="B890" s="106"/>
      <c r="C890" s="106"/>
      <c r="D890" s="106"/>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5.75" customHeight="1">
      <c r="A891" s="106"/>
      <c r="B891" s="106"/>
      <c r="C891" s="106"/>
      <c r="D891" s="106"/>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5.75" customHeight="1">
      <c r="A892" s="106"/>
      <c r="B892" s="106"/>
      <c r="C892" s="106"/>
      <c r="D892" s="106"/>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5.75" customHeight="1">
      <c r="A893" s="106"/>
      <c r="B893" s="106"/>
      <c r="C893" s="106"/>
      <c r="D893" s="106"/>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5.75" customHeight="1">
      <c r="A894" s="106"/>
      <c r="B894" s="106"/>
      <c r="C894" s="106"/>
      <c r="D894" s="106"/>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5.75" customHeight="1">
      <c r="A895" s="106"/>
      <c r="B895" s="106"/>
      <c r="C895" s="106"/>
      <c r="D895" s="106"/>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5.75" customHeight="1">
      <c r="A896" s="106"/>
      <c r="B896" s="106"/>
      <c r="C896" s="106"/>
      <c r="D896" s="106"/>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5.75" customHeight="1">
      <c r="A897" s="106"/>
      <c r="B897" s="106"/>
      <c r="C897" s="106"/>
      <c r="D897" s="106"/>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5.75" customHeight="1">
      <c r="A898" s="106"/>
      <c r="B898" s="106"/>
      <c r="C898" s="106"/>
      <c r="D898" s="106"/>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5.75" customHeight="1">
      <c r="A899" s="106"/>
      <c r="B899" s="106"/>
      <c r="C899" s="106"/>
      <c r="D899" s="106"/>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5.75" customHeight="1">
      <c r="A900" s="106"/>
      <c r="B900" s="106"/>
      <c r="C900" s="106"/>
      <c r="D900" s="106"/>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5.75" customHeight="1">
      <c r="A901" s="106"/>
      <c r="B901" s="106"/>
      <c r="C901" s="106"/>
      <c r="D901" s="106"/>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5.75" customHeight="1">
      <c r="A902" s="106"/>
      <c r="B902" s="106"/>
      <c r="C902" s="106"/>
      <c r="D902" s="106"/>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5.75" customHeight="1">
      <c r="A903" s="106"/>
      <c r="B903" s="106"/>
      <c r="C903" s="106"/>
      <c r="D903" s="106"/>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5.75" customHeight="1">
      <c r="A904" s="106"/>
      <c r="B904" s="106"/>
      <c r="C904" s="106"/>
      <c r="D904" s="106"/>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5.75" customHeight="1">
      <c r="A905" s="106"/>
      <c r="B905" s="106"/>
      <c r="C905" s="106"/>
      <c r="D905" s="106"/>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5.75" customHeight="1">
      <c r="A906" s="106"/>
      <c r="B906" s="106"/>
      <c r="C906" s="106"/>
      <c r="D906" s="106"/>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5.75" customHeight="1">
      <c r="A907" s="106"/>
      <c r="B907" s="106"/>
      <c r="C907" s="106"/>
      <c r="D907" s="106"/>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5.75" customHeight="1">
      <c r="A908" s="106"/>
      <c r="B908" s="106"/>
      <c r="C908" s="106"/>
      <c r="D908" s="106"/>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5.75" customHeight="1">
      <c r="A909" s="106"/>
      <c r="B909" s="106"/>
      <c r="C909" s="106"/>
      <c r="D909" s="106"/>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5.75" customHeight="1">
      <c r="A910" s="106"/>
      <c r="B910" s="106"/>
      <c r="C910" s="106"/>
      <c r="D910" s="106"/>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5.75" customHeight="1">
      <c r="A911" s="106"/>
      <c r="B911" s="106"/>
      <c r="C911" s="106"/>
      <c r="D911" s="106"/>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5.75" customHeight="1">
      <c r="A912" s="106"/>
      <c r="B912" s="106"/>
      <c r="C912" s="106"/>
      <c r="D912" s="106"/>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5.75" customHeight="1">
      <c r="A913" s="106"/>
      <c r="B913" s="106"/>
      <c r="C913" s="106"/>
      <c r="D913" s="106"/>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5.75" customHeight="1">
      <c r="A914" s="106"/>
      <c r="B914" s="106"/>
      <c r="C914" s="106"/>
      <c r="D914" s="106"/>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5.75" customHeight="1">
      <c r="A915" s="106"/>
      <c r="B915" s="106"/>
      <c r="C915" s="106"/>
      <c r="D915" s="106"/>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5.75" customHeight="1">
      <c r="A916" s="106"/>
      <c r="B916" s="106"/>
      <c r="C916" s="106"/>
      <c r="D916" s="106"/>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5.75" customHeight="1">
      <c r="A917" s="106"/>
      <c r="B917" s="106"/>
      <c r="C917" s="106"/>
      <c r="D917" s="106"/>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5.75" customHeight="1">
      <c r="A918" s="106"/>
      <c r="B918" s="106"/>
      <c r="C918" s="106"/>
      <c r="D918" s="106"/>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5.75" customHeight="1">
      <c r="A919" s="106"/>
      <c r="B919" s="106"/>
      <c r="C919" s="106"/>
      <c r="D919" s="106"/>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5.75" customHeight="1">
      <c r="A920" s="106"/>
      <c r="B920" s="106"/>
      <c r="C920" s="106"/>
      <c r="D920" s="106"/>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5.75" customHeight="1">
      <c r="A921" s="106"/>
      <c r="B921" s="106"/>
      <c r="C921" s="106"/>
      <c r="D921" s="106"/>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5.75" customHeight="1">
      <c r="A922" s="106"/>
      <c r="B922" s="106"/>
      <c r="C922" s="106"/>
      <c r="D922" s="106"/>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5.75" customHeight="1">
      <c r="A923" s="106"/>
      <c r="B923" s="106"/>
      <c r="C923" s="106"/>
      <c r="D923" s="106"/>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5.75" customHeight="1">
      <c r="A924" s="106"/>
      <c r="B924" s="106"/>
      <c r="C924" s="106"/>
      <c r="D924" s="106"/>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5.75" customHeight="1">
      <c r="A925" s="106"/>
      <c r="B925" s="106"/>
      <c r="C925" s="106"/>
      <c r="D925" s="106"/>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5.75" customHeight="1">
      <c r="A926" s="106"/>
      <c r="B926" s="106"/>
      <c r="C926" s="106"/>
      <c r="D926" s="106"/>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5.75" customHeight="1">
      <c r="A927" s="106"/>
      <c r="B927" s="106"/>
      <c r="C927" s="106"/>
      <c r="D927" s="106"/>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5.75" customHeight="1">
      <c r="A928" s="106"/>
      <c r="B928" s="106"/>
      <c r="C928" s="106"/>
      <c r="D928" s="106"/>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5.75" customHeight="1">
      <c r="A929" s="106"/>
      <c r="B929" s="106"/>
      <c r="C929" s="106"/>
      <c r="D929" s="106"/>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5.75" customHeight="1">
      <c r="A930" s="106"/>
      <c r="B930" s="106"/>
      <c r="C930" s="106"/>
      <c r="D930" s="106"/>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5.75" customHeight="1">
      <c r="A931" s="106"/>
      <c r="B931" s="106"/>
      <c r="C931" s="106"/>
      <c r="D931" s="106"/>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5.75" customHeight="1">
      <c r="A932" s="106"/>
      <c r="B932" s="106"/>
      <c r="C932" s="106"/>
      <c r="D932" s="106"/>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5.75" customHeight="1">
      <c r="A933" s="106"/>
      <c r="B933" s="106"/>
      <c r="C933" s="106"/>
      <c r="D933" s="106"/>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5.75" customHeight="1">
      <c r="A934" s="106"/>
      <c r="B934" s="106"/>
      <c r="C934" s="106"/>
      <c r="D934" s="106"/>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5.75" customHeight="1">
      <c r="A935" s="106"/>
      <c r="B935" s="106"/>
      <c r="C935" s="106"/>
      <c r="D935" s="106"/>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5.75" customHeight="1">
      <c r="A936" s="106"/>
      <c r="B936" s="106"/>
      <c r="C936" s="106"/>
      <c r="D936" s="106"/>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5.75" customHeight="1">
      <c r="A937" s="106"/>
      <c r="B937" s="106"/>
      <c r="C937" s="106"/>
      <c r="D937" s="106"/>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5.75" customHeight="1">
      <c r="A938" s="106"/>
      <c r="B938" s="106"/>
      <c r="C938" s="106"/>
      <c r="D938" s="106"/>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5.75" customHeight="1">
      <c r="A939" s="106"/>
      <c r="B939" s="106"/>
      <c r="C939" s="106"/>
      <c r="D939" s="106"/>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5.75" customHeight="1">
      <c r="A940" s="106"/>
      <c r="B940" s="106"/>
      <c r="C940" s="106"/>
      <c r="D940" s="106"/>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5.75" customHeight="1">
      <c r="A941" s="106"/>
      <c r="B941" s="106"/>
      <c r="C941" s="106"/>
      <c r="D941" s="106"/>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5.75" customHeight="1">
      <c r="A942" s="106"/>
      <c r="B942" s="106"/>
      <c r="C942" s="106"/>
      <c r="D942" s="106"/>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5.75" customHeight="1">
      <c r="A943" s="106"/>
      <c r="B943" s="106"/>
      <c r="C943" s="106"/>
      <c r="D943" s="106"/>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5.75" customHeight="1">
      <c r="A944" s="106"/>
      <c r="B944" s="106"/>
      <c r="C944" s="106"/>
      <c r="D944" s="106"/>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5.75" customHeight="1">
      <c r="A945" s="106"/>
      <c r="B945" s="106"/>
      <c r="C945" s="106"/>
      <c r="D945" s="106"/>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5.75" customHeight="1">
      <c r="A946" s="106"/>
      <c r="B946" s="106"/>
      <c r="C946" s="106"/>
      <c r="D946" s="106"/>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5.75" customHeight="1">
      <c r="A947" s="106"/>
      <c r="B947" s="106"/>
      <c r="C947" s="106"/>
      <c r="D947" s="106"/>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5.75" customHeight="1">
      <c r="A948" s="106"/>
      <c r="B948" s="106"/>
      <c r="C948" s="106"/>
      <c r="D948" s="106"/>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5.75" customHeight="1">
      <c r="A949" s="106"/>
      <c r="B949" s="106"/>
      <c r="C949" s="106"/>
      <c r="D949" s="106"/>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5.75" customHeight="1">
      <c r="A950" s="106"/>
      <c r="B950" s="106"/>
      <c r="C950" s="106"/>
      <c r="D950" s="106"/>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5.75" customHeight="1">
      <c r="A951" s="106"/>
      <c r="B951" s="106"/>
      <c r="C951" s="106"/>
      <c r="D951" s="106"/>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5.75" customHeight="1">
      <c r="A952" s="106"/>
      <c r="B952" s="106"/>
      <c r="C952" s="106"/>
      <c r="D952" s="106"/>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5.75" customHeight="1">
      <c r="A953" s="106"/>
      <c r="B953" s="106"/>
      <c r="C953" s="106"/>
      <c r="D953" s="106"/>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5.75" customHeight="1">
      <c r="A954" s="106"/>
      <c r="B954" s="106"/>
      <c r="C954" s="106"/>
      <c r="D954" s="106"/>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5.75" customHeight="1">
      <c r="A955" s="106"/>
      <c r="B955" s="106"/>
      <c r="C955" s="106"/>
      <c r="D955" s="106"/>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5.75" customHeight="1">
      <c r="A956" s="106"/>
      <c r="B956" s="106"/>
      <c r="C956" s="106"/>
      <c r="D956" s="106"/>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5.75" customHeight="1">
      <c r="A957" s="106"/>
      <c r="B957" s="106"/>
      <c r="C957" s="106"/>
      <c r="D957" s="106"/>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5.75" customHeight="1">
      <c r="A958" s="106"/>
      <c r="B958" s="106"/>
      <c r="C958" s="106"/>
      <c r="D958" s="106"/>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5.75" customHeight="1">
      <c r="A959" s="106"/>
      <c r="B959" s="106"/>
      <c r="C959" s="106"/>
      <c r="D959" s="106"/>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5.75" customHeight="1">
      <c r="A960" s="106"/>
      <c r="B960" s="106"/>
      <c r="C960" s="106"/>
      <c r="D960" s="106"/>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5.75" customHeight="1">
      <c r="A961" s="106"/>
      <c r="B961" s="106"/>
      <c r="C961" s="106"/>
      <c r="D961" s="106"/>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5.75" customHeight="1">
      <c r="A962" s="106"/>
      <c r="B962" s="106"/>
      <c r="C962" s="106"/>
      <c r="D962" s="106"/>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5.75" customHeight="1">
      <c r="A963" s="106"/>
      <c r="B963" s="106"/>
      <c r="C963" s="106"/>
      <c r="D963" s="106"/>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5.75" customHeight="1">
      <c r="A964" s="106"/>
      <c r="B964" s="106"/>
      <c r="C964" s="106"/>
      <c r="D964" s="106"/>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5.75" customHeight="1">
      <c r="A965" s="106"/>
      <c r="B965" s="106"/>
      <c r="C965" s="106"/>
      <c r="D965" s="106"/>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5.75" customHeight="1">
      <c r="A966" s="106"/>
      <c r="B966" s="106"/>
      <c r="C966" s="106"/>
      <c r="D966" s="106"/>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5.75" customHeight="1">
      <c r="A967" s="106"/>
      <c r="B967" s="106"/>
      <c r="C967" s="106"/>
      <c r="D967" s="106"/>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5.75" customHeight="1">
      <c r="A968" s="106"/>
      <c r="B968" s="106"/>
      <c r="C968" s="106"/>
      <c r="D968" s="106"/>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5.75" customHeight="1">
      <c r="A969" s="106"/>
      <c r="B969" s="106"/>
      <c r="C969" s="106"/>
      <c r="D969" s="106"/>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5.75" customHeight="1">
      <c r="A970" s="106"/>
      <c r="B970" s="106"/>
      <c r="C970" s="106"/>
      <c r="D970" s="106"/>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5.75" customHeight="1">
      <c r="A971" s="106"/>
      <c r="B971" s="106"/>
      <c r="C971" s="106"/>
      <c r="D971" s="106"/>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5.75" customHeight="1">
      <c r="A972" s="106"/>
      <c r="B972" s="106"/>
      <c r="C972" s="106"/>
      <c r="D972" s="106"/>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5.75" customHeight="1">
      <c r="A973" s="106"/>
      <c r="B973" s="106"/>
      <c r="C973" s="106"/>
      <c r="D973" s="106"/>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5.75" customHeight="1">
      <c r="A974" s="106"/>
      <c r="B974" s="106"/>
      <c r="C974" s="106"/>
      <c r="D974" s="106"/>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5.75" customHeight="1">
      <c r="A975" s="106"/>
      <c r="B975" s="106"/>
      <c r="C975" s="106"/>
      <c r="D975" s="106"/>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5.75" customHeight="1">
      <c r="A976" s="106"/>
      <c r="B976" s="106"/>
      <c r="C976" s="106"/>
      <c r="D976" s="106"/>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5.75" customHeight="1">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5.75" customHeight="1">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5.75" customHeight="1">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5.75" customHeight="1">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5.75" customHeight="1">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5.75" customHeight="1">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5.75" customHeight="1">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5.75" customHeight="1">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5.75" customHeight="1">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5.75" customHeight="1">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5.75" customHeight="1">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5.75" customHeight="1">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5.75" customHeight="1">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5.75" customHeight="1">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5.75" customHeight="1">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5.75" customHeight="1">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5.75" customHeight="1">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5.75" customHeight="1">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5.75" customHeight="1">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5.75" customHeight="1">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5.75" customHeight="1">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5.75" customHeight="1">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5.75" customHeight="1">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5.75" customHeight="1">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26"/>
      <c r="B1" s="290" t="s">
        <v>205</v>
      </c>
      <c r="C1" s="291"/>
      <c r="D1" s="291"/>
      <c r="E1" s="291"/>
      <c r="F1" s="292"/>
      <c r="G1" s="126"/>
      <c r="H1" s="126"/>
      <c r="I1" s="126"/>
      <c r="J1" s="126"/>
      <c r="K1" s="126"/>
      <c r="L1" s="126"/>
      <c r="M1" s="126"/>
      <c r="N1" s="126"/>
      <c r="O1" s="126"/>
      <c r="P1" s="126"/>
      <c r="Q1" s="126"/>
      <c r="R1" s="126"/>
      <c r="S1" s="126"/>
      <c r="T1" s="126"/>
      <c r="U1" s="126"/>
      <c r="V1" s="126"/>
      <c r="W1" s="126"/>
      <c r="X1" s="126"/>
      <c r="Y1" s="126"/>
      <c r="Z1" s="126"/>
    </row>
    <row r="2" spans="1:26" ht="12.75" customHeight="1">
      <c r="A2" s="126"/>
      <c r="B2" s="127"/>
      <c r="C2" s="127"/>
      <c r="D2" s="127"/>
      <c r="E2" s="127"/>
      <c r="F2" s="127"/>
      <c r="G2" s="126"/>
      <c r="H2" s="126"/>
      <c r="I2" s="126"/>
      <c r="J2" s="126"/>
      <c r="K2" s="126"/>
      <c r="L2" s="126"/>
      <c r="M2" s="126"/>
      <c r="N2" s="126"/>
      <c r="O2" s="126"/>
      <c r="P2" s="126"/>
      <c r="Q2" s="126"/>
      <c r="R2" s="126"/>
      <c r="S2" s="126"/>
      <c r="T2" s="126"/>
      <c r="U2" s="126"/>
      <c r="V2" s="126"/>
      <c r="W2" s="126"/>
      <c r="X2" s="126"/>
      <c r="Y2" s="126"/>
      <c r="Z2" s="126"/>
    </row>
    <row r="3" spans="1:26" ht="12.75" customHeight="1">
      <c r="A3" s="126"/>
      <c r="B3" s="293" t="s">
        <v>206</v>
      </c>
      <c r="C3" s="291"/>
      <c r="D3" s="294"/>
      <c r="E3" s="128" t="s">
        <v>207</v>
      </c>
      <c r="F3" s="129" t="s">
        <v>208</v>
      </c>
      <c r="G3" s="126"/>
      <c r="H3" s="126"/>
      <c r="I3" s="126"/>
      <c r="J3" s="126"/>
      <c r="K3" s="126"/>
      <c r="L3" s="126"/>
      <c r="M3" s="126"/>
      <c r="N3" s="126"/>
      <c r="O3" s="126"/>
      <c r="P3" s="126"/>
      <c r="Q3" s="126"/>
      <c r="R3" s="126"/>
      <c r="S3" s="126"/>
      <c r="T3" s="126"/>
      <c r="U3" s="126"/>
      <c r="V3" s="126"/>
      <c r="W3" s="126"/>
      <c r="X3" s="126"/>
      <c r="Y3" s="126"/>
      <c r="Z3" s="126"/>
    </row>
    <row r="4" spans="1:26" ht="12.75" customHeight="1">
      <c r="A4" s="126"/>
      <c r="B4" s="295" t="s">
        <v>209</v>
      </c>
      <c r="C4" s="298" t="s">
        <v>92</v>
      </c>
      <c r="D4" s="130" t="s">
        <v>107</v>
      </c>
      <c r="E4" s="131" t="s">
        <v>210</v>
      </c>
      <c r="F4" s="132">
        <v>0.25</v>
      </c>
      <c r="G4" s="126"/>
      <c r="H4" s="126"/>
      <c r="I4" s="126"/>
      <c r="J4" s="126"/>
      <c r="K4" s="126"/>
      <c r="L4" s="126"/>
      <c r="M4" s="126"/>
      <c r="N4" s="126"/>
      <c r="O4" s="126"/>
      <c r="P4" s="126"/>
      <c r="Q4" s="126"/>
      <c r="R4" s="126"/>
      <c r="S4" s="126"/>
      <c r="T4" s="126"/>
      <c r="U4" s="126"/>
      <c r="V4" s="126"/>
      <c r="W4" s="126"/>
      <c r="X4" s="126"/>
      <c r="Y4" s="126"/>
      <c r="Z4" s="126"/>
    </row>
    <row r="5" spans="1:26" ht="12.75" customHeight="1">
      <c r="A5" s="126"/>
      <c r="B5" s="296"/>
      <c r="C5" s="299"/>
      <c r="D5" s="133" t="s">
        <v>211</v>
      </c>
      <c r="E5" s="134" t="s">
        <v>212</v>
      </c>
      <c r="F5" s="135">
        <v>0.15</v>
      </c>
      <c r="G5" s="126"/>
      <c r="H5" s="126"/>
      <c r="I5" s="126"/>
      <c r="J5" s="126"/>
      <c r="K5" s="126"/>
      <c r="L5" s="126"/>
      <c r="M5" s="126"/>
      <c r="N5" s="126"/>
      <c r="O5" s="126"/>
      <c r="P5" s="126"/>
      <c r="Q5" s="126"/>
      <c r="R5" s="126"/>
      <c r="S5" s="126"/>
      <c r="T5" s="126"/>
      <c r="U5" s="126"/>
      <c r="V5" s="126"/>
      <c r="W5" s="126"/>
      <c r="X5" s="126"/>
      <c r="Y5" s="126"/>
      <c r="Z5" s="126"/>
    </row>
    <row r="6" spans="1:26" ht="12.75" customHeight="1">
      <c r="A6" s="126"/>
      <c r="B6" s="296"/>
      <c r="C6" s="288"/>
      <c r="D6" s="133" t="s">
        <v>213</v>
      </c>
      <c r="E6" s="134" t="s">
        <v>214</v>
      </c>
      <c r="F6" s="135">
        <v>0.1</v>
      </c>
      <c r="G6" s="126"/>
      <c r="H6" s="126"/>
      <c r="I6" s="126"/>
      <c r="J6" s="126"/>
      <c r="K6" s="126"/>
      <c r="L6" s="126"/>
      <c r="M6" s="126"/>
      <c r="N6" s="126"/>
      <c r="O6" s="126"/>
      <c r="P6" s="126"/>
      <c r="Q6" s="126"/>
      <c r="R6" s="126"/>
      <c r="S6" s="126"/>
      <c r="T6" s="126"/>
      <c r="U6" s="126"/>
      <c r="V6" s="126"/>
      <c r="W6" s="126"/>
      <c r="X6" s="126"/>
      <c r="Y6" s="126"/>
      <c r="Z6" s="126"/>
    </row>
    <row r="7" spans="1:26" ht="12.75" customHeight="1">
      <c r="A7" s="126"/>
      <c r="B7" s="296"/>
      <c r="C7" s="287" t="s">
        <v>93</v>
      </c>
      <c r="D7" s="133" t="s">
        <v>215</v>
      </c>
      <c r="E7" s="134" t="s">
        <v>216</v>
      </c>
      <c r="F7" s="135">
        <v>0.25</v>
      </c>
      <c r="G7" s="126"/>
      <c r="H7" s="126"/>
      <c r="I7" s="126"/>
      <c r="J7" s="126"/>
      <c r="K7" s="126"/>
      <c r="L7" s="126"/>
      <c r="M7" s="126"/>
      <c r="N7" s="126"/>
      <c r="O7" s="126"/>
      <c r="P7" s="126"/>
      <c r="Q7" s="126"/>
      <c r="R7" s="126"/>
      <c r="S7" s="126"/>
      <c r="T7" s="126"/>
      <c r="U7" s="126"/>
      <c r="V7" s="126"/>
      <c r="W7" s="126"/>
      <c r="X7" s="126"/>
      <c r="Y7" s="126"/>
      <c r="Z7" s="126"/>
    </row>
    <row r="8" spans="1:26" ht="12.75" customHeight="1">
      <c r="A8" s="126"/>
      <c r="B8" s="297"/>
      <c r="C8" s="288"/>
      <c r="D8" s="133" t="s">
        <v>108</v>
      </c>
      <c r="E8" s="134" t="s">
        <v>217</v>
      </c>
      <c r="F8" s="135">
        <v>0.15</v>
      </c>
      <c r="G8" s="126"/>
      <c r="H8" s="126"/>
      <c r="I8" s="126"/>
      <c r="J8" s="126"/>
      <c r="K8" s="126"/>
      <c r="L8" s="126"/>
      <c r="M8" s="126"/>
      <c r="N8" s="126"/>
      <c r="O8" s="126"/>
      <c r="P8" s="126"/>
      <c r="Q8" s="126"/>
      <c r="R8" s="126"/>
      <c r="S8" s="126"/>
      <c r="T8" s="126"/>
      <c r="U8" s="126"/>
      <c r="V8" s="126"/>
      <c r="W8" s="126"/>
      <c r="X8" s="126"/>
      <c r="Y8" s="126"/>
      <c r="Z8" s="126"/>
    </row>
    <row r="9" spans="1:26" ht="12.75" customHeight="1">
      <c r="A9" s="126"/>
      <c r="B9" s="300" t="s">
        <v>218</v>
      </c>
      <c r="C9" s="287" t="s">
        <v>95</v>
      </c>
      <c r="D9" s="133" t="s">
        <v>219</v>
      </c>
      <c r="E9" s="134" t="s">
        <v>220</v>
      </c>
      <c r="F9" s="136" t="s">
        <v>221</v>
      </c>
      <c r="G9" s="126"/>
      <c r="H9" s="126"/>
      <c r="I9" s="126"/>
      <c r="J9" s="126"/>
      <c r="K9" s="126"/>
      <c r="L9" s="126"/>
      <c r="M9" s="126"/>
      <c r="N9" s="126"/>
      <c r="O9" s="126"/>
      <c r="P9" s="126"/>
      <c r="Q9" s="126"/>
      <c r="R9" s="126"/>
      <c r="S9" s="126"/>
      <c r="T9" s="126"/>
      <c r="U9" s="126"/>
      <c r="V9" s="126"/>
      <c r="W9" s="126"/>
      <c r="X9" s="126"/>
      <c r="Y9" s="126"/>
      <c r="Z9" s="126"/>
    </row>
    <row r="10" spans="1:26" ht="12.75" customHeight="1">
      <c r="A10" s="126"/>
      <c r="B10" s="296"/>
      <c r="C10" s="288"/>
      <c r="D10" s="133" t="s">
        <v>109</v>
      </c>
      <c r="E10" s="134" t="s">
        <v>222</v>
      </c>
      <c r="F10" s="136" t="s">
        <v>221</v>
      </c>
      <c r="G10" s="126"/>
      <c r="H10" s="126"/>
      <c r="I10" s="126"/>
      <c r="J10" s="126"/>
      <c r="K10" s="126"/>
      <c r="L10" s="126"/>
      <c r="M10" s="126"/>
      <c r="N10" s="126"/>
      <c r="O10" s="126"/>
      <c r="P10" s="126"/>
      <c r="Q10" s="126"/>
      <c r="R10" s="126"/>
      <c r="S10" s="126"/>
      <c r="T10" s="126"/>
      <c r="U10" s="126"/>
      <c r="V10" s="126"/>
      <c r="W10" s="126"/>
      <c r="X10" s="126"/>
      <c r="Y10" s="126"/>
      <c r="Z10" s="126"/>
    </row>
    <row r="11" spans="1:26" ht="12.75" customHeight="1">
      <c r="A11" s="126"/>
      <c r="B11" s="296"/>
      <c r="C11" s="287" t="s">
        <v>96</v>
      </c>
      <c r="D11" s="133" t="s">
        <v>110</v>
      </c>
      <c r="E11" s="134" t="s">
        <v>223</v>
      </c>
      <c r="F11" s="136" t="s">
        <v>221</v>
      </c>
      <c r="G11" s="126"/>
      <c r="H11" s="126"/>
      <c r="I11" s="126"/>
      <c r="J11" s="126"/>
      <c r="K11" s="126"/>
      <c r="L11" s="126"/>
      <c r="M11" s="126"/>
      <c r="N11" s="126"/>
      <c r="O11" s="126"/>
      <c r="P11" s="126"/>
      <c r="Q11" s="126"/>
      <c r="R11" s="126"/>
      <c r="S11" s="126"/>
      <c r="T11" s="126"/>
      <c r="U11" s="126"/>
      <c r="V11" s="126"/>
      <c r="W11" s="126"/>
      <c r="X11" s="126"/>
      <c r="Y11" s="126"/>
      <c r="Z11" s="126"/>
    </row>
    <row r="12" spans="1:26" ht="12.75" customHeight="1">
      <c r="A12" s="126"/>
      <c r="B12" s="296"/>
      <c r="C12" s="288"/>
      <c r="D12" s="133" t="s">
        <v>224</v>
      </c>
      <c r="E12" s="134" t="s">
        <v>225</v>
      </c>
      <c r="F12" s="136" t="s">
        <v>221</v>
      </c>
      <c r="G12" s="126"/>
      <c r="H12" s="126"/>
      <c r="I12" s="126"/>
      <c r="J12" s="126"/>
      <c r="K12" s="126"/>
      <c r="L12" s="126"/>
      <c r="M12" s="126"/>
      <c r="N12" s="126"/>
      <c r="O12" s="126"/>
      <c r="P12" s="126"/>
      <c r="Q12" s="126"/>
      <c r="R12" s="126"/>
      <c r="S12" s="126"/>
      <c r="T12" s="126"/>
      <c r="U12" s="126"/>
      <c r="V12" s="126"/>
      <c r="W12" s="126"/>
      <c r="X12" s="126"/>
      <c r="Y12" s="126"/>
      <c r="Z12" s="126"/>
    </row>
    <row r="13" spans="1:26" ht="12.75" customHeight="1">
      <c r="A13" s="126"/>
      <c r="B13" s="296"/>
      <c r="C13" s="287" t="s">
        <v>97</v>
      </c>
      <c r="D13" s="133" t="s">
        <v>226</v>
      </c>
      <c r="E13" s="134" t="s">
        <v>227</v>
      </c>
      <c r="F13" s="136" t="s">
        <v>221</v>
      </c>
      <c r="G13" s="126"/>
      <c r="H13" s="126"/>
      <c r="I13" s="126"/>
      <c r="J13" s="126"/>
      <c r="K13" s="126"/>
      <c r="L13" s="126"/>
      <c r="M13" s="126"/>
      <c r="N13" s="126"/>
      <c r="O13" s="126"/>
      <c r="P13" s="126"/>
      <c r="Q13" s="126"/>
      <c r="R13" s="126"/>
      <c r="S13" s="126"/>
      <c r="T13" s="126"/>
      <c r="U13" s="126"/>
      <c r="V13" s="126"/>
      <c r="W13" s="126"/>
      <c r="X13" s="126"/>
      <c r="Y13" s="126"/>
      <c r="Z13" s="126"/>
    </row>
    <row r="14" spans="1:26" ht="12.75" customHeight="1">
      <c r="A14" s="126"/>
      <c r="B14" s="301"/>
      <c r="C14" s="289"/>
      <c r="D14" s="137" t="s">
        <v>111</v>
      </c>
      <c r="E14" s="138" t="s">
        <v>228</v>
      </c>
      <c r="F14" s="139" t="s">
        <v>221</v>
      </c>
      <c r="G14" s="126"/>
      <c r="H14" s="126"/>
      <c r="I14" s="126"/>
      <c r="J14" s="126"/>
      <c r="K14" s="126"/>
      <c r="L14" s="126"/>
      <c r="M14" s="126"/>
      <c r="N14" s="126"/>
      <c r="O14" s="126"/>
      <c r="P14" s="126"/>
      <c r="Q14" s="126"/>
      <c r="R14" s="126"/>
      <c r="S14" s="126"/>
      <c r="T14" s="126"/>
      <c r="U14" s="126"/>
      <c r="V14" s="126"/>
      <c r="W14" s="126"/>
      <c r="X14" s="126"/>
      <c r="Y14" s="126"/>
      <c r="Z14" s="126"/>
    </row>
    <row r="15" spans="1:26" ht="49.5" customHeight="1">
      <c r="A15" s="126"/>
      <c r="B15" s="285" t="s">
        <v>229</v>
      </c>
      <c r="C15" s="145"/>
      <c r="D15" s="145"/>
      <c r="E15" s="145"/>
      <c r="F15" s="286"/>
      <c r="G15" s="126"/>
      <c r="H15" s="126"/>
      <c r="I15" s="126"/>
      <c r="J15" s="126"/>
      <c r="K15" s="126"/>
      <c r="L15" s="126"/>
      <c r="M15" s="126"/>
      <c r="N15" s="126"/>
      <c r="O15" s="126"/>
      <c r="P15" s="126"/>
      <c r="Q15" s="126"/>
      <c r="R15" s="126"/>
      <c r="S15" s="126"/>
      <c r="T15" s="126"/>
      <c r="U15" s="126"/>
      <c r="V15" s="126"/>
      <c r="W15" s="126"/>
      <c r="X15" s="126"/>
      <c r="Y15" s="126"/>
      <c r="Z15" s="126"/>
    </row>
    <row r="16" spans="1:26" ht="27" customHeight="1">
      <c r="A16" s="126"/>
      <c r="B16" s="140"/>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row>
    <row r="17" spans="1:26" ht="12.75" customHeight="1">
      <c r="A17" s="126"/>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row>
    <row r="18" spans="1:26" ht="12.75" customHeight="1">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row>
    <row r="19" spans="1:26" ht="12.75" customHeight="1">
      <c r="A19" s="126"/>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row>
    <row r="20" spans="1:26" ht="12.75" customHeight="1">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row>
    <row r="21" spans="1:26" ht="12.7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row>
    <row r="22" spans="1:26" ht="12.7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row>
    <row r="23" spans="1:26" ht="12.7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row>
    <row r="24" spans="1:26" ht="12.7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row>
    <row r="25" spans="1:26" ht="12.7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row>
    <row r="26" spans="1:26" ht="12.7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2.7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row>
    <row r="28" spans="1:26" ht="12.7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row>
    <row r="29" spans="1:26" ht="12.7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row>
    <row r="30" spans="1:26" ht="12.7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row>
    <row r="31" spans="1:26" ht="12.7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row>
    <row r="32" spans="1:26" ht="12.7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row>
    <row r="33" spans="1:26" ht="12.7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row>
    <row r="34" spans="1:26" ht="12.7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row>
    <row r="35" spans="1:26" ht="12.7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row>
    <row r="36" spans="1:26" ht="12.7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row>
    <row r="37" spans="1:26" ht="12.7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row>
    <row r="38" spans="1:26" ht="12.7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row>
    <row r="39" spans="1:26" ht="12.7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row r="40" spans="1:26" ht="12.7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row>
    <row r="41" spans="1:26" ht="12.7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row r="42" spans="1:26" ht="12.7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row>
    <row r="43" spans="1:26" ht="12.7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row>
    <row r="44" spans="1:26" ht="12.7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row>
    <row r="45" spans="1:26" ht="12.7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row>
    <row r="46" spans="1:26" ht="12.7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row>
    <row r="47" spans="1:26" ht="12.7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row>
    <row r="48" spans="1:26" ht="12.7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row>
    <row r="49" spans="1:26" ht="12.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row>
    <row r="50" spans="1:26" ht="12.7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row>
    <row r="51" spans="1:26" ht="12.7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row>
    <row r="52" spans="1:26" ht="12.7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row>
    <row r="53" spans="1:26" ht="12.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row>
    <row r="54" spans="1:26" ht="12.7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row>
    <row r="55" spans="1:26" ht="12.7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row>
    <row r="56" spans="1:26" ht="12.7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57" spans="1:26" ht="12.7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row>
    <row r="58" spans="1:26" ht="12.7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row>
    <row r="59" spans="1:26" ht="12.7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row>
    <row r="60" spans="1:26" ht="12.7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row>
    <row r="61" spans="1:26" ht="12.7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row>
    <row r="62" spans="1:26" ht="12.7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row>
    <row r="63" spans="1:26" ht="12.7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row>
    <row r="64" spans="1:26" ht="12.7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1:26" ht="12.7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row>
    <row r="66" spans="1:26" ht="12.7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row>
    <row r="67" spans="1:26" ht="12.7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1:26" ht="12.7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row>
    <row r="69" spans="1:26" ht="12.7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row>
    <row r="70" spans="1:26" ht="12.7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row>
    <row r="71" spans="1:26" ht="12.7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row>
    <row r="72" spans="1:26" ht="12.7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row>
    <row r="73" spans="1:26" ht="12.7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row>
    <row r="74" spans="1:26" ht="12.7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row>
    <row r="75" spans="1:26" ht="12.7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row>
    <row r="76" spans="1:26" ht="12.7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row>
    <row r="77" spans="1:26" ht="12.7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row>
    <row r="78" spans="1:26" ht="12.7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row>
    <row r="79" spans="1:26" ht="12.7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row>
    <row r="80" spans="1:26" ht="12.7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row>
    <row r="81" spans="1:26" ht="12.7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row>
    <row r="82" spans="1:26" ht="12.7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row>
    <row r="83" spans="1:26" ht="12.7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row>
    <row r="84" spans="1:26" ht="12.7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row>
    <row r="85" spans="1:26" ht="12.7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row>
    <row r="86" spans="1:26" ht="12.7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row>
    <row r="87" spans="1:26" ht="12.7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row>
    <row r="88" spans="1:26" ht="12.7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row>
    <row r="89" spans="1:26" ht="12.7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row>
    <row r="90" spans="1:26" ht="12.7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row>
    <row r="91" spans="1:26" ht="12.7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row>
    <row r="92" spans="1:26" ht="12.7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row>
    <row r="93" spans="1:26" ht="12.7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row>
    <row r="94" spans="1:26" ht="12.7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row>
    <row r="95" spans="1:26" ht="12.7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row>
    <row r="96" spans="1:26" ht="12.7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row>
    <row r="97" spans="1:26" ht="12.7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row>
    <row r="98" spans="1:26" ht="12.7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row>
    <row r="99" spans="1:26" ht="12.7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row>
    <row r="100" spans="1:26" ht="12.7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row>
    <row r="101" spans="1:26" ht="12.7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row>
    <row r="102" spans="1:26" ht="12.7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row>
    <row r="103" spans="1:26" ht="12.7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row>
    <row r="104" spans="1:26" ht="12.7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row>
    <row r="105" spans="1:26" ht="12.7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row>
    <row r="106" spans="1:26" ht="12.7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row>
    <row r="107" spans="1:26" ht="12.7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row>
    <row r="108" spans="1:26" ht="12.7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row>
    <row r="109" spans="1:26" ht="12.7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row>
    <row r="110" spans="1:26" ht="12.7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row>
    <row r="111" spans="1:26" ht="12.7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row>
    <row r="112" spans="1:26" ht="12.7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row>
    <row r="113" spans="1:26" ht="12.7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row>
    <row r="114" spans="1:26" ht="12.7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row>
    <row r="115" spans="1:26" ht="12.7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row>
    <row r="116" spans="1:26" ht="12.7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row>
    <row r="117" spans="1:26" ht="12.7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row>
    <row r="118" spans="1:26" ht="12.7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row>
    <row r="119" spans="1:26" ht="12.7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row>
    <row r="120" spans="1:26" ht="12.7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row>
    <row r="121" spans="1:26" ht="12.7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row>
    <row r="122" spans="1:26" ht="12.7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row>
    <row r="123" spans="1:26" ht="12.7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row>
    <row r="124" spans="1:26" ht="12.7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row>
    <row r="125" spans="1:26" ht="12.7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row>
    <row r="126" spans="1:26" ht="12.7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row>
    <row r="127" spans="1:26" ht="12.7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row>
    <row r="128" spans="1:26" ht="12.7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row>
    <row r="129" spans="1:26" ht="12.7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row>
    <row r="130" spans="1:26" ht="12.7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row>
    <row r="131" spans="1:26" ht="12.7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row>
    <row r="132" spans="1:26" ht="12.7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row>
    <row r="133" spans="1:26" ht="12.7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row>
    <row r="134" spans="1:26" ht="12.7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row>
    <row r="135" spans="1:26" ht="12.7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row>
    <row r="136" spans="1:26" ht="12.7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row>
    <row r="137" spans="1:26" ht="12.7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row>
    <row r="138" spans="1:26" ht="12.7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row>
    <row r="139" spans="1:26" ht="12.7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row>
    <row r="140" spans="1:26" ht="12.7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row>
    <row r="141" spans="1:26" ht="12.7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row>
    <row r="142" spans="1:26" ht="12.7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row>
    <row r="143" spans="1:26" ht="12.7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row>
    <row r="144" spans="1:26" ht="12.7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row>
    <row r="145" spans="1:26" ht="12.7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row>
    <row r="146" spans="1:26" ht="12.7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row>
    <row r="147" spans="1:26" ht="12.7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row>
    <row r="148" spans="1:26" ht="12.7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row>
    <row r="149" spans="1:26" ht="12.7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row>
    <row r="150" spans="1:26" ht="12.7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row>
    <row r="151" spans="1:26" ht="12.7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row>
    <row r="152" spans="1:26" ht="12.7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row>
    <row r="153" spans="1:26" ht="12.7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row>
    <row r="154" spans="1:26" ht="12.7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row>
    <row r="155" spans="1:26" ht="12.7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row>
    <row r="156" spans="1:26" ht="12.7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row>
    <row r="157" spans="1:26" ht="12.7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row>
    <row r="158" spans="1:26" ht="12.7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row>
    <row r="159" spans="1:26" ht="12.7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row>
    <row r="160" spans="1:26" ht="12.7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row>
    <row r="161" spans="1:26" ht="12.7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row>
    <row r="162" spans="1:26" ht="12.7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row>
    <row r="163" spans="1:26" ht="12.7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row>
    <row r="164" spans="1:26" ht="12.7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row>
    <row r="165" spans="1:26" ht="12.7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row>
    <row r="166" spans="1:26" ht="12.7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row>
    <row r="167" spans="1:26" ht="12.7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row>
    <row r="168" spans="1:26" ht="12.7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row>
    <row r="169" spans="1:26" ht="12.7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row>
    <row r="170" spans="1:26" ht="12.7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row>
    <row r="171" spans="1:26" ht="12.7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row>
    <row r="172" spans="1:26" ht="12.7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row>
    <row r="173" spans="1:26" ht="12.7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row>
    <row r="174" spans="1:26" ht="12.7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row>
    <row r="175" spans="1:26" ht="12.7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row>
    <row r="176" spans="1:26" ht="12.7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row>
    <row r="177" spans="1:26" ht="12.7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row>
    <row r="178" spans="1:26" ht="12.7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row>
    <row r="179" spans="1:26" ht="12.7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row>
    <row r="180" spans="1:26" ht="12.7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row>
    <row r="181" spans="1:26" ht="12.7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row>
    <row r="182" spans="1:26" ht="12.7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row>
    <row r="183" spans="1:26" ht="12.7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row>
    <row r="184" spans="1:26" ht="12.7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row>
    <row r="185" spans="1:26" ht="12.7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row>
    <row r="186" spans="1:26" ht="12.7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row>
    <row r="187" spans="1:26" ht="12.7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row>
    <row r="188" spans="1:26" ht="12.7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row>
    <row r="189" spans="1:26" ht="12.7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row>
    <row r="190" spans="1:26" ht="12.7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row>
    <row r="191" spans="1:26" ht="12.7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row>
    <row r="192" spans="1:26" ht="12.7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row>
    <row r="193" spans="1:26" ht="12.7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row>
    <row r="194" spans="1:26" ht="12.7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row>
    <row r="195" spans="1:26" ht="12.7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row>
    <row r="196" spans="1:26" ht="12.7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row>
    <row r="197" spans="1:26" ht="12.7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row>
    <row r="198" spans="1:26" ht="12.7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2.7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row>
    <row r="200" spans="1:26" ht="12.7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row>
    <row r="201" spans="1:26" ht="12.7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row>
    <row r="202" spans="1:26" ht="12.7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row>
    <row r="203" spans="1:26" ht="12.7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row>
    <row r="204" spans="1:26" ht="12.7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row>
    <row r="205" spans="1:26" ht="12.7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row>
    <row r="206" spans="1:26" ht="12.7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row>
    <row r="207" spans="1:26" ht="12.7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row>
    <row r="208" spans="1:26" ht="12.7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row>
    <row r="209" spans="1:26" ht="12.7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row>
    <row r="210" spans="1:26" ht="12.7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row>
    <row r="211" spans="1:26" ht="12.7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row>
    <row r="212" spans="1:26" ht="12.7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row>
    <row r="213" spans="1:26" ht="12.7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row>
    <row r="214" spans="1:26" ht="12.7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row>
    <row r="215" spans="1:26" ht="12.7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row>
    <row r="216" spans="1:26" ht="12.7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row>
    <row r="217" spans="1:26" ht="12.7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row>
    <row r="218" spans="1:26" ht="12.7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row>
    <row r="219" spans="1:26" ht="12.7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row>
    <row r="220" spans="1:26" ht="12.7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row>
    <row r="221" spans="1:26" ht="12.7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row>
    <row r="222" spans="1:26" ht="12.7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row>
    <row r="223" spans="1:26" ht="12.7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row>
    <row r="224" spans="1:26" ht="12.7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row>
    <row r="225" spans="1:26" ht="12.7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row>
    <row r="226" spans="1:26" ht="12.7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row>
    <row r="227" spans="1:26" ht="12.7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row>
    <row r="228" spans="1:26" ht="12.7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row>
    <row r="229" spans="1:26" ht="12.7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row>
    <row r="230" spans="1:26" ht="12.7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row>
    <row r="231" spans="1:26" ht="12.7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row>
    <row r="232" spans="1:26" ht="12.7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row>
    <row r="233" spans="1:26" ht="12.7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row>
    <row r="234" spans="1:26" ht="12.7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row>
    <row r="235" spans="1:26" ht="12.7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row>
    <row r="236" spans="1:26" ht="12.7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row>
    <row r="237" spans="1:26" ht="12.7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row>
    <row r="238" spans="1:26" ht="12.7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row>
    <row r="239" spans="1:26" ht="12.7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row>
    <row r="240" spans="1:26" ht="12.7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row>
    <row r="241" spans="1:26" ht="12.7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row>
    <row r="242" spans="1:26" ht="12.7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row>
    <row r="243" spans="1:26" ht="12.7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row>
    <row r="244" spans="1:26" ht="12.7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row>
    <row r="245" spans="1:26" ht="12.7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row>
    <row r="246" spans="1:26" ht="12.7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row>
    <row r="247" spans="1:26" ht="12.7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row>
    <row r="248" spans="1:26" ht="12.7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row>
    <row r="249" spans="1:26" ht="12.7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row>
    <row r="250" spans="1:26" ht="12.7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row>
    <row r="251" spans="1:26" ht="12.7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row>
    <row r="252" spans="1:26" ht="12.7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row>
    <row r="253" spans="1:26" ht="12.7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row>
    <row r="254" spans="1:26" ht="12.7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row>
    <row r="255" spans="1:26" ht="12.7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row>
    <row r="256" spans="1:26" ht="12.7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row>
    <row r="257" spans="1:26" ht="12.7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row>
    <row r="258" spans="1:26" ht="12.7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row>
    <row r="259" spans="1:26" ht="12.7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row>
    <row r="260" spans="1:26" ht="12.7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row>
    <row r="261" spans="1:26" ht="12.7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row>
    <row r="262" spans="1:26" ht="12.7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row>
    <row r="263" spans="1:26" ht="12.7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row>
    <row r="264" spans="1:26" ht="12.7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row>
    <row r="265" spans="1:26" ht="12.7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row>
    <row r="266" spans="1:26" ht="12.7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row>
    <row r="267" spans="1:26" ht="12.7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row>
    <row r="268" spans="1:26" ht="12.7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row>
    <row r="269" spans="1:26" ht="12.7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row>
    <row r="270" spans="1:26" ht="12.7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row>
    <row r="271" spans="1:26" ht="12.7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row>
    <row r="272" spans="1:26" ht="12.7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row>
    <row r="273" spans="1:26" ht="12.7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row>
    <row r="274" spans="1:26" ht="12.7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row>
    <row r="275" spans="1:26" ht="12.7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row>
    <row r="276" spans="1:26" ht="12.7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row>
    <row r="277" spans="1:26" ht="12.7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row>
    <row r="278" spans="1:26" ht="12.7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row>
    <row r="279" spans="1:26" ht="12.7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row>
    <row r="280" spans="1:26" ht="12.7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row>
    <row r="281" spans="1:26" ht="12.7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row>
    <row r="282" spans="1:26" ht="12.7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row>
    <row r="283" spans="1:26" ht="12.7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row>
    <row r="284" spans="1:26" ht="12.7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row>
    <row r="285" spans="1:26" ht="12.7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row>
    <row r="286" spans="1:26" ht="12.7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row>
    <row r="287" spans="1:26" ht="12.7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row>
    <row r="288" spans="1:26" ht="12.7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row>
    <row r="289" spans="1:26" ht="12.7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row>
    <row r="290" spans="1:26" ht="12.7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row>
    <row r="291" spans="1:26" ht="12.7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row>
    <row r="292" spans="1:26" ht="12.7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row>
    <row r="293" spans="1:26" ht="12.7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row>
    <row r="294" spans="1:26" ht="12.7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row>
    <row r="295" spans="1:26" ht="12.7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row>
    <row r="296" spans="1:26" ht="12.7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row>
    <row r="297" spans="1:26" ht="12.7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row>
    <row r="298" spans="1:26" ht="12.7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row>
    <row r="299" spans="1:26" ht="12.7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row>
    <row r="300" spans="1:26" ht="12.7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row>
    <row r="301" spans="1:26" ht="12.7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row>
    <row r="302" spans="1:26" ht="12.7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row>
    <row r="303" spans="1:26" ht="12.7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row>
    <row r="304" spans="1:26" ht="12.7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row>
    <row r="305" spans="1:26" ht="12.7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row>
    <row r="306" spans="1:26" ht="12.7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row>
    <row r="307" spans="1:26" ht="12.7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row>
    <row r="308" spans="1:26" ht="12.7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row>
    <row r="309" spans="1:26" ht="12.7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row>
    <row r="310" spans="1:26" ht="12.7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row>
    <row r="311" spans="1:26" ht="12.7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row>
    <row r="312" spans="1:26" ht="12.7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row>
    <row r="313" spans="1:26" ht="12.7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row>
    <row r="314" spans="1:26" ht="12.7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row>
    <row r="315" spans="1:26" ht="12.7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row>
    <row r="316" spans="1:26" ht="12.7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row>
    <row r="317" spans="1:26" ht="12.7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row>
    <row r="318" spans="1:26" ht="12.7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row>
    <row r="319" spans="1:26" ht="12.7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row>
    <row r="320" spans="1:26" ht="12.7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row>
    <row r="321" spans="1:26" ht="12.7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row>
    <row r="322" spans="1:26" ht="12.7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row>
    <row r="323" spans="1:26" ht="12.7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row>
    <row r="324" spans="1:26" ht="12.7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row>
    <row r="325" spans="1:26" ht="12.7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row>
    <row r="326" spans="1:26" ht="12.7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row>
    <row r="327" spans="1:26" ht="12.7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row>
    <row r="328" spans="1:26" ht="12.7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row>
    <row r="329" spans="1:26" ht="12.7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row>
    <row r="330" spans="1:26" ht="12.7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row>
    <row r="331" spans="1:26" ht="12.7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row>
    <row r="332" spans="1:26" ht="12.7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row>
    <row r="333" spans="1:26" ht="12.7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row>
    <row r="334" spans="1:26" ht="12.7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row>
    <row r="335" spans="1:26" ht="12.7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row>
    <row r="336" spans="1:26" ht="12.7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row>
    <row r="337" spans="1:26" ht="12.7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row>
    <row r="338" spans="1:26" ht="12.7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row>
    <row r="339" spans="1:26" ht="12.7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row>
    <row r="340" spans="1:26" ht="12.7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row>
    <row r="341" spans="1:26" ht="12.7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row>
    <row r="342" spans="1:26" ht="12.7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row>
    <row r="343" spans="1:26" ht="12.7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row>
    <row r="344" spans="1:26" ht="12.7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row>
    <row r="345" spans="1:26" ht="12.7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row>
    <row r="346" spans="1:26" ht="12.7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row>
    <row r="347" spans="1:26" ht="12.7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row>
    <row r="348" spans="1:26" ht="12.7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row>
    <row r="349" spans="1:26" ht="12.7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row>
    <row r="350" spans="1:26" ht="12.7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row>
    <row r="351" spans="1:26" ht="12.7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row>
    <row r="352" spans="1:26" ht="12.7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row>
    <row r="353" spans="1:26" ht="12.7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row>
    <row r="354" spans="1:26" ht="12.7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row>
    <row r="355" spans="1:26" ht="12.7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row>
    <row r="356" spans="1:26" ht="12.7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row>
    <row r="357" spans="1:26" ht="12.7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row>
    <row r="358" spans="1:26" ht="12.7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row>
    <row r="359" spans="1:26" ht="12.7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row>
    <row r="360" spans="1:26" ht="12.7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row>
    <row r="361" spans="1:26" ht="12.7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row>
    <row r="362" spans="1:26" ht="12.7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row>
    <row r="363" spans="1:26" ht="12.7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row>
    <row r="364" spans="1:26" ht="12.7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row>
    <row r="365" spans="1:26" ht="12.7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row>
    <row r="366" spans="1:26" ht="12.7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row>
    <row r="367" spans="1:26" ht="12.7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row>
    <row r="368" spans="1:26" ht="12.7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row>
    <row r="369" spans="1:26" ht="12.7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row>
    <row r="370" spans="1:26" ht="12.7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row>
    <row r="371" spans="1:26" ht="12.7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row>
    <row r="372" spans="1:26" ht="12.7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row>
    <row r="373" spans="1:26" ht="12.7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row>
    <row r="374" spans="1:26" ht="12.7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row>
    <row r="375" spans="1:26" ht="12.7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row>
    <row r="376" spans="1:26" ht="12.7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row>
    <row r="377" spans="1:26" ht="12.7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row>
    <row r="378" spans="1:26" ht="12.7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row>
    <row r="379" spans="1:26" ht="12.7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row>
    <row r="380" spans="1:26" ht="12.7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row>
    <row r="381" spans="1:26" ht="12.7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row>
    <row r="382" spans="1:26" ht="12.7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row>
    <row r="383" spans="1:26" ht="12.7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row>
    <row r="384" spans="1:26" ht="12.7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row>
    <row r="385" spans="1:26" ht="12.7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row>
    <row r="386" spans="1:26" ht="12.7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row>
    <row r="387" spans="1:26" ht="12.7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row>
    <row r="388" spans="1:26" ht="12.7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row>
    <row r="389" spans="1:26" ht="12.7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row>
    <row r="390" spans="1:26" ht="12.7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row>
    <row r="391" spans="1:26" ht="12.7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row>
    <row r="392" spans="1:26" ht="12.7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row>
    <row r="393" spans="1:26" ht="12.7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row>
    <row r="394" spans="1:26" ht="12.7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row>
    <row r="395" spans="1:26" ht="12.7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row>
    <row r="396" spans="1:26" ht="12.7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row>
    <row r="397" spans="1:26" ht="12.7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row>
    <row r="398" spans="1:26" ht="12.7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row>
    <row r="399" spans="1:26" ht="12.7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row>
    <row r="400" spans="1:26" ht="12.7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row>
    <row r="401" spans="1:26" ht="12.7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row>
    <row r="402" spans="1:26" ht="12.7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row>
    <row r="403" spans="1:26" ht="12.7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row>
    <row r="404" spans="1:26" ht="12.7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row>
    <row r="405" spans="1:26" ht="12.7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row>
    <row r="406" spans="1:26" ht="12.7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row>
    <row r="407" spans="1:26" ht="12.7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row>
    <row r="408" spans="1:26" ht="12.7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row>
    <row r="409" spans="1:26" ht="12.7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row>
    <row r="410" spans="1:26" ht="12.7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row>
    <row r="411" spans="1:26" ht="12.7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row>
    <row r="412" spans="1:26" ht="12.7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row>
    <row r="413" spans="1:26" ht="12.7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row>
    <row r="414" spans="1:26" ht="12.7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row>
    <row r="415" spans="1:26" ht="12.7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row>
    <row r="416" spans="1:26" ht="12.7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row>
    <row r="417" spans="1:26" ht="12.7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row>
    <row r="418" spans="1:26" ht="12.7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row>
    <row r="419" spans="1:26" ht="12.7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row>
    <row r="420" spans="1:26" ht="12.7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row>
    <row r="421" spans="1:26" ht="12.7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row>
    <row r="422" spans="1:26" ht="12.7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row>
    <row r="423" spans="1:26" ht="12.7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row>
    <row r="424" spans="1:26" ht="12.7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row>
    <row r="425" spans="1:26" ht="12.7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row>
    <row r="426" spans="1:26" ht="12.7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row>
    <row r="427" spans="1:26" ht="12.7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row>
    <row r="428" spans="1:26" ht="12.7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row>
    <row r="429" spans="1:26" ht="12.7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row>
    <row r="430" spans="1:26" ht="12.7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row>
    <row r="431" spans="1:26" ht="12.7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row>
    <row r="432" spans="1:26" ht="12.7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row>
    <row r="433" spans="1:26" ht="12.7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row>
    <row r="434" spans="1:26" ht="12.7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row>
    <row r="435" spans="1:26" ht="12.7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row>
    <row r="436" spans="1:26" ht="12.7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row>
    <row r="437" spans="1:26" ht="12.7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row>
    <row r="438" spans="1:26" ht="12.7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row>
    <row r="439" spans="1:26" ht="12.7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row>
    <row r="440" spans="1:26" ht="12.7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row>
    <row r="441" spans="1:26" ht="12.7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row>
    <row r="442" spans="1:26" ht="12.7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row>
    <row r="443" spans="1:26" ht="12.7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row>
    <row r="444" spans="1:26" ht="12.7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row>
    <row r="445" spans="1:26" ht="12.7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row>
    <row r="446" spans="1:26" ht="12.7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row>
    <row r="447" spans="1:26" ht="12.7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row>
    <row r="448" spans="1:26" ht="12.7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row>
    <row r="449" spans="1:26" ht="12.7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row>
    <row r="450" spans="1:26" ht="12.7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row>
    <row r="451" spans="1:26" ht="12.7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row>
    <row r="452" spans="1:26" ht="12.7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row>
    <row r="453" spans="1:26" ht="12.7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row>
    <row r="454" spans="1:26" ht="12.7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row>
    <row r="455" spans="1:26" ht="12.7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row>
    <row r="456" spans="1:26" ht="12.7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row>
    <row r="457" spans="1:26" ht="12.7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row>
    <row r="458" spans="1:26" ht="12.7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row>
    <row r="459" spans="1:26" ht="12.7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row>
    <row r="460" spans="1:26" ht="12.7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row>
    <row r="461" spans="1:26" ht="12.7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row>
    <row r="462" spans="1:26" ht="12.7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row>
    <row r="463" spans="1:26" ht="12.7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row>
    <row r="464" spans="1:26" ht="12.7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row>
    <row r="465" spans="1:26" ht="12.7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row>
    <row r="466" spans="1:26" ht="12.7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row>
    <row r="467" spans="1:26" ht="12.7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row>
    <row r="468" spans="1:26" ht="12.7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row>
    <row r="469" spans="1:26" ht="12.7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row>
    <row r="470" spans="1:26" ht="12.7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row>
    <row r="471" spans="1:26" ht="12.7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row>
    <row r="472" spans="1:26" ht="12.7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row>
    <row r="473" spans="1:26" ht="12.7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row>
    <row r="474" spans="1:26" ht="12.7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row>
    <row r="475" spans="1:26" ht="12.7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row>
    <row r="476" spans="1:26" ht="12.7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row>
    <row r="477" spans="1:26" ht="12.7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row>
    <row r="478" spans="1:26" ht="12.7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row>
    <row r="479" spans="1:26" ht="12.7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row>
    <row r="480" spans="1:26" ht="12.7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row>
    <row r="481" spans="1:26" ht="12.7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row>
    <row r="482" spans="1:26" ht="12.7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row>
    <row r="483" spans="1:26" ht="12.7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row>
    <row r="484" spans="1:26" ht="12.7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row>
    <row r="485" spans="1:26" ht="12.7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row>
    <row r="486" spans="1:26" ht="12.7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row>
    <row r="487" spans="1:26" ht="12.7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row>
    <row r="488" spans="1:26" ht="12.7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row>
    <row r="489" spans="1:26" ht="12.7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row>
    <row r="490" spans="1:26" ht="12.7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row>
    <row r="491" spans="1:26" ht="12.7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row>
    <row r="492" spans="1:26" ht="12.7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row>
    <row r="493" spans="1:26" ht="12.7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row>
    <row r="494" spans="1:26" ht="12.7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row>
    <row r="495" spans="1:26" ht="12.7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row>
    <row r="496" spans="1:26" ht="12.7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row>
    <row r="497" spans="1:26" ht="12.7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row>
    <row r="498" spans="1:26" ht="12.7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row>
    <row r="499" spans="1:26" ht="12.7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row>
    <row r="500" spans="1:26" ht="12.7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row>
    <row r="501" spans="1:26" ht="12.7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row>
    <row r="502" spans="1:26" ht="12.7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row>
    <row r="503" spans="1:26" ht="12.7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row>
    <row r="504" spans="1:26" ht="12.7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row>
    <row r="505" spans="1:26" ht="12.7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row>
    <row r="506" spans="1:26" ht="12.7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row>
    <row r="507" spans="1:26" ht="12.7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row>
    <row r="508" spans="1:26" ht="12.7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row>
    <row r="509" spans="1:26" ht="12.7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row>
    <row r="510" spans="1:26" ht="12.7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row>
    <row r="511" spans="1:26" ht="12.7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row>
    <row r="512" spans="1:26" ht="12.7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row>
    <row r="513" spans="1:26" ht="12.7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row>
    <row r="514" spans="1:26" ht="12.7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row>
    <row r="515" spans="1:26" ht="12.7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row>
    <row r="516" spans="1:26" ht="12.7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row>
    <row r="517" spans="1:26" ht="12.7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row>
    <row r="518" spans="1:26" ht="12.7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row>
    <row r="519" spans="1:26" ht="12.7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row>
    <row r="520" spans="1:26" ht="12.7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row>
    <row r="521" spans="1:26" ht="12.7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row>
    <row r="522" spans="1:26" ht="12.7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row>
    <row r="523" spans="1:26" ht="12.7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row>
    <row r="524" spans="1:26" ht="12.7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row>
    <row r="525" spans="1:26" ht="12.7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row>
    <row r="526" spans="1:26" ht="12.7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row>
    <row r="527" spans="1:26" ht="12.7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row>
    <row r="528" spans="1:26" ht="12.7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row>
    <row r="529" spans="1:26" ht="12.7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row>
    <row r="530" spans="1:26" ht="12.7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row>
    <row r="531" spans="1:26" ht="12.7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row>
    <row r="532" spans="1:26" ht="12.7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row>
    <row r="533" spans="1:26" ht="12.7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row>
    <row r="534" spans="1:26" ht="12.7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row>
    <row r="535" spans="1:26" ht="12.7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row>
    <row r="536" spans="1:26" ht="12.7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row>
    <row r="537" spans="1:26" ht="12.7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row>
    <row r="538" spans="1:26" ht="12.7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row>
    <row r="539" spans="1:26" ht="12.7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row>
    <row r="540" spans="1:26" ht="12.7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row>
    <row r="541" spans="1:26" ht="12.7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row>
    <row r="542" spans="1:26" ht="12.7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row>
    <row r="543" spans="1:26" ht="12.7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row>
    <row r="544" spans="1:26" ht="12.7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row>
    <row r="545" spans="1:26" ht="12.7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row>
    <row r="546" spans="1:26" ht="12.7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row>
    <row r="547" spans="1:26" ht="12.7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row>
    <row r="548" spans="1:26" ht="12.7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row>
    <row r="549" spans="1:26" ht="12.7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row>
    <row r="550" spans="1:26" ht="12.7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row>
    <row r="551" spans="1:26" ht="12.7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row>
    <row r="552" spans="1:26" ht="12.7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row>
    <row r="553" spans="1:26" ht="12.7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row>
    <row r="554" spans="1:26" ht="12.7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row>
    <row r="555" spans="1:26" ht="12.7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row>
    <row r="556" spans="1:26" ht="12.7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row>
    <row r="557" spans="1:26" ht="12.7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row>
    <row r="558" spans="1:26" ht="12.7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row>
    <row r="559" spans="1:26" ht="12.7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row>
    <row r="560" spans="1:26" ht="12.7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row>
    <row r="561" spans="1:26" ht="12.7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row>
    <row r="562" spans="1:26" ht="12.7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row>
    <row r="563" spans="1:26" ht="12.7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row>
    <row r="564" spans="1:26" ht="12.7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row>
    <row r="565" spans="1:26" ht="12.7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row>
    <row r="566" spans="1:26" ht="12.7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row>
    <row r="567" spans="1:26" ht="12.7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row>
    <row r="568" spans="1:26" ht="12.7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row>
    <row r="569" spans="1:26" ht="12.7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row>
    <row r="570" spans="1:26" ht="12.7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row>
    <row r="571" spans="1:26" ht="12.7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row>
    <row r="572" spans="1:26" ht="12.7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row>
    <row r="573" spans="1:26" ht="12.7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row>
    <row r="574" spans="1:26" ht="12.7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row>
    <row r="575" spans="1:26" ht="12.7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row>
    <row r="576" spans="1:26" ht="12.7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row>
    <row r="577" spans="1:26" ht="12.7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row>
    <row r="578" spans="1:26" ht="12.7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row>
    <row r="579" spans="1:26" ht="12.7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row>
    <row r="580" spans="1:26" ht="12.7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row>
    <row r="581" spans="1:26" ht="12.7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row>
    <row r="582" spans="1:26" ht="12.7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row>
    <row r="583" spans="1:26" ht="12.7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row>
    <row r="584" spans="1:26" ht="12.7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row>
    <row r="585" spans="1:26" ht="12.7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row>
    <row r="586" spans="1:26" ht="12.7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row>
    <row r="587" spans="1:26" ht="12.7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row>
    <row r="588" spans="1:26" ht="12.7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row>
    <row r="589" spans="1:26" ht="12.7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row>
    <row r="590" spans="1:26" ht="12.7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row>
    <row r="591" spans="1:26" ht="12.7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row>
    <row r="592" spans="1:26" ht="12.7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row>
    <row r="593" spans="1:26" ht="12.7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row>
    <row r="594" spans="1:26" ht="12.7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row>
    <row r="595" spans="1:26" ht="12.7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row>
    <row r="596" spans="1:26" ht="12.7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row>
    <row r="597" spans="1:26" ht="12.7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row>
    <row r="598" spans="1:26" ht="12.7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row>
    <row r="599" spans="1:26" ht="12.7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row>
    <row r="600" spans="1:26" ht="12.7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row>
    <row r="601" spans="1:26" ht="12.7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row>
    <row r="602" spans="1:26" ht="12.7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row>
    <row r="603" spans="1:26" ht="12.7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row>
    <row r="604" spans="1:26" ht="12.7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row>
    <row r="605" spans="1:26" ht="12.7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row>
    <row r="606" spans="1:26" ht="12.7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row>
    <row r="607" spans="1:26" ht="12.7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row>
    <row r="608" spans="1:26" ht="12.7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row>
    <row r="609" spans="1:26" ht="12.7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row>
    <row r="610" spans="1:26" ht="12.7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row>
    <row r="611" spans="1:26" ht="12.7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row>
    <row r="612" spans="1:26" ht="12.7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row>
    <row r="613" spans="1:26" ht="12.7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row>
    <row r="614" spans="1:26" ht="12.7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row>
    <row r="615" spans="1:26" ht="12.7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row>
    <row r="616" spans="1:26" ht="12.7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row>
    <row r="617" spans="1:26" ht="12.7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row>
    <row r="618" spans="1:26" ht="12.7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row>
    <row r="619" spans="1:26" ht="12.7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row>
    <row r="620" spans="1:26" ht="12.7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row>
    <row r="621" spans="1:26" ht="12.7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row>
    <row r="622" spans="1:26" ht="12.7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row>
    <row r="623" spans="1:26" ht="12.7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row>
    <row r="624" spans="1:26" ht="12.7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row>
    <row r="625" spans="1:26" ht="12.7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row>
    <row r="626" spans="1:26" ht="12.7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row>
    <row r="627" spans="1:26" ht="12.7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row>
    <row r="628" spans="1:26" ht="12.7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row>
    <row r="629" spans="1:26" ht="12.7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row>
    <row r="630" spans="1:26" ht="12.7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row>
    <row r="631" spans="1:26" ht="12.7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row>
    <row r="632" spans="1:26" ht="12.7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row>
    <row r="633" spans="1:26" ht="12.7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row>
    <row r="634" spans="1:26" ht="12.7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row>
    <row r="635" spans="1:26" ht="12.7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row>
    <row r="636" spans="1:26" ht="12.7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row>
    <row r="637" spans="1:26" ht="12.7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row>
    <row r="638" spans="1:26" ht="12.7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row>
    <row r="639" spans="1:26" ht="12.7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row>
    <row r="640" spans="1:26" ht="12.7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row>
    <row r="641" spans="1:26" ht="12.7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row>
    <row r="642" spans="1:26" ht="12.7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row>
    <row r="643" spans="1:26" ht="12.7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row>
    <row r="644" spans="1:26" ht="12.7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row>
    <row r="645" spans="1:26" ht="12.7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row>
    <row r="646" spans="1:26" ht="12.7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row>
    <row r="647" spans="1:26" ht="12.7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row>
    <row r="648" spans="1:26" ht="12.7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row>
    <row r="649" spans="1:26" ht="12.7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row>
    <row r="650" spans="1:26" ht="12.7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row>
    <row r="651" spans="1:26" ht="12.7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row>
    <row r="652" spans="1:26" ht="12.7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row>
    <row r="653" spans="1:26" ht="12.7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row>
    <row r="654" spans="1:26" ht="12.7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row>
    <row r="655" spans="1:26" ht="12.7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row>
    <row r="656" spans="1:26" ht="12.7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row>
    <row r="657" spans="1:26" ht="12.7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row>
    <row r="658" spans="1:26" ht="12.7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row>
    <row r="659" spans="1:26" ht="12.7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row>
    <row r="660" spans="1:26" ht="12.7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row>
    <row r="661" spans="1:26" ht="12.7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row>
    <row r="662" spans="1:26" ht="12.7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row>
    <row r="663" spans="1:26" ht="12.7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row>
    <row r="664" spans="1:26" ht="12.7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row>
    <row r="665" spans="1:26" ht="12.7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row>
    <row r="666" spans="1:26" ht="12.7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row>
    <row r="667" spans="1:26" ht="12.7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row>
    <row r="668" spans="1:26" ht="12.7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row>
    <row r="669" spans="1:26" ht="12.7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row>
    <row r="670" spans="1:26" ht="12.7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row>
    <row r="671" spans="1:26" ht="12.7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row>
    <row r="672" spans="1:26" ht="12.7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row>
    <row r="673" spans="1:26" ht="12.7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row>
    <row r="674" spans="1:26" ht="12.7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row>
    <row r="675" spans="1:26" ht="12.7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row>
    <row r="676" spans="1:26" ht="12.7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row>
    <row r="677" spans="1:26" ht="12.7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row>
    <row r="678" spans="1:26" ht="12.7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row>
    <row r="679" spans="1:26" ht="12.7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row>
    <row r="680" spans="1:26" ht="12.7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row>
    <row r="681" spans="1:26" ht="12.7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row>
    <row r="682" spans="1:26" ht="12.7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row>
    <row r="683" spans="1:26" ht="12.7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row>
    <row r="684" spans="1:26" ht="12.7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row>
    <row r="685" spans="1:26" ht="12.7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row>
    <row r="686" spans="1:26" ht="12.7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row>
    <row r="687" spans="1:26" ht="12.7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row>
    <row r="688" spans="1:26" ht="12.7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row>
    <row r="689" spans="1:26" ht="12.7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row>
    <row r="690" spans="1:26" ht="12.7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row>
    <row r="691" spans="1:26" ht="12.7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row>
    <row r="692" spans="1:26" ht="12.7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row>
    <row r="693" spans="1:26" ht="12.7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row>
    <row r="694" spans="1:26" ht="12.7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row>
    <row r="695" spans="1:26" ht="12.7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row>
    <row r="696" spans="1:26" ht="12.7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row>
    <row r="697" spans="1:26" ht="12.7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row>
    <row r="698" spans="1:26" ht="12.7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row>
    <row r="699" spans="1:26" ht="12.7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row>
    <row r="700" spans="1:26" ht="12.7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row>
    <row r="701" spans="1:26" ht="12.7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row>
    <row r="702" spans="1:26" ht="12.7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row>
    <row r="703" spans="1:26" ht="12.7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row>
    <row r="704" spans="1:26" ht="12.7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row>
    <row r="705" spans="1:26" ht="12.7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row>
    <row r="706" spans="1:26" ht="12.7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row>
    <row r="707" spans="1:26" ht="12.7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row>
    <row r="708" spans="1:26" ht="12.7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row>
    <row r="709" spans="1:26" ht="12.7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row>
    <row r="710" spans="1:26" ht="12.7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row>
    <row r="711" spans="1:26" ht="12.7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row>
    <row r="712" spans="1:26" ht="12.7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row>
    <row r="713" spans="1:26" ht="12.7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row>
    <row r="714" spans="1:26" ht="12.7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row>
    <row r="715" spans="1:26" ht="12.7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row>
    <row r="716" spans="1:26" ht="12.7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row>
    <row r="717" spans="1:26" ht="12.7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row>
    <row r="718" spans="1:26" ht="12.7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row>
    <row r="719" spans="1:26" ht="12.7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row>
    <row r="720" spans="1:26" ht="12.7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row>
    <row r="721" spans="1:26" ht="12.7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row>
    <row r="722" spans="1:26" ht="12.7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row>
    <row r="723" spans="1:26" ht="12.7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row>
    <row r="724" spans="1:26" ht="12.7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row>
    <row r="725" spans="1:26" ht="12.7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row>
    <row r="726" spans="1:26" ht="12.7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row>
    <row r="727" spans="1:26" ht="12.7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row>
    <row r="728" spans="1:26" ht="12.7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row>
    <row r="729" spans="1:26" ht="12.7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row>
    <row r="730" spans="1:26" ht="12.7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row>
    <row r="731" spans="1:26" ht="12.7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row>
    <row r="732" spans="1:26" ht="12.7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row>
    <row r="733" spans="1:26" ht="12.7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row>
    <row r="734" spans="1:26" ht="12.7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row>
    <row r="735" spans="1:26" ht="12.7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row>
    <row r="736" spans="1:26" ht="12.7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row>
    <row r="737" spans="1:26" ht="12.7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row>
    <row r="738" spans="1:26" ht="12.7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row>
    <row r="739" spans="1:26" ht="12.7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row>
    <row r="740" spans="1:26" ht="12.7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row>
    <row r="741" spans="1:26" ht="12.7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row>
    <row r="742" spans="1:26" ht="12.7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row>
    <row r="743" spans="1:26" ht="12.7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row>
    <row r="744" spans="1:26" ht="12.7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row>
    <row r="745" spans="1:26" ht="12.7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row>
    <row r="746" spans="1:26" ht="12.7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row>
    <row r="747" spans="1:26" ht="12.7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row>
    <row r="748" spans="1:26" ht="12.7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row>
    <row r="749" spans="1:26" ht="12.7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row>
    <row r="750" spans="1:26" ht="12.7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row>
    <row r="751" spans="1:26" ht="12.7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row>
    <row r="752" spans="1:26" ht="12.7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row>
    <row r="753" spans="1:26" ht="12.7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row>
    <row r="754" spans="1:26" ht="12.75" customHeight="1">
      <c r="A754" s="126"/>
      <c r="B754" s="126"/>
      <c r="C754" s="126"/>
      <c r="D754" s="126"/>
      <c r="E754" s="126"/>
      <c r="F754" s="126"/>
      <c r="G754" s="126"/>
      <c r="H754" s="126"/>
      <c r="I754" s="126"/>
      <c r="J754" s="126"/>
      <c r="K754" s="126"/>
      <c r="L754" s="126"/>
      <c r="M754" s="126"/>
      <c r="N754" s="126"/>
      <c r="O754" s="126"/>
      <c r="P754" s="126"/>
      <c r="Q754" s="126"/>
      <c r="R754" s="126"/>
      <c r="S754" s="126"/>
      <c r="T754" s="126"/>
      <c r="U754" s="126"/>
      <c r="V754" s="126"/>
      <c r="W754" s="126"/>
      <c r="X754" s="126"/>
      <c r="Y754" s="126"/>
      <c r="Z754" s="126"/>
    </row>
    <row r="755" spans="1:26" ht="12.75"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row>
    <row r="756" spans="1:26" ht="12.75"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row>
    <row r="757" spans="1:26" ht="12.75" customHeight="1">
      <c r="A757" s="126"/>
      <c r="B757" s="126"/>
      <c r="C757" s="126"/>
      <c r="D757" s="126"/>
      <c r="E757" s="126"/>
      <c r="F757" s="126"/>
      <c r="G757" s="126"/>
      <c r="H757" s="126"/>
      <c r="I757" s="126"/>
      <c r="J757" s="126"/>
      <c r="K757" s="126"/>
      <c r="L757" s="126"/>
      <c r="M757" s="126"/>
      <c r="N757" s="126"/>
      <c r="O757" s="126"/>
      <c r="P757" s="126"/>
      <c r="Q757" s="126"/>
      <c r="R757" s="126"/>
      <c r="S757" s="126"/>
      <c r="T757" s="126"/>
      <c r="U757" s="126"/>
      <c r="V757" s="126"/>
      <c r="W757" s="126"/>
      <c r="X757" s="126"/>
      <c r="Y757" s="126"/>
      <c r="Z757" s="126"/>
    </row>
    <row r="758" spans="1:26" ht="12.75" customHeight="1">
      <c r="A758" s="126"/>
      <c r="B758" s="126"/>
      <c r="C758" s="126"/>
      <c r="D758" s="126"/>
      <c r="E758" s="126"/>
      <c r="F758" s="126"/>
      <c r="G758" s="126"/>
      <c r="H758" s="126"/>
      <c r="I758" s="126"/>
      <c r="J758" s="126"/>
      <c r="K758" s="126"/>
      <c r="L758" s="126"/>
      <c r="M758" s="126"/>
      <c r="N758" s="126"/>
      <c r="O758" s="126"/>
      <c r="P758" s="126"/>
      <c r="Q758" s="126"/>
      <c r="R758" s="126"/>
      <c r="S758" s="126"/>
      <c r="T758" s="126"/>
      <c r="U758" s="126"/>
      <c r="V758" s="126"/>
      <c r="W758" s="126"/>
      <c r="X758" s="126"/>
      <c r="Y758" s="126"/>
      <c r="Z758" s="126"/>
    </row>
    <row r="759" spans="1:26" ht="12.75" customHeight="1">
      <c r="A759" s="126"/>
      <c r="B759" s="126"/>
      <c r="C759" s="126"/>
      <c r="D759" s="126"/>
      <c r="E759" s="126"/>
      <c r="F759" s="126"/>
      <c r="G759" s="126"/>
      <c r="H759" s="126"/>
      <c r="I759" s="126"/>
      <c r="J759" s="126"/>
      <c r="K759" s="126"/>
      <c r="L759" s="126"/>
      <c r="M759" s="126"/>
      <c r="N759" s="126"/>
      <c r="O759" s="126"/>
      <c r="P759" s="126"/>
      <c r="Q759" s="126"/>
      <c r="R759" s="126"/>
      <c r="S759" s="126"/>
      <c r="T759" s="126"/>
      <c r="U759" s="126"/>
      <c r="V759" s="126"/>
      <c r="W759" s="126"/>
      <c r="X759" s="126"/>
      <c r="Y759" s="126"/>
      <c r="Z759" s="126"/>
    </row>
    <row r="760" spans="1:26" ht="12.7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row>
    <row r="761" spans="1:26" ht="12.75" customHeight="1">
      <c r="A761" s="126"/>
      <c r="B761" s="126"/>
      <c r="C761" s="126"/>
      <c r="D761" s="126"/>
      <c r="E761" s="126"/>
      <c r="F761" s="126"/>
      <c r="G761" s="126"/>
      <c r="H761" s="126"/>
      <c r="I761" s="126"/>
      <c r="J761" s="126"/>
      <c r="K761" s="126"/>
      <c r="L761" s="126"/>
      <c r="M761" s="126"/>
      <c r="N761" s="126"/>
      <c r="O761" s="126"/>
      <c r="P761" s="126"/>
      <c r="Q761" s="126"/>
      <c r="R761" s="126"/>
      <c r="S761" s="126"/>
      <c r="T761" s="126"/>
      <c r="U761" s="126"/>
      <c r="V761" s="126"/>
      <c r="W761" s="126"/>
      <c r="X761" s="126"/>
      <c r="Y761" s="126"/>
      <c r="Z761" s="126"/>
    </row>
    <row r="762" spans="1:26" ht="12.75" customHeigh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row>
    <row r="763" spans="1:26" ht="12.75" customHeight="1">
      <c r="A763" s="126"/>
      <c r="B763" s="126"/>
      <c r="C763" s="126"/>
      <c r="D763" s="126"/>
      <c r="E763" s="126"/>
      <c r="F763" s="126"/>
      <c r="G763" s="126"/>
      <c r="H763" s="126"/>
      <c r="I763" s="126"/>
      <c r="J763" s="126"/>
      <c r="K763" s="126"/>
      <c r="L763" s="126"/>
      <c r="M763" s="126"/>
      <c r="N763" s="126"/>
      <c r="O763" s="126"/>
      <c r="P763" s="126"/>
      <c r="Q763" s="126"/>
      <c r="R763" s="126"/>
      <c r="S763" s="126"/>
      <c r="T763" s="126"/>
      <c r="U763" s="126"/>
      <c r="V763" s="126"/>
      <c r="W763" s="126"/>
      <c r="X763" s="126"/>
      <c r="Y763" s="126"/>
      <c r="Z763" s="126"/>
    </row>
    <row r="764" spans="1:26" ht="12.75" customHeight="1">
      <c r="A764" s="126"/>
      <c r="B764" s="126"/>
      <c r="C764" s="126"/>
      <c r="D764" s="126"/>
      <c r="E764" s="126"/>
      <c r="F764" s="126"/>
      <c r="G764" s="126"/>
      <c r="H764" s="126"/>
      <c r="I764" s="126"/>
      <c r="J764" s="126"/>
      <c r="K764" s="126"/>
      <c r="L764" s="126"/>
      <c r="M764" s="126"/>
      <c r="N764" s="126"/>
      <c r="O764" s="126"/>
      <c r="P764" s="126"/>
      <c r="Q764" s="126"/>
      <c r="R764" s="126"/>
      <c r="S764" s="126"/>
      <c r="T764" s="126"/>
      <c r="U764" s="126"/>
      <c r="V764" s="126"/>
      <c r="W764" s="126"/>
      <c r="X764" s="126"/>
      <c r="Y764" s="126"/>
      <c r="Z764" s="126"/>
    </row>
    <row r="765" spans="1:26" ht="12.75" customHeight="1">
      <c r="A765" s="126"/>
      <c r="B765" s="126"/>
      <c r="C765" s="126"/>
      <c r="D765" s="126"/>
      <c r="E765" s="126"/>
      <c r="F765" s="126"/>
      <c r="G765" s="126"/>
      <c r="H765" s="126"/>
      <c r="I765" s="126"/>
      <c r="J765" s="126"/>
      <c r="K765" s="126"/>
      <c r="L765" s="126"/>
      <c r="M765" s="126"/>
      <c r="N765" s="126"/>
      <c r="O765" s="126"/>
      <c r="P765" s="126"/>
      <c r="Q765" s="126"/>
      <c r="R765" s="126"/>
      <c r="S765" s="126"/>
      <c r="T765" s="126"/>
      <c r="U765" s="126"/>
      <c r="V765" s="126"/>
      <c r="W765" s="126"/>
      <c r="X765" s="126"/>
      <c r="Y765" s="126"/>
      <c r="Z765" s="126"/>
    </row>
    <row r="766" spans="1:26" ht="12.75" customHeight="1">
      <c r="A766" s="126"/>
      <c r="B766" s="126"/>
      <c r="C766" s="126"/>
      <c r="D766" s="126"/>
      <c r="E766" s="126"/>
      <c r="F766" s="126"/>
      <c r="G766" s="126"/>
      <c r="H766" s="126"/>
      <c r="I766" s="126"/>
      <c r="J766" s="126"/>
      <c r="K766" s="126"/>
      <c r="L766" s="126"/>
      <c r="M766" s="126"/>
      <c r="N766" s="126"/>
      <c r="O766" s="126"/>
      <c r="P766" s="126"/>
      <c r="Q766" s="126"/>
      <c r="R766" s="126"/>
      <c r="S766" s="126"/>
      <c r="T766" s="126"/>
      <c r="U766" s="126"/>
      <c r="V766" s="126"/>
      <c r="W766" s="126"/>
      <c r="X766" s="126"/>
      <c r="Y766" s="126"/>
      <c r="Z766" s="126"/>
    </row>
    <row r="767" spans="1:26" ht="12.75" customHeight="1">
      <c r="A767" s="126"/>
      <c r="B767" s="126"/>
      <c r="C767" s="126"/>
      <c r="D767" s="126"/>
      <c r="E767" s="126"/>
      <c r="F767" s="126"/>
      <c r="G767" s="126"/>
      <c r="H767" s="126"/>
      <c r="I767" s="126"/>
      <c r="J767" s="126"/>
      <c r="K767" s="126"/>
      <c r="L767" s="126"/>
      <c r="M767" s="126"/>
      <c r="N767" s="126"/>
      <c r="O767" s="126"/>
      <c r="P767" s="126"/>
      <c r="Q767" s="126"/>
      <c r="R767" s="126"/>
      <c r="S767" s="126"/>
      <c r="T767" s="126"/>
      <c r="U767" s="126"/>
      <c r="V767" s="126"/>
      <c r="W767" s="126"/>
      <c r="X767" s="126"/>
      <c r="Y767" s="126"/>
      <c r="Z767" s="126"/>
    </row>
    <row r="768" spans="1:26" ht="12.75" customHeight="1">
      <c r="A768" s="126"/>
      <c r="B768" s="126"/>
      <c r="C768" s="126"/>
      <c r="D768" s="126"/>
      <c r="E768" s="126"/>
      <c r="F768" s="126"/>
      <c r="G768" s="126"/>
      <c r="H768" s="126"/>
      <c r="I768" s="126"/>
      <c r="J768" s="126"/>
      <c r="K768" s="126"/>
      <c r="L768" s="126"/>
      <c r="M768" s="126"/>
      <c r="N768" s="126"/>
      <c r="O768" s="126"/>
      <c r="P768" s="126"/>
      <c r="Q768" s="126"/>
      <c r="R768" s="126"/>
      <c r="S768" s="126"/>
      <c r="T768" s="126"/>
      <c r="U768" s="126"/>
      <c r="V768" s="126"/>
      <c r="W768" s="126"/>
      <c r="X768" s="126"/>
      <c r="Y768" s="126"/>
      <c r="Z768" s="126"/>
    </row>
    <row r="769" spans="1:26" ht="12.75" customHeight="1">
      <c r="A769" s="126"/>
      <c r="B769" s="126"/>
      <c r="C769" s="126"/>
      <c r="D769" s="126"/>
      <c r="E769" s="126"/>
      <c r="F769" s="126"/>
      <c r="G769" s="126"/>
      <c r="H769" s="126"/>
      <c r="I769" s="126"/>
      <c r="J769" s="126"/>
      <c r="K769" s="126"/>
      <c r="L769" s="126"/>
      <c r="M769" s="126"/>
      <c r="N769" s="126"/>
      <c r="O769" s="126"/>
      <c r="P769" s="126"/>
      <c r="Q769" s="126"/>
      <c r="R769" s="126"/>
      <c r="S769" s="126"/>
      <c r="T769" s="126"/>
      <c r="U769" s="126"/>
      <c r="V769" s="126"/>
      <c r="W769" s="126"/>
      <c r="X769" s="126"/>
      <c r="Y769" s="126"/>
      <c r="Z769" s="126"/>
    </row>
    <row r="770" spans="1:26" ht="12.75" customHeight="1">
      <c r="A770" s="126"/>
      <c r="B770" s="126"/>
      <c r="C770" s="126"/>
      <c r="D770" s="126"/>
      <c r="E770" s="126"/>
      <c r="F770" s="126"/>
      <c r="G770" s="126"/>
      <c r="H770" s="126"/>
      <c r="I770" s="126"/>
      <c r="J770" s="126"/>
      <c r="K770" s="126"/>
      <c r="L770" s="126"/>
      <c r="M770" s="126"/>
      <c r="N770" s="126"/>
      <c r="O770" s="126"/>
      <c r="P770" s="126"/>
      <c r="Q770" s="126"/>
      <c r="R770" s="126"/>
      <c r="S770" s="126"/>
      <c r="T770" s="126"/>
      <c r="U770" s="126"/>
      <c r="V770" s="126"/>
      <c r="W770" s="126"/>
      <c r="X770" s="126"/>
      <c r="Y770" s="126"/>
      <c r="Z770" s="126"/>
    </row>
    <row r="771" spans="1:26" ht="12.75" customHeight="1">
      <c r="A771" s="126"/>
      <c r="B771" s="126"/>
      <c r="C771" s="126"/>
      <c r="D771" s="126"/>
      <c r="E771" s="126"/>
      <c r="F771" s="126"/>
      <c r="G771" s="126"/>
      <c r="H771" s="126"/>
      <c r="I771" s="126"/>
      <c r="J771" s="126"/>
      <c r="K771" s="126"/>
      <c r="L771" s="126"/>
      <c r="M771" s="126"/>
      <c r="N771" s="126"/>
      <c r="O771" s="126"/>
      <c r="P771" s="126"/>
      <c r="Q771" s="126"/>
      <c r="R771" s="126"/>
      <c r="S771" s="126"/>
      <c r="T771" s="126"/>
      <c r="U771" s="126"/>
      <c r="V771" s="126"/>
      <c r="W771" s="126"/>
      <c r="X771" s="126"/>
      <c r="Y771" s="126"/>
      <c r="Z771" s="126"/>
    </row>
    <row r="772" spans="1:26" ht="12.75" customHeight="1">
      <c r="A772" s="126"/>
      <c r="B772" s="126"/>
      <c r="C772" s="126"/>
      <c r="D772" s="126"/>
      <c r="E772" s="126"/>
      <c r="F772" s="126"/>
      <c r="G772" s="126"/>
      <c r="H772" s="126"/>
      <c r="I772" s="126"/>
      <c r="J772" s="126"/>
      <c r="K772" s="126"/>
      <c r="L772" s="126"/>
      <c r="M772" s="126"/>
      <c r="N772" s="126"/>
      <c r="O772" s="126"/>
      <c r="P772" s="126"/>
      <c r="Q772" s="126"/>
      <c r="R772" s="126"/>
      <c r="S772" s="126"/>
      <c r="T772" s="126"/>
      <c r="U772" s="126"/>
      <c r="V772" s="126"/>
      <c r="W772" s="126"/>
      <c r="X772" s="126"/>
      <c r="Y772" s="126"/>
      <c r="Z772" s="126"/>
    </row>
    <row r="773" spans="1:26" ht="12.75" customHeight="1">
      <c r="A773" s="126"/>
      <c r="B773" s="126"/>
      <c r="C773" s="126"/>
      <c r="D773" s="126"/>
      <c r="E773" s="126"/>
      <c r="F773" s="126"/>
      <c r="G773" s="126"/>
      <c r="H773" s="126"/>
      <c r="I773" s="126"/>
      <c r="J773" s="126"/>
      <c r="K773" s="126"/>
      <c r="L773" s="126"/>
      <c r="M773" s="126"/>
      <c r="N773" s="126"/>
      <c r="O773" s="126"/>
      <c r="P773" s="126"/>
      <c r="Q773" s="126"/>
      <c r="R773" s="126"/>
      <c r="S773" s="126"/>
      <c r="T773" s="126"/>
      <c r="U773" s="126"/>
      <c r="V773" s="126"/>
      <c r="W773" s="126"/>
      <c r="X773" s="126"/>
      <c r="Y773" s="126"/>
      <c r="Z773" s="126"/>
    </row>
    <row r="774" spans="1:26" ht="12.75" customHeight="1">
      <c r="A774" s="126"/>
      <c r="B774" s="126"/>
      <c r="C774" s="126"/>
      <c r="D774" s="126"/>
      <c r="E774" s="126"/>
      <c r="F774" s="126"/>
      <c r="G774" s="126"/>
      <c r="H774" s="126"/>
      <c r="I774" s="126"/>
      <c r="J774" s="126"/>
      <c r="K774" s="126"/>
      <c r="L774" s="126"/>
      <c r="M774" s="126"/>
      <c r="N774" s="126"/>
      <c r="O774" s="126"/>
      <c r="P774" s="126"/>
      <c r="Q774" s="126"/>
      <c r="R774" s="126"/>
      <c r="S774" s="126"/>
      <c r="T774" s="126"/>
      <c r="U774" s="126"/>
      <c r="V774" s="126"/>
      <c r="W774" s="126"/>
      <c r="X774" s="126"/>
      <c r="Y774" s="126"/>
      <c r="Z774" s="126"/>
    </row>
    <row r="775" spans="1:26" ht="12.75" customHeight="1">
      <c r="A775" s="126"/>
      <c r="B775" s="126"/>
      <c r="C775" s="126"/>
      <c r="D775" s="126"/>
      <c r="E775" s="126"/>
      <c r="F775" s="126"/>
      <c r="G775" s="126"/>
      <c r="H775" s="126"/>
      <c r="I775" s="126"/>
      <c r="J775" s="126"/>
      <c r="K775" s="126"/>
      <c r="L775" s="126"/>
      <c r="M775" s="126"/>
      <c r="N775" s="126"/>
      <c r="O775" s="126"/>
      <c r="P775" s="126"/>
      <c r="Q775" s="126"/>
      <c r="R775" s="126"/>
      <c r="S775" s="126"/>
      <c r="T775" s="126"/>
      <c r="U775" s="126"/>
      <c r="V775" s="126"/>
      <c r="W775" s="126"/>
      <c r="X775" s="126"/>
      <c r="Y775" s="126"/>
      <c r="Z775" s="126"/>
    </row>
    <row r="776" spans="1:26" ht="12.75" customHeight="1">
      <c r="A776" s="126"/>
      <c r="B776" s="126"/>
      <c r="C776" s="126"/>
      <c r="D776" s="126"/>
      <c r="E776" s="126"/>
      <c r="F776" s="126"/>
      <c r="G776" s="126"/>
      <c r="H776" s="126"/>
      <c r="I776" s="126"/>
      <c r="J776" s="126"/>
      <c r="K776" s="126"/>
      <c r="L776" s="126"/>
      <c r="M776" s="126"/>
      <c r="N776" s="126"/>
      <c r="O776" s="126"/>
      <c r="P776" s="126"/>
      <c r="Q776" s="126"/>
      <c r="R776" s="126"/>
      <c r="S776" s="126"/>
      <c r="T776" s="126"/>
      <c r="U776" s="126"/>
      <c r="V776" s="126"/>
      <c r="W776" s="126"/>
      <c r="X776" s="126"/>
      <c r="Y776" s="126"/>
      <c r="Z776" s="126"/>
    </row>
    <row r="777" spans="1:26" ht="12.75" customHeight="1">
      <c r="A777" s="126"/>
      <c r="B777" s="126"/>
      <c r="C777" s="126"/>
      <c r="D777" s="126"/>
      <c r="E777" s="126"/>
      <c r="F777" s="126"/>
      <c r="G777" s="126"/>
      <c r="H777" s="126"/>
      <c r="I777" s="126"/>
      <c r="J777" s="126"/>
      <c r="K777" s="126"/>
      <c r="L777" s="126"/>
      <c r="M777" s="126"/>
      <c r="N777" s="126"/>
      <c r="O777" s="126"/>
      <c r="P777" s="126"/>
      <c r="Q777" s="126"/>
      <c r="R777" s="126"/>
      <c r="S777" s="126"/>
      <c r="T777" s="126"/>
      <c r="U777" s="126"/>
      <c r="V777" s="126"/>
      <c r="W777" s="126"/>
      <c r="X777" s="126"/>
      <c r="Y777" s="126"/>
      <c r="Z777" s="126"/>
    </row>
    <row r="778" spans="1:26" ht="12.75" customHeight="1">
      <c r="A778" s="126"/>
      <c r="B778" s="126"/>
      <c r="C778" s="126"/>
      <c r="D778" s="126"/>
      <c r="E778" s="126"/>
      <c r="F778" s="126"/>
      <c r="G778" s="126"/>
      <c r="H778" s="126"/>
      <c r="I778" s="126"/>
      <c r="J778" s="126"/>
      <c r="K778" s="126"/>
      <c r="L778" s="126"/>
      <c r="M778" s="126"/>
      <c r="N778" s="126"/>
      <c r="O778" s="126"/>
      <c r="P778" s="126"/>
      <c r="Q778" s="126"/>
      <c r="R778" s="126"/>
      <c r="S778" s="126"/>
      <c r="T778" s="126"/>
      <c r="U778" s="126"/>
      <c r="V778" s="126"/>
      <c r="W778" s="126"/>
      <c r="X778" s="126"/>
      <c r="Y778" s="126"/>
      <c r="Z778" s="126"/>
    </row>
    <row r="779" spans="1:26" ht="12.75" customHeight="1">
      <c r="A779" s="126"/>
      <c r="B779" s="126"/>
      <c r="C779" s="126"/>
      <c r="D779" s="126"/>
      <c r="E779" s="126"/>
      <c r="F779" s="126"/>
      <c r="G779" s="126"/>
      <c r="H779" s="126"/>
      <c r="I779" s="126"/>
      <c r="J779" s="126"/>
      <c r="K779" s="126"/>
      <c r="L779" s="126"/>
      <c r="M779" s="126"/>
      <c r="N779" s="126"/>
      <c r="O779" s="126"/>
      <c r="P779" s="126"/>
      <c r="Q779" s="126"/>
      <c r="R779" s="126"/>
      <c r="S779" s="126"/>
      <c r="T779" s="126"/>
      <c r="U779" s="126"/>
      <c r="V779" s="126"/>
      <c r="W779" s="126"/>
      <c r="X779" s="126"/>
      <c r="Y779" s="126"/>
      <c r="Z779" s="126"/>
    </row>
    <row r="780" spans="1:26" ht="12.75" customHeight="1">
      <c r="A780" s="126"/>
      <c r="B780" s="126"/>
      <c r="C780" s="126"/>
      <c r="D780" s="126"/>
      <c r="E780" s="126"/>
      <c r="F780" s="126"/>
      <c r="G780" s="126"/>
      <c r="H780" s="126"/>
      <c r="I780" s="126"/>
      <c r="J780" s="126"/>
      <c r="K780" s="126"/>
      <c r="L780" s="126"/>
      <c r="M780" s="126"/>
      <c r="N780" s="126"/>
      <c r="O780" s="126"/>
      <c r="P780" s="126"/>
      <c r="Q780" s="126"/>
      <c r="R780" s="126"/>
      <c r="S780" s="126"/>
      <c r="T780" s="126"/>
      <c r="U780" s="126"/>
      <c r="V780" s="126"/>
      <c r="W780" s="126"/>
      <c r="X780" s="126"/>
      <c r="Y780" s="126"/>
      <c r="Z780" s="126"/>
    </row>
    <row r="781" spans="1:26" ht="12.75" customHeight="1">
      <c r="A781" s="126"/>
      <c r="B781" s="126"/>
      <c r="C781" s="126"/>
      <c r="D781" s="126"/>
      <c r="E781" s="126"/>
      <c r="F781" s="126"/>
      <c r="G781" s="126"/>
      <c r="H781" s="126"/>
      <c r="I781" s="126"/>
      <c r="J781" s="126"/>
      <c r="K781" s="126"/>
      <c r="L781" s="126"/>
      <c r="M781" s="126"/>
      <c r="N781" s="126"/>
      <c r="O781" s="126"/>
      <c r="P781" s="126"/>
      <c r="Q781" s="126"/>
      <c r="R781" s="126"/>
      <c r="S781" s="126"/>
      <c r="T781" s="126"/>
      <c r="U781" s="126"/>
      <c r="V781" s="126"/>
      <c r="W781" s="126"/>
      <c r="X781" s="126"/>
      <c r="Y781" s="126"/>
      <c r="Z781" s="126"/>
    </row>
    <row r="782" spans="1:26" ht="12.75" customHeight="1">
      <c r="A782" s="126"/>
      <c r="B782" s="126"/>
      <c r="C782" s="126"/>
      <c r="D782" s="126"/>
      <c r="E782" s="126"/>
      <c r="F782" s="126"/>
      <c r="G782" s="126"/>
      <c r="H782" s="126"/>
      <c r="I782" s="126"/>
      <c r="J782" s="126"/>
      <c r="K782" s="126"/>
      <c r="L782" s="126"/>
      <c r="M782" s="126"/>
      <c r="N782" s="126"/>
      <c r="O782" s="126"/>
      <c r="P782" s="126"/>
      <c r="Q782" s="126"/>
      <c r="R782" s="126"/>
      <c r="S782" s="126"/>
      <c r="T782" s="126"/>
      <c r="U782" s="126"/>
      <c r="V782" s="126"/>
      <c r="W782" s="126"/>
      <c r="X782" s="126"/>
      <c r="Y782" s="126"/>
      <c r="Z782" s="126"/>
    </row>
    <row r="783" spans="1:26" ht="12.75" customHeight="1">
      <c r="A783" s="126"/>
      <c r="B783" s="126"/>
      <c r="C783" s="126"/>
      <c r="D783" s="126"/>
      <c r="E783" s="126"/>
      <c r="F783" s="126"/>
      <c r="G783" s="126"/>
      <c r="H783" s="126"/>
      <c r="I783" s="126"/>
      <c r="J783" s="126"/>
      <c r="K783" s="126"/>
      <c r="L783" s="126"/>
      <c r="M783" s="126"/>
      <c r="N783" s="126"/>
      <c r="O783" s="126"/>
      <c r="P783" s="126"/>
      <c r="Q783" s="126"/>
      <c r="R783" s="126"/>
      <c r="S783" s="126"/>
      <c r="T783" s="126"/>
      <c r="U783" s="126"/>
      <c r="V783" s="126"/>
      <c r="W783" s="126"/>
      <c r="X783" s="126"/>
      <c r="Y783" s="126"/>
      <c r="Z783" s="126"/>
    </row>
    <row r="784" spans="1:26" ht="12.75" customHeight="1">
      <c r="A784" s="126"/>
      <c r="B784" s="126"/>
      <c r="C784" s="126"/>
      <c r="D784" s="126"/>
      <c r="E784" s="126"/>
      <c r="F784" s="126"/>
      <c r="G784" s="126"/>
      <c r="H784" s="126"/>
      <c r="I784" s="126"/>
      <c r="J784" s="126"/>
      <c r="K784" s="126"/>
      <c r="L784" s="126"/>
      <c r="M784" s="126"/>
      <c r="N784" s="126"/>
      <c r="O784" s="126"/>
      <c r="P784" s="126"/>
      <c r="Q784" s="126"/>
      <c r="R784" s="126"/>
      <c r="S784" s="126"/>
      <c r="T784" s="126"/>
      <c r="U784" s="126"/>
      <c r="V784" s="126"/>
      <c r="W784" s="126"/>
      <c r="X784" s="126"/>
      <c r="Y784" s="126"/>
      <c r="Z784" s="126"/>
    </row>
    <row r="785" spans="1:26" ht="12.75" customHeight="1">
      <c r="A785" s="126"/>
      <c r="B785" s="126"/>
      <c r="C785" s="126"/>
      <c r="D785" s="126"/>
      <c r="E785" s="126"/>
      <c r="F785" s="126"/>
      <c r="G785" s="126"/>
      <c r="H785" s="126"/>
      <c r="I785" s="126"/>
      <c r="J785" s="126"/>
      <c r="K785" s="126"/>
      <c r="L785" s="126"/>
      <c r="M785" s="126"/>
      <c r="N785" s="126"/>
      <c r="O785" s="126"/>
      <c r="P785" s="126"/>
      <c r="Q785" s="126"/>
      <c r="R785" s="126"/>
      <c r="S785" s="126"/>
      <c r="T785" s="126"/>
      <c r="U785" s="126"/>
      <c r="V785" s="126"/>
      <c r="W785" s="126"/>
      <c r="X785" s="126"/>
      <c r="Y785" s="126"/>
      <c r="Z785" s="126"/>
    </row>
    <row r="786" spans="1:26" ht="12.75" customHeight="1">
      <c r="A786" s="126"/>
      <c r="B786" s="126"/>
      <c r="C786" s="126"/>
      <c r="D786" s="126"/>
      <c r="E786" s="126"/>
      <c r="F786" s="126"/>
      <c r="G786" s="126"/>
      <c r="H786" s="126"/>
      <c r="I786" s="126"/>
      <c r="J786" s="126"/>
      <c r="K786" s="126"/>
      <c r="L786" s="126"/>
      <c r="M786" s="126"/>
      <c r="N786" s="126"/>
      <c r="O786" s="126"/>
      <c r="P786" s="126"/>
      <c r="Q786" s="126"/>
      <c r="R786" s="126"/>
      <c r="S786" s="126"/>
      <c r="T786" s="126"/>
      <c r="U786" s="126"/>
      <c r="V786" s="126"/>
      <c r="W786" s="126"/>
      <c r="X786" s="126"/>
      <c r="Y786" s="126"/>
      <c r="Z786" s="126"/>
    </row>
    <row r="787" spans="1:26" ht="12.75" customHeight="1">
      <c r="A787" s="126"/>
      <c r="B787" s="126"/>
      <c r="C787" s="126"/>
      <c r="D787" s="126"/>
      <c r="E787" s="126"/>
      <c r="F787" s="126"/>
      <c r="G787" s="126"/>
      <c r="H787" s="126"/>
      <c r="I787" s="126"/>
      <c r="J787" s="126"/>
      <c r="K787" s="126"/>
      <c r="L787" s="126"/>
      <c r="M787" s="126"/>
      <c r="N787" s="126"/>
      <c r="O787" s="126"/>
      <c r="P787" s="126"/>
      <c r="Q787" s="126"/>
      <c r="R787" s="126"/>
      <c r="S787" s="126"/>
      <c r="T787" s="126"/>
      <c r="U787" s="126"/>
      <c r="V787" s="126"/>
      <c r="W787" s="126"/>
      <c r="X787" s="126"/>
      <c r="Y787" s="126"/>
      <c r="Z787" s="126"/>
    </row>
    <row r="788" spans="1:26" ht="12.75" customHeight="1">
      <c r="A788" s="126"/>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126"/>
      <c r="Z788" s="126"/>
    </row>
    <row r="789" spans="1:26" ht="12.75" customHeight="1">
      <c r="A789" s="126"/>
      <c r="B789" s="126"/>
      <c r="C789" s="126"/>
      <c r="D789" s="126"/>
      <c r="E789" s="126"/>
      <c r="F789" s="126"/>
      <c r="G789" s="126"/>
      <c r="H789" s="126"/>
      <c r="I789" s="126"/>
      <c r="J789" s="126"/>
      <c r="K789" s="126"/>
      <c r="L789" s="126"/>
      <c r="M789" s="126"/>
      <c r="N789" s="126"/>
      <c r="O789" s="126"/>
      <c r="P789" s="126"/>
      <c r="Q789" s="126"/>
      <c r="R789" s="126"/>
      <c r="S789" s="126"/>
      <c r="T789" s="126"/>
      <c r="U789" s="126"/>
      <c r="V789" s="126"/>
      <c r="W789" s="126"/>
      <c r="X789" s="126"/>
      <c r="Y789" s="126"/>
      <c r="Z789" s="126"/>
    </row>
    <row r="790" spans="1:26" ht="12.75" customHeight="1">
      <c r="A790" s="126"/>
      <c r="B790" s="126"/>
      <c r="C790" s="126"/>
      <c r="D790" s="126"/>
      <c r="E790" s="126"/>
      <c r="F790" s="126"/>
      <c r="G790" s="126"/>
      <c r="H790" s="126"/>
      <c r="I790" s="126"/>
      <c r="J790" s="126"/>
      <c r="K790" s="126"/>
      <c r="L790" s="126"/>
      <c r="M790" s="126"/>
      <c r="N790" s="126"/>
      <c r="O790" s="126"/>
      <c r="P790" s="126"/>
      <c r="Q790" s="126"/>
      <c r="R790" s="126"/>
      <c r="S790" s="126"/>
      <c r="T790" s="126"/>
      <c r="U790" s="126"/>
      <c r="V790" s="126"/>
      <c r="W790" s="126"/>
      <c r="X790" s="126"/>
      <c r="Y790" s="126"/>
      <c r="Z790" s="126"/>
    </row>
    <row r="791" spans="1:26" ht="12.75" customHeight="1">
      <c r="A791" s="126"/>
      <c r="B791" s="126"/>
      <c r="C791" s="126"/>
      <c r="D791" s="126"/>
      <c r="E791" s="126"/>
      <c r="F791" s="126"/>
      <c r="G791" s="126"/>
      <c r="H791" s="126"/>
      <c r="I791" s="126"/>
      <c r="J791" s="126"/>
      <c r="K791" s="126"/>
      <c r="L791" s="126"/>
      <c r="M791" s="126"/>
      <c r="N791" s="126"/>
      <c r="O791" s="126"/>
      <c r="P791" s="126"/>
      <c r="Q791" s="126"/>
      <c r="R791" s="126"/>
      <c r="S791" s="126"/>
      <c r="T791" s="126"/>
      <c r="U791" s="126"/>
      <c r="V791" s="126"/>
      <c r="W791" s="126"/>
      <c r="X791" s="126"/>
      <c r="Y791" s="126"/>
      <c r="Z791" s="126"/>
    </row>
    <row r="792" spans="1:26" ht="12.75" customHeight="1">
      <c r="A792" s="126"/>
      <c r="B792" s="126"/>
      <c r="C792" s="126"/>
      <c r="D792" s="126"/>
      <c r="E792" s="126"/>
      <c r="F792" s="126"/>
      <c r="G792" s="126"/>
      <c r="H792" s="126"/>
      <c r="I792" s="126"/>
      <c r="J792" s="126"/>
      <c r="K792" s="126"/>
      <c r="L792" s="126"/>
      <c r="M792" s="126"/>
      <c r="N792" s="126"/>
      <c r="O792" s="126"/>
      <c r="P792" s="126"/>
      <c r="Q792" s="126"/>
      <c r="R792" s="126"/>
      <c r="S792" s="126"/>
      <c r="T792" s="126"/>
      <c r="U792" s="126"/>
      <c r="V792" s="126"/>
      <c r="W792" s="126"/>
      <c r="X792" s="126"/>
      <c r="Y792" s="126"/>
      <c r="Z792" s="126"/>
    </row>
    <row r="793" spans="1:26" ht="12.75" customHeight="1">
      <c r="A793" s="126"/>
      <c r="B793" s="126"/>
      <c r="C793" s="126"/>
      <c r="D793" s="126"/>
      <c r="E793" s="126"/>
      <c r="F793" s="126"/>
      <c r="G793" s="126"/>
      <c r="H793" s="126"/>
      <c r="I793" s="126"/>
      <c r="J793" s="126"/>
      <c r="K793" s="126"/>
      <c r="L793" s="126"/>
      <c r="M793" s="126"/>
      <c r="N793" s="126"/>
      <c r="O793" s="126"/>
      <c r="P793" s="126"/>
      <c r="Q793" s="126"/>
      <c r="R793" s="126"/>
      <c r="S793" s="126"/>
      <c r="T793" s="126"/>
      <c r="U793" s="126"/>
      <c r="V793" s="126"/>
      <c r="W793" s="126"/>
      <c r="X793" s="126"/>
      <c r="Y793" s="126"/>
      <c r="Z793" s="126"/>
    </row>
    <row r="794" spans="1:26" ht="12.75" customHeight="1">
      <c r="A794" s="126"/>
      <c r="B794" s="126"/>
      <c r="C794" s="126"/>
      <c r="D794" s="126"/>
      <c r="E794" s="126"/>
      <c r="F794" s="126"/>
      <c r="G794" s="126"/>
      <c r="H794" s="126"/>
      <c r="I794" s="126"/>
      <c r="J794" s="126"/>
      <c r="K794" s="126"/>
      <c r="L794" s="126"/>
      <c r="M794" s="126"/>
      <c r="N794" s="126"/>
      <c r="O794" s="126"/>
      <c r="P794" s="126"/>
      <c r="Q794" s="126"/>
      <c r="R794" s="126"/>
      <c r="S794" s="126"/>
      <c r="T794" s="126"/>
      <c r="U794" s="126"/>
      <c r="V794" s="126"/>
      <c r="W794" s="126"/>
      <c r="X794" s="126"/>
      <c r="Y794" s="126"/>
      <c r="Z794" s="126"/>
    </row>
    <row r="795" spans="1:26" ht="12.75" customHeight="1">
      <c r="A795" s="126"/>
      <c r="B795" s="126"/>
      <c r="C795" s="126"/>
      <c r="D795" s="126"/>
      <c r="E795" s="126"/>
      <c r="F795" s="126"/>
      <c r="G795" s="126"/>
      <c r="H795" s="126"/>
      <c r="I795" s="126"/>
      <c r="J795" s="126"/>
      <c r="K795" s="126"/>
      <c r="L795" s="126"/>
      <c r="M795" s="126"/>
      <c r="N795" s="126"/>
      <c r="O795" s="126"/>
      <c r="P795" s="126"/>
      <c r="Q795" s="126"/>
      <c r="R795" s="126"/>
      <c r="S795" s="126"/>
      <c r="T795" s="126"/>
      <c r="U795" s="126"/>
      <c r="V795" s="126"/>
      <c r="W795" s="126"/>
      <c r="X795" s="126"/>
      <c r="Y795" s="126"/>
      <c r="Z795" s="126"/>
    </row>
    <row r="796" spans="1:26" ht="12.75" customHeight="1">
      <c r="A796" s="126"/>
      <c r="B796" s="126"/>
      <c r="C796" s="126"/>
      <c r="D796" s="126"/>
      <c r="E796" s="126"/>
      <c r="F796" s="126"/>
      <c r="G796" s="126"/>
      <c r="H796" s="126"/>
      <c r="I796" s="126"/>
      <c r="J796" s="126"/>
      <c r="K796" s="126"/>
      <c r="L796" s="126"/>
      <c r="M796" s="126"/>
      <c r="N796" s="126"/>
      <c r="O796" s="126"/>
      <c r="P796" s="126"/>
      <c r="Q796" s="126"/>
      <c r="R796" s="126"/>
      <c r="S796" s="126"/>
      <c r="T796" s="126"/>
      <c r="U796" s="126"/>
      <c r="V796" s="126"/>
      <c r="W796" s="126"/>
      <c r="X796" s="126"/>
      <c r="Y796" s="126"/>
      <c r="Z796" s="126"/>
    </row>
    <row r="797" spans="1:26" ht="12.75" customHeight="1">
      <c r="A797" s="126"/>
      <c r="B797" s="126"/>
      <c r="C797" s="126"/>
      <c r="D797" s="126"/>
      <c r="E797" s="126"/>
      <c r="F797" s="126"/>
      <c r="G797" s="126"/>
      <c r="H797" s="126"/>
      <c r="I797" s="126"/>
      <c r="J797" s="126"/>
      <c r="K797" s="126"/>
      <c r="L797" s="126"/>
      <c r="M797" s="126"/>
      <c r="N797" s="126"/>
      <c r="O797" s="126"/>
      <c r="P797" s="126"/>
      <c r="Q797" s="126"/>
      <c r="R797" s="126"/>
      <c r="S797" s="126"/>
      <c r="T797" s="126"/>
      <c r="U797" s="126"/>
      <c r="V797" s="126"/>
      <c r="W797" s="126"/>
      <c r="X797" s="126"/>
      <c r="Y797" s="126"/>
      <c r="Z797" s="126"/>
    </row>
    <row r="798" spans="1:26" ht="12.75" customHeight="1">
      <c r="A798" s="126"/>
      <c r="B798" s="126"/>
      <c r="C798" s="126"/>
      <c r="D798" s="126"/>
      <c r="E798" s="126"/>
      <c r="F798" s="126"/>
      <c r="G798" s="126"/>
      <c r="H798" s="126"/>
      <c r="I798" s="126"/>
      <c r="J798" s="126"/>
      <c r="K798" s="126"/>
      <c r="L798" s="126"/>
      <c r="M798" s="126"/>
      <c r="N798" s="126"/>
      <c r="O798" s="126"/>
      <c r="P798" s="126"/>
      <c r="Q798" s="126"/>
      <c r="R798" s="126"/>
      <c r="S798" s="126"/>
      <c r="T798" s="126"/>
      <c r="U798" s="126"/>
      <c r="V798" s="126"/>
      <c r="W798" s="126"/>
      <c r="X798" s="126"/>
      <c r="Y798" s="126"/>
      <c r="Z798" s="126"/>
    </row>
    <row r="799" spans="1:26" ht="12.75"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row>
    <row r="800" spans="1:26" ht="12.75"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row>
    <row r="801" spans="1:26" ht="12.75" customHeight="1">
      <c r="A801" s="126"/>
      <c r="B801" s="126"/>
      <c r="C801" s="126"/>
      <c r="D801" s="126"/>
      <c r="E801" s="126"/>
      <c r="F801" s="126"/>
      <c r="G801" s="126"/>
      <c r="H801" s="126"/>
      <c r="I801" s="126"/>
      <c r="J801" s="126"/>
      <c r="K801" s="126"/>
      <c r="L801" s="126"/>
      <c r="M801" s="126"/>
      <c r="N801" s="126"/>
      <c r="O801" s="126"/>
      <c r="P801" s="126"/>
      <c r="Q801" s="126"/>
      <c r="R801" s="126"/>
      <c r="S801" s="126"/>
      <c r="T801" s="126"/>
      <c r="U801" s="126"/>
      <c r="V801" s="126"/>
      <c r="W801" s="126"/>
      <c r="X801" s="126"/>
      <c r="Y801" s="126"/>
      <c r="Z801" s="126"/>
    </row>
    <row r="802" spans="1:26" ht="12.75" customHeight="1">
      <c r="A802" s="126"/>
      <c r="B802" s="126"/>
      <c r="C802" s="126"/>
      <c r="D802" s="126"/>
      <c r="E802" s="126"/>
      <c r="F802" s="126"/>
      <c r="G802" s="126"/>
      <c r="H802" s="126"/>
      <c r="I802" s="126"/>
      <c r="J802" s="126"/>
      <c r="K802" s="126"/>
      <c r="L802" s="126"/>
      <c r="M802" s="126"/>
      <c r="N802" s="126"/>
      <c r="O802" s="126"/>
      <c r="P802" s="126"/>
      <c r="Q802" s="126"/>
      <c r="R802" s="126"/>
      <c r="S802" s="126"/>
      <c r="T802" s="126"/>
      <c r="U802" s="126"/>
      <c r="V802" s="126"/>
      <c r="W802" s="126"/>
      <c r="X802" s="126"/>
      <c r="Y802" s="126"/>
      <c r="Z802" s="126"/>
    </row>
    <row r="803" spans="1:26" ht="12.75" customHeight="1">
      <c r="A803" s="126"/>
      <c r="B803" s="126"/>
      <c r="C803" s="126"/>
      <c r="D803" s="126"/>
      <c r="E803" s="126"/>
      <c r="F803" s="126"/>
      <c r="G803" s="126"/>
      <c r="H803" s="126"/>
      <c r="I803" s="126"/>
      <c r="J803" s="126"/>
      <c r="K803" s="126"/>
      <c r="L803" s="126"/>
      <c r="M803" s="126"/>
      <c r="N803" s="126"/>
      <c r="O803" s="126"/>
      <c r="P803" s="126"/>
      <c r="Q803" s="126"/>
      <c r="R803" s="126"/>
      <c r="S803" s="126"/>
      <c r="T803" s="126"/>
      <c r="U803" s="126"/>
      <c r="V803" s="126"/>
      <c r="W803" s="126"/>
      <c r="X803" s="126"/>
      <c r="Y803" s="126"/>
      <c r="Z803" s="126"/>
    </row>
    <row r="804" spans="1:26" ht="12.7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row>
    <row r="805" spans="1:26" ht="12.75" customHeight="1">
      <c r="A805" s="126"/>
      <c r="B805" s="126"/>
      <c r="C805" s="126"/>
      <c r="D805" s="126"/>
      <c r="E805" s="126"/>
      <c r="F805" s="126"/>
      <c r="G805" s="126"/>
      <c r="H805" s="126"/>
      <c r="I805" s="126"/>
      <c r="J805" s="126"/>
      <c r="K805" s="126"/>
      <c r="L805" s="126"/>
      <c r="M805" s="126"/>
      <c r="N805" s="126"/>
      <c r="O805" s="126"/>
      <c r="P805" s="126"/>
      <c r="Q805" s="126"/>
      <c r="R805" s="126"/>
      <c r="S805" s="126"/>
      <c r="T805" s="126"/>
      <c r="U805" s="126"/>
      <c r="V805" s="126"/>
      <c r="W805" s="126"/>
      <c r="X805" s="126"/>
      <c r="Y805" s="126"/>
      <c r="Z805" s="126"/>
    </row>
    <row r="806" spans="1:26" ht="12.75" customHeigh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row>
    <row r="807" spans="1:26" ht="12.75" customHeight="1">
      <c r="A807" s="126"/>
      <c r="B807" s="126"/>
      <c r="C807" s="126"/>
      <c r="D807" s="126"/>
      <c r="E807" s="126"/>
      <c r="F807" s="126"/>
      <c r="G807" s="126"/>
      <c r="H807" s="126"/>
      <c r="I807" s="126"/>
      <c r="J807" s="126"/>
      <c r="K807" s="126"/>
      <c r="L807" s="126"/>
      <c r="M807" s="126"/>
      <c r="N807" s="126"/>
      <c r="O807" s="126"/>
      <c r="P807" s="126"/>
      <c r="Q807" s="126"/>
      <c r="R807" s="126"/>
      <c r="S807" s="126"/>
      <c r="T807" s="126"/>
      <c r="U807" s="126"/>
      <c r="V807" s="126"/>
      <c r="W807" s="126"/>
      <c r="X807" s="126"/>
      <c r="Y807" s="126"/>
      <c r="Z807" s="126"/>
    </row>
    <row r="808" spans="1:26" ht="12.75" customHeight="1">
      <c r="A808" s="126"/>
      <c r="B808" s="126"/>
      <c r="C808" s="126"/>
      <c r="D808" s="126"/>
      <c r="E808" s="126"/>
      <c r="F808" s="126"/>
      <c r="G808" s="126"/>
      <c r="H808" s="126"/>
      <c r="I808" s="126"/>
      <c r="J808" s="126"/>
      <c r="K808" s="126"/>
      <c r="L808" s="126"/>
      <c r="M808" s="126"/>
      <c r="N808" s="126"/>
      <c r="O808" s="126"/>
      <c r="P808" s="126"/>
      <c r="Q808" s="126"/>
      <c r="R808" s="126"/>
      <c r="S808" s="126"/>
      <c r="T808" s="126"/>
      <c r="U808" s="126"/>
      <c r="V808" s="126"/>
      <c r="W808" s="126"/>
      <c r="X808" s="126"/>
      <c r="Y808" s="126"/>
      <c r="Z808" s="126"/>
    </row>
    <row r="809" spans="1:26" ht="12.75" customHeight="1">
      <c r="A809" s="126"/>
      <c r="B809" s="126"/>
      <c r="C809" s="126"/>
      <c r="D809" s="126"/>
      <c r="E809" s="126"/>
      <c r="F809" s="126"/>
      <c r="G809" s="126"/>
      <c r="H809" s="126"/>
      <c r="I809" s="126"/>
      <c r="J809" s="126"/>
      <c r="K809" s="126"/>
      <c r="L809" s="126"/>
      <c r="M809" s="126"/>
      <c r="N809" s="126"/>
      <c r="O809" s="126"/>
      <c r="P809" s="126"/>
      <c r="Q809" s="126"/>
      <c r="R809" s="126"/>
      <c r="S809" s="126"/>
      <c r="T809" s="126"/>
      <c r="U809" s="126"/>
      <c r="V809" s="126"/>
      <c r="W809" s="126"/>
      <c r="X809" s="126"/>
      <c r="Y809" s="126"/>
      <c r="Z809" s="126"/>
    </row>
    <row r="810" spans="1:26" ht="12.75" customHeight="1">
      <c r="A810" s="126"/>
      <c r="B810" s="126"/>
      <c r="C810" s="126"/>
      <c r="D810" s="126"/>
      <c r="E810" s="126"/>
      <c r="F810" s="126"/>
      <c r="G810" s="126"/>
      <c r="H810" s="126"/>
      <c r="I810" s="126"/>
      <c r="J810" s="126"/>
      <c r="K810" s="126"/>
      <c r="L810" s="126"/>
      <c r="M810" s="126"/>
      <c r="N810" s="126"/>
      <c r="O810" s="126"/>
      <c r="P810" s="126"/>
      <c r="Q810" s="126"/>
      <c r="R810" s="126"/>
      <c r="S810" s="126"/>
      <c r="T810" s="126"/>
      <c r="U810" s="126"/>
      <c r="V810" s="126"/>
      <c r="W810" s="126"/>
      <c r="X810" s="126"/>
      <c r="Y810" s="126"/>
      <c r="Z810" s="126"/>
    </row>
    <row r="811" spans="1:26" ht="12.75" customHeight="1">
      <c r="A811" s="126"/>
      <c r="B811" s="126"/>
      <c r="C811" s="126"/>
      <c r="D811" s="126"/>
      <c r="E811" s="126"/>
      <c r="F811" s="126"/>
      <c r="G811" s="126"/>
      <c r="H811" s="126"/>
      <c r="I811" s="126"/>
      <c r="J811" s="126"/>
      <c r="K811" s="126"/>
      <c r="L811" s="126"/>
      <c r="M811" s="126"/>
      <c r="N811" s="126"/>
      <c r="O811" s="126"/>
      <c r="P811" s="126"/>
      <c r="Q811" s="126"/>
      <c r="R811" s="126"/>
      <c r="S811" s="126"/>
      <c r="T811" s="126"/>
      <c r="U811" s="126"/>
      <c r="V811" s="126"/>
      <c r="W811" s="126"/>
      <c r="X811" s="126"/>
      <c r="Y811" s="126"/>
      <c r="Z811" s="126"/>
    </row>
    <row r="812" spans="1:26" ht="12.75" customHeight="1">
      <c r="A812" s="126"/>
      <c r="B812" s="126"/>
      <c r="C812" s="126"/>
      <c r="D812" s="126"/>
      <c r="E812" s="126"/>
      <c r="F812" s="126"/>
      <c r="G812" s="126"/>
      <c r="H812" s="126"/>
      <c r="I812" s="126"/>
      <c r="J812" s="126"/>
      <c r="K812" s="126"/>
      <c r="L812" s="126"/>
      <c r="M812" s="126"/>
      <c r="N812" s="126"/>
      <c r="O812" s="126"/>
      <c r="P812" s="126"/>
      <c r="Q812" s="126"/>
      <c r="R812" s="126"/>
      <c r="S812" s="126"/>
      <c r="T812" s="126"/>
      <c r="U812" s="126"/>
      <c r="V812" s="126"/>
      <c r="W812" s="126"/>
      <c r="X812" s="126"/>
      <c r="Y812" s="126"/>
      <c r="Z812" s="126"/>
    </row>
    <row r="813" spans="1:26" ht="12.75" customHeight="1">
      <c r="A813" s="126"/>
      <c r="B813" s="126"/>
      <c r="C813" s="126"/>
      <c r="D813" s="126"/>
      <c r="E813" s="126"/>
      <c r="F813" s="126"/>
      <c r="G813" s="126"/>
      <c r="H813" s="126"/>
      <c r="I813" s="126"/>
      <c r="J813" s="126"/>
      <c r="K813" s="126"/>
      <c r="L813" s="126"/>
      <c r="M813" s="126"/>
      <c r="N813" s="126"/>
      <c r="O813" s="126"/>
      <c r="P813" s="126"/>
      <c r="Q813" s="126"/>
      <c r="R813" s="126"/>
      <c r="S813" s="126"/>
      <c r="T813" s="126"/>
      <c r="U813" s="126"/>
      <c r="V813" s="126"/>
      <c r="W813" s="126"/>
      <c r="X813" s="126"/>
      <c r="Y813" s="126"/>
      <c r="Z813" s="126"/>
    </row>
    <row r="814" spans="1:26" ht="12.75" customHeight="1">
      <c r="A814" s="126"/>
      <c r="B814" s="126"/>
      <c r="C814" s="126"/>
      <c r="D814" s="126"/>
      <c r="E814" s="126"/>
      <c r="F814" s="126"/>
      <c r="G814" s="126"/>
      <c r="H814" s="126"/>
      <c r="I814" s="126"/>
      <c r="J814" s="126"/>
      <c r="K814" s="126"/>
      <c r="L814" s="126"/>
      <c r="M814" s="126"/>
      <c r="N814" s="126"/>
      <c r="O814" s="126"/>
      <c r="P814" s="126"/>
      <c r="Q814" s="126"/>
      <c r="R814" s="126"/>
      <c r="S814" s="126"/>
      <c r="T814" s="126"/>
      <c r="U814" s="126"/>
      <c r="V814" s="126"/>
      <c r="W814" s="126"/>
      <c r="X814" s="126"/>
      <c r="Y814" s="126"/>
      <c r="Z814" s="126"/>
    </row>
    <row r="815" spans="1:26" ht="12.75" customHeight="1">
      <c r="A815" s="126"/>
      <c r="B815" s="126"/>
      <c r="C815" s="126"/>
      <c r="D815" s="126"/>
      <c r="E815" s="126"/>
      <c r="F815" s="126"/>
      <c r="G815" s="126"/>
      <c r="H815" s="126"/>
      <c r="I815" s="126"/>
      <c r="J815" s="126"/>
      <c r="K815" s="126"/>
      <c r="L815" s="126"/>
      <c r="M815" s="126"/>
      <c r="N815" s="126"/>
      <c r="O815" s="126"/>
      <c r="P815" s="126"/>
      <c r="Q815" s="126"/>
      <c r="R815" s="126"/>
      <c r="S815" s="126"/>
      <c r="T815" s="126"/>
      <c r="U815" s="126"/>
      <c r="V815" s="126"/>
      <c r="W815" s="126"/>
      <c r="X815" s="126"/>
      <c r="Y815" s="126"/>
      <c r="Z815" s="126"/>
    </row>
    <row r="816" spans="1:26" ht="12.75" customHeight="1">
      <c r="A816" s="126"/>
      <c r="B816" s="126"/>
      <c r="C816" s="126"/>
      <c r="D816" s="126"/>
      <c r="E816" s="126"/>
      <c r="F816" s="126"/>
      <c r="G816" s="126"/>
      <c r="H816" s="126"/>
      <c r="I816" s="126"/>
      <c r="J816" s="126"/>
      <c r="K816" s="126"/>
      <c r="L816" s="126"/>
      <c r="M816" s="126"/>
      <c r="N816" s="126"/>
      <c r="O816" s="126"/>
      <c r="P816" s="126"/>
      <c r="Q816" s="126"/>
      <c r="R816" s="126"/>
      <c r="S816" s="126"/>
      <c r="T816" s="126"/>
      <c r="U816" s="126"/>
      <c r="V816" s="126"/>
      <c r="W816" s="126"/>
      <c r="X816" s="126"/>
      <c r="Y816" s="126"/>
      <c r="Z816" s="126"/>
    </row>
    <row r="817" spans="1:26" ht="12.75" customHeight="1">
      <c r="A817" s="126"/>
      <c r="B817" s="126"/>
      <c r="C817" s="126"/>
      <c r="D817" s="126"/>
      <c r="E817" s="126"/>
      <c r="F817" s="126"/>
      <c r="G817" s="126"/>
      <c r="H817" s="126"/>
      <c r="I817" s="126"/>
      <c r="J817" s="126"/>
      <c r="K817" s="126"/>
      <c r="L817" s="126"/>
      <c r="M817" s="126"/>
      <c r="N817" s="126"/>
      <c r="O817" s="126"/>
      <c r="P817" s="126"/>
      <c r="Q817" s="126"/>
      <c r="R817" s="126"/>
      <c r="S817" s="126"/>
      <c r="T817" s="126"/>
      <c r="U817" s="126"/>
      <c r="V817" s="126"/>
      <c r="W817" s="126"/>
      <c r="X817" s="126"/>
      <c r="Y817" s="126"/>
      <c r="Z817" s="126"/>
    </row>
    <row r="818" spans="1:26" ht="12.75" customHeight="1">
      <c r="A818" s="126"/>
      <c r="B818" s="126"/>
      <c r="C818" s="126"/>
      <c r="D818" s="126"/>
      <c r="E818" s="126"/>
      <c r="F818" s="126"/>
      <c r="G818" s="126"/>
      <c r="H818" s="126"/>
      <c r="I818" s="126"/>
      <c r="J818" s="126"/>
      <c r="K818" s="126"/>
      <c r="L818" s="126"/>
      <c r="M818" s="126"/>
      <c r="N818" s="126"/>
      <c r="O818" s="126"/>
      <c r="P818" s="126"/>
      <c r="Q818" s="126"/>
      <c r="R818" s="126"/>
      <c r="S818" s="126"/>
      <c r="T818" s="126"/>
      <c r="U818" s="126"/>
      <c r="V818" s="126"/>
      <c r="W818" s="126"/>
      <c r="X818" s="126"/>
      <c r="Y818" s="126"/>
      <c r="Z818" s="126"/>
    </row>
    <row r="819" spans="1:26" ht="12.75" customHeight="1">
      <c r="A819" s="126"/>
      <c r="B819" s="126"/>
      <c r="C819" s="126"/>
      <c r="D819" s="126"/>
      <c r="E819" s="126"/>
      <c r="F819" s="126"/>
      <c r="G819" s="126"/>
      <c r="H819" s="126"/>
      <c r="I819" s="126"/>
      <c r="J819" s="126"/>
      <c r="K819" s="126"/>
      <c r="L819" s="126"/>
      <c r="M819" s="126"/>
      <c r="N819" s="126"/>
      <c r="O819" s="126"/>
      <c r="P819" s="126"/>
      <c r="Q819" s="126"/>
      <c r="R819" s="126"/>
      <c r="S819" s="126"/>
      <c r="T819" s="126"/>
      <c r="U819" s="126"/>
      <c r="V819" s="126"/>
      <c r="W819" s="126"/>
      <c r="X819" s="126"/>
      <c r="Y819" s="126"/>
      <c r="Z819" s="126"/>
    </row>
    <row r="820" spans="1:26" ht="12.75" customHeight="1">
      <c r="A820" s="126"/>
      <c r="B820" s="126"/>
      <c r="C820" s="126"/>
      <c r="D820" s="126"/>
      <c r="E820" s="126"/>
      <c r="F820" s="126"/>
      <c r="G820" s="126"/>
      <c r="H820" s="126"/>
      <c r="I820" s="126"/>
      <c r="J820" s="126"/>
      <c r="K820" s="126"/>
      <c r="L820" s="126"/>
      <c r="M820" s="126"/>
      <c r="N820" s="126"/>
      <c r="O820" s="126"/>
      <c r="P820" s="126"/>
      <c r="Q820" s="126"/>
      <c r="R820" s="126"/>
      <c r="S820" s="126"/>
      <c r="T820" s="126"/>
      <c r="U820" s="126"/>
      <c r="V820" s="126"/>
      <c r="W820" s="126"/>
      <c r="X820" s="126"/>
      <c r="Y820" s="126"/>
      <c r="Z820" s="126"/>
    </row>
    <row r="821" spans="1:26" ht="12.75" customHeight="1">
      <c r="A821" s="126"/>
      <c r="B821" s="126"/>
      <c r="C821" s="126"/>
      <c r="D821" s="126"/>
      <c r="E821" s="126"/>
      <c r="F821" s="126"/>
      <c r="G821" s="126"/>
      <c r="H821" s="126"/>
      <c r="I821" s="126"/>
      <c r="J821" s="126"/>
      <c r="K821" s="126"/>
      <c r="L821" s="126"/>
      <c r="M821" s="126"/>
      <c r="N821" s="126"/>
      <c r="O821" s="126"/>
      <c r="P821" s="126"/>
      <c r="Q821" s="126"/>
      <c r="R821" s="126"/>
      <c r="S821" s="126"/>
      <c r="T821" s="126"/>
      <c r="U821" s="126"/>
      <c r="V821" s="126"/>
      <c r="W821" s="126"/>
      <c r="X821" s="126"/>
      <c r="Y821" s="126"/>
      <c r="Z821" s="126"/>
    </row>
    <row r="822" spans="1:26" ht="12.75" customHeight="1">
      <c r="A822" s="126"/>
      <c r="B822" s="126"/>
      <c r="C822" s="126"/>
      <c r="D822" s="126"/>
      <c r="E822" s="126"/>
      <c r="F822" s="126"/>
      <c r="G822" s="126"/>
      <c r="H822" s="126"/>
      <c r="I822" s="126"/>
      <c r="J822" s="126"/>
      <c r="K822" s="126"/>
      <c r="L822" s="126"/>
      <c r="M822" s="126"/>
      <c r="N822" s="126"/>
      <c r="O822" s="126"/>
      <c r="P822" s="126"/>
      <c r="Q822" s="126"/>
      <c r="R822" s="126"/>
      <c r="S822" s="126"/>
      <c r="T822" s="126"/>
      <c r="U822" s="126"/>
      <c r="V822" s="126"/>
      <c r="W822" s="126"/>
      <c r="X822" s="126"/>
      <c r="Y822" s="126"/>
      <c r="Z822" s="126"/>
    </row>
    <row r="823" spans="1:26" ht="12.75" customHeight="1">
      <c r="A823" s="126"/>
      <c r="B823" s="126"/>
      <c r="C823" s="126"/>
      <c r="D823" s="126"/>
      <c r="E823" s="126"/>
      <c r="F823" s="126"/>
      <c r="G823" s="126"/>
      <c r="H823" s="126"/>
      <c r="I823" s="126"/>
      <c r="J823" s="126"/>
      <c r="K823" s="126"/>
      <c r="L823" s="126"/>
      <c r="M823" s="126"/>
      <c r="N823" s="126"/>
      <c r="O823" s="126"/>
      <c r="P823" s="126"/>
      <c r="Q823" s="126"/>
      <c r="R823" s="126"/>
      <c r="S823" s="126"/>
      <c r="T823" s="126"/>
      <c r="U823" s="126"/>
      <c r="V823" s="126"/>
      <c r="W823" s="126"/>
      <c r="X823" s="126"/>
      <c r="Y823" s="126"/>
      <c r="Z823" s="126"/>
    </row>
    <row r="824" spans="1:26" ht="12.75" customHeight="1">
      <c r="A824" s="126"/>
      <c r="B824" s="126"/>
      <c r="C824" s="126"/>
      <c r="D824" s="126"/>
      <c r="E824" s="126"/>
      <c r="F824" s="126"/>
      <c r="G824" s="126"/>
      <c r="H824" s="126"/>
      <c r="I824" s="126"/>
      <c r="J824" s="126"/>
      <c r="K824" s="126"/>
      <c r="L824" s="126"/>
      <c r="M824" s="126"/>
      <c r="N824" s="126"/>
      <c r="O824" s="126"/>
      <c r="P824" s="126"/>
      <c r="Q824" s="126"/>
      <c r="R824" s="126"/>
      <c r="S824" s="126"/>
      <c r="T824" s="126"/>
      <c r="U824" s="126"/>
      <c r="V824" s="126"/>
      <c r="W824" s="126"/>
      <c r="X824" s="126"/>
      <c r="Y824" s="126"/>
      <c r="Z824" s="126"/>
    </row>
    <row r="825" spans="1:26" ht="12.75" customHeight="1">
      <c r="A825" s="126"/>
      <c r="B825" s="126"/>
      <c r="C825" s="126"/>
      <c r="D825" s="126"/>
      <c r="E825" s="126"/>
      <c r="F825" s="126"/>
      <c r="G825" s="126"/>
      <c r="H825" s="126"/>
      <c r="I825" s="126"/>
      <c r="J825" s="126"/>
      <c r="K825" s="126"/>
      <c r="L825" s="126"/>
      <c r="M825" s="126"/>
      <c r="N825" s="126"/>
      <c r="O825" s="126"/>
      <c r="P825" s="126"/>
      <c r="Q825" s="126"/>
      <c r="R825" s="126"/>
      <c r="S825" s="126"/>
      <c r="T825" s="126"/>
      <c r="U825" s="126"/>
      <c r="V825" s="126"/>
      <c r="W825" s="126"/>
      <c r="X825" s="126"/>
      <c r="Y825" s="126"/>
      <c r="Z825" s="126"/>
    </row>
    <row r="826" spans="1:26" ht="12.75" customHeight="1">
      <c r="A826" s="126"/>
      <c r="B826" s="126"/>
      <c r="C826" s="126"/>
      <c r="D826" s="126"/>
      <c r="E826" s="126"/>
      <c r="F826" s="126"/>
      <c r="G826" s="126"/>
      <c r="H826" s="126"/>
      <c r="I826" s="126"/>
      <c r="J826" s="126"/>
      <c r="K826" s="126"/>
      <c r="L826" s="126"/>
      <c r="M826" s="126"/>
      <c r="N826" s="126"/>
      <c r="O826" s="126"/>
      <c r="P826" s="126"/>
      <c r="Q826" s="126"/>
      <c r="R826" s="126"/>
      <c r="S826" s="126"/>
      <c r="T826" s="126"/>
      <c r="U826" s="126"/>
      <c r="V826" s="126"/>
      <c r="W826" s="126"/>
      <c r="X826" s="126"/>
      <c r="Y826" s="126"/>
      <c r="Z826" s="126"/>
    </row>
    <row r="827" spans="1:26" ht="12.75" customHeight="1">
      <c r="A827" s="126"/>
      <c r="B827" s="126"/>
      <c r="C827" s="126"/>
      <c r="D827" s="126"/>
      <c r="E827" s="126"/>
      <c r="F827" s="126"/>
      <c r="G827" s="126"/>
      <c r="H827" s="126"/>
      <c r="I827" s="126"/>
      <c r="J827" s="126"/>
      <c r="K827" s="126"/>
      <c r="L827" s="126"/>
      <c r="M827" s="126"/>
      <c r="N827" s="126"/>
      <c r="O827" s="126"/>
      <c r="P827" s="126"/>
      <c r="Q827" s="126"/>
      <c r="R827" s="126"/>
      <c r="S827" s="126"/>
      <c r="T827" s="126"/>
      <c r="U827" s="126"/>
      <c r="V827" s="126"/>
      <c r="W827" s="126"/>
      <c r="X827" s="126"/>
      <c r="Y827" s="126"/>
      <c r="Z827" s="126"/>
    </row>
    <row r="828" spans="1:26" ht="12.75" customHeight="1">
      <c r="A828" s="126"/>
      <c r="B828" s="126"/>
      <c r="C828" s="126"/>
      <c r="D828" s="126"/>
      <c r="E828" s="126"/>
      <c r="F828" s="126"/>
      <c r="G828" s="126"/>
      <c r="H828" s="126"/>
      <c r="I828" s="126"/>
      <c r="J828" s="126"/>
      <c r="K828" s="126"/>
      <c r="L828" s="126"/>
      <c r="M828" s="126"/>
      <c r="N828" s="126"/>
      <c r="O828" s="126"/>
      <c r="P828" s="126"/>
      <c r="Q828" s="126"/>
      <c r="R828" s="126"/>
      <c r="S828" s="126"/>
      <c r="T828" s="126"/>
      <c r="U828" s="126"/>
      <c r="V828" s="126"/>
      <c r="W828" s="126"/>
      <c r="X828" s="126"/>
      <c r="Y828" s="126"/>
      <c r="Z828" s="126"/>
    </row>
    <row r="829" spans="1:26" ht="12.75" customHeight="1">
      <c r="A829" s="126"/>
      <c r="B829" s="126"/>
      <c r="C829" s="126"/>
      <c r="D829" s="126"/>
      <c r="E829" s="126"/>
      <c r="F829" s="126"/>
      <c r="G829" s="126"/>
      <c r="H829" s="126"/>
      <c r="I829" s="126"/>
      <c r="J829" s="126"/>
      <c r="K829" s="126"/>
      <c r="L829" s="126"/>
      <c r="M829" s="126"/>
      <c r="N829" s="126"/>
      <c r="O829" s="126"/>
      <c r="P829" s="126"/>
      <c r="Q829" s="126"/>
      <c r="R829" s="126"/>
      <c r="S829" s="126"/>
      <c r="T829" s="126"/>
      <c r="U829" s="126"/>
      <c r="V829" s="126"/>
      <c r="W829" s="126"/>
      <c r="X829" s="126"/>
      <c r="Y829" s="126"/>
      <c r="Z829" s="126"/>
    </row>
    <row r="830" spans="1:26" ht="12.75" customHeight="1">
      <c r="A830" s="126"/>
      <c r="B830" s="126"/>
      <c r="C830" s="126"/>
      <c r="D830" s="126"/>
      <c r="E830" s="126"/>
      <c r="F830" s="126"/>
      <c r="G830" s="126"/>
      <c r="H830" s="126"/>
      <c r="I830" s="126"/>
      <c r="J830" s="126"/>
      <c r="K830" s="126"/>
      <c r="L830" s="126"/>
      <c r="M830" s="126"/>
      <c r="N830" s="126"/>
      <c r="O830" s="126"/>
      <c r="P830" s="126"/>
      <c r="Q830" s="126"/>
      <c r="R830" s="126"/>
      <c r="S830" s="126"/>
      <c r="T830" s="126"/>
      <c r="U830" s="126"/>
      <c r="V830" s="126"/>
      <c r="W830" s="126"/>
      <c r="X830" s="126"/>
      <c r="Y830" s="126"/>
      <c r="Z830" s="126"/>
    </row>
    <row r="831" spans="1:26" ht="12.75" customHeight="1">
      <c r="A831" s="126"/>
      <c r="B831" s="126"/>
      <c r="C831" s="126"/>
      <c r="D831" s="126"/>
      <c r="E831" s="126"/>
      <c r="F831" s="126"/>
      <c r="G831" s="126"/>
      <c r="H831" s="126"/>
      <c r="I831" s="126"/>
      <c r="J831" s="126"/>
      <c r="K831" s="126"/>
      <c r="L831" s="126"/>
      <c r="M831" s="126"/>
      <c r="N831" s="126"/>
      <c r="O831" s="126"/>
      <c r="P831" s="126"/>
      <c r="Q831" s="126"/>
      <c r="R831" s="126"/>
      <c r="S831" s="126"/>
      <c r="T831" s="126"/>
      <c r="U831" s="126"/>
      <c r="V831" s="126"/>
      <c r="W831" s="126"/>
      <c r="X831" s="126"/>
      <c r="Y831" s="126"/>
      <c r="Z831" s="126"/>
    </row>
    <row r="832" spans="1:26" ht="12.75" customHeight="1">
      <c r="A832" s="126"/>
      <c r="B832" s="126"/>
      <c r="C832" s="126"/>
      <c r="D832" s="126"/>
      <c r="E832" s="126"/>
      <c r="F832" s="126"/>
      <c r="G832" s="126"/>
      <c r="H832" s="126"/>
      <c r="I832" s="126"/>
      <c r="J832" s="126"/>
      <c r="K832" s="126"/>
      <c r="L832" s="126"/>
      <c r="M832" s="126"/>
      <c r="N832" s="126"/>
      <c r="O832" s="126"/>
      <c r="P832" s="126"/>
      <c r="Q832" s="126"/>
      <c r="R832" s="126"/>
      <c r="S832" s="126"/>
      <c r="T832" s="126"/>
      <c r="U832" s="126"/>
      <c r="V832" s="126"/>
      <c r="W832" s="126"/>
      <c r="X832" s="126"/>
      <c r="Y832" s="126"/>
      <c r="Z832" s="126"/>
    </row>
    <row r="833" spans="1:26" ht="12.75" customHeight="1">
      <c r="A833" s="126"/>
      <c r="B833" s="126"/>
      <c r="C833" s="126"/>
      <c r="D833" s="126"/>
      <c r="E833" s="126"/>
      <c r="F833" s="126"/>
      <c r="G833" s="126"/>
      <c r="H833" s="126"/>
      <c r="I833" s="126"/>
      <c r="J833" s="126"/>
      <c r="K833" s="126"/>
      <c r="L833" s="126"/>
      <c r="M833" s="126"/>
      <c r="N833" s="126"/>
      <c r="O833" s="126"/>
      <c r="P833" s="126"/>
      <c r="Q833" s="126"/>
      <c r="R833" s="126"/>
      <c r="S833" s="126"/>
      <c r="T833" s="126"/>
      <c r="U833" s="126"/>
      <c r="V833" s="126"/>
      <c r="W833" s="126"/>
      <c r="X833" s="126"/>
      <c r="Y833" s="126"/>
      <c r="Z833" s="126"/>
    </row>
    <row r="834" spans="1:26" ht="12.75" customHeight="1">
      <c r="A834" s="126"/>
      <c r="B834" s="126"/>
      <c r="C834" s="126"/>
      <c r="D834" s="126"/>
      <c r="E834" s="126"/>
      <c r="F834" s="126"/>
      <c r="G834" s="126"/>
      <c r="H834" s="126"/>
      <c r="I834" s="126"/>
      <c r="J834" s="126"/>
      <c r="K834" s="126"/>
      <c r="L834" s="126"/>
      <c r="M834" s="126"/>
      <c r="N834" s="126"/>
      <c r="O834" s="126"/>
      <c r="P834" s="126"/>
      <c r="Q834" s="126"/>
      <c r="R834" s="126"/>
      <c r="S834" s="126"/>
      <c r="T834" s="126"/>
      <c r="U834" s="126"/>
      <c r="V834" s="126"/>
      <c r="W834" s="126"/>
      <c r="X834" s="126"/>
      <c r="Y834" s="126"/>
      <c r="Z834" s="126"/>
    </row>
    <row r="835" spans="1:26" ht="12.75" customHeight="1">
      <c r="A835" s="126"/>
      <c r="B835" s="126"/>
      <c r="C835" s="126"/>
      <c r="D835" s="126"/>
      <c r="E835" s="126"/>
      <c r="F835" s="126"/>
      <c r="G835" s="126"/>
      <c r="H835" s="126"/>
      <c r="I835" s="126"/>
      <c r="J835" s="126"/>
      <c r="K835" s="126"/>
      <c r="L835" s="126"/>
      <c r="M835" s="126"/>
      <c r="N835" s="126"/>
      <c r="O835" s="126"/>
      <c r="P835" s="126"/>
      <c r="Q835" s="126"/>
      <c r="R835" s="126"/>
      <c r="S835" s="126"/>
      <c r="T835" s="126"/>
      <c r="U835" s="126"/>
      <c r="V835" s="126"/>
      <c r="W835" s="126"/>
      <c r="X835" s="126"/>
      <c r="Y835" s="126"/>
      <c r="Z835" s="126"/>
    </row>
    <row r="836" spans="1:26" ht="12.75" customHeight="1">
      <c r="A836" s="126"/>
      <c r="B836" s="126"/>
      <c r="C836" s="126"/>
      <c r="D836" s="126"/>
      <c r="E836" s="126"/>
      <c r="F836" s="126"/>
      <c r="G836" s="126"/>
      <c r="H836" s="126"/>
      <c r="I836" s="126"/>
      <c r="J836" s="126"/>
      <c r="K836" s="126"/>
      <c r="L836" s="126"/>
      <c r="M836" s="126"/>
      <c r="N836" s="126"/>
      <c r="O836" s="126"/>
      <c r="P836" s="126"/>
      <c r="Q836" s="126"/>
      <c r="R836" s="126"/>
      <c r="S836" s="126"/>
      <c r="T836" s="126"/>
      <c r="U836" s="126"/>
      <c r="V836" s="126"/>
      <c r="W836" s="126"/>
      <c r="X836" s="126"/>
      <c r="Y836" s="126"/>
      <c r="Z836" s="126"/>
    </row>
    <row r="837" spans="1:26" ht="12.75" customHeight="1">
      <c r="A837" s="126"/>
      <c r="B837" s="126"/>
      <c r="C837" s="126"/>
      <c r="D837" s="126"/>
      <c r="E837" s="126"/>
      <c r="F837" s="126"/>
      <c r="G837" s="126"/>
      <c r="H837" s="126"/>
      <c r="I837" s="126"/>
      <c r="J837" s="126"/>
      <c r="K837" s="126"/>
      <c r="L837" s="126"/>
      <c r="M837" s="126"/>
      <c r="N837" s="126"/>
      <c r="O837" s="126"/>
      <c r="P837" s="126"/>
      <c r="Q837" s="126"/>
      <c r="R837" s="126"/>
      <c r="S837" s="126"/>
      <c r="T837" s="126"/>
      <c r="U837" s="126"/>
      <c r="V837" s="126"/>
      <c r="W837" s="126"/>
      <c r="X837" s="126"/>
      <c r="Y837" s="126"/>
      <c r="Z837" s="126"/>
    </row>
    <row r="838" spans="1:26" ht="12.75" customHeight="1">
      <c r="A838" s="126"/>
      <c r="B838" s="126"/>
      <c r="C838" s="126"/>
      <c r="D838" s="126"/>
      <c r="E838" s="126"/>
      <c r="F838" s="126"/>
      <c r="G838" s="126"/>
      <c r="H838" s="126"/>
      <c r="I838" s="126"/>
      <c r="J838" s="126"/>
      <c r="K838" s="126"/>
      <c r="L838" s="126"/>
      <c r="M838" s="126"/>
      <c r="N838" s="126"/>
      <c r="O838" s="126"/>
      <c r="P838" s="126"/>
      <c r="Q838" s="126"/>
      <c r="R838" s="126"/>
      <c r="S838" s="126"/>
      <c r="T838" s="126"/>
      <c r="U838" s="126"/>
      <c r="V838" s="126"/>
      <c r="W838" s="126"/>
      <c r="X838" s="126"/>
      <c r="Y838" s="126"/>
      <c r="Z838" s="126"/>
    </row>
    <row r="839" spans="1:26" ht="12.75" customHeight="1">
      <c r="A839" s="126"/>
      <c r="B839" s="126"/>
      <c r="C839" s="126"/>
      <c r="D839" s="126"/>
      <c r="E839" s="126"/>
      <c r="F839" s="126"/>
      <c r="G839" s="126"/>
      <c r="H839" s="126"/>
      <c r="I839" s="126"/>
      <c r="J839" s="126"/>
      <c r="K839" s="126"/>
      <c r="L839" s="126"/>
      <c r="M839" s="126"/>
      <c r="N839" s="126"/>
      <c r="O839" s="126"/>
      <c r="P839" s="126"/>
      <c r="Q839" s="126"/>
      <c r="R839" s="126"/>
      <c r="S839" s="126"/>
      <c r="T839" s="126"/>
      <c r="U839" s="126"/>
      <c r="V839" s="126"/>
      <c r="W839" s="126"/>
      <c r="X839" s="126"/>
      <c r="Y839" s="126"/>
      <c r="Z839" s="126"/>
    </row>
    <row r="840" spans="1:26" ht="12.75" customHeight="1">
      <c r="A840" s="126"/>
      <c r="B840" s="126"/>
      <c r="C840" s="126"/>
      <c r="D840" s="126"/>
      <c r="E840" s="126"/>
      <c r="F840" s="126"/>
      <c r="G840" s="126"/>
      <c r="H840" s="126"/>
      <c r="I840" s="126"/>
      <c r="J840" s="126"/>
      <c r="K840" s="126"/>
      <c r="L840" s="126"/>
      <c r="M840" s="126"/>
      <c r="N840" s="126"/>
      <c r="O840" s="126"/>
      <c r="P840" s="126"/>
      <c r="Q840" s="126"/>
      <c r="R840" s="126"/>
      <c r="S840" s="126"/>
      <c r="T840" s="126"/>
      <c r="U840" s="126"/>
      <c r="V840" s="126"/>
      <c r="W840" s="126"/>
      <c r="X840" s="126"/>
      <c r="Y840" s="126"/>
      <c r="Z840" s="126"/>
    </row>
    <row r="841" spans="1:26" ht="12.75" customHeight="1">
      <c r="A841" s="126"/>
      <c r="B841" s="126"/>
      <c r="C841" s="126"/>
      <c r="D841" s="126"/>
      <c r="E841" s="126"/>
      <c r="F841" s="126"/>
      <c r="G841" s="126"/>
      <c r="H841" s="126"/>
      <c r="I841" s="126"/>
      <c r="J841" s="126"/>
      <c r="K841" s="126"/>
      <c r="L841" s="126"/>
      <c r="M841" s="126"/>
      <c r="N841" s="126"/>
      <c r="O841" s="126"/>
      <c r="P841" s="126"/>
      <c r="Q841" s="126"/>
      <c r="R841" s="126"/>
      <c r="S841" s="126"/>
      <c r="T841" s="126"/>
      <c r="U841" s="126"/>
      <c r="V841" s="126"/>
      <c r="W841" s="126"/>
      <c r="X841" s="126"/>
      <c r="Y841" s="126"/>
      <c r="Z841" s="126"/>
    </row>
    <row r="842" spans="1:26" ht="12.75" customHeight="1">
      <c r="A842" s="126"/>
      <c r="B842" s="126"/>
      <c r="C842" s="126"/>
      <c r="D842" s="126"/>
      <c r="E842" s="126"/>
      <c r="F842" s="126"/>
      <c r="G842" s="126"/>
      <c r="H842" s="126"/>
      <c r="I842" s="126"/>
      <c r="J842" s="126"/>
      <c r="K842" s="126"/>
      <c r="L842" s="126"/>
      <c r="M842" s="126"/>
      <c r="N842" s="126"/>
      <c r="O842" s="126"/>
      <c r="P842" s="126"/>
      <c r="Q842" s="126"/>
      <c r="R842" s="126"/>
      <c r="S842" s="126"/>
      <c r="T842" s="126"/>
      <c r="U842" s="126"/>
      <c r="V842" s="126"/>
      <c r="W842" s="126"/>
      <c r="X842" s="126"/>
      <c r="Y842" s="126"/>
      <c r="Z842" s="126"/>
    </row>
    <row r="843" spans="1:26" ht="12.75" customHeight="1">
      <c r="A843" s="126"/>
      <c r="B843" s="126"/>
      <c r="C843" s="126"/>
      <c r="D843" s="126"/>
      <c r="E843" s="126"/>
      <c r="F843" s="126"/>
      <c r="G843" s="126"/>
      <c r="H843" s="126"/>
      <c r="I843" s="126"/>
      <c r="J843" s="126"/>
      <c r="K843" s="126"/>
      <c r="L843" s="126"/>
      <c r="M843" s="126"/>
      <c r="N843" s="126"/>
      <c r="O843" s="126"/>
      <c r="P843" s="126"/>
      <c r="Q843" s="126"/>
      <c r="R843" s="126"/>
      <c r="S843" s="126"/>
      <c r="T843" s="126"/>
      <c r="U843" s="126"/>
      <c r="V843" s="126"/>
      <c r="W843" s="126"/>
      <c r="X843" s="126"/>
      <c r="Y843" s="126"/>
      <c r="Z843" s="126"/>
    </row>
    <row r="844" spans="1:26" ht="12.75" customHeight="1">
      <c r="A844" s="126"/>
      <c r="B844" s="126"/>
      <c r="C844" s="126"/>
      <c r="D844" s="126"/>
      <c r="E844" s="126"/>
      <c r="F844" s="126"/>
      <c r="G844" s="126"/>
      <c r="H844" s="126"/>
      <c r="I844" s="126"/>
      <c r="J844" s="126"/>
      <c r="K844" s="126"/>
      <c r="L844" s="126"/>
      <c r="M844" s="126"/>
      <c r="N844" s="126"/>
      <c r="O844" s="126"/>
      <c r="P844" s="126"/>
      <c r="Q844" s="126"/>
      <c r="R844" s="126"/>
      <c r="S844" s="126"/>
      <c r="T844" s="126"/>
      <c r="U844" s="126"/>
      <c r="V844" s="126"/>
      <c r="W844" s="126"/>
      <c r="X844" s="126"/>
      <c r="Y844" s="126"/>
      <c r="Z844" s="126"/>
    </row>
    <row r="845" spans="1:26" ht="12.75" customHeight="1">
      <c r="A845" s="126"/>
      <c r="B845" s="126"/>
      <c r="C845" s="126"/>
      <c r="D845" s="126"/>
      <c r="E845" s="126"/>
      <c r="F845" s="126"/>
      <c r="G845" s="126"/>
      <c r="H845" s="126"/>
      <c r="I845" s="126"/>
      <c r="J845" s="126"/>
      <c r="K845" s="126"/>
      <c r="L845" s="126"/>
      <c r="M845" s="126"/>
      <c r="N845" s="126"/>
      <c r="O845" s="126"/>
      <c r="P845" s="126"/>
      <c r="Q845" s="126"/>
      <c r="R845" s="126"/>
      <c r="S845" s="126"/>
      <c r="T845" s="126"/>
      <c r="U845" s="126"/>
      <c r="V845" s="126"/>
      <c r="W845" s="126"/>
      <c r="X845" s="126"/>
      <c r="Y845" s="126"/>
      <c r="Z845" s="126"/>
    </row>
    <row r="846" spans="1:26" ht="12.75" customHeight="1">
      <c r="A846" s="126"/>
      <c r="B846" s="126"/>
      <c r="C846" s="126"/>
      <c r="D846" s="126"/>
      <c r="E846" s="126"/>
      <c r="F846" s="126"/>
      <c r="G846" s="126"/>
      <c r="H846" s="126"/>
      <c r="I846" s="126"/>
      <c r="J846" s="126"/>
      <c r="K846" s="126"/>
      <c r="L846" s="126"/>
      <c r="M846" s="126"/>
      <c r="N846" s="126"/>
      <c r="O846" s="126"/>
      <c r="P846" s="126"/>
      <c r="Q846" s="126"/>
      <c r="R846" s="126"/>
      <c r="S846" s="126"/>
      <c r="T846" s="126"/>
      <c r="U846" s="126"/>
      <c r="V846" s="126"/>
      <c r="W846" s="126"/>
      <c r="X846" s="126"/>
      <c r="Y846" s="126"/>
      <c r="Z846" s="126"/>
    </row>
    <row r="847" spans="1:26" ht="12.75" customHeight="1">
      <c r="A847" s="126"/>
      <c r="B847" s="126"/>
      <c r="C847" s="126"/>
      <c r="D847" s="126"/>
      <c r="E847" s="126"/>
      <c r="F847" s="126"/>
      <c r="G847" s="126"/>
      <c r="H847" s="126"/>
      <c r="I847" s="126"/>
      <c r="J847" s="126"/>
      <c r="K847" s="126"/>
      <c r="L847" s="126"/>
      <c r="M847" s="126"/>
      <c r="N847" s="126"/>
      <c r="O847" s="126"/>
      <c r="P847" s="126"/>
      <c r="Q847" s="126"/>
      <c r="R847" s="126"/>
      <c r="S847" s="126"/>
      <c r="T847" s="126"/>
      <c r="U847" s="126"/>
      <c r="V847" s="126"/>
      <c r="W847" s="126"/>
      <c r="X847" s="126"/>
      <c r="Y847" s="126"/>
      <c r="Z847" s="126"/>
    </row>
    <row r="848" spans="1:26" ht="12.75" customHeight="1">
      <c r="A848" s="126"/>
      <c r="B848" s="126"/>
      <c r="C848" s="126"/>
      <c r="D848" s="126"/>
      <c r="E848" s="126"/>
      <c r="F848" s="126"/>
      <c r="G848" s="126"/>
      <c r="H848" s="126"/>
      <c r="I848" s="126"/>
      <c r="J848" s="126"/>
      <c r="K848" s="126"/>
      <c r="L848" s="126"/>
      <c r="M848" s="126"/>
      <c r="N848" s="126"/>
      <c r="O848" s="126"/>
      <c r="P848" s="126"/>
      <c r="Q848" s="126"/>
      <c r="R848" s="126"/>
      <c r="S848" s="126"/>
      <c r="T848" s="126"/>
      <c r="U848" s="126"/>
      <c r="V848" s="126"/>
      <c r="W848" s="126"/>
      <c r="X848" s="126"/>
      <c r="Y848" s="126"/>
      <c r="Z848" s="126"/>
    </row>
    <row r="849" spans="1:26" ht="12.75" customHeight="1">
      <c r="A849" s="126"/>
      <c r="B849" s="126"/>
      <c r="C849" s="126"/>
      <c r="D849" s="126"/>
      <c r="E849" s="126"/>
      <c r="F849" s="126"/>
      <c r="G849" s="126"/>
      <c r="H849" s="126"/>
      <c r="I849" s="126"/>
      <c r="J849" s="126"/>
      <c r="K849" s="126"/>
      <c r="L849" s="126"/>
      <c r="M849" s="126"/>
      <c r="N849" s="126"/>
      <c r="O849" s="126"/>
      <c r="P849" s="126"/>
      <c r="Q849" s="126"/>
      <c r="R849" s="126"/>
      <c r="S849" s="126"/>
      <c r="T849" s="126"/>
      <c r="U849" s="126"/>
      <c r="V849" s="126"/>
      <c r="W849" s="126"/>
      <c r="X849" s="126"/>
      <c r="Y849" s="126"/>
      <c r="Z849" s="126"/>
    </row>
    <row r="850" spans="1:26" ht="12.75" customHeight="1">
      <c r="A850" s="126"/>
      <c r="B850" s="126"/>
      <c r="C850" s="126"/>
      <c r="D850" s="126"/>
      <c r="E850" s="126"/>
      <c r="F850" s="126"/>
      <c r="G850" s="126"/>
      <c r="H850" s="126"/>
      <c r="I850" s="126"/>
      <c r="J850" s="126"/>
      <c r="K850" s="126"/>
      <c r="L850" s="126"/>
      <c r="M850" s="126"/>
      <c r="N850" s="126"/>
      <c r="O850" s="126"/>
      <c r="P850" s="126"/>
      <c r="Q850" s="126"/>
      <c r="R850" s="126"/>
      <c r="S850" s="126"/>
      <c r="T850" s="126"/>
      <c r="U850" s="126"/>
      <c r="V850" s="126"/>
      <c r="W850" s="126"/>
      <c r="X850" s="126"/>
      <c r="Y850" s="126"/>
      <c r="Z850" s="126"/>
    </row>
    <row r="851" spans="1:26" ht="12.75"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row>
    <row r="852" spans="1:26" ht="12.75"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row>
    <row r="853" spans="1:26" ht="12.75" customHeight="1">
      <c r="A853" s="126"/>
      <c r="B853" s="126"/>
      <c r="C853" s="126"/>
      <c r="D853" s="126"/>
      <c r="E853" s="126"/>
      <c r="F853" s="126"/>
      <c r="G853" s="126"/>
      <c r="H853" s="126"/>
      <c r="I853" s="126"/>
      <c r="J853" s="126"/>
      <c r="K853" s="126"/>
      <c r="L853" s="126"/>
      <c r="M853" s="126"/>
      <c r="N853" s="126"/>
      <c r="O853" s="126"/>
      <c r="P853" s="126"/>
      <c r="Q853" s="126"/>
      <c r="R853" s="126"/>
      <c r="S853" s="126"/>
      <c r="T853" s="126"/>
      <c r="U853" s="126"/>
      <c r="V853" s="126"/>
      <c r="W853" s="126"/>
      <c r="X853" s="126"/>
      <c r="Y853" s="126"/>
      <c r="Z853" s="126"/>
    </row>
    <row r="854" spans="1:26" ht="12.75" customHeight="1">
      <c r="A854" s="126"/>
      <c r="B854" s="126"/>
      <c r="C854" s="126"/>
      <c r="D854" s="126"/>
      <c r="E854" s="126"/>
      <c r="F854" s="126"/>
      <c r="G854" s="126"/>
      <c r="H854" s="126"/>
      <c r="I854" s="126"/>
      <c r="J854" s="126"/>
      <c r="K854" s="126"/>
      <c r="L854" s="126"/>
      <c r="M854" s="126"/>
      <c r="N854" s="126"/>
      <c r="O854" s="126"/>
      <c r="P854" s="126"/>
      <c r="Q854" s="126"/>
      <c r="R854" s="126"/>
      <c r="S854" s="126"/>
      <c r="T854" s="126"/>
      <c r="U854" s="126"/>
      <c r="V854" s="126"/>
      <c r="W854" s="126"/>
      <c r="X854" s="126"/>
      <c r="Y854" s="126"/>
      <c r="Z854" s="126"/>
    </row>
    <row r="855" spans="1:26" ht="12.75" customHeight="1">
      <c r="A855" s="126"/>
      <c r="B855" s="126"/>
      <c r="C855" s="126"/>
      <c r="D855" s="126"/>
      <c r="E855" s="126"/>
      <c r="F855" s="126"/>
      <c r="G855" s="126"/>
      <c r="H855" s="126"/>
      <c r="I855" s="126"/>
      <c r="J855" s="126"/>
      <c r="K855" s="126"/>
      <c r="L855" s="126"/>
      <c r="M855" s="126"/>
      <c r="N855" s="126"/>
      <c r="O855" s="126"/>
      <c r="P855" s="126"/>
      <c r="Q855" s="126"/>
      <c r="R855" s="126"/>
      <c r="S855" s="126"/>
      <c r="T855" s="126"/>
      <c r="U855" s="126"/>
      <c r="V855" s="126"/>
      <c r="W855" s="126"/>
      <c r="X855" s="126"/>
      <c r="Y855" s="126"/>
      <c r="Z855" s="126"/>
    </row>
    <row r="856" spans="1:26" ht="12.7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row>
    <row r="857" spans="1:26" ht="12.75" customHeight="1">
      <c r="A857" s="126"/>
      <c r="B857" s="126"/>
      <c r="C857" s="126"/>
      <c r="D857" s="126"/>
      <c r="E857" s="126"/>
      <c r="F857" s="126"/>
      <c r="G857" s="126"/>
      <c r="H857" s="126"/>
      <c r="I857" s="126"/>
      <c r="J857" s="126"/>
      <c r="K857" s="126"/>
      <c r="L857" s="126"/>
      <c r="M857" s="126"/>
      <c r="N857" s="126"/>
      <c r="O857" s="126"/>
      <c r="P857" s="126"/>
      <c r="Q857" s="126"/>
      <c r="R857" s="126"/>
      <c r="S857" s="126"/>
      <c r="T857" s="126"/>
      <c r="U857" s="126"/>
      <c r="V857" s="126"/>
      <c r="W857" s="126"/>
      <c r="X857" s="126"/>
      <c r="Y857" s="126"/>
      <c r="Z857" s="126"/>
    </row>
    <row r="858" spans="1:26" ht="12.75" customHeigh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row>
    <row r="859" spans="1:26" ht="12.75" customHeight="1">
      <c r="A859" s="126"/>
      <c r="B859" s="126"/>
      <c r="C859" s="126"/>
      <c r="D859" s="126"/>
      <c r="E859" s="126"/>
      <c r="F859" s="126"/>
      <c r="G859" s="126"/>
      <c r="H859" s="126"/>
      <c r="I859" s="126"/>
      <c r="J859" s="126"/>
      <c r="K859" s="126"/>
      <c r="L859" s="126"/>
      <c r="M859" s="126"/>
      <c r="N859" s="126"/>
      <c r="O859" s="126"/>
      <c r="P859" s="126"/>
      <c r="Q859" s="126"/>
      <c r="R859" s="126"/>
      <c r="S859" s="126"/>
      <c r="T859" s="126"/>
      <c r="U859" s="126"/>
      <c r="V859" s="126"/>
      <c r="W859" s="126"/>
      <c r="X859" s="126"/>
      <c r="Y859" s="126"/>
      <c r="Z859" s="126"/>
    </row>
    <row r="860" spans="1:26" ht="12.75" customHeight="1">
      <c r="A860" s="126"/>
      <c r="B860" s="126"/>
      <c r="C860" s="126"/>
      <c r="D860" s="126"/>
      <c r="E860" s="126"/>
      <c r="F860" s="126"/>
      <c r="G860" s="126"/>
      <c r="H860" s="126"/>
      <c r="I860" s="126"/>
      <c r="J860" s="126"/>
      <c r="K860" s="126"/>
      <c r="L860" s="126"/>
      <c r="M860" s="126"/>
      <c r="N860" s="126"/>
      <c r="O860" s="126"/>
      <c r="P860" s="126"/>
      <c r="Q860" s="126"/>
      <c r="R860" s="126"/>
      <c r="S860" s="126"/>
      <c r="T860" s="126"/>
      <c r="U860" s="126"/>
      <c r="V860" s="126"/>
      <c r="W860" s="126"/>
      <c r="X860" s="126"/>
      <c r="Y860" s="126"/>
      <c r="Z860" s="126"/>
    </row>
    <row r="861" spans="1:26" ht="12.75" customHeight="1">
      <c r="A861" s="126"/>
      <c r="B861" s="126"/>
      <c r="C861" s="126"/>
      <c r="D861" s="126"/>
      <c r="E861" s="126"/>
      <c r="F861" s="126"/>
      <c r="G861" s="126"/>
      <c r="H861" s="126"/>
      <c r="I861" s="126"/>
      <c r="J861" s="126"/>
      <c r="K861" s="126"/>
      <c r="L861" s="126"/>
      <c r="M861" s="126"/>
      <c r="N861" s="126"/>
      <c r="O861" s="126"/>
      <c r="P861" s="126"/>
      <c r="Q861" s="126"/>
      <c r="R861" s="126"/>
      <c r="S861" s="126"/>
      <c r="T861" s="126"/>
      <c r="U861" s="126"/>
      <c r="V861" s="126"/>
      <c r="W861" s="126"/>
      <c r="X861" s="126"/>
      <c r="Y861" s="126"/>
      <c r="Z861" s="126"/>
    </row>
    <row r="862" spans="1:26" ht="12.75" customHeight="1">
      <c r="A862" s="126"/>
      <c r="B862" s="126"/>
      <c r="C862" s="126"/>
      <c r="D862" s="126"/>
      <c r="E862" s="126"/>
      <c r="F862" s="126"/>
      <c r="G862" s="126"/>
      <c r="H862" s="126"/>
      <c r="I862" s="126"/>
      <c r="J862" s="126"/>
      <c r="K862" s="126"/>
      <c r="L862" s="126"/>
      <c r="M862" s="126"/>
      <c r="N862" s="126"/>
      <c r="O862" s="126"/>
      <c r="P862" s="126"/>
      <c r="Q862" s="126"/>
      <c r="R862" s="126"/>
      <c r="S862" s="126"/>
      <c r="T862" s="126"/>
      <c r="U862" s="126"/>
      <c r="V862" s="126"/>
      <c r="W862" s="126"/>
      <c r="X862" s="126"/>
      <c r="Y862" s="126"/>
      <c r="Z862" s="126"/>
    </row>
    <row r="863" spans="1:26" ht="12.75" customHeight="1">
      <c r="A863" s="126"/>
      <c r="B863" s="126"/>
      <c r="C863" s="126"/>
      <c r="D863" s="126"/>
      <c r="E863" s="126"/>
      <c r="F863" s="126"/>
      <c r="G863" s="126"/>
      <c r="H863" s="126"/>
      <c r="I863" s="126"/>
      <c r="J863" s="126"/>
      <c r="K863" s="126"/>
      <c r="L863" s="126"/>
      <c r="M863" s="126"/>
      <c r="N863" s="126"/>
      <c r="O863" s="126"/>
      <c r="P863" s="126"/>
      <c r="Q863" s="126"/>
      <c r="R863" s="126"/>
      <c r="S863" s="126"/>
      <c r="T863" s="126"/>
      <c r="U863" s="126"/>
      <c r="V863" s="126"/>
      <c r="W863" s="126"/>
      <c r="X863" s="126"/>
      <c r="Y863" s="126"/>
      <c r="Z863" s="126"/>
    </row>
    <row r="864" spans="1:26" ht="12.75" customHeight="1">
      <c r="A864" s="126"/>
      <c r="B864" s="126"/>
      <c r="C864" s="126"/>
      <c r="D864" s="126"/>
      <c r="E864" s="126"/>
      <c r="F864" s="126"/>
      <c r="G864" s="126"/>
      <c r="H864" s="126"/>
      <c r="I864" s="126"/>
      <c r="J864" s="126"/>
      <c r="K864" s="126"/>
      <c r="L864" s="126"/>
      <c r="M864" s="126"/>
      <c r="N864" s="126"/>
      <c r="O864" s="126"/>
      <c r="P864" s="126"/>
      <c r="Q864" s="126"/>
      <c r="R864" s="126"/>
      <c r="S864" s="126"/>
      <c r="T864" s="126"/>
      <c r="U864" s="126"/>
      <c r="V864" s="126"/>
      <c r="W864" s="126"/>
      <c r="X864" s="126"/>
      <c r="Y864" s="126"/>
      <c r="Z864" s="126"/>
    </row>
    <row r="865" spans="1:26" ht="12.75" customHeight="1">
      <c r="A865" s="126"/>
      <c r="B865" s="126"/>
      <c r="C865" s="126"/>
      <c r="D865" s="126"/>
      <c r="E865" s="126"/>
      <c r="F865" s="126"/>
      <c r="G865" s="126"/>
      <c r="H865" s="126"/>
      <c r="I865" s="126"/>
      <c r="J865" s="126"/>
      <c r="K865" s="126"/>
      <c r="L865" s="126"/>
      <c r="M865" s="126"/>
      <c r="N865" s="126"/>
      <c r="O865" s="126"/>
      <c r="P865" s="126"/>
      <c r="Q865" s="126"/>
      <c r="R865" s="126"/>
      <c r="S865" s="126"/>
      <c r="T865" s="126"/>
      <c r="U865" s="126"/>
      <c r="V865" s="126"/>
      <c r="W865" s="126"/>
      <c r="X865" s="126"/>
      <c r="Y865" s="126"/>
      <c r="Z865" s="126"/>
    </row>
    <row r="866" spans="1:26" ht="12.75" customHeight="1">
      <c r="A866" s="126"/>
      <c r="B866" s="126"/>
      <c r="C866" s="126"/>
      <c r="D866" s="126"/>
      <c r="E866" s="126"/>
      <c r="F866" s="126"/>
      <c r="G866" s="126"/>
      <c r="H866" s="126"/>
      <c r="I866" s="126"/>
      <c r="J866" s="126"/>
      <c r="K866" s="126"/>
      <c r="L866" s="126"/>
      <c r="M866" s="126"/>
      <c r="N866" s="126"/>
      <c r="O866" s="126"/>
      <c r="P866" s="126"/>
      <c r="Q866" s="126"/>
      <c r="R866" s="126"/>
      <c r="S866" s="126"/>
      <c r="T866" s="126"/>
      <c r="U866" s="126"/>
      <c r="V866" s="126"/>
      <c r="W866" s="126"/>
      <c r="X866" s="126"/>
      <c r="Y866" s="126"/>
      <c r="Z866" s="126"/>
    </row>
    <row r="867" spans="1:26" ht="12.75" customHeight="1">
      <c r="A867" s="126"/>
      <c r="B867" s="126"/>
      <c r="C867" s="126"/>
      <c r="D867" s="126"/>
      <c r="E867" s="126"/>
      <c r="F867" s="126"/>
      <c r="G867" s="126"/>
      <c r="H867" s="126"/>
      <c r="I867" s="126"/>
      <c r="J867" s="126"/>
      <c r="K867" s="126"/>
      <c r="L867" s="126"/>
      <c r="M867" s="126"/>
      <c r="N867" s="126"/>
      <c r="O867" s="126"/>
      <c r="P867" s="126"/>
      <c r="Q867" s="126"/>
      <c r="R867" s="126"/>
      <c r="S867" s="126"/>
      <c r="T867" s="126"/>
      <c r="U867" s="126"/>
      <c r="V867" s="126"/>
      <c r="W867" s="126"/>
      <c r="X867" s="126"/>
      <c r="Y867" s="126"/>
      <c r="Z867" s="126"/>
    </row>
    <row r="868" spans="1:26" ht="12.75" customHeight="1">
      <c r="A868" s="126"/>
      <c r="B868" s="126"/>
      <c r="C868" s="126"/>
      <c r="D868" s="126"/>
      <c r="E868" s="126"/>
      <c r="F868" s="126"/>
      <c r="G868" s="126"/>
      <c r="H868" s="126"/>
      <c r="I868" s="126"/>
      <c r="J868" s="126"/>
      <c r="K868" s="126"/>
      <c r="L868" s="126"/>
      <c r="M868" s="126"/>
      <c r="N868" s="126"/>
      <c r="O868" s="126"/>
      <c r="P868" s="126"/>
      <c r="Q868" s="126"/>
      <c r="R868" s="126"/>
      <c r="S868" s="126"/>
      <c r="T868" s="126"/>
      <c r="U868" s="126"/>
      <c r="V868" s="126"/>
      <c r="W868" s="126"/>
      <c r="X868" s="126"/>
      <c r="Y868" s="126"/>
      <c r="Z868" s="126"/>
    </row>
    <row r="869" spans="1:26" ht="12.75" customHeight="1">
      <c r="A869" s="126"/>
      <c r="B869" s="126"/>
      <c r="C869" s="126"/>
      <c r="D869" s="126"/>
      <c r="E869" s="126"/>
      <c r="F869" s="126"/>
      <c r="G869" s="126"/>
      <c r="H869" s="126"/>
      <c r="I869" s="126"/>
      <c r="J869" s="126"/>
      <c r="K869" s="126"/>
      <c r="L869" s="126"/>
      <c r="M869" s="126"/>
      <c r="N869" s="126"/>
      <c r="O869" s="126"/>
      <c r="P869" s="126"/>
      <c r="Q869" s="126"/>
      <c r="R869" s="126"/>
      <c r="S869" s="126"/>
      <c r="T869" s="126"/>
      <c r="U869" s="126"/>
      <c r="V869" s="126"/>
      <c r="W869" s="126"/>
      <c r="X869" s="126"/>
      <c r="Y869" s="126"/>
      <c r="Z869" s="126"/>
    </row>
    <row r="870" spans="1:26" ht="12.75" customHeight="1">
      <c r="A870" s="126"/>
      <c r="B870" s="126"/>
      <c r="C870" s="126"/>
      <c r="D870" s="126"/>
      <c r="E870" s="126"/>
      <c r="F870" s="126"/>
      <c r="G870" s="126"/>
      <c r="H870" s="126"/>
      <c r="I870" s="126"/>
      <c r="J870" s="126"/>
      <c r="K870" s="126"/>
      <c r="L870" s="126"/>
      <c r="M870" s="126"/>
      <c r="N870" s="126"/>
      <c r="O870" s="126"/>
      <c r="P870" s="126"/>
      <c r="Q870" s="126"/>
      <c r="R870" s="126"/>
      <c r="S870" s="126"/>
      <c r="T870" s="126"/>
      <c r="U870" s="126"/>
      <c r="V870" s="126"/>
      <c r="W870" s="126"/>
      <c r="X870" s="126"/>
      <c r="Y870" s="126"/>
      <c r="Z870" s="126"/>
    </row>
    <row r="871" spans="1:26" ht="12.75" customHeight="1">
      <c r="A871" s="126"/>
      <c r="B871" s="126"/>
      <c r="C871" s="126"/>
      <c r="D871" s="126"/>
      <c r="E871" s="126"/>
      <c r="F871" s="126"/>
      <c r="G871" s="126"/>
      <c r="H871" s="126"/>
      <c r="I871" s="126"/>
      <c r="J871" s="126"/>
      <c r="K871" s="126"/>
      <c r="L871" s="126"/>
      <c r="M871" s="126"/>
      <c r="N871" s="126"/>
      <c r="O871" s="126"/>
      <c r="P871" s="126"/>
      <c r="Q871" s="126"/>
      <c r="R871" s="126"/>
      <c r="S871" s="126"/>
      <c r="T871" s="126"/>
      <c r="U871" s="126"/>
      <c r="V871" s="126"/>
      <c r="W871" s="126"/>
      <c r="X871" s="126"/>
      <c r="Y871" s="126"/>
      <c r="Z871" s="126"/>
    </row>
    <row r="872" spans="1:26" ht="12.75" customHeight="1">
      <c r="A872" s="126"/>
      <c r="B872" s="126"/>
      <c r="C872" s="126"/>
      <c r="D872" s="126"/>
      <c r="E872" s="126"/>
      <c r="F872" s="126"/>
      <c r="G872" s="126"/>
      <c r="H872" s="126"/>
      <c r="I872" s="126"/>
      <c r="J872" s="126"/>
      <c r="K872" s="126"/>
      <c r="L872" s="126"/>
      <c r="M872" s="126"/>
      <c r="N872" s="126"/>
      <c r="O872" s="126"/>
      <c r="P872" s="126"/>
      <c r="Q872" s="126"/>
      <c r="R872" s="126"/>
      <c r="S872" s="126"/>
      <c r="T872" s="126"/>
      <c r="U872" s="126"/>
      <c r="V872" s="126"/>
      <c r="W872" s="126"/>
      <c r="X872" s="126"/>
      <c r="Y872" s="126"/>
      <c r="Z872" s="126"/>
    </row>
    <row r="873" spans="1:26" ht="12.75" customHeight="1">
      <c r="A873" s="126"/>
      <c r="B873" s="126"/>
      <c r="C873" s="126"/>
      <c r="D873" s="126"/>
      <c r="E873" s="126"/>
      <c r="F873" s="126"/>
      <c r="G873" s="126"/>
      <c r="H873" s="126"/>
      <c r="I873" s="126"/>
      <c r="J873" s="126"/>
      <c r="K873" s="126"/>
      <c r="L873" s="126"/>
      <c r="M873" s="126"/>
      <c r="N873" s="126"/>
      <c r="O873" s="126"/>
      <c r="P873" s="126"/>
      <c r="Q873" s="126"/>
      <c r="R873" s="126"/>
      <c r="S873" s="126"/>
      <c r="T873" s="126"/>
      <c r="U873" s="126"/>
      <c r="V873" s="126"/>
      <c r="W873" s="126"/>
      <c r="X873" s="126"/>
      <c r="Y873" s="126"/>
      <c r="Z873" s="126"/>
    </row>
    <row r="874" spans="1:26" ht="12.75" customHeight="1">
      <c r="A874" s="126"/>
      <c r="B874" s="126"/>
      <c r="C874" s="126"/>
      <c r="D874" s="126"/>
      <c r="E874" s="126"/>
      <c r="F874" s="126"/>
      <c r="G874" s="126"/>
      <c r="H874" s="126"/>
      <c r="I874" s="126"/>
      <c r="J874" s="126"/>
      <c r="K874" s="126"/>
      <c r="L874" s="126"/>
      <c r="M874" s="126"/>
      <c r="N874" s="126"/>
      <c r="O874" s="126"/>
      <c r="P874" s="126"/>
      <c r="Q874" s="126"/>
      <c r="R874" s="126"/>
      <c r="S874" s="126"/>
      <c r="T874" s="126"/>
      <c r="U874" s="126"/>
      <c r="V874" s="126"/>
      <c r="W874" s="126"/>
      <c r="X874" s="126"/>
      <c r="Y874" s="126"/>
      <c r="Z874" s="126"/>
    </row>
    <row r="875" spans="1:26" ht="12.75" customHeight="1">
      <c r="A875" s="126"/>
      <c r="B875" s="126"/>
      <c r="C875" s="126"/>
      <c r="D875" s="126"/>
      <c r="E875" s="126"/>
      <c r="F875" s="126"/>
      <c r="G875" s="126"/>
      <c r="H875" s="126"/>
      <c r="I875" s="126"/>
      <c r="J875" s="126"/>
      <c r="K875" s="126"/>
      <c r="L875" s="126"/>
      <c r="M875" s="126"/>
      <c r="N875" s="126"/>
      <c r="O875" s="126"/>
      <c r="P875" s="126"/>
      <c r="Q875" s="126"/>
      <c r="R875" s="126"/>
      <c r="S875" s="126"/>
      <c r="T875" s="126"/>
      <c r="U875" s="126"/>
      <c r="V875" s="126"/>
      <c r="W875" s="126"/>
      <c r="X875" s="126"/>
      <c r="Y875" s="126"/>
      <c r="Z875" s="126"/>
    </row>
    <row r="876" spans="1:26" ht="12.75" customHeight="1">
      <c r="A876" s="126"/>
      <c r="B876" s="126"/>
      <c r="C876" s="126"/>
      <c r="D876" s="126"/>
      <c r="E876" s="126"/>
      <c r="F876" s="126"/>
      <c r="G876" s="126"/>
      <c r="H876" s="126"/>
      <c r="I876" s="126"/>
      <c r="J876" s="126"/>
      <c r="K876" s="126"/>
      <c r="L876" s="126"/>
      <c r="M876" s="126"/>
      <c r="N876" s="126"/>
      <c r="O876" s="126"/>
      <c r="P876" s="126"/>
      <c r="Q876" s="126"/>
      <c r="R876" s="126"/>
      <c r="S876" s="126"/>
      <c r="T876" s="126"/>
      <c r="U876" s="126"/>
      <c r="V876" s="126"/>
      <c r="W876" s="126"/>
      <c r="X876" s="126"/>
      <c r="Y876" s="126"/>
      <c r="Z876" s="126"/>
    </row>
    <row r="877" spans="1:26" ht="12.75" customHeight="1">
      <c r="A877" s="126"/>
      <c r="B877" s="126"/>
      <c r="C877" s="126"/>
      <c r="D877" s="126"/>
      <c r="E877" s="126"/>
      <c r="F877" s="126"/>
      <c r="G877" s="126"/>
      <c r="H877" s="126"/>
      <c r="I877" s="126"/>
      <c r="J877" s="126"/>
      <c r="K877" s="126"/>
      <c r="L877" s="126"/>
      <c r="M877" s="126"/>
      <c r="N877" s="126"/>
      <c r="O877" s="126"/>
      <c r="P877" s="126"/>
      <c r="Q877" s="126"/>
      <c r="R877" s="126"/>
      <c r="S877" s="126"/>
      <c r="T877" s="126"/>
      <c r="U877" s="126"/>
      <c r="V877" s="126"/>
      <c r="W877" s="126"/>
      <c r="X877" s="126"/>
      <c r="Y877" s="126"/>
      <c r="Z877" s="126"/>
    </row>
    <row r="878" spans="1:26" ht="12.75" customHeight="1">
      <c r="A878" s="126"/>
      <c r="B878" s="126"/>
      <c r="C878" s="126"/>
      <c r="D878" s="126"/>
      <c r="E878" s="126"/>
      <c r="F878" s="126"/>
      <c r="G878" s="126"/>
      <c r="H878" s="126"/>
      <c r="I878" s="126"/>
      <c r="J878" s="126"/>
      <c r="K878" s="126"/>
      <c r="L878" s="126"/>
      <c r="M878" s="126"/>
      <c r="N878" s="126"/>
      <c r="O878" s="126"/>
      <c r="P878" s="126"/>
      <c r="Q878" s="126"/>
      <c r="R878" s="126"/>
      <c r="S878" s="126"/>
      <c r="T878" s="126"/>
      <c r="U878" s="126"/>
      <c r="V878" s="126"/>
      <c r="W878" s="126"/>
      <c r="X878" s="126"/>
      <c r="Y878" s="126"/>
      <c r="Z878" s="126"/>
    </row>
    <row r="879" spans="1:26" ht="12.75" customHeight="1">
      <c r="A879" s="126"/>
      <c r="B879" s="126"/>
      <c r="C879" s="126"/>
      <c r="D879" s="126"/>
      <c r="E879" s="126"/>
      <c r="F879" s="126"/>
      <c r="G879" s="126"/>
      <c r="H879" s="126"/>
      <c r="I879" s="126"/>
      <c r="J879" s="126"/>
      <c r="K879" s="126"/>
      <c r="L879" s="126"/>
      <c r="M879" s="126"/>
      <c r="N879" s="126"/>
      <c r="O879" s="126"/>
      <c r="P879" s="126"/>
      <c r="Q879" s="126"/>
      <c r="R879" s="126"/>
      <c r="S879" s="126"/>
      <c r="T879" s="126"/>
      <c r="U879" s="126"/>
      <c r="V879" s="126"/>
      <c r="W879" s="126"/>
      <c r="X879" s="126"/>
      <c r="Y879" s="126"/>
      <c r="Z879" s="126"/>
    </row>
    <row r="880" spans="1:26" ht="12.75" customHeight="1">
      <c r="A880" s="126"/>
      <c r="B880" s="126"/>
      <c r="C880" s="126"/>
      <c r="D880" s="126"/>
      <c r="E880" s="126"/>
      <c r="F880" s="126"/>
      <c r="G880" s="126"/>
      <c r="H880" s="126"/>
      <c r="I880" s="126"/>
      <c r="J880" s="126"/>
      <c r="K880" s="126"/>
      <c r="L880" s="126"/>
      <c r="M880" s="126"/>
      <c r="N880" s="126"/>
      <c r="O880" s="126"/>
      <c r="P880" s="126"/>
      <c r="Q880" s="126"/>
      <c r="R880" s="126"/>
      <c r="S880" s="126"/>
      <c r="T880" s="126"/>
      <c r="U880" s="126"/>
      <c r="V880" s="126"/>
      <c r="W880" s="126"/>
      <c r="X880" s="126"/>
      <c r="Y880" s="126"/>
      <c r="Z880" s="126"/>
    </row>
    <row r="881" spans="1:26" ht="12.75" customHeight="1">
      <c r="A881" s="126"/>
      <c r="B881" s="126"/>
      <c r="C881" s="126"/>
      <c r="D881" s="126"/>
      <c r="E881" s="126"/>
      <c r="F881" s="126"/>
      <c r="G881" s="126"/>
      <c r="H881" s="126"/>
      <c r="I881" s="126"/>
      <c r="J881" s="126"/>
      <c r="K881" s="126"/>
      <c r="L881" s="126"/>
      <c r="M881" s="126"/>
      <c r="N881" s="126"/>
      <c r="O881" s="126"/>
      <c r="P881" s="126"/>
      <c r="Q881" s="126"/>
      <c r="R881" s="126"/>
      <c r="S881" s="126"/>
      <c r="T881" s="126"/>
      <c r="U881" s="126"/>
      <c r="V881" s="126"/>
      <c r="W881" s="126"/>
      <c r="X881" s="126"/>
      <c r="Y881" s="126"/>
      <c r="Z881" s="126"/>
    </row>
    <row r="882" spans="1:26" ht="12.75" customHeight="1">
      <c r="A882" s="126"/>
      <c r="B882" s="126"/>
      <c r="C882" s="126"/>
      <c r="D882" s="126"/>
      <c r="E882" s="126"/>
      <c r="F882" s="126"/>
      <c r="G882" s="126"/>
      <c r="H882" s="126"/>
      <c r="I882" s="126"/>
      <c r="J882" s="126"/>
      <c r="K882" s="126"/>
      <c r="L882" s="126"/>
      <c r="M882" s="126"/>
      <c r="N882" s="126"/>
      <c r="O882" s="126"/>
      <c r="P882" s="126"/>
      <c r="Q882" s="126"/>
      <c r="R882" s="126"/>
      <c r="S882" s="126"/>
      <c r="T882" s="126"/>
      <c r="U882" s="126"/>
      <c r="V882" s="126"/>
      <c r="W882" s="126"/>
      <c r="X882" s="126"/>
      <c r="Y882" s="126"/>
      <c r="Z882" s="126"/>
    </row>
    <row r="883" spans="1:26" ht="12.75" customHeight="1">
      <c r="A883" s="126"/>
      <c r="B883" s="126"/>
      <c r="C883" s="126"/>
      <c r="D883" s="126"/>
      <c r="E883" s="126"/>
      <c r="F883" s="126"/>
      <c r="G883" s="126"/>
      <c r="H883" s="126"/>
      <c r="I883" s="126"/>
      <c r="J883" s="126"/>
      <c r="K883" s="126"/>
      <c r="L883" s="126"/>
      <c r="M883" s="126"/>
      <c r="N883" s="126"/>
      <c r="O883" s="126"/>
      <c r="P883" s="126"/>
      <c r="Q883" s="126"/>
      <c r="R883" s="126"/>
      <c r="S883" s="126"/>
      <c r="T883" s="126"/>
      <c r="U883" s="126"/>
      <c r="V883" s="126"/>
      <c r="W883" s="126"/>
      <c r="X883" s="126"/>
      <c r="Y883" s="126"/>
      <c r="Z883" s="126"/>
    </row>
    <row r="884" spans="1:26" ht="12.75" customHeight="1">
      <c r="A884" s="126"/>
      <c r="B884" s="126"/>
      <c r="C884" s="126"/>
      <c r="D884" s="126"/>
      <c r="E884" s="126"/>
      <c r="F884" s="126"/>
      <c r="G884" s="126"/>
      <c r="H884" s="126"/>
      <c r="I884" s="126"/>
      <c r="J884" s="126"/>
      <c r="K884" s="126"/>
      <c r="L884" s="126"/>
      <c r="M884" s="126"/>
      <c r="N884" s="126"/>
      <c r="O884" s="126"/>
      <c r="P884" s="126"/>
      <c r="Q884" s="126"/>
      <c r="R884" s="126"/>
      <c r="S884" s="126"/>
      <c r="T884" s="126"/>
      <c r="U884" s="126"/>
      <c r="V884" s="126"/>
      <c r="W884" s="126"/>
      <c r="X884" s="126"/>
      <c r="Y884" s="126"/>
      <c r="Z884" s="126"/>
    </row>
    <row r="885" spans="1:26" ht="12.75" customHeight="1">
      <c r="A885" s="126"/>
      <c r="B885" s="126"/>
      <c r="C885" s="126"/>
      <c r="D885" s="126"/>
      <c r="E885" s="126"/>
      <c r="F885" s="126"/>
      <c r="G885" s="126"/>
      <c r="H885" s="126"/>
      <c r="I885" s="126"/>
      <c r="J885" s="126"/>
      <c r="K885" s="126"/>
      <c r="L885" s="126"/>
      <c r="M885" s="126"/>
      <c r="N885" s="126"/>
      <c r="O885" s="126"/>
      <c r="P885" s="126"/>
      <c r="Q885" s="126"/>
      <c r="R885" s="126"/>
      <c r="S885" s="126"/>
      <c r="T885" s="126"/>
      <c r="U885" s="126"/>
      <c r="V885" s="126"/>
      <c r="W885" s="126"/>
      <c r="X885" s="126"/>
      <c r="Y885" s="126"/>
      <c r="Z885" s="126"/>
    </row>
    <row r="886" spans="1:26" ht="12.75" customHeight="1">
      <c r="A886" s="126"/>
      <c r="B886" s="126"/>
      <c r="C886" s="126"/>
      <c r="D886" s="126"/>
      <c r="E886" s="126"/>
      <c r="F886" s="126"/>
      <c r="G886" s="126"/>
      <c r="H886" s="126"/>
      <c r="I886" s="126"/>
      <c r="J886" s="126"/>
      <c r="K886" s="126"/>
      <c r="L886" s="126"/>
      <c r="M886" s="126"/>
      <c r="N886" s="126"/>
      <c r="O886" s="126"/>
      <c r="P886" s="126"/>
      <c r="Q886" s="126"/>
      <c r="R886" s="126"/>
      <c r="S886" s="126"/>
      <c r="T886" s="126"/>
      <c r="U886" s="126"/>
      <c r="V886" s="126"/>
      <c r="W886" s="126"/>
      <c r="X886" s="126"/>
      <c r="Y886" s="126"/>
      <c r="Z886" s="126"/>
    </row>
    <row r="887" spans="1:26" ht="12.75" customHeight="1">
      <c r="A887" s="126"/>
      <c r="B887" s="126"/>
      <c r="C887" s="126"/>
      <c r="D887" s="126"/>
      <c r="E887" s="126"/>
      <c r="F887" s="126"/>
      <c r="G887" s="126"/>
      <c r="H887" s="126"/>
      <c r="I887" s="126"/>
      <c r="J887" s="126"/>
      <c r="K887" s="126"/>
      <c r="L887" s="126"/>
      <c r="M887" s="126"/>
      <c r="N887" s="126"/>
      <c r="O887" s="126"/>
      <c r="P887" s="126"/>
      <c r="Q887" s="126"/>
      <c r="R887" s="126"/>
      <c r="S887" s="126"/>
      <c r="T887" s="126"/>
      <c r="U887" s="126"/>
      <c r="V887" s="126"/>
      <c r="W887" s="126"/>
      <c r="X887" s="126"/>
      <c r="Y887" s="126"/>
      <c r="Z887" s="126"/>
    </row>
    <row r="888" spans="1:26" ht="12.75" customHeight="1">
      <c r="A888" s="126"/>
      <c r="B888" s="126"/>
      <c r="C888" s="126"/>
      <c r="D888" s="126"/>
      <c r="E888" s="126"/>
      <c r="F888" s="126"/>
      <c r="G888" s="126"/>
      <c r="H888" s="126"/>
      <c r="I888" s="126"/>
      <c r="J888" s="126"/>
      <c r="K888" s="126"/>
      <c r="L888" s="126"/>
      <c r="M888" s="126"/>
      <c r="N888" s="126"/>
      <c r="O888" s="126"/>
      <c r="P888" s="126"/>
      <c r="Q888" s="126"/>
      <c r="R888" s="126"/>
      <c r="S888" s="126"/>
      <c r="T888" s="126"/>
      <c r="U888" s="126"/>
      <c r="V888" s="126"/>
      <c r="W888" s="126"/>
      <c r="X888" s="126"/>
      <c r="Y888" s="126"/>
      <c r="Z888" s="126"/>
    </row>
    <row r="889" spans="1:26" ht="12.75" customHeight="1">
      <c r="A889" s="126"/>
      <c r="B889" s="126"/>
      <c r="C889" s="126"/>
      <c r="D889" s="126"/>
      <c r="E889" s="126"/>
      <c r="F889" s="126"/>
      <c r="G889" s="126"/>
      <c r="H889" s="126"/>
      <c r="I889" s="126"/>
      <c r="J889" s="126"/>
      <c r="K889" s="126"/>
      <c r="L889" s="126"/>
      <c r="M889" s="126"/>
      <c r="N889" s="126"/>
      <c r="O889" s="126"/>
      <c r="P889" s="126"/>
      <c r="Q889" s="126"/>
      <c r="R889" s="126"/>
      <c r="S889" s="126"/>
      <c r="T889" s="126"/>
      <c r="U889" s="126"/>
      <c r="V889" s="126"/>
      <c r="W889" s="126"/>
      <c r="X889" s="126"/>
      <c r="Y889" s="126"/>
      <c r="Z889" s="126"/>
    </row>
    <row r="890" spans="1:26" ht="12.75"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row>
    <row r="891" spans="1:26" ht="12.75"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row>
    <row r="892" spans="1:26" ht="12.75" customHeight="1">
      <c r="A892" s="126"/>
      <c r="B892" s="126"/>
      <c r="C892" s="126"/>
      <c r="D892" s="126"/>
      <c r="E892" s="126"/>
      <c r="F892" s="126"/>
      <c r="G892" s="126"/>
      <c r="H892" s="126"/>
      <c r="I892" s="126"/>
      <c r="J892" s="126"/>
      <c r="K892" s="126"/>
      <c r="L892" s="126"/>
      <c r="M892" s="126"/>
      <c r="N892" s="126"/>
      <c r="O892" s="126"/>
      <c r="P892" s="126"/>
      <c r="Q892" s="126"/>
      <c r="R892" s="126"/>
      <c r="S892" s="126"/>
      <c r="T892" s="126"/>
      <c r="U892" s="126"/>
      <c r="V892" s="126"/>
      <c r="W892" s="126"/>
      <c r="X892" s="126"/>
      <c r="Y892" s="126"/>
      <c r="Z892" s="126"/>
    </row>
    <row r="893" spans="1:26" ht="12.75" customHeight="1">
      <c r="A893" s="126"/>
      <c r="B893" s="126"/>
      <c r="C893" s="126"/>
      <c r="D893" s="126"/>
      <c r="E893" s="126"/>
      <c r="F893" s="126"/>
      <c r="G893" s="126"/>
      <c r="H893" s="126"/>
      <c r="I893" s="126"/>
      <c r="J893" s="126"/>
      <c r="K893" s="126"/>
      <c r="L893" s="126"/>
      <c r="M893" s="126"/>
      <c r="N893" s="126"/>
      <c r="O893" s="126"/>
      <c r="P893" s="126"/>
      <c r="Q893" s="126"/>
      <c r="R893" s="126"/>
      <c r="S893" s="126"/>
      <c r="T893" s="126"/>
      <c r="U893" s="126"/>
      <c r="V893" s="126"/>
      <c r="W893" s="126"/>
      <c r="X893" s="126"/>
      <c r="Y893" s="126"/>
      <c r="Z893" s="126"/>
    </row>
    <row r="894" spans="1:26" ht="12.75" customHeight="1">
      <c r="A894" s="126"/>
      <c r="B894" s="126"/>
      <c r="C894" s="126"/>
      <c r="D894" s="126"/>
      <c r="E894" s="126"/>
      <c r="F894" s="126"/>
      <c r="G894" s="126"/>
      <c r="H894" s="126"/>
      <c r="I894" s="126"/>
      <c r="J894" s="126"/>
      <c r="K894" s="126"/>
      <c r="L894" s="126"/>
      <c r="M894" s="126"/>
      <c r="N894" s="126"/>
      <c r="O894" s="126"/>
      <c r="P894" s="126"/>
      <c r="Q894" s="126"/>
      <c r="R894" s="126"/>
      <c r="S894" s="126"/>
      <c r="T894" s="126"/>
      <c r="U894" s="126"/>
      <c r="V894" s="126"/>
      <c r="W894" s="126"/>
      <c r="X894" s="126"/>
      <c r="Y894" s="126"/>
      <c r="Z894" s="126"/>
    </row>
    <row r="895" spans="1:26" ht="12.7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row>
    <row r="896" spans="1:26" ht="12.75" customHeight="1">
      <c r="A896" s="126"/>
      <c r="B896" s="126"/>
      <c r="C896" s="126"/>
      <c r="D896" s="126"/>
      <c r="E896" s="126"/>
      <c r="F896" s="126"/>
      <c r="G896" s="126"/>
      <c r="H896" s="126"/>
      <c r="I896" s="126"/>
      <c r="J896" s="126"/>
      <c r="K896" s="126"/>
      <c r="L896" s="126"/>
      <c r="M896" s="126"/>
      <c r="N896" s="126"/>
      <c r="O896" s="126"/>
      <c r="P896" s="126"/>
      <c r="Q896" s="126"/>
      <c r="R896" s="126"/>
      <c r="S896" s="126"/>
      <c r="T896" s="126"/>
      <c r="U896" s="126"/>
      <c r="V896" s="126"/>
      <c r="W896" s="126"/>
      <c r="X896" s="126"/>
      <c r="Y896" s="126"/>
      <c r="Z896" s="126"/>
    </row>
    <row r="897" spans="1:26" ht="12.75" customHeigh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row>
    <row r="898" spans="1:26" ht="12.75" customHeight="1">
      <c r="A898" s="126"/>
      <c r="B898" s="126"/>
      <c r="C898" s="126"/>
      <c r="D898" s="126"/>
      <c r="E898" s="126"/>
      <c r="F898" s="126"/>
      <c r="G898" s="126"/>
      <c r="H898" s="126"/>
      <c r="I898" s="126"/>
      <c r="J898" s="126"/>
      <c r="K898" s="126"/>
      <c r="L898" s="126"/>
      <c r="M898" s="126"/>
      <c r="N898" s="126"/>
      <c r="O898" s="126"/>
      <c r="P898" s="126"/>
      <c r="Q898" s="126"/>
      <c r="R898" s="126"/>
      <c r="S898" s="126"/>
      <c r="T898" s="126"/>
      <c r="U898" s="126"/>
      <c r="V898" s="126"/>
      <c r="W898" s="126"/>
      <c r="X898" s="126"/>
      <c r="Y898" s="126"/>
      <c r="Z898" s="126"/>
    </row>
    <row r="899" spans="1:26" ht="12.75" customHeight="1">
      <c r="A899" s="126"/>
      <c r="B899" s="126"/>
      <c r="C899" s="126"/>
      <c r="D899" s="126"/>
      <c r="E899" s="126"/>
      <c r="F899" s="126"/>
      <c r="G899" s="126"/>
      <c r="H899" s="126"/>
      <c r="I899" s="126"/>
      <c r="J899" s="126"/>
      <c r="K899" s="126"/>
      <c r="L899" s="126"/>
      <c r="M899" s="126"/>
      <c r="N899" s="126"/>
      <c r="O899" s="126"/>
      <c r="P899" s="126"/>
      <c r="Q899" s="126"/>
      <c r="R899" s="126"/>
      <c r="S899" s="126"/>
      <c r="T899" s="126"/>
      <c r="U899" s="126"/>
      <c r="V899" s="126"/>
      <c r="W899" s="126"/>
      <c r="X899" s="126"/>
      <c r="Y899" s="126"/>
      <c r="Z899" s="126"/>
    </row>
    <row r="900" spans="1:26" ht="12.75" customHeight="1">
      <c r="A900" s="126"/>
      <c r="B900" s="126"/>
      <c r="C900" s="126"/>
      <c r="D900" s="126"/>
      <c r="E900" s="126"/>
      <c r="F900" s="126"/>
      <c r="G900" s="126"/>
      <c r="H900" s="126"/>
      <c r="I900" s="126"/>
      <c r="J900" s="126"/>
      <c r="K900" s="126"/>
      <c r="L900" s="126"/>
      <c r="M900" s="126"/>
      <c r="N900" s="126"/>
      <c r="O900" s="126"/>
      <c r="P900" s="126"/>
      <c r="Q900" s="126"/>
      <c r="R900" s="126"/>
      <c r="S900" s="126"/>
      <c r="T900" s="126"/>
      <c r="U900" s="126"/>
      <c r="V900" s="126"/>
      <c r="W900" s="126"/>
      <c r="X900" s="126"/>
      <c r="Y900" s="126"/>
      <c r="Z900" s="126"/>
    </row>
    <row r="901" spans="1:26" ht="12.75" customHeight="1">
      <c r="A901" s="126"/>
      <c r="B901" s="126"/>
      <c r="C901" s="126"/>
      <c r="D901" s="126"/>
      <c r="E901" s="126"/>
      <c r="F901" s="126"/>
      <c r="G901" s="126"/>
      <c r="H901" s="126"/>
      <c r="I901" s="126"/>
      <c r="J901" s="126"/>
      <c r="K901" s="126"/>
      <c r="L901" s="126"/>
      <c r="M901" s="126"/>
      <c r="N901" s="126"/>
      <c r="O901" s="126"/>
      <c r="P901" s="126"/>
      <c r="Q901" s="126"/>
      <c r="R901" s="126"/>
      <c r="S901" s="126"/>
      <c r="T901" s="126"/>
      <c r="U901" s="126"/>
      <c r="V901" s="126"/>
      <c r="W901" s="126"/>
      <c r="X901" s="126"/>
      <c r="Y901" s="126"/>
      <c r="Z901" s="126"/>
    </row>
    <row r="902" spans="1:26" ht="12.75" customHeight="1">
      <c r="A902" s="126"/>
      <c r="B902" s="126"/>
      <c r="C902" s="126"/>
      <c r="D902" s="126"/>
      <c r="E902" s="126"/>
      <c r="F902" s="126"/>
      <c r="G902" s="126"/>
      <c r="H902" s="126"/>
      <c r="I902" s="126"/>
      <c r="J902" s="126"/>
      <c r="K902" s="126"/>
      <c r="L902" s="126"/>
      <c r="M902" s="126"/>
      <c r="N902" s="126"/>
      <c r="O902" s="126"/>
      <c r="P902" s="126"/>
      <c r="Q902" s="126"/>
      <c r="R902" s="126"/>
      <c r="S902" s="126"/>
      <c r="T902" s="126"/>
      <c r="U902" s="126"/>
      <c r="V902" s="126"/>
      <c r="W902" s="126"/>
      <c r="X902" s="126"/>
      <c r="Y902" s="126"/>
      <c r="Z902" s="126"/>
    </row>
    <row r="903" spans="1:26" ht="12.75" customHeight="1">
      <c r="A903" s="126"/>
      <c r="B903" s="126"/>
      <c r="C903" s="126"/>
      <c r="D903" s="126"/>
      <c r="E903" s="126"/>
      <c r="F903" s="126"/>
      <c r="G903" s="126"/>
      <c r="H903" s="126"/>
      <c r="I903" s="126"/>
      <c r="J903" s="126"/>
      <c r="K903" s="126"/>
      <c r="L903" s="126"/>
      <c r="M903" s="126"/>
      <c r="N903" s="126"/>
      <c r="O903" s="126"/>
      <c r="P903" s="126"/>
      <c r="Q903" s="126"/>
      <c r="R903" s="126"/>
      <c r="S903" s="126"/>
      <c r="T903" s="126"/>
      <c r="U903" s="126"/>
      <c r="V903" s="126"/>
      <c r="W903" s="126"/>
      <c r="X903" s="126"/>
      <c r="Y903" s="126"/>
      <c r="Z903" s="126"/>
    </row>
    <row r="904" spans="1:26" ht="12.75" customHeight="1">
      <c r="A904" s="126"/>
      <c r="B904" s="126"/>
      <c r="C904" s="126"/>
      <c r="D904" s="126"/>
      <c r="E904" s="126"/>
      <c r="F904" s="126"/>
      <c r="G904" s="126"/>
      <c r="H904" s="126"/>
      <c r="I904" s="126"/>
      <c r="J904" s="126"/>
      <c r="K904" s="126"/>
      <c r="L904" s="126"/>
      <c r="M904" s="126"/>
      <c r="N904" s="126"/>
      <c r="O904" s="126"/>
      <c r="P904" s="126"/>
      <c r="Q904" s="126"/>
      <c r="R904" s="126"/>
      <c r="S904" s="126"/>
      <c r="T904" s="126"/>
      <c r="U904" s="126"/>
      <c r="V904" s="126"/>
      <c r="W904" s="126"/>
      <c r="X904" s="126"/>
      <c r="Y904" s="126"/>
      <c r="Z904" s="126"/>
    </row>
    <row r="905" spans="1:26" ht="12.75" customHeight="1">
      <c r="A905" s="126"/>
      <c r="B905" s="126"/>
      <c r="C905" s="126"/>
      <c r="D905" s="126"/>
      <c r="E905" s="126"/>
      <c r="F905" s="126"/>
      <c r="G905" s="126"/>
      <c r="H905" s="126"/>
      <c r="I905" s="126"/>
      <c r="J905" s="126"/>
      <c r="K905" s="126"/>
      <c r="L905" s="126"/>
      <c r="M905" s="126"/>
      <c r="N905" s="126"/>
      <c r="O905" s="126"/>
      <c r="P905" s="126"/>
      <c r="Q905" s="126"/>
      <c r="R905" s="126"/>
      <c r="S905" s="126"/>
      <c r="T905" s="126"/>
      <c r="U905" s="126"/>
      <c r="V905" s="126"/>
      <c r="W905" s="126"/>
      <c r="X905" s="126"/>
      <c r="Y905" s="126"/>
      <c r="Z905" s="126"/>
    </row>
    <row r="906" spans="1:26" ht="12.75" customHeight="1">
      <c r="A906" s="126"/>
      <c r="B906" s="126"/>
      <c r="C906" s="126"/>
      <c r="D906" s="126"/>
      <c r="E906" s="126"/>
      <c r="F906" s="126"/>
      <c r="G906" s="126"/>
      <c r="H906" s="126"/>
      <c r="I906" s="126"/>
      <c r="J906" s="126"/>
      <c r="K906" s="126"/>
      <c r="L906" s="126"/>
      <c r="M906" s="126"/>
      <c r="N906" s="126"/>
      <c r="O906" s="126"/>
      <c r="P906" s="126"/>
      <c r="Q906" s="126"/>
      <c r="R906" s="126"/>
      <c r="S906" s="126"/>
      <c r="T906" s="126"/>
      <c r="U906" s="126"/>
      <c r="V906" s="126"/>
      <c r="W906" s="126"/>
      <c r="X906" s="126"/>
      <c r="Y906" s="126"/>
      <c r="Z906" s="126"/>
    </row>
    <row r="907" spans="1:26" ht="12.75" customHeight="1">
      <c r="A907" s="126"/>
      <c r="B907" s="126"/>
      <c r="C907" s="126"/>
      <c r="D907" s="126"/>
      <c r="E907" s="126"/>
      <c r="F907" s="126"/>
      <c r="G907" s="126"/>
      <c r="H907" s="126"/>
      <c r="I907" s="126"/>
      <c r="J907" s="126"/>
      <c r="K907" s="126"/>
      <c r="L907" s="126"/>
      <c r="M907" s="126"/>
      <c r="N907" s="126"/>
      <c r="O907" s="126"/>
      <c r="P907" s="126"/>
      <c r="Q907" s="126"/>
      <c r="R907" s="126"/>
      <c r="S907" s="126"/>
      <c r="T907" s="126"/>
      <c r="U907" s="126"/>
      <c r="V907" s="126"/>
      <c r="W907" s="126"/>
      <c r="X907" s="126"/>
      <c r="Y907" s="126"/>
      <c r="Z907" s="126"/>
    </row>
    <row r="908" spans="1:26" ht="12.75" customHeight="1">
      <c r="A908" s="126"/>
      <c r="B908" s="126"/>
      <c r="C908" s="126"/>
      <c r="D908" s="126"/>
      <c r="E908" s="126"/>
      <c r="F908" s="126"/>
      <c r="G908" s="126"/>
      <c r="H908" s="126"/>
      <c r="I908" s="126"/>
      <c r="J908" s="126"/>
      <c r="K908" s="126"/>
      <c r="L908" s="126"/>
      <c r="M908" s="126"/>
      <c r="N908" s="126"/>
      <c r="O908" s="126"/>
      <c r="P908" s="126"/>
      <c r="Q908" s="126"/>
      <c r="R908" s="126"/>
      <c r="S908" s="126"/>
      <c r="T908" s="126"/>
      <c r="U908" s="126"/>
      <c r="V908" s="126"/>
      <c r="W908" s="126"/>
      <c r="X908" s="126"/>
      <c r="Y908" s="126"/>
      <c r="Z908" s="126"/>
    </row>
    <row r="909" spans="1:26" ht="12.75" customHeight="1">
      <c r="A909" s="126"/>
      <c r="B909" s="126"/>
      <c r="C909" s="126"/>
      <c r="D909" s="126"/>
      <c r="E909" s="126"/>
      <c r="F909" s="126"/>
      <c r="G909" s="126"/>
      <c r="H909" s="126"/>
      <c r="I909" s="126"/>
      <c r="J909" s="126"/>
      <c r="K909" s="126"/>
      <c r="L909" s="126"/>
      <c r="M909" s="126"/>
      <c r="N909" s="126"/>
      <c r="O909" s="126"/>
      <c r="P909" s="126"/>
      <c r="Q909" s="126"/>
      <c r="R909" s="126"/>
      <c r="S909" s="126"/>
      <c r="T909" s="126"/>
      <c r="U909" s="126"/>
      <c r="V909" s="126"/>
      <c r="W909" s="126"/>
      <c r="X909" s="126"/>
      <c r="Y909" s="126"/>
      <c r="Z909" s="126"/>
    </row>
    <row r="910" spans="1:26" ht="12.75" customHeight="1">
      <c r="A910" s="126"/>
      <c r="B910" s="126"/>
      <c r="C910" s="126"/>
      <c r="D910" s="126"/>
      <c r="E910" s="126"/>
      <c r="F910" s="126"/>
      <c r="G910" s="126"/>
      <c r="H910" s="126"/>
      <c r="I910" s="126"/>
      <c r="J910" s="126"/>
      <c r="K910" s="126"/>
      <c r="L910" s="126"/>
      <c r="M910" s="126"/>
      <c r="N910" s="126"/>
      <c r="O910" s="126"/>
      <c r="P910" s="126"/>
      <c r="Q910" s="126"/>
      <c r="R910" s="126"/>
      <c r="S910" s="126"/>
      <c r="T910" s="126"/>
      <c r="U910" s="126"/>
      <c r="V910" s="126"/>
      <c r="W910" s="126"/>
      <c r="X910" s="126"/>
      <c r="Y910" s="126"/>
      <c r="Z910" s="126"/>
    </row>
    <row r="911" spans="1:26" ht="12.75" customHeight="1">
      <c r="A911" s="126"/>
      <c r="B911" s="126"/>
      <c r="C911" s="126"/>
      <c r="D911" s="126"/>
      <c r="E911" s="126"/>
      <c r="F911" s="126"/>
      <c r="G911" s="126"/>
      <c r="H911" s="126"/>
      <c r="I911" s="126"/>
      <c r="J911" s="126"/>
      <c r="K911" s="126"/>
      <c r="L911" s="126"/>
      <c r="M911" s="126"/>
      <c r="N911" s="126"/>
      <c r="O911" s="126"/>
      <c r="P911" s="126"/>
      <c r="Q911" s="126"/>
      <c r="R911" s="126"/>
      <c r="S911" s="126"/>
      <c r="T911" s="126"/>
      <c r="U911" s="126"/>
      <c r="V911" s="126"/>
      <c r="W911" s="126"/>
      <c r="X911" s="126"/>
      <c r="Y911" s="126"/>
      <c r="Z911" s="126"/>
    </row>
    <row r="912" spans="1:26" ht="12.75" customHeight="1">
      <c r="A912" s="126"/>
      <c r="B912" s="126"/>
      <c r="C912" s="126"/>
      <c r="D912" s="126"/>
      <c r="E912" s="126"/>
      <c r="F912" s="126"/>
      <c r="G912" s="126"/>
      <c r="H912" s="126"/>
      <c r="I912" s="126"/>
      <c r="J912" s="126"/>
      <c r="K912" s="126"/>
      <c r="L912" s="126"/>
      <c r="M912" s="126"/>
      <c r="N912" s="126"/>
      <c r="O912" s="126"/>
      <c r="P912" s="126"/>
      <c r="Q912" s="126"/>
      <c r="R912" s="126"/>
      <c r="S912" s="126"/>
      <c r="T912" s="126"/>
      <c r="U912" s="126"/>
      <c r="V912" s="126"/>
      <c r="W912" s="126"/>
      <c r="X912" s="126"/>
      <c r="Y912" s="126"/>
      <c r="Z912" s="126"/>
    </row>
    <row r="913" spans="1:26" ht="12.75" customHeight="1">
      <c r="A913" s="126"/>
      <c r="B913" s="126"/>
      <c r="C913" s="126"/>
      <c r="D913" s="126"/>
      <c r="E913" s="126"/>
      <c r="F913" s="126"/>
      <c r="G913" s="126"/>
      <c r="H913" s="126"/>
      <c r="I913" s="126"/>
      <c r="J913" s="126"/>
      <c r="K913" s="126"/>
      <c r="L913" s="126"/>
      <c r="M913" s="126"/>
      <c r="N913" s="126"/>
      <c r="O913" s="126"/>
      <c r="P913" s="126"/>
      <c r="Q913" s="126"/>
      <c r="R913" s="126"/>
      <c r="S913" s="126"/>
      <c r="T913" s="126"/>
      <c r="U913" s="126"/>
      <c r="V913" s="126"/>
      <c r="W913" s="126"/>
      <c r="X913" s="126"/>
      <c r="Y913" s="126"/>
      <c r="Z913" s="126"/>
    </row>
    <row r="914" spans="1:26" ht="12.75" customHeight="1">
      <c r="A914" s="126"/>
      <c r="B914" s="126"/>
      <c r="C914" s="126"/>
      <c r="D914" s="126"/>
      <c r="E914" s="126"/>
      <c r="F914" s="126"/>
      <c r="G914" s="126"/>
      <c r="H914" s="126"/>
      <c r="I914" s="126"/>
      <c r="J914" s="126"/>
      <c r="K914" s="126"/>
      <c r="L914" s="126"/>
      <c r="M914" s="126"/>
      <c r="N914" s="126"/>
      <c r="O914" s="126"/>
      <c r="P914" s="126"/>
      <c r="Q914" s="126"/>
      <c r="R914" s="126"/>
      <c r="S914" s="126"/>
      <c r="T914" s="126"/>
      <c r="U914" s="126"/>
      <c r="V914" s="126"/>
      <c r="W914" s="126"/>
      <c r="X914" s="126"/>
      <c r="Y914" s="126"/>
      <c r="Z914" s="126"/>
    </row>
    <row r="915" spans="1:26" ht="12.75" customHeight="1">
      <c r="A915" s="126"/>
      <c r="B915" s="126"/>
      <c r="C915" s="126"/>
      <c r="D915" s="126"/>
      <c r="E915" s="126"/>
      <c r="F915" s="126"/>
      <c r="G915" s="126"/>
      <c r="H915" s="126"/>
      <c r="I915" s="126"/>
      <c r="J915" s="126"/>
      <c r="K915" s="126"/>
      <c r="L915" s="126"/>
      <c r="M915" s="126"/>
      <c r="N915" s="126"/>
      <c r="O915" s="126"/>
      <c r="P915" s="126"/>
      <c r="Q915" s="126"/>
      <c r="R915" s="126"/>
      <c r="S915" s="126"/>
      <c r="T915" s="126"/>
      <c r="U915" s="126"/>
      <c r="V915" s="126"/>
      <c r="W915" s="126"/>
      <c r="X915" s="126"/>
      <c r="Y915" s="126"/>
      <c r="Z915" s="126"/>
    </row>
    <row r="916" spans="1:26" ht="12.75" customHeight="1">
      <c r="A916" s="126"/>
      <c r="B916" s="126"/>
      <c r="C916" s="126"/>
      <c r="D916" s="126"/>
      <c r="E916" s="126"/>
      <c r="F916" s="126"/>
      <c r="G916" s="126"/>
      <c r="H916" s="126"/>
      <c r="I916" s="126"/>
      <c r="J916" s="126"/>
      <c r="K916" s="126"/>
      <c r="L916" s="126"/>
      <c r="M916" s="126"/>
      <c r="N916" s="126"/>
      <c r="O916" s="126"/>
      <c r="P916" s="126"/>
      <c r="Q916" s="126"/>
      <c r="R916" s="126"/>
      <c r="S916" s="126"/>
      <c r="T916" s="126"/>
      <c r="U916" s="126"/>
      <c r="V916" s="126"/>
      <c r="W916" s="126"/>
      <c r="X916" s="126"/>
      <c r="Y916" s="126"/>
      <c r="Z916" s="126"/>
    </row>
    <row r="917" spans="1:26" ht="12.75" customHeight="1">
      <c r="A917" s="126"/>
      <c r="B917" s="126"/>
      <c r="C917" s="126"/>
      <c r="D917" s="126"/>
      <c r="E917" s="126"/>
      <c r="F917" s="126"/>
      <c r="G917" s="126"/>
      <c r="H917" s="126"/>
      <c r="I917" s="126"/>
      <c r="J917" s="126"/>
      <c r="K917" s="126"/>
      <c r="L917" s="126"/>
      <c r="M917" s="126"/>
      <c r="N917" s="126"/>
      <c r="O917" s="126"/>
      <c r="P917" s="126"/>
      <c r="Q917" s="126"/>
      <c r="R917" s="126"/>
      <c r="S917" s="126"/>
      <c r="T917" s="126"/>
      <c r="U917" s="126"/>
      <c r="V917" s="126"/>
      <c r="W917" s="126"/>
      <c r="X917" s="126"/>
      <c r="Y917" s="126"/>
      <c r="Z917" s="126"/>
    </row>
    <row r="918" spans="1:26" ht="12.75" customHeight="1">
      <c r="A918" s="126"/>
      <c r="B918" s="126"/>
      <c r="C918" s="126"/>
      <c r="D918" s="126"/>
      <c r="E918" s="126"/>
      <c r="F918" s="126"/>
      <c r="G918" s="126"/>
      <c r="H918" s="126"/>
      <c r="I918" s="126"/>
      <c r="J918" s="126"/>
      <c r="K918" s="126"/>
      <c r="L918" s="126"/>
      <c r="M918" s="126"/>
      <c r="N918" s="126"/>
      <c r="O918" s="126"/>
      <c r="P918" s="126"/>
      <c r="Q918" s="126"/>
      <c r="R918" s="126"/>
      <c r="S918" s="126"/>
      <c r="T918" s="126"/>
      <c r="U918" s="126"/>
      <c r="V918" s="126"/>
      <c r="W918" s="126"/>
      <c r="X918" s="126"/>
      <c r="Y918" s="126"/>
      <c r="Z918" s="126"/>
    </row>
    <row r="919" spans="1:26" ht="12.75" customHeight="1">
      <c r="A919" s="126"/>
      <c r="B919" s="126"/>
      <c r="C919" s="126"/>
      <c r="D919" s="126"/>
      <c r="E919" s="126"/>
      <c r="F919" s="126"/>
      <c r="G919" s="126"/>
      <c r="H919" s="126"/>
      <c r="I919" s="126"/>
      <c r="J919" s="126"/>
      <c r="K919" s="126"/>
      <c r="L919" s="126"/>
      <c r="M919" s="126"/>
      <c r="N919" s="126"/>
      <c r="O919" s="126"/>
      <c r="P919" s="126"/>
      <c r="Q919" s="126"/>
      <c r="R919" s="126"/>
      <c r="S919" s="126"/>
      <c r="T919" s="126"/>
      <c r="U919" s="126"/>
      <c r="V919" s="126"/>
      <c r="W919" s="126"/>
      <c r="X919" s="126"/>
      <c r="Y919" s="126"/>
      <c r="Z919" s="126"/>
    </row>
    <row r="920" spans="1:26" ht="12.75" customHeight="1">
      <c r="A920" s="126"/>
      <c r="B920" s="126"/>
      <c r="C920" s="126"/>
      <c r="D920" s="126"/>
      <c r="E920" s="126"/>
      <c r="F920" s="126"/>
      <c r="G920" s="126"/>
      <c r="H920" s="126"/>
      <c r="I920" s="126"/>
      <c r="J920" s="126"/>
      <c r="K920" s="126"/>
      <c r="L920" s="126"/>
      <c r="M920" s="126"/>
      <c r="N920" s="126"/>
      <c r="O920" s="126"/>
      <c r="P920" s="126"/>
      <c r="Q920" s="126"/>
      <c r="R920" s="126"/>
      <c r="S920" s="126"/>
      <c r="T920" s="126"/>
      <c r="U920" s="126"/>
      <c r="V920" s="126"/>
      <c r="W920" s="126"/>
      <c r="X920" s="126"/>
      <c r="Y920" s="126"/>
      <c r="Z920" s="126"/>
    </row>
    <row r="921" spans="1:26" ht="12.75" customHeight="1">
      <c r="A921" s="126"/>
      <c r="B921" s="126"/>
      <c r="C921" s="126"/>
      <c r="D921" s="126"/>
      <c r="E921" s="126"/>
      <c r="F921" s="126"/>
      <c r="G921" s="126"/>
      <c r="H921" s="126"/>
      <c r="I921" s="126"/>
      <c r="J921" s="126"/>
      <c r="K921" s="126"/>
      <c r="L921" s="126"/>
      <c r="M921" s="126"/>
      <c r="N921" s="126"/>
      <c r="O921" s="126"/>
      <c r="P921" s="126"/>
      <c r="Q921" s="126"/>
      <c r="R921" s="126"/>
      <c r="S921" s="126"/>
      <c r="T921" s="126"/>
      <c r="U921" s="126"/>
      <c r="V921" s="126"/>
      <c r="W921" s="126"/>
      <c r="X921" s="126"/>
      <c r="Y921" s="126"/>
      <c r="Z921" s="126"/>
    </row>
    <row r="922" spans="1:26" ht="12.75" customHeight="1">
      <c r="A922" s="126"/>
      <c r="B922" s="126"/>
      <c r="C922" s="126"/>
      <c r="D922" s="126"/>
      <c r="E922" s="126"/>
      <c r="F922" s="126"/>
      <c r="G922" s="126"/>
      <c r="H922" s="126"/>
      <c r="I922" s="126"/>
      <c r="J922" s="126"/>
      <c r="K922" s="126"/>
      <c r="L922" s="126"/>
      <c r="M922" s="126"/>
      <c r="N922" s="126"/>
      <c r="O922" s="126"/>
      <c r="P922" s="126"/>
      <c r="Q922" s="126"/>
      <c r="R922" s="126"/>
      <c r="S922" s="126"/>
      <c r="T922" s="126"/>
      <c r="U922" s="126"/>
      <c r="V922" s="126"/>
      <c r="W922" s="126"/>
      <c r="X922" s="126"/>
      <c r="Y922" s="126"/>
      <c r="Z922" s="126"/>
    </row>
    <row r="923" spans="1:26" ht="12.75" customHeight="1">
      <c r="A923" s="126"/>
      <c r="B923" s="126"/>
      <c r="C923" s="126"/>
      <c r="D923" s="126"/>
      <c r="E923" s="126"/>
      <c r="F923" s="126"/>
      <c r="G923" s="126"/>
      <c r="H923" s="126"/>
      <c r="I923" s="126"/>
      <c r="J923" s="126"/>
      <c r="K923" s="126"/>
      <c r="L923" s="126"/>
      <c r="M923" s="126"/>
      <c r="N923" s="126"/>
      <c r="O923" s="126"/>
      <c r="P923" s="126"/>
      <c r="Q923" s="126"/>
      <c r="R923" s="126"/>
      <c r="S923" s="126"/>
      <c r="T923" s="126"/>
      <c r="U923" s="126"/>
      <c r="V923" s="126"/>
      <c r="W923" s="126"/>
      <c r="X923" s="126"/>
      <c r="Y923" s="126"/>
      <c r="Z923" s="126"/>
    </row>
    <row r="924" spans="1:26" ht="12.75" customHeight="1">
      <c r="A924" s="126"/>
      <c r="B924" s="126"/>
      <c r="C924" s="126"/>
      <c r="D924" s="126"/>
      <c r="E924" s="126"/>
      <c r="F924" s="126"/>
      <c r="G924" s="126"/>
      <c r="H924" s="126"/>
      <c r="I924" s="126"/>
      <c r="J924" s="126"/>
      <c r="K924" s="126"/>
      <c r="L924" s="126"/>
      <c r="M924" s="126"/>
      <c r="N924" s="126"/>
      <c r="O924" s="126"/>
      <c r="P924" s="126"/>
      <c r="Q924" s="126"/>
      <c r="R924" s="126"/>
      <c r="S924" s="126"/>
      <c r="T924" s="126"/>
      <c r="U924" s="126"/>
      <c r="V924" s="126"/>
      <c r="W924" s="126"/>
      <c r="X924" s="126"/>
      <c r="Y924" s="126"/>
      <c r="Z924" s="126"/>
    </row>
    <row r="925" spans="1:26" ht="12.75" customHeight="1">
      <c r="A925" s="126"/>
      <c r="B925" s="126"/>
      <c r="C925" s="126"/>
      <c r="D925" s="126"/>
      <c r="E925" s="126"/>
      <c r="F925" s="126"/>
      <c r="G925" s="126"/>
      <c r="H925" s="126"/>
      <c r="I925" s="126"/>
      <c r="J925" s="126"/>
      <c r="K925" s="126"/>
      <c r="L925" s="126"/>
      <c r="M925" s="126"/>
      <c r="N925" s="126"/>
      <c r="O925" s="126"/>
      <c r="P925" s="126"/>
      <c r="Q925" s="126"/>
      <c r="R925" s="126"/>
      <c r="S925" s="126"/>
      <c r="T925" s="126"/>
      <c r="U925" s="126"/>
      <c r="V925" s="126"/>
      <c r="W925" s="126"/>
      <c r="X925" s="126"/>
      <c r="Y925" s="126"/>
      <c r="Z925" s="126"/>
    </row>
    <row r="926" spans="1:26" ht="12.75" customHeight="1">
      <c r="A926" s="126"/>
      <c r="B926" s="126"/>
      <c r="C926" s="126"/>
      <c r="D926" s="126"/>
      <c r="E926" s="126"/>
      <c r="F926" s="126"/>
      <c r="G926" s="126"/>
      <c r="H926" s="126"/>
      <c r="I926" s="126"/>
      <c r="J926" s="126"/>
      <c r="K926" s="126"/>
      <c r="L926" s="126"/>
      <c r="M926" s="126"/>
      <c r="N926" s="126"/>
      <c r="O926" s="126"/>
      <c r="P926" s="126"/>
      <c r="Q926" s="126"/>
      <c r="R926" s="126"/>
      <c r="S926" s="126"/>
      <c r="T926" s="126"/>
      <c r="U926" s="126"/>
      <c r="V926" s="126"/>
      <c r="W926" s="126"/>
      <c r="X926" s="126"/>
      <c r="Y926" s="126"/>
      <c r="Z926" s="126"/>
    </row>
    <row r="927" spans="1:26" ht="12.75" customHeight="1">
      <c r="A927" s="126"/>
      <c r="B927" s="126"/>
      <c r="C927" s="126"/>
      <c r="D927" s="126"/>
      <c r="E927" s="126"/>
      <c r="F927" s="126"/>
      <c r="G927" s="126"/>
      <c r="H927" s="126"/>
      <c r="I927" s="126"/>
      <c r="J927" s="126"/>
      <c r="K927" s="126"/>
      <c r="L927" s="126"/>
      <c r="M927" s="126"/>
      <c r="N927" s="126"/>
      <c r="O927" s="126"/>
      <c r="P927" s="126"/>
      <c r="Q927" s="126"/>
      <c r="R927" s="126"/>
      <c r="S927" s="126"/>
      <c r="T927" s="126"/>
      <c r="U927" s="126"/>
      <c r="V927" s="126"/>
      <c r="W927" s="126"/>
      <c r="X927" s="126"/>
      <c r="Y927" s="126"/>
      <c r="Z927" s="126"/>
    </row>
    <row r="928" spans="1:26" ht="12.75" customHeight="1">
      <c r="A928" s="126"/>
      <c r="B928" s="126"/>
      <c r="C928" s="126"/>
      <c r="D928" s="126"/>
      <c r="E928" s="126"/>
      <c r="F928" s="126"/>
      <c r="G928" s="126"/>
      <c r="H928" s="126"/>
      <c r="I928" s="126"/>
      <c r="J928" s="126"/>
      <c r="K928" s="126"/>
      <c r="L928" s="126"/>
      <c r="M928" s="126"/>
      <c r="N928" s="126"/>
      <c r="O928" s="126"/>
      <c r="P928" s="126"/>
      <c r="Q928" s="126"/>
      <c r="R928" s="126"/>
      <c r="S928" s="126"/>
      <c r="T928" s="126"/>
      <c r="U928" s="126"/>
      <c r="V928" s="126"/>
      <c r="W928" s="126"/>
      <c r="X928" s="126"/>
      <c r="Y928" s="126"/>
      <c r="Z928" s="126"/>
    </row>
    <row r="929" spans="1:26" ht="12.75" customHeight="1">
      <c r="A929" s="126"/>
      <c r="B929" s="126"/>
      <c r="C929" s="126"/>
      <c r="D929" s="126"/>
      <c r="E929" s="126"/>
      <c r="F929" s="126"/>
      <c r="G929" s="126"/>
      <c r="H929" s="126"/>
      <c r="I929" s="126"/>
      <c r="J929" s="126"/>
      <c r="K929" s="126"/>
      <c r="L929" s="126"/>
      <c r="M929" s="126"/>
      <c r="N929" s="126"/>
      <c r="O929" s="126"/>
      <c r="P929" s="126"/>
      <c r="Q929" s="126"/>
      <c r="R929" s="126"/>
      <c r="S929" s="126"/>
      <c r="T929" s="126"/>
      <c r="U929" s="126"/>
      <c r="V929" s="126"/>
      <c r="W929" s="126"/>
      <c r="X929" s="126"/>
      <c r="Y929" s="126"/>
      <c r="Z929" s="126"/>
    </row>
    <row r="930" spans="1:26" ht="12.75" customHeight="1">
      <c r="A930" s="126"/>
      <c r="B930" s="126"/>
      <c r="C930" s="126"/>
      <c r="D930" s="126"/>
      <c r="E930" s="126"/>
      <c r="F930" s="126"/>
      <c r="G930" s="126"/>
      <c r="H930" s="126"/>
      <c r="I930" s="126"/>
      <c r="J930" s="126"/>
      <c r="K930" s="126"/>
      <c r="L930" s="126"/>
      <c r="M930" s="126"/>
      <c r="N930" s="126"/>
      <c r="O930" s="126"/>
      <c r="P930" s="126"/>
      <c r="Q930" s="126"/>
      <c r="R930" s="126"/>
      <c r="S930" s="126"/>
      <c r="T930" s="126"/>
      <c r="U930" s="126"/>
      <c r="V930" s="126"/>
      <c r="W930" s="126"/>
      <c r="X930" s="126"/>
      <c r="Y930" s="126"/>
      <c r="Z930" s="126"/>
    </row>
    <row r="931" spans="1:26" ht="12.75" customHeight="1">
      <c r="A931" s="126"/>
      <c r="B931" s="126"/>
      <c r="C931" s="126"/>
      <c r="D931" s="126"/>
      <c r="E931" s="126"/>
      <c r="F931" s="126"/>
      <c r="G931" s="126"/>
      <c r="H931" s="126"/>
      <c r="I931" s="126"/>
      <c r="J931" s="126"/>
      <c r="K931" s="126"/>
      <c r="L931" s="126"/>
      <c r="M931" s="126"/>
      <c r="N931" s="126"/>
      <c r="O931" s="126"/>
      <c r="P931" s="126"/>
      <c r="Q931" s="126"/>
      <c r="R931" s="126"/>
      <c r="S931" s="126"/>
      <c r="T931" s="126"/>
      <c r="U931" s="126"/>
      <c r="V931" s="126"/>
      <c r="W931" s="126"/>
      <c r="X931" s="126"/>
      <c r="Y931" s="126"/>
      <c r="Z931" s="126"/>
    </row>
    <row r="932" spans="1:26" ht="12.75" customHeight="1">
      <c r="A932" s="126"/>
      <c r="B932" s="126"/>
      <c r="C932" s="126"/>
      <c r="D932" s="126"/>
      <c r="E932" s="126"/>
      <c r="F932" s="126"/>
      <c r="G932" s="126"/>
      <c r="H932" s="126"/>
      <c r="I932" s="126"/>
      <c r="J932" s="126"/>
      <c r="K932" s="126"/>
      <c r="L932" s="126"/>
      <c r="M932" s="126"/>
      <c r="N932" s="126"/>
      <c r="O932" s="126"/>
      <c r="P932" s="126"/>
      <c r="Q932" s="126"/>
      <c r="R932" s="126"/>
      <c r="S932" s="126"/>
      <c r="T932" s="126"/>
      <c r="U932" s="126"/>
      <c r="V932" s="126"/>
      <c r="W932" s="126"/>
      <c r="X932" s="126"/>
      <c r="Y932" s="126"/>
      <c r="Z932" s="126"/>
    </row>
    <row r="933" spans="1:26" ht="12.75" customHeight="1">
      <c r="A933" s="126"/>
      <c r="B933" s="126"/>
      <c r="C933" s="126"/>
      <c r="D933" s="126"/>
      <c r="E933" s="126"/>
      <c r="F933" s="126"/>
      <c r="G933" s="126"/>
      <c r="H933" s="126"/>
      <c r="I933" s="126"/>
      <c r="J933" s="126"/>
      <c r="K933" s="126"/>
      <c r="L933" s="126"/>
      <c r="M933" s="126"/>
      <c r="N933" s="126"/>
      <c r="O933" s="126"/>
      <c r="P933" s="126"/>
      <c r="Q933" s="126"/>
      <c r="R933" s="126"/>
      <c r="S933" s="126"/>
      <c r="T933" s="126"/>
      <c r="U933" s="126"/>
      <c r="V933" s="126"/>
      <c r="W933" s="126"/>
      <c r="X933" s="126"/>
      <c r="Y933" s="126"/>
      <c r="Z933" s="126"/>
    </row>
    <row r="934" spans="1:26" ht="12.75" customHeight="1">
      <c r="A934" s="126"/>
      <c r="B934" s="126"/>
      <c r="C934" s="126"/>
      <c r="D934" s="126"/>
      <c r="E934" s="126"/>
      <c r="F934" s="126"/>
      <c r="G934" s="126"/>
      <c r="H934" s="126"/>
      <c r="I934" s="126"/>
      <c r="J934" s="126"/>
      <c r="K934" s="126"/>
      <c r="L934" s="126"/>
      <c r="M934" s="126"/>
      <c r="N934" s="126"/>
      <c r="O934" s="126"/>
      <c r="P934" s="126"/>
      <c r="Q934" s="126"/>
      <c r="R934" s="126"/>
      <c r="S934" s="126"/>
      <c r="T934" s="126"/>
      <c r="U934" s="126"/>
      <c r="V934" s="126"/>
      <c r="W934" s="126"/>
      <c r="X934" s="126"/>
      <c r="Y934" s="126"/>
      <c r="Z934" s="126"/>
    </row>
    <row r="935" spans="1:26" ht="12.75" customHeight="1">
      <c r="A935" s="126"/>
      <c r="B935" s="126"/>
      <c r="C935" s="126"/>
      <c r="D935" s="126"/>
      <c r="E935" s="126"/>
      <c r="F935" s="126"/>
      <c r="G935" s="126"/>
      <c r="H935" s="126"/>
      <c r="I935" s="126"/>
      <c r="J935" s="126"/>
      <c r="K935" s="126"/>
      <c r="L935" s="126"/>
      <c r="M935" s="126"/>
      <c r="N935" s="126"/>
      <c r="O935" s="126"/>
      <c r="P935" s="126"/>
      <c r="Q935" s="126"/>
      <c r="R935" s="126"/>
      <c r="S935" s="126"/>
      <c r="T935" s="126"/>
      <c r="U935" s="126"/>
      <c r="V935" s="126"/>
      <c r="W935" s="126"/>
      <c r="X935" s="126"/>
      <c r="Y935" s="126"/>
      <c r="Z935" s="126"/>
    </row>
    <row r="936" spans="1:26" ht="12.75" customHeight="1">
      <c r="A936" s="126"/>
      <c r="B936" s="126"/>
      <c r="C936" s="126"/>
      <c r="D936" s="126"/>
      <c r="E936" s="126"/>
      <c r="F936" s="126"/>
      <c r="G936" s="126"/>
      <c r="H936" s="126"/>
      <c r="I936" s="126"/>
      <c r="J936" s="126"/>
      <c r="K936" s="126"/>
      <c r="L936" s="126"/>
      <c r="M936" s="126"/>
      <c r="N936" s="126"/>
      <c r="O936" s="126"/>
      <c r="P936" s="126"/>
      <c r="Q936" s="126"/>
      <c r="R936" s="126"/>
      <c r="S936" s="126"/>
      <c r="T936" s="126"/>
      <c r="U936" s="126"/>
      <c r="V936" s="126"/>
      <c r="W936" s="126"/>
      <c r="X936" s="126"/>
      <c r="Y936" s="126"/>
      <c r="Z936" s="126"/>
    </row>
    <row r="937" spans="1:26" ht="12.75" customHeight="1">
      <c r="A937" s="126"/>
      <c r="B937" s="126"/>
      <c r="C937" s="126"/>
      <c r="D937" s="126"/>
      <c r="E937" s="126"/>
      <c r="F937" s="126"/>
      <c r="G937" s="126"/>
      <c r="H937" s="126"/>
      <c r="I937" s="126"/>
      <c r="J937" s="126"/>
      <c r="K937" s="126"/>
      <c r="L937" s="126"/>
      <c r="M937" s="126"/>
      <c r="N937" s="126"/>
      <c r="O937" s="126"/>
      <c r="P937" s="126"/>
      <c r="Q937" s="126"/>
      <c r="R937" s="126"/>
      <c r="S937" s="126"/>
      <c r="T937" s="126"/>
      <c r="U937" s="126"/>
      <c r="V937" s="126"/>
      <c r="W937" s="126"/>
      <c r="X937" s="126"/>
      <c r="Y937" s="126"/>
      <c r="Z937" s="126"/>
    </row>
    <row r="938" spans="1:26" ht="12.75" customHeight="1">
      <c r="A938" s="126"/>
      <c r="B938" s="126"/>
      <c r="C938" s="126"/>
      <c r="D938" s="126"/>
      <c r="E938" s="126"/>
      <c r="F938" s="126"/>
      <c r="G938" s="126"/>
      <c r="H938" s="126"/>
      <c r="I938" s="126"/>
      <c r="J938" s="126"/>
      <c r="K938" s="126"/>
      <c r="L938" s="126"/>
      <c r="M938" s="126"/>
      <c r="N938" s="126"/>
      <c r="O938" s="126"/>
      <c r="P938" s="126"/>
      <c r="Q938" s="126"/>
      <c r="R938" s="126"/>
      <c r="S938" s="126"/>
      <c r="T938" s="126"/>
      <c r="U938" s="126"/>
      <c r="V938" s="126"/>
      <c r="W938" s="126"/>
      <c r="X938" s="126"/>
      <c r="Y938" s="126"/>
      <c r="Z938" s="126"/>
    </row>
    <row r="939" spans="1:26" ht="12.75" customHeight="1">
      <c r="A939" s="126"/>
      <c r="B939" s="126"/>
      <c r="C939" s="126"/>
      <c r="D939" s="126"/>
      <c r="E939" s="126"/>
      <c r="F939" s="126"/>
      <c r="G939" s="126"/>
      <c r="H939" s="126"/>
      <c r="I939" s="126"/>
      <c r="J939" s="126"/>
      <c r="K939" s="126"/>
      <c r="L939" s="126"/>
      <c r="M939" s="126"/>
      <c r="N939" s="126"/>
      <c r="O939" s="126"/>
      <c r="P939" s="126"/>
      <c r="Q939" s="126"/>
      <c r="R939" s="126"/>
      <c r="S939" s="126"/>
      <c r="T939" s="126"/>
      <c r="U939" s="126"/>
      <c r="V939" s="126"/>
      <c r="W939" s="126"/>
      <c r="X939" s="126"/>
      <c r="Y939" s="126"/>
      <c r="Z939" s="126"/>
    </row>
    <row r="940" spans="1:26" ht="12.75"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row>
    <row r="941" spans="1:26" ht="12.75"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row>
    <row r="942" spans="1:26" ht="12.75" customHeight="1">
      <c r="A942" s="126"/>
      <c r="B942" s="126"/>
      <c r="C942" s="126"/>
      <c r="D942" s="126"/>
      <c r="E942" s="126"/>
      <c r="F942" s="126"/>
      <c r="G942" s="126"/>
      <c r="H942" s="126"/>
      <c r="I942" s="126"/>
      <c r="J942" s="126"/>
      <c r="K942" s="126"/>
      <c r="L942" s="126"/>
      <c r="M942" s="126"/>
      <c r="N942" s="126"/>
      <c r="O942" s="126"/>
      <c r="P942" s="126"/>
      <c r="Q942" s="126"/>
      <c r="R942" s="126"/>
      <c r="S942" s="126"/>
      <c r="T942" s="126"/>
      <c r="U942" s="126"/>
      <c r="V942" s="126"/>
      <c r="W942" s="126"/>
      <c r="X942" s="126"/>
      <c r="Y942" s="126"/>
      <c r="Z942" s="126"/>
    </row>
    <row r="943" spans="1:26" ht="12.75" customHeight="1">
      <c r="A943" s="126"/>
      <c r="B943" s="126"/>
      <c r="C943" s="126"/>
      <c r="D943" s="126"/>
      <c r="E943" s="126"/>
      <c r="F943" s="126"/>
      <c r="G943" s="126"/>
      <c r="H943" s="126"/>
      <c r="I943" s="126"/>
      <c r="J943" s="126"/>
      <c r="K943" s="126"/>
      <c r="L943" s="126"/>
      <c r="M943" s="126"/>
      <c r="N943" s="126"/>
      <c r="O943" s="126"/>
      <c r="P943" s="126"/>
      <c r="Q943" s="126"/>
      <c r="R943" s="126"/>
      <c r="S943" s="126"/>
      <c r="T943" s="126"/>
      <c r="U943" s="126"/>
      <c r="V943" s="126"/>
      <c r="W943" s="126"/>
      <c r="X943" s="126"/>
      <c r="Y943" s="126"/>
      <c r="Z943" s="126"/>
    </row>
    <row r="944" spans="1:26" ht="12.75" customHeight="1">
      <c r="A944" s="126"/>
      <c r="B944" s="126"/>
      <c r="C944" s="126"/>
      <c r="D944" s="126"/>
      <c r="E944" s="126"/>
      <c r="F944" s="126"/>
      <c r="G944" s="126"/>
      <c r="H944" s="126"/>
      <c r="I944" s="126"/>
      <c r="J944" s="126"/>
      <c r="K944" s="126"/>
      <c r="L944" s="126"/>
      <c r="M944" s="126"/>
      <c r="N944" s="126"/>
      <c r="O944" s="126"/>
      <c r="P944" s="126"/>
      <c r="Q944" s="126"/>
      <c r="R944" s="126"/>
      <c r="S944" s="126"/>
      <c r="T944" s="126"/>
      <c r="U944" s="126"/>
      <c r="V944" s="126"/>
      <c r="W944" s="126"/>
      <c r="X944" s="126"/>
      <c r="Y944" s="126"/>
      <c r="Z944" s="126"/>
    </row>
    <row r="945" spans="1:26" ht="12.7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row>
    <row r="946" spans="1:26" ht="12.75" customHeight="1">
      <c r="A946" s="126"/>
      <c r="B946" s="126"/>
      <c r="C946" s="126"/>
      <c r="D946" s="126"/>
      <c r="E946" s="126"/>
      <c r="F946" s="126"/>
      <c r="G946" s="126"/>
      <c r="H946" s="126"/>
      <c r="I946" s="126"/>
      <c r="J946" s="126"/>
      <c r="K946" s="126"/>
      <c r="L946" s="126"/>
      <c r="M946" s="126"/>
      <c r="N946" s="126"/>
      <c r="O946" s="126"/>
      <c r="P946" s="126"/>
      <c r="Q946" s="126"/>
      <c r="R946" s="126"/>
      <c r="S946" s="126"/>
      <c r="T946" s="126"/>
      <c r="U946" s="126"/>
      <c r="V946" s="126"/>
      <c r="W946" s="126"/>
      <c r="X946" s="126"/>
      <c r="Y946" s="126"/>
      <c r="Z946" s="126"/>
    </row>
    <row r="947" spans="1:26" ht="12.75" customHeigh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row>
    <row r="948" spans="1:26" ht="12.75" customHeight="1">
      <c r="A948" s="126"/>
      <c r="B948" s="126"/>
      <c r="C948" s="126"/>
      <c r="D948" s="126"/>
      <c r="E948" s="126"/>
      <c r="F948" s="126"/>
      <c r="G948" s="126"/>
      <c r="H948" s="126"/>
      <c r="I948" s="126"/>
      <c r="J948" s="126"/>
      <c r="K948" s="126"/>
      <c r="L948" s="126"/>
      <c r="M948" s="126"/>
      <c r="N948" s="126"/>
      <c r="O948" s="126"/>
      <c r="P948" s="126"/>
      <c r="Q948" s="126"/>
      <c r="R948" s="126"/>
      <c r="S948" s="126"/>
      <c r="T948" s="126"/>
      <c r="U948" s="126"/>
      <c r="V948" s="126"/>
      <c r="W948" s="126"/>
      <c r="X948" s="126"/>
      <c r="Y948" s="126"/>
      <c r="Z948" s="126"/>
    </row>
    <row r="949" spans="1:26" ht="12.75" customHeight="1">
      <c r="A949" s="126"/>
      <c r="B949" s="126"/>
      <c r="C949" s="126"/>
      <c r="D949" s="126"/>
      <c r="E949" s="126"/>
      <c r="F949" s="126"/>
      <c r="G949" s="126"/>
      <c r="H949" s="126"/>
      <c r="I949" s="126"/>
      <c r="J949" s="126"/>
      <c r="K949" s="126"/>
      <c r="L949" s="126"/>
      <c r="M949" s="126"/>
      <c r="N949" s="126"/>
      <c r="O949" s="126"/>
      <c r="P949" s="126"/>
      <c r="Q949" s="126"/>
      <c r="R949" s="126"/>
      <c r="S949" s="126"/>
      <c r="T949" s="126"/>
      <c r="U949" s="126"/>
      <c r="V949" s="126"/>
      <c r="W949" s="126"/>
      <c r="X949" s="126"/>
      <c r="Y949" s="126"/>
      <c r="Z949" s="126"/>
    </row>
    <row r="950" spans="1:26" ht="12.75" customHeight="1">
      <c r="A950" s="126"/>
      <c r="B950" s="126"/>
      <c r="C950" s="126"/>
      <c r="D950" s="126"/>
      <c r="E950" s="126"/>
      <c r="F950" s="126"/>
      <c r="G950" s="126"/>
      <c r="H950" s="126"/>
      <c r="I950" s="126"/>
      <c r="J950" s="126"/>
      <c r="K950" s="126"/>
      <c r="L950" s="126"/>
      <c r="M950" s="126"/>
      <c r="N950" s="126"/>
      <c r="O950" s="126"/>
      <c r="P950" s="126"/>
      <c r="Q950" s="126"/>
      <c r="R950" s="126"/>
      <c r="S950" s="126"/>
      <c r="T950" s="126"/>
      <c r="U950" s="126"/>
      <c r="V950" s="126"/>
      <c r="W950" s="126"/>
      <c r="X950" s="126"/>
      <c r="Y950" s="126"/>
      <c r="Z950" s="126"/>
    </row>
    <row r="951" spans="1:26" ht="12.75" customHeight="1">
      <c r="A951" s="126"/>
      <c r="B951" s="126"/>
      <c r="C951" s="126"/>
      <c r="D951" s="126"/>
      <c r="E951" s="126"/>
      <c r="F951" s="126"/>
      <c r="G951" s="126"/>
      <c r="H951" s="126"/>
      <c r="I951" s="126"/>
      <c r="J951" s="126"/>
      <c r="K951" s="126"/>
      <c r="L951" s="126"/>
      <c r="M951" s="126"/>
      <c r="N951" s="126"/>
      <c r="O951" s="126"/>
      <c r="P951" s="126"/>
      <c r="Q951" s="126"/>
      <c r="R951" s="126"/>
      <c r="S951" s="126"/>
      <c r="T951" s="126"/>
      <c r="U951" s="126"/>
      <c r="V951" s="126"/>
      <c r="W951" s="126"/>
      <c r="X951" s="126"/>
      <c r="Y951" s="126"/>
      <c r="Z951" s="126"/>
    </row>
    <row r="952" spans="1:26" ht="12.75" customHeight="1">
      <c r="A952" s="126"/>
      <c r="B952" s="126"/>
      <c r="C952" s="126"/>
      <c r="D952" s="126"/>
      <c r="E952" s="126"/>
      <c r="F952" s="126"/>
      <c r="G952" s="126"/>
      <c r="H952" s="126"/>
      <c r="I952" s="126"/>
      <c r="J952" s="126"/>
      <c r="K952" s="126"/>
      <c r="L952" s="126"/>
      <c r="M952" s="126"/>
      <c r="N952" s="126"/>
      <c r="O952" s="126"/>
      <c r="P952" s="126"/>
      <c r="Q952" s="126"/>
      <c r="R952" s="126"/>
      <c r="S952" s="126"/>
      <c r="T952" s="126"/>
      <c r="U952" s="126"/>
      <c r="V952" s="126"/>
      <c r="W952" s="126"/>
      <c r="X952" s="126"/>
      <c r="Y952" s="126"/>
      <c r="Z952" s="126"/>
    </row>
    <row r="953" spans="1:26" ht="12.75" customHeight="1">
      <c r="A953" s="126"/>
      <c r="B953" s="126"/>
      <c r="C953" s="126"/>
      <c r="D953" s="126"/>
      <c r="E953" s="126"/>
      <c r="F953" s="126"/>
      <c r="G953" s="126"/>
      <c r="H953" s="126"/>
      <c r="I953" s="126"/>
      <c r="J953" s="126"/>
      <c r="K953" s="126"/>
      <c r="L953" s="126"/>
      <c r="M953" s="126"/>
      <c r="N953" s="126"/>
      <c r="O953" s="126"/>
      <c r="P953" s="126"/>
      <c r="Q953" s="126"/>
      <c r="R953" s="126"/>
      <c r="S953" s="126"/>
      <c r="T953" s="126"/>
      <c r="U953" s="126"/>
      <c r="V953" s="126"/>
      <c r="W953" s="126"/>
      <c r="X953" s="126"/>
      <c r="Y953" s="126"/>
      <c r="Z953" s="126"/>
    </row>
    <row r="954" spans="1:26" ht="12.75" customHeight="1">
      <c r="A954" s="126"/>
      <c r="B954" s="126"/>
      <c r="C954" s="126"/>
      <c r="D954" s="126"/>
      <c r="E954" s="126"/>
      <c r="F954" s="126"/>
      <c r="G954" s="126"/>
      <c r="H954" s="126"/>
      <c r="I954" s="126"/>
      <c r="J954" s="126"/>
      <c r="K954" s="126"/>
      <c r="L954" s="126"/>
      <c r="M954" s="126"/>
      <c r="N954" s="126"/>
      <c r="O954" s="126"/>
      <c r="P954" s="126"/>
      <c r="Q954" s="126"/>
      <c r="R954" s="126"/>
      <c r="S954" s="126"/>
      <c r="T954" s="126"/>
      <c r="U954" s="126"/>
      <c r="V954" s="126"/>
      <c r="W954" s="126"/>
      <c r="X954" s="126"/>
      <c r="Y954" s="126"/>
      <c r="Z954" s="126"/>
    </row>
    <row r="955" spans="1:26" ht="12.75" customHeight="1">
      <c r="A955" s="126"/>
      <c r="B955" s="126"/>
      <c r="C955" s="126"/>
      <c r="D955" s="126"/>
      <c r="E955" s="126"/>
      <c r="F955" s="126"/>
      <c r="G955" s="126"/>
      <c r="H955" s="126"/>
      <c r="I955" s="126"/>
      <c r="J955" s="126"/>
      <c r="K955" s="126"/>
      <c r="L955" s="126"/>
      <c r="M955" s="126"/>
      <c r="N955" s="126"/>
      <c r="O955" s="126"/>
      <c r="P955" s="126"/>
      <c r="Q955" s="126"/>
      <c r="R955" s="126"/>
      <c r="S955" s="126"/>
      <c r="T955" s="126"/>
      <c r="U955" s="126"/>
      <c r="V955" s="126"/>
      <c r="W955" s="126"/>
      <c r="X955" s="126"/>
      <c r="Y955" s="126"/>
      <c r="Z955" s="126"/>
    </row>
    <row r="956" spans="1:26" ht="12.75" customHeight="1">
      <c r="A956" s="126"/>
      <c r="B956" s="126"/>
      <c r="C956" s="126"/>
      <c r="D956" s="126"/>
      <c r="E956" s="126"/>
      <c r="F956" s="126"/>
      <c r="G956" s="126"/>
      <c r="H956" s="126"/>
      <c r="I956" s="126"/>
      <c r="J956" s="126"/>
      <c r="K956" s="126"/>
      <c r="L956" s="126"/>
      <c r="M956" s="126"/>
      <c r="N956" s="126"/>
      <c r="O956" s="126"/>
      <c r="P956" s="126"/>
      <c r="Q956" s="126"/>
      <c r="R956" s="126"/>
      <c r="S956" s="126"/>
      <c r="T956" s="126"/>
      <c r="U956" s="126"/>
      <c r="V956" s="126"/>
      <c r="W956" s="126"/>
      <c r="X956" s="126"/>
      <c r="Y956" s="126"/>
      <c r="Z956" s="126"/>
    </row>
    <row r="957" spans="1:26" ht="12.75" customHeight="1">
      <c r="A957" s="126"/>
      <c r="B957" s="126"/>
      <c r="C957" s="126"/>
      <c r="D957" s="126"/>
      <c r="E957" s="126"/>
      <c r="F957" s="126"/>
      <c r="G957" s="126"/>
      <c r="H957" s="126"/>
      <c r="I957" s="126"/>
      <c r="J957" s="126"/>
      <c r="K957" s="126"/>
      <c r="L957" s="126"/>
      <c r="M957" s="126"/>
      <c r="N957" s="126"/>
      <c r="O957" s="126"/>
      <c r="P957" s="126"/>
      <c r="Q957" s="126"/>
      <c r="R957" s="126"/>
      <c r="S957" s="126"/>
      <c r="T957" s="126"/>
      <c r="U957" s="126"/>
      <c r="V957" s="126"/>
      <c r="W957" s="126"/>
      <c r="X957" s="126"/>
      <c r="Y957" s="126"/>
      <c r="Z957" s="126"/>
    </row>
    <row r="958" spans="1:26" ht="12.75" customHeight="1">
      <c r="A958" s="126"/>
      <c r="B958" s="126"/>
      <c r="C958" s="126"/>
      <c r="D958" s="126"/>
      <c r="E958" s="126"/>
      <c r="F958" s="126"/>
      <c r="G958" s="126"/>
      <c r="H958" s="126"/>
      <c r="I958" s="126"/>
      <c r="J958" s="126"/>
      <c r="K958" s="126"/>
      <c r="L958" s="126"/>
      <c r="M958" s="126"/>
      <c r="N958" s="126"/>
      <c r="O958" s="126"/>
      <c r="P958" s="126"/>
      <c r="Q958" s="126"/>
      <c r="R958" s="126"/>
      <c r="S958" s="126"/>
      <c r="T958" s="126"/>
      <c r="U958" s="126"/>
      <c r="V958" s="126"/>
      <c r="W958" s="126"/>
      <c r="X958" s="126"/>
      <c r="Y958" s="126"/>
      <c r="Z958" s="126"/>
    </row>
    <row r="959" spans="1:26" ht="12.75" customHeight="1">
      <c r="A959" s="126"/>
      <c r="B959" s="126"/>
      <c r="C959" s="126"/>
      <c r="D959" s="126"/>
      <c r="E959" s="126"/>
      <c r="F959" s="126"/>
      <c r="G959" s="126"/>
      <c r="H959" s="126"/>
      <c r="I959" s="126"/>
      <c r="J959" s="126"/>
      <c r="K959" s="126"/>
      <c r="L959" s="126"/>
      <c r="M959" s="126"/>
      <c r="N959" s="126"/>
      <c r="O959" s="126"/>
      <c r="P959" s="126"/>
      <c r="Q959" s="126"/>
      <c r="R959" s="126"/>
      <c r="S959" s="126"/>
      <c r="T959" s="126"/>
      <c r="U959" s="126"/>
      <c r="V959" s="126"/>
      <c r="W959" s="126"/>
      <c r="X959" s="126"/>
      <c r="Y959" s="126"/>
      <c r="Z959" s="126"/>
    </row>
    <row r="960" spans="1:26" ht="12.75" customHeight="1">
      <c r="A960" s="126"/>
      <c r="B960" s="126"/>
      <c r="C960" s="126"/>
      <c r="D960" s="126"/>
      <c r="E960" s="126"/>
      <c r="F960" s="126"/>
      <c r="G960" s="126"/>
      <c r="H960" s="126"/>
      <c r="I960" s="126"/>
      <c r="J960" s="126"/>
      <c r="K960" s="126"/>
      <c r="L960" s="126"/>
      <c r="M960" s="126"/>
      <c r="N960" s="126"/>
      <c r="O960" s="126"/>
      <c r="P960" s="126"/>
      <c r="Q960" s="126"/>
      <c r="R960" s="126"/>
      <c r="S960" s="126"/>
      <c r="T960" s="126"/>
      <c r="U960" s="126"/>
      <c r="V960" s="126"/>
      <c r="W960" s="126"/>
      <c r="X960" s="126"/>
      <c r="Y960" s="126"/>
      <c r="Z960" s="126"/>
    </row>
    <row r="961" spans="1:26" ht="12.75" customHeight="1">
      <c r="A961" s="126"/>
      <c r="B961" s="126"/>
      <c r="C961" s="126"/>
      <c r="D961" s="126"/>
      <c r="E961" s="126"/>
      <c r="F961" s="126"/>
      <c r="G961" s="126"/>
      <c r="H961" s="126"/>
      <c r="I961" s="126"/>
      <c r="J961" s="126"/>
      <c r="K961" s="126"/>
      <c r="L961" s="126"/>
      <c r="M961" s="126"/>
      <c r="N961" s="126"/>
      <c r="O961" s="126"/>
      <c r="P961" s="126"/>
      <c r="Q961" s="126"/>
      <c r="R961" s="126"/>
      <c r="S961" s="126"/>
      <c r="T961" s="126"/>
      <c r="U961" s="126"/>
      <c r="V961" s="126"/>
      <c r="W961" s="126"/>
      <c r="X961" s="126"/>
      <c r="Y961" s="126"/>
      <c r="Z961" s="126"/>
    </row>
    <row r="962" spans="1:26" ht="12.75" customHeight="1">
      <c r="A962" s="126"/>
      <c r="B962" s="126"/>
      <c r="C962" s="126"/>
      <c r="D962" s="126"/>
      <c r="E962" s="126"/>
      <c r="F962" s="126"/>
      <c r="G962" s="126"/>
      <c r="H962" s="126"/>
      <c r="I962" s="126"/>
      <c r="J962" s="126"/>
      <c r="K962" s="126"/>
      <c r="L962" s="126"/>
      <c r="M962" s="126"/>
      <c r="N962" s="126"/>
      <c r="O962" s="126"/>
      <c r="P962" s="126"/>
      <c r="Q962" s="126"/>
      <c r="R962" s="126"/>
      <c r="S962" s="126"/>
      <c r="T962" s="126"/>
      <c r="U962" s="126"/>
      <c r="V962" s="126"/>
      <c r="W962" s="126"/>
      <c r="X962" s="126"/>
      <c r="Y962" s="126"/>
      <c r="Z962" s="126"/>
    </row>
    <row r="963" spans="1:26" ht="12.75" customHeight="1">
      <c r="A963" s="126"/>
      <c r="B963" s="126"/>
      <c r="C963" s="126"/>
      <c r="D963" s="126"/>
      <c r="E963" s="126"/>
      <c r="F963" s="126"/>
      <c r="G963" s="126"/>
      <c r="H963" s="126"/>
      <c r="I963" s="126"/>
      <c r="J963" s="126"/>
      <c r="K963" s="126"/>
      <c r="L963" s="126"/>
      <c r="M963" s="126"/>
      <c r="N963" s="126"/>
      <c r="O963" s="126"/>
      <c r="P963" s="126"/>
      <c r="Q963" s="126"/>
      <c r="R963" s="126"/>
      <c r="S963" s="126"/>
      <c r="T963" s="126"/>
      <c r="U963" s="126"/>
      <c r="V963" s="126"/>
      <c r="W963" s="126"/>
      <c r="X963" s="126"/>
      <c r="Y963" s="126"/>
      <c r="Z963" s="126"/>
    </row>
    <row r="964" spans="1:26" ht="12.75" customHeight="1">
      <c r="A964" s="126"/>
      <c r="B964" s="126"/>
      <c r="C964" s="126"/>
      <c r="D964" s="126"/>
      <c r="E964" s="126"/>
      <c r="F964" s="126"/>
      <c r="G964" s="126"/>
      <c r="H964" s="126"/>
      <c r="I964" s="126"/>
      <c r="J964" s="126"/>
      <c r="K964" s="126"/>
      <c r="L964" s="126"/>
      <c r="M964" s="126"/>
      <c r="N964" s="126"/>
      <c r="O964" s="126"/>
      <c r="P964" s="126"/>
      <c r="Q964" s="126"/>
      <c r="R964" s="126"/>
      <c r="S964" s="126"/>
      <c r="T964" s="126"/>
      <c r="U964" s="126"/>
      <c r="V964" s="126"/>
      <c r="W964" s="126"/>
      <c r="X964" s="126"/>
      <c r="Y964" s="126"/>
      <c r="Z964" s="126"/>
    </row>
    <row r="965" spans="1:26" ht="12.75" customHeight="1">
      <c r="A965" s="126"/>
      <c r="B965" s="126"/>
      <c r="C965" s="126"/>
      <c r="D965" s="126"/>
      <c r="E965" s="126"/>
      <c r="F965" s="126"/>
      <c r="G965" s="126"/>
      <c r="H965" s="126"/>
      <c r="I965" s="126"/>
      <c r="J965" s="126"/>
      <c r="K965" s="126"/>
      <c r="L965" s="126"/>
      <c r="M965" s="126"/>
      <c r="N965" s="126"/>
      <c r="O965" s="126"/>
      <c r="P965" s="126"/>
      <c r="Q965" s="126"/>
      <c r="R965" s="126"/>
      <c r="S965" s="126"/>
      <c r="T965" s="126"/>
      <c r="U965" s="126"/>
      <c r="V965" s="126"/>
      <c r="W965" s="126"/>
      <c r="X965" s="126"/>
      <c r="Y965" s="126"/>
      <c r="Z965" s="126"/>
    </row>
    <row r="966" spans="1:26" ht="12.75" customHeight="1">
      <c r="A966" s="126"/>
      <c r="B966" s="126"/>
      <c r="C966" s="126"/>
      <c r="D966" s="126"/>
      <c r="E966" s="126"/>
      <c r="F966" s="126"/>
      <c r="G966" s="126"/>
      <c r="H966" s="126"/>
      <c r="I966" s="126"/>
      <c r="J966" s="126"/>
      <c r="K966" s="126"/>
      <c r="L966" s="126"/>
      <c r="M966" s="126"/>
      <c r="N966" s="126"/>
      <c r="O966" s="126"/>
      <c r="P966" s="126"/>
      <c r="Q966" s="126"/>
      <c r="R966" s="126"/>
      <c r="S966" s="126"/>
      <c r="T966" s="126"/>
      <c r="U966" s="126"/>
      <c r="V966" s="126"/>
      <c r="W966" s="126"/>
      <c r="X966" s="126"/>
      <c r="Y966" s="126"/>
      <c r="Z966" s="126"/>
    </row>
    <row r="967" spans="1:26" ht="12.75" customHeight="1">
      <c r="A967" s="126"/>
      <c r="B967" s="126"/>
      <c r="C967" s="126"/>
      <c r="D967" s="126"/>
      <c r="E967" s="126"/>
      <c r="F967" s="126"/>
      <c r="G967" s="126"/>
      <c r="H967" s="126"/>
      <c r="I967" s="126"/>
      <c r="J967" s="126"/>
      <c r="K967" s="126"/>
      <c r="L967" s="126"/>
      <c r="M967" s="126"/>
      <c r="N967" s="126"/>
      <c r="O967" s="126"/>
      <c r="P967" s="126"/>
      <c r="Q967" s="126"/>
      <c r="R967" s="126"/>
      <c r="S967" s="126"/>
      <c r="T967" s="126"/>
      <c r="U967" s="126"/>
      <c r="V967" s="126"/>
      <c r="W967" s="126"/>
      <c r="X967" s="126"/>
      <c r="Y967" s="126"/>
      <c r="Z967" s="126"/>
    </row>
    <row r="968" spans="1:26" ht="12.75" customHeight="1">
      <c r="A968" s="126"/>
      <c r="B968" s="126"/>
      <c r="C968" s="126"/>
      <c r="D968" s="126"/>
      <c r="E968" s="126"/>
      <c r="F968" s="126"/>
      <c r="G968" s="126"/>
      <c r="H968" s="126"/>
      <c r="I968" s="126"/>
      <c r="J968" s="126"/>
      <c r="K968" s="126"/>
      <c r="L968" s="126"/>
      <c r="M968" s="126"/>
      <c r="N968" s="126"/>
      <c r="O968" s="126"/>
      <c r="P968" s="126"/>
      <c r="Q968" s="126"/>
      <c r="R968" s="126"/>
      <c r="S968" s="126"/>
      <c r="T968" s="126"/>
      <c r="U968" s="126"/>
      <c r="V968" s="126"/>
      <c r="W968" s="126"/>
      <c r="X968" s="126"/>
      <c r="Y968" s="126"/>
      <c r="Z968" s="126"/>
    </row>
    <row r="969" spans="1:26" ht="12.75" customHeight="1">
      <c r="A969" s="126"/>
      <c r="B969" s="126"/>
      <c r="C969" s="126"/>
      <c r="D969" s="126"/>
      <c r="E969" s="126"/>
      <c r="F969" s="126"/>
      <c r="G969" s="126"/>
      <c r="H969" s="126"/>
      <c r="I969" s="126"/>
      <c r="J969" s="126"/>
      <c r="K969" s="126"/>
      <c r="L969" s="126"/>
      <c r="M969" s="126"/>
      <c r="N969" s="126"/>
      <c r="O969" s="126"/>
      <c r="P969" s="126"/>
      <c r="Q969" s="126"/>
      <c r="R969" s="126"/>
      <c r="S969" s="126"/>
      <c r="T969" s="126"/>
      <c r="U969" s="126"/>
      <c r="V969" s="126"/>
      <c r="W969" s="126"/>
      <c r="X969" s="126"/>
      <c r="Y969" s="126"/>
      <c r="Z969" s="126"/>
    </row>
    <row r="970" spans="1:26" ht="12.75" customHeight="1">
      <c r="A970" s="126"/>
      <c r="B970" s="126"/>
      <c r="C970" s="126"/>
      <c r="D970" s="126"/>
      <c r="E970" s="126"/>
      <c r="F970" s="126"/>
      <c r="G970" s="126"/>
      <c r="H970" s="126"/>
      <c r="I970" s="126"/>
      <c r="J970" s="126"/>
      <c r="K970" s="126"/>
      <c r="L970" s="126"/>
      <c r="M970" s="126"/>
      <c r="N970" s="126"/>
      <c r="O970" s="126"/>
      <c r="P970" s="126"/>
      <c r="Q970" s="126"/>
      <c r="R970" s="126"/>
      <c r="S970" s="126"/>
      <c r="T970" s="126"/>
      <c r="U970" s="126"/>
      <c r="V970" s="126"/>
      <c r="W970" s="126"/>
      <c r="X970" s="126"/>
      <c r="Y970" s="126"/>
      <c r="Z970" s="126"/>
    </row>
    <row r="971" spans="1:26" ht="12.75" customHeight="1">
      <c r="A971" s="126"/>
      <c r="B971" s="126"/>
      <c r="C971" s="126"/>
      <c r="D971" s="126"/>
      <c r="E971" s="126"/>
      <c r="F971" s="126"/>
      <c r="G971" s="126"/>
      <c r="H971" s="126"/>
      <c r="I971" s="126"/>
      <c r="J971" s="126"/>
      <c r="K971" s="126"/>
      <c r="L971" s="126"/>
      <c r="M971" s="126"/>
      <c r="N971" s="126"/>
      <c r="O971" s="126"/>
      <c r="P971" s="126"/>
      <c r="Q971" s="126"/>
      <c r="R971" s="126"/>
      <c r="S971" s="126"/>
      <c r="T971" s="126"/>
      <c r="U971" s="126"/>
      <c r="V971" s="126"/>
      <c r="W971" s="126"/>
      <c r="X971" s="126"/>
      <c r="Y971" s="126"/>
      <c r="Z971" s="126"/>
    </row>
    <row r="972" spans="1:26" ht="12.75" customHeight="1">
      <c r="A972" s="126"/>
      <c r="B972" s="126"/>
      <c r="C972" s="126"/>
      <c r="D972" s="126"/>
      <c r="E972" s="126"/>
      <c r="F972" s="126"/>
      <c r="G972" s="126"/>
      <c r="H972" s="126"/>
      <c r="I972" s="126"/>
      <c r="J972" s="126"/>
      <c r="K972" s="126"/>
      <c r="L972" s="126"/>
      <c r="M972" s="126"/>
      <c r="N972" s="126"/>
      <c r="O972" s="126"/>
      <c r="P972" s="126"/>
      <c r="Q972" s="126"/>
      <c r="R972" s="126"/>
      <c r="S972" s="126"/>
      <c r="T972" s="126"/>
      <c r="U972" s="126"/>
      <c r="V972" s="126"/>
      <c r="W972" s="126"/>
      <c r="X972" s="126"/>
      <c r="Y972" s="126"/>
      <c r="Z972" s="126"/>
    </row>
    <row r="973" spans="1:26" ht="12.75" customHeight="1">
      <c r="A973" s="126"/>
      <c r="B973" s="126"/>
      <c r="C973" s="126"/>
      <c r="D973" s="126"/>
      <c r="E973" s="126"/>
      <c r="F973" s="126"/>
      <c r="G973" s="126"/>
      <c r="H973" s="126"/>
      <c r="I973" s="126"/>
      <c r="J973" s="126"/>
      <c r="K973" s="126"/>
      <c r="L973" s="126"/>
      <c r="M973" s="126"/>
      <c r="N973" s="126"/>
      <c r="O973" s="126"/>
      <c r="P973" s="126"/>
      <c r="Q973" s="126"/>
      <c r="R973" s="126"/>
      <c r="S973" s="126"/>
      <c r="T973" s="126"/>
      <c r="U973" s="126"/>
      <c r="V973" s="126"/>
      <c r="W973" s="126"/>
      <c r="X973" s="126"/>
      <c r="Y973" s="126"/>
      <c r="Z973" s="126"/>
    </row>
    <row r="974" spans="1:26" ht="12.75" customHeight="1">
      <c r="A974" s="126"/>
      <c r="B974" s="126"/>
      <c r="C974" s="126"/>
      <c r="D974" s="126"/>
      <c r="E974" s="126"/>
      <c r="F974" s="126"/>
      <c r="G974" s="126"/>
      <c r="H974" s="126"/>
      <c r="I974" s="126"/>
      <c r="J974" s="126"/>
      <c r="K974" s="126"/>
      <c r="L974" s="126"/>
      <c r="M974" s="126"/>
      <c r="N974" s="126"/>
      <c r="O974" s="126"/>
      <c r="P974" s="126"/>
      <c r="Q974" s="126"/>
      <c r="R974" s="126"/>
      <c r="S974" s="126"/>
      <c r="T974" s="126"/>
      <c r="U974" s="126"/>
      <c r="V974" s="126"/>
      <c r="W974" s="126"/>
      <c r="X974" s="126"/>
      <c r="Y974" s="126"/>
      <c r="Z974" s="126"/>
    </row>
    <row r="975" spans="1:26" ht="12.75" customHeight="1">
      <c r="A975" s="126"/>
      <c r="B975" s="126"/>
      <c r="C975" s="126"/>
      <c r="D975" s="126"/>
      <c r="E975" s="126"/>
      <c r="F975" s="126"/>
      <c r="G975" s="126"/>
      <c r="H975" s="126"/>
      <c r="I975" s="126"/>
      <c r="J975" s="126"/>
      <c r="K975" s="126"/>
      <c r="L975" s="126"/>
      <c r="M975" s="126"/>
      <c r="N975" s="126"/>
      <c r="O975" s="126"/>
      <c r="P975" s="126"/>
      <c r="Q975" s="126"/>
      <c r="R975" s="126"/>
      <c r="S975" s="126"/>
      <c r="T975" s="126"/>
      <c r="U975" s="126"/>
      <c r="V975" s="126"/>
      <c r="W975" s="126"/>
      <c r="X975" s="126"/>
      <c r="Y975" s="126"/>
      <c r="Z975" s="126"/>
    </row>
    <row r="976" spans="1:26" ht="12.75" customHeight="1">
      <c r="A976" s="126"/>
      <c r="B976" s="126"/>
      <c r="C976" s="126"/>
      <c r="D976" s="126"/>
      <c r="E976" s="126"/>
      <c r="F976" s="126"/>
      <c r="G976" s="126"/>
      <c r="H976" s="126"/>
      <c r="I976" s="126"/>
      <c r="J976" s="126"/>
      <c r="K976" s="126"/>
      <c r="L976" s="126"/>
      <c r="M976" s="126"/>
      <c r="N976" s="126"/>
      <c r="O976" s="126"/>
      <c r="P976" s="126"/>
      <c r="Q976" s="126"/>
      <c r="R976" s="126"/>
      <c r="S976" s="126"/>
      <c r="T976" s="126"/>
      <c r="U976" s="126"/>
      <c r="V976" s="126"/>
      <c r="W976" s="126"/>
      <c r="X976" s="126"/>
      <c r="Y976" s="126"/>
      <c r="Z976" s="126"/>
    </row>
    <row r="977" spans="1:26" ht="12.75" customHeight="1">
      <c r="A977" s="126"/>
      <c r="B977" s="126"/>
      <c r="C977" s="126"/>
      <c r="D977" s="126"/>
      <c r="E977" s="126"/>
      <c r="F977" s="126"/>
      <c r="G977" s="126"/>
      <c r="H977" s="126"/>
      <c r="I977" s="126"/>
      <c r="J977" s="126"/>
      <c r="K977" s="126"/>
      <c r="L977" s="126"/>
      <c r="M977" s="126"/>
      <c r="N977" s="126"/>
      <c r="O977" s="126"/>
      <c r="P977" s="126"/>
      <c r="Q977" s="126"/>
      <c r="R977" s="126"/>
      <c r="S977" s="126"/>
      <c r="T977" s="126"/>
      <c r="U977" s="126"/>
      <c r="V977" s="126"/>
      <c r="W977" s="126"/>
      <c r="X977" s="126"/>
      <c r="Y977" s="126"/>
      <c r="Z977" s="126"/>
    </row>
    <row r="978" spans="1:26" ht="12.75" customHeight="1">
      <c r="A978" s="126"/>
      <c r="B978" s="126"/>
      <c r="C978" s="126"/>
      <c r="D978" s="126"/>
      <c r="E978" s="126"/>
      <c r="F978" s="126"/>
      <c r="G978" s="126"/>
      <c r="H978" s="126"/>
      <c r="I978" s="126"/>
      <c r="J978" s="126"/>
      <c r="K978" s="126"/>
      <c r="L978" s="126"/>
      <c r="M978" s="126"/>
      <c r="N978" s="126"/>
      <c r="O978" s="126"/>
      <c r="P978" s="126"/>
      <c r="Q978" s="126"/>
      <c r="R978" s="126"/>
      <c r="S978" s="126"/>
      <c r="T978" s="126"/>
      <c r="U978" s="126"/>
      <c r="V978" s="126"/>
      <c r="W978" s="126"/>
      <c r="X978" s="126"/>
      <c r="Y978" s="126"/>
      <c r="Z978" s="126"/>
    </row>
    <row r="979" spans="1:26" ht="12.75" customHeight="1">
      <c r="A979" s="126"/>
      <c r="B979" s="126"/>
      <c r="C979" s="126"/>
      <c r="D979" s="126"/>
      <c r="E979" s="126"/>
      <c r="F979" s="126"/>
      <c r="G979" s="126"/>
      <c r="H979" s="126"/>
      <c r="I979" s="126"/>
      <c r="J979" s="126"/>
      <c r="K979" s="126"/>
      <c r="L979" s="126"/>
      <c r="M979" s="126"/>
      <c r="N979" s="126"/>
      <c r="O979" s="126"/>
      <c r="P979" s="126"/>
      <c r="Q979" s="126"/>
      <c r="R979" s="126"/>
      <c r="S979" s="126"/>
      <c r="T979" s="126"/>
      <c r="U979" s="126"/>
      <c r="V979" s="126"/>
      <c r="W979" s="126"/>
      <c r="X979" s="126"/>
      <c r="Y979" s="126"/>
      <c r="Z979" s="126"/>
    </row>
    <row r="980" spans="1:26" ht="12.75" customHeight="1">
      <c r="A980" s="126"/>
      <c r="B980" s="126"/>
      <c r="C980" s="126"/>
      <c r="D980" s="126"/>
      <c r="E980" s="126"/>
      <c r="F980" s="126"/>
      <c r="G980" s="126"/>
      <c r="H980" s="126"/>
      <c r="I980" s="126"/>
      <c r="J980" s="126"/>
      <c r="K980" s="126"/>
      <c r="L980" s="126"/>
      <c r="M980" s="126"/>
      <c r="N980" s="126"/>
      <c r="O980" s="126"/>
      <c r="P980" s="126"/>
      <c r="Q980" s="126"/>
      <c r="R980" s="126"/>
      <c r="S980" s="126"/>
      <c r="T980" s="126"/>
      <c r="U980" s="126"/>
      <c r="V980" s="126"/>
      <c r="W980" s="126"/>
      <c r="X980" s="126"/>
      <c r="Y980" s="126"/>
      <c r="Z980" s="126"/>
    </row>
    <row r="981" spans="1:26" ht="12.75" customHeight="1">
      <c r="A981" s="126"/>
      <c r="B981" s="126"/>
      <c r="C981" s="126"/>
      <c r="D981" s="126"/>
      <c r="E981" s="126"/>
      <c r="F981" s="126"/>
      <c r="G981" s="126"/>
      <c r="H981" s="126"/>
      <c r="I981" s="126"/>
      <c r="J981" s="126"/>
      <c r="K981" s="126"/>
      <c r="L981" s="126"/>
      <c r="M981" s="126"/>
      <c r="N981" s="126"/>
      <c r="O981" s="126"/>
      <c r="P981" s="126"/>
      <c r="Q981" s="126"/>
      <c r="R981" s="126"/>
      <c r="S981" s="126"/>
      <c r="T981" s="126"/>
      <c r="U981" s="126"/>
      <c r="V981" s="126"/>
      <c r="W981" s="126"/>
      <c r="X981" s="126"/>
      <c r="Y981" s="126"/>
      <c r="Z981" s="126"/>
    </row>
    <row r="982" spans="1:26" ht="12.75" customHeight="1">
      <c r="A982" s="126"/>
      <c r="B982" s="126"/>
      <c r="C982" s="126"/>
      <c r="D982" s="126"/>
      <c r="E982" s="126"/>
      <c r="F982" s="126"/>
      <c r="G982" s="126"/>
      <c r="H982" s="126"/>
      <c r="I982" s="126"/>
      <c r="J982" s="126"/>
      <c r="K982" s="126"/>
      <c r="L982" s="126"/>
      <c r="M982" s="126"/>
      <c r="N982" s="126"/>
      <c r="O982" s="126"/>
      <c r="P982" s="126"/>
      <c r="Q982" s="126"/>
      <c r="R982" s="126"/>
      <c r="S982" s="126"/>
      <c r="T982" s="126"/>
      <c r="U982" s="126"/>
      <c r="V982" s="126"/>
      <c r="W982" s="126"/>
      <c r="X982" s="126"/>
      <c r="Y982" s="126"/>
      <c r="Z982" s="126"/>
    </row>
    <row r="983" spans="1:26" ht="12.75" customHeight="1">
      <c r="A983" s="126"/>
      <c r="B983" s="126"/>
      <c r="C983" s="126"/>
      <c r="D983" s="126"/>
      <c r="E983" s="126"/>
      <c r="F983" s="126"/>
      <c r="G983" s="126"/>
      <c r="H983" s="126"/>
      <c r="I983" s="126"/>
      <c r="J983" s="126"/>
      <c r="K983" s="126"/>
      <c r="L983" s="126"/>
      <c r="M983" s="126"/>
      <c r="N983" s="126"/>
      <c r="O983" s="126"/>
      <c r="P983" s="126"/>
      <c r="Q983" s="126"/>
      <c r="R983" s="126"/>
      <c r="S983" s="126"/>
      <c r="T983" s="126"/>
      <c r="U983" s="126"/>
      <c r="V983" s="126"/>
      <c r="W983" s="126"/>
      <c r="X983" s="126"/>
      <c r="Y983" s="126"/>
      <c r="Z983" s="126"/>
    </row>
    <row r="984" spans="1:26" ht="12.75" customHeight="1">
      <c r="A984" s="126"/>
      <c r="B984" s="126"/>
      <c r="C984" s="126"/>
      <c r="D984" s="126"/>
      <c r="E984" s="126"/>
      <c r="F984" s="126"/>
      <c r="G984" s="126"/>
      <c r="H984" s="126"/>
      <c r="I984" s="126"/>
      <c r="J984" s="126"/>
      <c r="K984" s="126"/>
      <c r="L984" s="126"/>
      <c r="M984" s="126"/>
      <c r="N984" s="126"/>
      <c r="O984" s="126"/>
      <c r="P984" s="126"/>
      <c r="Q984" s="126"/>
      <c r="R984" s="126"/>
      <c r="S984" s="126"/>
      <c r="T984" s="126"/>
      <c r="U984" s="126"/>
      <c r="V984" s="126"/>
      <c r="W984" s="126"/>
      <c r="X984" s="126"/>
      <c r="Y984" s="126"/>
      <c r="Z984" s="126"/>
    </row>
    <row r="985" spans="1:26" ht="12.75" customHeight="1">
      <c r="A985" s="126"/>
      <c r="B985" s="126"/>
      <c r="C985" s="126"/>
      <c r="D985" s="126"/>
      <c r="E985" s="126"/>
      <c r="F985" s="126"/>
      <c r="G985" s="126"/>
      <c r="H985" s="126"/>
      <c r="I985" s="126"/>
      <c r="J985" s="126"/>
      <c r="K985" s="126"/>
      <c r="L985" s="126"/>
      <c r="M985" s="126"/>
      <c r="N985" s="126"/>
      <c r="O985" s="126"/>
      <c r="P985" s="126"/>
      <c r="Q985" s="126"/>
      <c r="R985" s="126"/>
      <c r="S985" s="126"/>
      <c r="T985" s="126"/>
      <c r="U985" s="126"/>
      <c r="V985" s="126"/>
      <c r="W985" s="126"/>
      <c r="X985" s="126"/>
      <c r="Y985" s="126"/>
      <c r="Z985" s="126"/>
    </row>
    <row r="986" spans="1:26" ht="12.75" customHeight="1">
      <c r="A986" s="126"/>
      <c r="B986" s="126"/>
      <c r="C986" s="126"/>
      <c r="D986" s="126"/>
      <c r="E986" s="126"/>
      <c r="F986" s="126"/>
      <c r="G986" s="126"/>
      <c r="H986" s="126"/>
      <c r="I986" s="126"/>
      <c r="J986" s="126"/>
      <c r="K986" s="126"/>
      <c r="L986" s="126"/>
      <c r="M986" s="126"/>
      <c r="N986" s="126"/>
      <c r="O986" s="126"/>
      <c r="P986" s="126"/>
      <c r="Q986" s="126"/>
      <c r="R986" s="126"/>
      <c r="S986" s="126"/>
      <c r="T986" s="126"/>
      <c r="U986" s="126"/>
      <c r="V986" s="126"/>
      <c r="W986" s="126"/>
      <c r="X986" s="126"/>
      <c r="Y986" s="126"/>
      <c r="Z986" s="126"/>
    </row>
    <row r="987" spans="1:26" ht="12.75" customHeight="1">
      <c r="A987" s="126"/>
      <c r="B987" s="126"/>
      <c r="C987" s="126"/>
      <c r="D987" s="126"/>
      <c r="E987" s="126"/>
      <c r="F987" s="126"/>
      <c r="G987" s="126"/>
      <c r="H987" s="126"/>
      <c r="I987" s="126"/>
      <c r="J987" s="126"/>
      <c r="K987" s="126"/>
      <c r="L987" s="126"/>
      <c r="M987" s="126"/>
      <c r="N987" s="126"/>
      <c r="O987" s="126"/>
      <c r="P987" s="126"/>
      <c r="Q987" s="126"/>
      <c r="R987" s="126"/>
      <c r="S987" s="126"/>
      <c r="T987" s="126"/>
      <c r="U987" s="126"/>
      <c r="V987" s="126"/>
      <c r="W987" s="126"/>
      <c r="X987" s="126"/>
      <c r="Y987" s="126"/>
      <c r="Z987" s="126"/>
    </row>
    <row r="988" spans="1:26" ht="12.75" customHeight="1">
      <c r="A988" s="126"/>
      <c r="B988" s="126"/>
      <c r="C988" s="126"/>
      <c r="D988" s="126"/>
      <c r="E988" s="126"/>
      <c r="F988" s="126"/>
      <c r="G988" s="126"/>
      <c r="H988" s="126"/>
      <c r="I988" s="126"/>
      <c r="J988" s="126"/>
      <c r="K988" s="126"/>
      <c r="L988" s="126"/>
      <c r="M988" s="126"/>
      <c r="N988" s="126"/>
      <c r="O988" s="126"/>
      <c r="P988" s="126"/>
      <c r="Q988" s="126"/>
      <c r="R988" s="126"/>
      <c r="S988" s="126"/>
      <c r="T988" s="126"/>
      <c r="U988" s="126"/>
      <c r="V988" s="126"/>
      <c r="W988" s="126"/>
      <c r="X988" s="126"/>
      <c r="Y988" s="126"/>
      <c r="Z988" s="126"/>
    </row>
    <row r="989" spans="1:26" ht="12.75" customHeight="1">
      <c r="A989" s="126"/>
      <c r="B989" s="126"/>
      <c r="C989" s="126"/>
      <c r="D989" s="126"/>
      <c r="E989" s="126"/>
      <c r="F989" s="126"/>
      <c r="G989" s="126"/>
      <c r="H989" s="126"/>
      <c r="I989" s="126"/>
      <c r="J989" s="126"/>
      <c r="K989" s="126"/>
      <c r="L989" s="126"/>
      <c r="M989" s="126"/>
      <c r="N989" s="126"/>
      <c r="O989" s="126"/>
      <c r="P989" s="126"/>
      <c r="Q989" s="126"/>
      <c r="R989" s="126"/>
      <c r="S989" s="126"/>
      <c r="T989" s="126"/>
      <c r="U989" s="126"/>
      <c r="V989" s="126"/>
      <c r="W989" s="126"/>
      <c r="X989" s="126"/>
      <c r="Y989" s="126"/>
      <c r="Z989" s="126"/>
    </row>
    <row r="990" spans="1:26" ht="12.75" customHeight="1">
      <c r="A990" s="126"/>
      <c r="B990" s="126"/>
      <c r="C990" s="126"/>
      <c r="D990" s="126"/>
      <c r="E990" s="126"/>
      <c r="F990" s="126"/>
      <c r="G990" s="126"/>
      <c r="H990" s="126"/>
      <c r="I990" s="126"/>
      <c r="J990" s="126"/>
      <c r="K990" s="126"/>
      <c r="L990" s="126"/>
      <c r="M990" s="126"/>
      <c r="N990" s="126"/>
      <c r="O990" s="126"/>
      <c r="P990" s="126"/>
      <c r="Q990" s="126"/>
      <c r="R990" s="126"/>
      <c r="S990" s="126"/>
      <c r="T990" s="126"/>
      <c r="U990" s="126"/>
      <c r="V990" s="126"/>
      <c r="W990" s="126"/>
      <c r="X990" s="126"/>
      <c r="Y990" s="126"/>
      <c r="Z990" s="126"/>
    </row>
    <row r="991" spans="1:26" ht="12.75" customHeight="1">
      <c r="A991" s="126"/>
      <c r="B991" s="126"/>
      <c r="C991" s="126"/>
      <c r="D991" s="126"/>
      <c r="E991" s="126"/>
      <c r="F991" s="126"/>
      <c r="G991" s="126"/>
      <c r="H991" s="126"/>
      <c r="I991" s="126"/>
      <c r="J991" s="126"/>
      <c r="K991" s="126"/>
      <c r="L991" s="126"/>
      <c r="M991" s="126"/>
      <c r="N991" s="126"/>
      <c r="O991" s="126"/>
      <c r="P991" s="126"/>
      <c r="Q991" s="126"/>
      <c r="R991" s="126"/>
      <c r="S991" s="126"/>
      <c r="T991" s="126"/>
      <c r="U991" s="126"/>
      <c r="V991" s="126"/>
      <c r="W991" s="126"/>
      <c r="X991" s="126"/>
      <c r="Y991" s="126"/>
      <c r="Z991" s="126"/>
    </row>
    <row r="992" spans="1:26" ht="12.75"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row>
    <row r="993" spans="1:26" ht="12.75"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row>
    <row r="994" spans="1:26" ht="12.75" customHeight="1">
      <c r="A994" s="126"/>
      <c r="B994" s="126"/>
      <c r="C994" s="126"/>
      <c r="D994" s="126"/>
      <c r="E994" s="126"/>
      <c r="F994" s="126"/>
      <c r="G994" s="126"/>
      <c r="H994" s="126"/>
      <c r="I994" s="126"/>
      <c r="J994" s="126"/>
      <c r="K994" s="126"/>
      <c r="L994" s="126"/>
      <c r="M994" s="126"/>
      <c r="N994" s="126"/>
      <c r="O994" s="126"/>
      <c r="P994" s="126"/>
      <c r="Q994" s="126"/>
      <c r="R994" s="126"/>
      <c r="S994" s="126"/>
      <c r="T994" s="126"/>
      <c r="U994" s="126"/>
      <c r="V994" s="126"/>
      <c r="W994" s="126"/>
      <c r="X994" s="126"/>
      <c r="Y994" s="126"/>
      <c r="Z994" s="126"/>
    </row>
    <row r="995" spans="1:26" ht="12.75" customHeight="1">
      <c r="A995" s="126"/>
      <c r="B995" s="126"/>
      <c r="C995" s="126"/>
      <c r="D995" s="126"/>
      <c r="E995" s="126"/>
      <c r="F995" s="126"/>
      <c r="G995" s="126"/>
      <c r="H995" s="126"/>
      <c r="I995" s="126"/>
      <c r="J995" s="126"/>
      <c r="K995" s="126"/>
      <c r="L995" s="126"/>
      <c r="M995" s="126"/>
      <c r="N995" s="126"/>
      <c r="O995" s="126"/>
      <c r="P995" s="126"/>
      <c r="Q995" s="126"/>
      <c r="R995" s="126"/>
      <c r="S995" s="126"/>
      <c r="T995" s="126"/>
      <c r="U995" s="126"/>
      <c r="V995" s="126"/>
      <c r="W995" s="126"/>
      <c r="X995" s="126"/>
      <c r="Y995" s="126"/>
      <c r="Z995" s="126"/>
    </row>
    <row r="996" spans="1:26" ht="12.75" customHeight="1">
      <c r="A996" s="126"/>
      <c r="B996" s="126"/>
      <c r="C996" s="126"/>
      <c r="D996" s="126"/>
      <c r="E996" s="126"/>
      <c r="F996" s="126"/>
      <c r="G996" s="126"/>
      <c r="H996" s="126"/>
      <c r="I996" s="126"/>
      <c r="J996" s="126"/>
      <c r="K996" s="126"/>
      <c r="L996" s="126"/>
      <c r="M996" s="126"/>
      <c r="N996" s="126"/>
      <c r="O996" s="126"/>
      <c r="P996" s="126"/>
      <c r="Q996" s="126"/>
      <c r="R996" s="126"/>
      <c r="S996" s="126"/>
      <c r="T996" s="126"/>
      <c r="U996" s="126"/>
      <c r="V996" s="126"/>
      <c r="W996" s="126"/>
      <c r="X996" s="126"/>
      <c r="Y996" s="126"/>
      <c r="Z996" s="126"/>
    </row>
    <row r="997" spans="1:26" ht="12.7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row>
    <row r="998" spans="1:26" ht="12.75" customHeight="1">
      <c r="A998" s="126"/>
      <c r="B998" s="126"/>
      <c r="C998" s="126"/>
      <c r="D998" s="126"/>
      <c r="E998" s="126"/>
      <c r="F998" s="126"/>
      <c r="G998" s="126"/>
      <c r="H998" s="126"/>
      <c r="I998" s="126"/>
      <c r="J998" s="126"/>
      <c r="K998" s="126"/>
      <c r="L998" s="126"/>
      <c r="M998" s="126"/>
      <c r="N998" s="126"/>
      <c r="O998" s="126"/>
      <c r="P998" s="126"/>
      <c r="Q998" s="126"/>
      <c r="R998" s="126"/>
      <c r="S998" s="126"/>
      <c r="T998" s="126"/>
      <c r="U998" s="126"/>
      <c r="V998" s="126"/>
      <c r="W998" s="126"/>
      <c r="X998" s="126"/>
      <c r="Y998" s="126"/>
      <c r="Z998" s="126"/>
    </row>
    <row r="999" spans="1:26" ht="12.75" customHeigh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row>
    <row r="1000" spans="1:26" ht="12.75" customHeight="1">
      <c r="A1000" s="126"/>
      <c r="B1000" s="126"/>
      <c r="C1000" s="126"/>
      <c r="D1000" s="126"/>
      <c r="E1000" s="126"/>
      <c r="F1000" s="126"/>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cols>
    <col min="1" max="26" width="10.7109375" customWidth="1"/>
  </cols>
  <sheetData>
    <row r="2" spans="2:5">
      <c r="B2" s="141" t="s">
        <v>230</v>
      </c>
      <c r="E2" s="141" t="s">
        <v>231</v>
      </c>
    </row>
    <row r="3" spans="2:5">
      <c r="B3" s="141" t="s">
        <v>232</v>
      </c>
      <c r="E3" s="141" t="s">
        <v>98</v>
      </c>
    </row>
    <row r="4" spans="2:5">
      <c r="B4" s="141" t="s">
        <v>233</v>
      </c>
      <c r="E4" s="141" t="s">
        <v>234</v>
      </c>
    </row>
    <row r="5" spans="2:5">
      <c r="B5" s="141" t="s">
        <v>235</v>
      </c>
    </row>
    <row r="8" spans="2:5">
      <c r="B8" s="141" t="s">
        <v>236</v>
      </c>
    </row>
    <row r="9" spans="2:5">
      <c r="B9" s="141" t="s">
        <v>237</v>
      </c>
    </row>
    <row r="10" spans="2:5">
      <c r="B10" s="141" t="s">
        <v>114</v>
      </c>
    </row>
    <row r="13" spans="2:5">
      <c r="B13" s="141" t="s">
        <v>238</v>
      </c>
    </row>
    <row r="14" spans="2:5">
      <c r="B14" s="141" t="s">
        <v>104</v>
      </c>
    </row>
    <row r="15" spans="2:5">
      <c r="B15" s="141" t="s">
        <v>239</v>
      </c>
    </row>
    <row r="16" spans="2:5">
      <c r="B16" s="141" t="s">
        <v>240</v>
      </c>
    </row>
    <row r="17" spans="2:2">
      <c r="B17" s="141" t="s">
        <v>125</v>
      </c>
    </row>
    <row r="18" spans="2:2">
      <c r="B18" s="141" t="s">
        <v>241</v>
      </c>
    </row>
    <row r="19" spans="2:2">
      <c r="B19" s="141" t="s">
        <v>242</v>
      </c>
    </row>
    <row r="21" spans="2:2" ht="15.75" customHeight="1"/>
    <row r="22" spans="2:2" ht="15.75" customHeight="1"/>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26" width="11.42578125" customWidth="1"/>
  </cols>
  <sheetData>
    <row r="1" spans="1:26" ht="12.75" customHeight="1">
      <c r="A1" s="142"/>
      <c r="B1" s="142"/>
      <c r="C1" s="142"/>
      <c r="D1" s="142"/>
      <c r="E1" s="142"/>
      <c r="F1" s="142"/>
      <c r="G1" s="142"/>
      <c r="H1" s="142"/>
      <c r="I1" s="142"/>
      <c r="J1" s="142"/>
      <c r="K1" s="142"/>
      <c r="L1" s="142"/>
      <c r="M1" s="142"/>
      <c r="N1" s="142"/>
      <c r="O1" s="142"/>
      <c r="P1" s="142"/>
      <c r="Q1" s="142"/>
      <c r="R1" s="142"/>
      <c r="S1" s="142"/>
      <c r="T1" s="142"/>
      <c r="U1" s="142"/>
      <c r="V1" s="142"/>
      <c r="W1" s="142"/>
      <c r="X1" s="142"/>
      <c r="Y1" s="142"/>
      <c r="Z1" s="142"/>
    </row>
    <row r="2" spans="1:26" ht="12.75"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row>
    <row r="3" spans="1:26" ht="12.75" customHeight="1">
      <c r="A3" s="143" t="s">
        <v>107</v>
      </c>
      <c r="B3" s="142"/>
      <c r="C3" s="142"/>
      <c r="D3" s="142"/>
      <c r="E3" s="142"/>
      <c r="F3" s="142"/>
      <c r="G3" s="142"/>
      <c r="H3" s="142"/>
      <c r="I3" s="142"/>
      <c r="J3" s="142"/>
      <c r="K3" s="142"/>
      <c r="L3" s="142"/>
      <c r="M3" s="142"/>
      <c r="N3" s="142"/>
      <c r="O3" s="142"/>
      <c r="P3" s="142"/>
      <c r="Q3" s="142"/>
      <c r="R3" s="142"/>
      <c r="S3" s="142"/>
      <c r="T3" s="142"/>
      <c r="U3" s="142"/>
      <c r="V3" s="142"/>
      <c r="W3" s="142"/>
      <c r="X3" s="142"/>
      <c r="Y3" s="142"/>
      <c r="Z3" s="142"/>
    </row>
    <row r="4" spans="1:26" ht="12.75" customHeight="1">
      <c r="A4" s="143" t="s">
        <v>211</v>
      </c>
      <c r="B4" s="142"/>
      <c r="C4" s="142"/>
      <c r="D4" s="142"/>
      <c r="E4" s="142"/>
      <c r="F4" s="142"/>
      <c r="G4" s="142"/>
      <c r="H4" s="142"/>
      <c r="I4" s="142"/>
      <c r="J4" s="142"/>
      <c r="K4" s="142"/>
      <c r="L4" s="142"/>
      <c r="M4" s="142"/>
      <c r="N4" s="142"/>
      <c r="O4" s="142"/>
      <c r="P4" s="142"/>
      <c r="Q4" s="142"/>
      <c r="R4" s="142"/>
      <c r="S4" s="142"/>
      <c r="T4" s="142"/>
      <c r="U4" s="142"/>
      <c r="V4" s="142"/>
      <c r="W4" s="142"/>
      <c r="X4" s="142"/>
      <c r="Y4" s="142"/>
      <c r="Z4" s="142"/>
    </row>
    <row r="5" spans="1:26" ht="12.75" customHeight="1">
      <c r="A5" s="143" t="s">
        <v>213</v>
      </c>
      <c r="B5" s="142"/>
      <c r="C5" s="142"/>
      <c r="D5" s="142"/>
      <c r="E5" s="142"/>
      <c r="F5" s="142"/>
      <c r="G5" s="142"/>
      <c r="H5" s="142"/>
      <c r="I5" s="142"/>
      <c r="J5" s="142"/>
      <c r="K5" s="142"/>
      <c r="L5" s="142"/>
      <c r="M5" s="142"/>
      <c r="N5" s="142"/>
      <c r="O5" s="142"/>
      <c r="P5" s="142"/>
      <c r="Q5" s="142"/>
      <c r="R5" s="142"/>
      <c r="S5" s="142"/>
      <c r="T5" s="142"/>
      <c r="U5" s="142"/>
      <c r="V5" s="142"/>
      <c r="W5" s="142"/>
      <c r="X5" s="142"/>
      <c r="Y5" s="142"/>
      <c r="Z5" s="142"/>
    </row>
    <row r="6" spans="1:26" ht="12.75" customHeight="1">
      <c r="A6" s="143" t="s">
        <v>215</v>
      </c>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1:26" ht="12.75" customHeight="1">
      <c r="A7" s="143" t="s">
        <v>108</v>
      </c>
      <c r="B7" s="142"/>
      <c r="C7" s="142"/>
      <c r="D7" s="142"/>
      <c r="E7" s="142"/>
      <c r="F7" s="142"/>
      <c r="G7" s="142"/>
      <c r="H7" s="142"/>
      <c r="I7" s="142"/>
      <c r="J7" s="142"/>
      <c r="K7" s="142"/>
      <c r="L7" s="142"/>
      <c r="M7" s="142"/>
      <c r="N7" s="142"/>
      <c r="O7" s="142"/>
      <c r="P7" s="142"/>
      <c r="Q7" s="142"/>
      <c r="R7" s="142"/>
      <c r="S7" s="142"/>
      <c r="T7" s="142"/>
      <c r="U7" s="142"/>
      <c r="V7" s="142"/>
      <c r="W7" s="142"/>
      <c r="X7" s="142"/>
      <c r="Y7" s="142"/>
      <c r="Z7" s="142"/>
    </row>
    <row r="8" spans="1:26" ht="12.75" customHeight="1">
      <c r="A8" s="143" t="s">
        <v>219</v>
      </c>
      <c r="B8" s="142"/>
      <c r="C8" s="142"/>
      <c r="D8" s="142"/>
      <c r="E8" s="142"/>
      <c r="F8" s="142"/>
      <c r="G8" s="142"/>
      <c r="H8" s="142"/>
      <c r="I8" s="142"/>
      <c r="J8" s="142"/>
      <c r="K8" s="142"/>
      <c r="L8" s="142"/>
      <c r="M8" s="142"/>
      <c r="N8" s="142"/>
      <c r="O8" s="142"/>
      <c r="P8" s="142"/>
      <c r="Q8" s="142"/>
      <c r="R8" s="142"/>
      <c r="S8" s="142"/>
      <c r="T8" s="142"/>
      <c r="U8" s="142"/>
      <c r="V8" s="142"/>
      <c r="W8" s="142"/>
      <c r="X8" s="142"/>
      <c r="Y8" s="142"/>
      <c r="Z8" s="142"/>
    </row>
    <row r="9" spans="1:26" ht="12.75" customHeight="1">
      <c r="A9" s="143" t="s">
        <v>109</v>
      </c>
      <c r="B9" s="142"/>
      <c r="C9" s="142"/>
      <c r="D9" s="142"/>
      <c r="E9" s="142"/>
      <c r="F9" s="142"/>
      <c r="G9" s="142"/>
      <c r="H9" s="142"/>
      <c r="I9" s="142"/>
      <c r="J9" s="142"/>
      <c r="K9" s="142"/>
      <c r="L9" s="142"/>
      <c r="M9" s="142"/>
      <c r="N9" s="142"/>
      <c r="O9" s="142"/>
      <c r="P9" s="142"/>
      <c r="Q9" s="142"/>
      <c r="R9" s="142"/>
      <c r="S9" s="142"/>
      <c r="T9" s="142"/>
      <c r="U9" s="142"/>
      <c r="V9" s="142"/>
      <c r="W9" s="142"/>
      <c r="X9" s="142"/>
      <c r="Y9" s="142"/>
      <c r="Z9" s="142"/>
    </row>
    <row r="10" spans="1:26" ht="12.75" customHeight="1">
      <c r="A10" s="143" t="s">
        <v>110</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row>
    <row r="11" spans="1:26" ht="12.75" customHeight="1">
      <c r="A11" s="143" t="s">
        <v>224</v>
      </c>
      <c r="B11" s="142"/>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row>
    <row r="12" spans="1:26" ht="12.75" customHeight="1">
      <c r="A12" s="143" t="s">
        <v>243</v>
      </c>
      <c r="B12" s="142"/>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row>
    <row r="13" spans="1:26" ht="12.75" customHeight="1">
      <c r="A13" s="143" t="s">
        <v>244</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row>
    <row r="14" spans="1:26" ht="12.75" customHeight="1">
      <c r="A14" s="143" t="s">
        <v>245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12.75" customHeight="1">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row>
    <row r="16" spans="1:26" ht="12.75" customHeight="1">
      <c r="A16" s="143" t="s">
        <v>246</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row>
    <row r="17" spans="1:26" ht="12.75" customHeight="1">
      <c r="A17" s="143" t="s">
        <v>230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row>
    <row r="18" spans="1:26" ht="12.75" customHeight="1">
      <c r="A18" s="143" t="s">
        <v>232</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row>
    <row r="19" spans="1:26" ht="12.75" customHeight="1">
      <c r="A19" s="142"/>
      <c r="B19" s="142"/>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row>
    <row r="20" spans="1:26" ht="12.75" customHeight="1">
      <c r="A20" s="143" t="s">
        <v>237</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2.75" customHeight="1">
      <c r="A21" s="143" t="s">
        <v>114</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2.75" customHeight="1">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2.75" customHeight="1">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2.75" customHeight="1">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2.75" customHeight="1">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2.75" customHeight="1">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2.75" customHeight="1">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2.75" customHeight="1">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2.75" customHeight="1">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2.75" customHeight="1">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2.75" customHeight="1">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2.75" customHeight="1">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2.75" customHeight="1">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2.75" customHeight="1">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2.75" customHeight="1">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2.75" customHeight="1">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2.75" customHeight="1">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2.75" customHeight="1">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2.75" customHeight="1">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2.75" customHeight="1">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2.75" customHeight="1">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2.75" customHeight="1">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2.75" customHeight="1">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2.75" customHeight="1">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2.75" customHeight="1">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2.75" customHeight="1">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2.75" customHeight="1">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2.75" customHeight="1">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2.75" customHeight="1">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2.75" customHeight="1">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2.75" customHeight="1">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2.75" customHeight="1">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2.75" customHeight="1">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2.75" customHeight="1">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2.75" customHeight="1">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2.75" customHeight="1">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2.75" customHeight="1">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2.75" customHeight="1">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2.75" customHeight="1">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2.75" customHeight="1">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2.75" customHeight="1">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2.75" customHeight="1">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2.75" customHeight="1">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2.75" customHeight="1">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2.75" customHeight="1">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2.75" customHeight="1">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2.75" customHeight="1">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2.75" customHeight="1">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2.75" customHeight="1">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2.75" customHeight="1">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2.75" customHeight="1">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2.75" customHeight="1">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2.75" customHeight="1">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2.75" customHeight="1">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2.75" customHeight="1">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2.75" customHeight="1">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2.75" customHeight="1">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2.75" customHeight="1">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2.75" customHeight="1">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2.75" customHeight="1">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2.75" customHeight="1">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2.75" customHeight="1">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2.75" customHeight="1">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2.75" customHeight="1">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2.75" customHeight="1">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2.75" customHeight="1">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2.75" customHeight="1">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2.75" customHeight="1">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2.75" customHeight="1">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2.75" customHeight="1">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2.75" customHeight="1">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2.75" customHeight="1">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2.75" customHeight="1">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2.75" customHeight="1">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2.75" customHeight="1">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2.75" customHeight="1">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2.75" customHeight="1">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2.75" customHeight="1">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2.75" customHeight="1">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2.75" customHeight="1">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2.75" customHeight="1">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2.75" customHeight="1">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2.75" customHeight="1">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2.75" customHeight="1">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2.75" customHeight="1">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2.75" customHeight="1">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2.75" customHeight="1">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2.75" customHeight="1">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2.75" customHeight="1">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2.75" customHeight="1">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2.75" customHeight="1">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2.75" customHeight="1">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2.75" customHeight="1">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2.75" customHeight="1">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2.75" customHeight="1">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2.75" customHeight="1">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2.75" customHeight="1">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2.75" customHeight="1">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2.75" customHeight="1">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2.75" customHeight="1">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2.75" customHeight="1">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2.75" customHeight="1">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2.75" customHeight="1">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2.75" customHeight="1">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2.75" customHeight="1">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2.75" customHeight="1">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2.75" customHeight="1">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2.75" customHeight="1">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2.75" customHeight="1">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2.75" customHeight="1">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2.75" customHeight="1">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2.75" customHeight="1">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2.75" customHeight="1">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2.75" customHeight="1">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2.75" customHeight="1">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2.75" customHeight="1">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2.75" customHeight="1">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2.75" customHeight="1">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2.75" customHeight="1">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2.75" customHeight="1">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2.75" customHeight="1">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2.75" customHeight="1">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2.75" customHeight="1">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2.75" customHeight="1">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2.75" customHeight="1">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2.75" customHeight="1">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2.75" customHeight="1">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2.75" customHeight="1">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2.75" customHeight="1">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2.75" customHeight="1">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2.75" customHeight="1">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2.75" customHeight="1">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2.75" customHeight="1">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2.75" customHeight="1">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2.75" customHeight="1">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2.75" customHeight="1">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2.75" customHeight="1">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2.75" customHeight="1">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2.75" customHeight="1">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2.75" customHeight="1">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2.75" customHeight="1">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2.75" customHeight="1">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2.75" customHeight="1">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2.75" customHeight="1">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2.75" customHeight="1">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2.75" customHeight="1">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2.75" customHeight="1">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2.75" customHeight="1">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2.75" customHeight="1">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2.75" customHeight="1">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2.75" customHeight="1">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2.75" customHeight="1">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2.75" customHeight="1">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2.75" customHeight="1">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2.75" customHeight="1">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2.75" customHeight="1">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2.75" customHeight="1">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2.75" customHeight="1">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2.75" customHeight="1">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2.75" customHeight="1">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2.75" customHeight="1">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2.75" customHeight="1">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2.75" customHeight="1">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2.75" customHeight="1">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2.75" customHeight="1">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2.75" customHeight="1">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2.75" customHeight="1">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2.75" customHeight="1">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2.75" customHeight="1">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2.75" customHeight="1">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2.75" customHeight="1">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2.75" customHeight="1">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2.75" customHeight="1">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2.75" customHeight="1">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2.75" customHeight="1">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2.75" customHeight="1">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2.75" customHeight="1">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2.75" customHeight="1">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2.75" customHeight="1">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2.75" customHeight="1">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2.75" customHeight="1">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2.75" customHeight="1">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2.75" customHeight="1">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2.75" customHeight="1">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2.75" customHeight="1">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2.75" customHeight="1">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2.75" customHeight="1">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2.75" customHeight="1">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2.75" customHeigh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2.75" customHeight="1">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2.75" customHeight="1">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2.75" customHeight="1">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2.75" customHeight="1">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2.75" customHeight="1">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2.75" customHeight="1">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2.75" customHeight="1">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2.75" customHeight="1">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2.75" customHeight="1">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2.75" customHeight="1">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2.75" customHeight="1">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2.75" customHeight="1">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2.75" customHeight="1">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2.75" customHeight="1">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2.75" customHeight="1">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2.75" customHeight="1">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2.75" customHeight="1">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2.75" customHeight="1">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2.75" customHeight="1">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2.75" customHeight="1">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2.75" customHeight="1">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2.75" customHeight="1">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2.75" customHeight="1">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2.75" customHeight="1">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2.75" customHeight="1">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2.75" customHeight="1">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2.75" customHeight="1">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2.75" customHeight="1">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2.75" customHeight="1">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2.75" customHeight="1">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2.75" customHeight="1">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2.75" customHeight="1">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2.75" customHeight="1">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2.75" customHeight="1">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2.75" customHeight="1">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2.75" customHeight="1">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2.75" customHeight="1">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2.75" customHeight="1">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2.75" customHeight="1">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2.75" customHeight="1">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2.75" customHeight="1">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2.75" customHeight="1">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2.75" customHeight="1">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2.75" customHeight="1">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2.75" customHeight="1">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2.75" customHeight="1">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2.75" customHeight="1">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2.75" customHeight="1">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2.75" customHeight="1">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2.75" customHeight="1">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2.75" customHeight="1">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2.75" customHeight="1">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2.75" customHeight="1">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2.75" customHeight="1">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2.75" customHeight="1">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2.75" customHeight="1">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2.75" customHeight="1">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2.75" customHeight="1">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2.75" customHeight="1">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2.75" customHeight="1">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2.75" customHeight="1">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2.75" customHeight="1">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2.75" customHeight="1">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2.75" customHeight="1">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2.75" customHeight="1">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2.75" customHeight="1">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2.75" customHeight="1">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2.75" customHeight="1">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2.75" customHeight="1">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2.75" customHeight="1">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2.75" customHeight="1">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2.75" customHeight="1">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2.75" customHeight="1">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2.75" customHeight="1">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2.75" customHeight="1">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2.75" customHeight="1">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2.75" customHeight="1">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2.75" customHeight="1">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2.75" customHeight="1">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2.75" customHeight="1">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2.75" customHeight="1">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2.75" customHeight="1">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2.75" customHeight="1">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2.75" customHeight="1">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2.75" customHeight="1">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2.75" customHeight="1">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2.75" customHeight="1">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2.75" customHeight="1">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2.75" customHeight="1">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2.75" customHeight="1">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2.75" customHeight="1">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2.75" customHeight="1">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2.75" customHeight="1">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2.75" customHeight="1">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2.75" customHeight="1">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2.75" customHeight="1">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2.75" customHeight="1">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2.75" customHeight="1">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2.75" customHeight="1">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2.75" customHeight="1">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2.75" customHeight="1">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2.75" customHeight="1">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2.75" customHeight="1">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2.75" customHeight="1">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2.75" customHeight="1">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2.75" customHeight="1">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2.75" customHeight="1">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2.75" customHeight="1">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2.75" customHeight="1">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2.75" customHeight="1">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2.75" customHeight="1">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2.75" customHeight="1">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2.75" customHeight="1">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2.75" customHeight="1">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2.75" customHeight="1">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2.75" customHeight="1">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2.75" customHeight="1">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2.75" customHeight="1">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2.75" customHeight="1">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2.75" customHeight="1">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2.75" customHeight="1">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2.75" customHeight="1">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2.75" customHeight="1">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2.75" customHeight="1">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2.75" customHeight="1">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2.75" customHeight="1">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2.75" customHeight="1">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2.75" customHeight="1">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2.75" customHeight="1">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2.75" customHeight="1">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2.75" customHeight="1">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2.75" customHeight="1">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2.75" customHeight="1">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2.75" customHeight="1">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2.75" customHeight="1">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2.75" customHeight="1">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2.75" customHeight="1">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2.75" customHeight="1">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2.75" customHeight="1">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2.75" customHeight="1">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2.75" customHeight="1">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2.75" customHeight="1">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2.75" customHeight="1">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2.75" customHeight="1">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2.75" customHeight="1">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2.75" customHeight="1">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2.75" customHeight="1">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2.75" customHeight="1">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2.75" customHeight="1">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2.75" customHeight="1">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2.75" customHeight="1">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2.75" customHeight="1">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2.75" customHeight="1">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2.75" customHeight="1">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2.75" customHeight="1">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2.75" customHeight="1">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2.75" customHeight="1">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2.75" customHeight="1">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2.75" customHeight="1">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2.75" customHeight="1">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2.75" customHeight="1">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2.75" customHeight="1">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2.75" customHeight="1">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2.75" customHeight="1">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2.75" customHeight="1">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2.75" customHeight="1">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2.75" customHeight="1">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2.75" customHeight="1">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2.75" customHeight="1">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2.75" customHeight="1">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2.75" customHeight="1">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2.75" customHeight="1">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2.75" customHeight="1">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2.75" customHeight="1">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2.75" customHeight="1">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2.75" customHeight="1">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2.75" customHeight="1">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2.75" customHeight="1">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2.75" customHeight="1">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2.75" customHeight="1">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2.75" customHeight="1">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2.75" customHeight="1">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2.75" customHeight="1">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2.75" customHeight="1">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2.75" customHeight="1">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2.75" customHeight="1">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2.75" customHeight="1">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2.75" customHeight="1">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2.75" customHeight="1">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2.75" customHeight="1">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2.75" customHeight="1">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2.75" customHeight="1">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2.75" customHeight="1">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2.75" customHeight="1">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2.75" customHeight="1">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2.75" customHeight="1">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2.75" customHeight="1">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2.75" customHeight="1">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2.75" customHeight="1">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2.75" customHeight="1">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2.75" customHeight="1">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2.75" customHeight="1">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2.75" customHeight="1">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2.75" customHeight="1">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2.75" customHeight="1">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2.75" customHeight="1">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2.75" customHeight="1">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2.75" customHeight="1">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2.75" customHeight="1">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2.75" customHeight="1">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2.75" customHeight="1">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2.75" customHeight="1">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2.75" customHeight="1">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2.75" customHeight="1">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2.75" customHeight="1">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2.75" customHeight="1">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2.75" customHeight="1">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2.75" customHeight="1">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2.75" customHeight="1">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2.75" customHeight="1">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2.75" customHeight="1">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2.75" customHeight="1">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2.75" customHeight="1">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2.75" customHeight="1">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2.75" customHeight="1">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2.75" customHeight="1">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2.75" customHeight="1">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2.75" customHeight="1">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2.75" customHeight="1">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2.75" customHeight="1">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2.75" customHeight="1">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2.75" customHeight="1">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2.75" customHeight="1">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2.75" customHeight="1">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2.75" customHeight="1">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2.75" customHeight="1">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2.75" customHeight="1">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2.75" customHeight="1">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2.75" customHeight="1">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2.75" customHeight="1">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2.75" customHeight="1">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2.75" customHeight="1">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2.75" customHeight="1">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2.75" customHeight="1">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2.75" customHeight="1">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2.75" customHeight="1">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2.75" customHeight="1">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2.75" customHeight="1">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2.75" customHeight="1">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2.75" customHeight="1">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2.75" customHeight="1">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2.75" customHeight="1">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2.75" customHeight="1">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2.75" customHeight="1">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2.75" customHeight="1">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2.75" customHeight="1">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2.75" customHeight="1">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2.75" customHeight="1">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2.75" customHeight="1">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2.75" customHeight="1">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2.75" customHeight="1">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2.75" customHeight="1">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2.75" customHeight="1">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2.75" customHeight="1">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2.75" customHeight="1">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2.75" customHeight="1">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2.75" customHeight="1">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2.75" customHeight="1">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2.75" customHeight="1">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2.75" customHeight="1">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2.75" customHeight="1">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2.75" customHeight="1">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2.75" customHeight="1">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2.75" customHeight="1">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2.75" customHeight="1">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2.75" customHeight="1">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2.75" customHeight="1">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2.75" customHeight="1">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2.75" customHeight="1">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2.75" customHeight="1">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2.75" customHeight="1">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2.75" customHeight="1">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2.75" customHeight="1">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2.75" customHeight="1">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2.75" customHeight="1">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2.75" customHeight="1">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2.75" customHeight="1">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2.75" customHeight="1">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2.75" customHeight="1">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2.75" customHeight="1">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2.75" customHeight="1">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2.75" customHeight="1">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2.75" customHeight="1">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2.75" customHeight="1">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2.75" customHeight="1">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2.75" customHeight="1">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2.75" customHeight="1">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2.75" customHeight="1">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2.75" customHeight="1">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2.75" customHeight="1">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2.75" customHeight="1">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2.75" customHeight="1">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2.75" customHeight="1">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2.75" customHeight="1">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2.75" customHeight="1">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2.75" customHeight="1">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2.75" customHeight="1">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2.75" customHeight="1">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2.75" customHeight="1">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2.75" customHeight="1">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2.75" customHeight="1">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2.75" customHeight="1">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2.75" customHeight="1">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2.75" customHeight="1">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2.75" customHeight="1">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2.75" customHeight="1">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2.75" customHeight="1">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2.75" customHeight="1">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2.75" customHeight="1">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2.75" customHeight="1">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2.75" customHeight="1">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2.75" customHeight="1">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2.75" customHeight="1">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2.75" customHeight="1">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2.75" customHeight="1">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2.75" customHeight="1">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2.75" customHeight="1">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2.75" customHeight="1">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2.75" customHeigh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2.75" customHeight="1">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2.75" customHeight="1">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2.75" customHeigh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2.75" customHeight="1">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2.75" customHeight="1">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2.75" customHeight="1">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2.75" customHeight="1">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2.75" customHeight="1">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2.75" customHeight="1">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2.75" customHeight="1">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2.75" customHeight="1">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2.75" customHeight="1">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2.75" customHeight="1">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2.75" customHeight="1">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2.75" customHeight="1">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2.75" customHeight="1">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2.75" customHeight="1">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2.75" customHeight="1">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2.75" customHeight="1">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2.75" customHeight="1">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2.75" customHeight="1">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2.75" customHeight="1">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2.75" customHeight="1">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2.75" customHeight="1">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2.75" customHeight="1">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2.75" customHeight="1">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2.75" customHeight="1">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2.75" customHeight="1">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2.75" customHeight="1">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2.75" customHeight="1">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2.75" customHeight="1">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2.75" customHeight="1">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2.75" customHeight="1">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2.75" customHeight="1">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2.75" customHeight="1">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2.75" customHeight="1">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2.75" customHeight="1">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2.75" customHeight="1">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2.75" customHeight="1">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2.75" customHeight="1">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2.75" customHeight="1">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2.75" customHeight="1">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2.75" customHeight="1">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2.75" customHeight="1">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2.75" customHeight="1">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2.75" customHeight="1">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2.75" customHeight="1">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2.75" customHeight="1">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2.75" customHeight="1">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2.75" customHeight="1">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2.75" customHeight="1">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2.75" customHeight="1">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2.75" customHeight="1">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2.75" customHeight="1">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2.75" customHeight="1">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2.75" customHeight="1">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2.75" customHeight="1">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2.75" customHeight="1">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2.75" customHeight="1">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2.75" customHeight="1">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2.75" customHeight="1">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2.75" customHeight="1">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2.75" customHeight="1">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2.75" customHeight="1">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2.75" customHeight="1">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2.75" customHeight="1">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2.75" customHeight="1">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2.75" customHeight="1">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2.75" customHeight="1">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2.75" customHeight="1">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2.75" customHeight="1">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2.75" customHeight="1">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2.75" customHeight="1">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2.75" customHeight="1">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2.75" customHeight="1">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2.75" customHeight="1">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2.75" customHeight="1">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2.75" customHeight="1">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2.75" customHeight="1">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2.75" customHeight="1">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2.75" customHeight="1">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2.75" customHeight="1">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2.75" customHeight="1">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2.75" customHeight="1">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2.75" customHeight="1">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2.75" customHeight="1">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2.75" customHeight="1">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2.75" customHeight="1">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2.75" customHeight="1">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2.75" customHeight="1">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2.75" customHeight="1">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2.75" customHeight="1">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2.75" customHeight="1">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2.75" customHeight="1">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2.75" customHeight="1">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2.75" customHeight="1">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2.75" customHeight="1">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2.75" customHeight="1">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2.75" customHeight="1">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2.75" customHeight="1">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2.75" customHeight="1">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2.75" customHeight="1">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2.75" customHeight="1">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2.75" customHeight="1">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2.75" customHeight="1">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2.75" customHeight="1">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2.75" customHeight="1">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2.75" customHeight="1">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2.75" customHeight="1">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2.75" customHeight="1">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2.75" customHeight="1">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2.75" customHeight="1">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2.75" customHeight="1">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2.75" customHeight="1">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2.75" customHeight="1">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2.75" customHeight="1">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2.75" customHeight="1">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2.75" customHeight="1">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2.75" customHeight="1">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2.75" customHeight="1">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2.75" customHeight="1">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2.75" customHeight="1">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2.75" customHeight="1">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2.75" customHeight="1">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2.75" customHeight="1">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2.75" customHeight="1">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2.75" customHeight="1">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2.75" customHeight="1">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2.75" customHeight="1">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2.75" customHeight="1">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2.75" customHeight="1">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2.75" customHeight="1">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2.75" customHeight="1">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2.75" customHeight="1">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2.75" customHeight="1">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2.75" customHeight="1">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2.75" customHeight="1">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2.75" customHeight="1">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2.75" customHeight="1">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2.75" customHeight="1">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2.75" customHeight="1">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2.75" customHeight="1">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2.75" customHeight="1">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2.75" customHeight="1">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2.75" customHeight="1">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2.75" customHeight="1">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2.75" customHeight="1">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2.75" customHeight="1">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2.75" customHeight="1">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2.75" customHeight="1">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2.75" customHeight="1">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2.75" customHeight="1">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2.75" customHeight="1">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2.75" customHeight="1">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2.75" customHeight="1">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2.75" customHeight="1">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2.75" customHeight="1">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2.75" customHeight="1">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2.75" customHeight="1">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2.75" customHeight="1">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2.75" customHeight="1">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2.75" customHeight="1">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2.75" customHeight="1">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2.75" customHeight="1">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2.75" customHeight="1">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2.75" customHeight="1">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2.75" customHeight="1">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2.75" customHeight="1">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2.75" customHeight="1">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2.75" customHeight="1">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2.75" customHeight="1">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2.75" customHeight="1">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2.75" customHeight="1">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2.75" customHeight="1">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2.75" customHeight="1">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2.75" customHeight="1">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2.75" customHeight="1">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2.75" customHeight="1">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2.75" customHeight="1">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2.75" customHeight="1">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2.75" customHeight="1">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2.75" customHeight="1">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2.75" customHeight="1">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2.75" customHeight="1">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2.75" customHeight="1">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2.75" customHeight="1">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2.75" customHeight="1">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2.75" customHeight="1">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2.75" customHeight="1">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2.75" customHeight="1">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2.75" customHeight="1">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2.75" customHeight="1">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2.75" customHeight="1">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2.75" customHeight="1">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2.75" customHeight="1">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2.75" customHeight="1">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2.75" customHeight="1">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2.75" customHeight="1">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2.75" customHeight="1">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2.75" customHeight="1">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2.75" customHeight="1">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2.75" customHeight="1">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2.75" customHeight="1">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2.75" customHeight="1">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2.75" customHeight="1">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2.75" customHeight="1">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2.75" customHeight="1">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2.75" customHeight="1">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2.75" customHeight="1">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2.75" customHeight="1">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2.75" customHeight="1">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2.75" customHeight="1">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2.75" customHeight="1">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2.75" customHeight="1">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2.75" customHeight="1">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2.75" customHeight="1">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2.75" customHeight="1">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2.75" customHeight="1">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2.75" customHeight="1">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2.75" customHeight="1">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2.75" customHeight="1">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2.75" customHeight="1">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2.75" customHeight="1">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2.75" customHeight="1">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2.75" customHeight="1">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2.75" customHeight="1">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2.75" customHeight="1">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2.75" customHeight="1">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2.75" customHeight="1">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2.75" customHeight="1">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2.75" customHeight="1">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2.75" customHeight="1">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2.75" customHeight="1">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2.75" customHeight="1">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2.75" customHeight="1">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2.75" customHeight="1">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2.75" customHeight="1">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2.75" customHeight="1">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2.75" customHeight="1">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2.75" customHeight="1">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2.75" customHeight="1">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2.75" customHeight="1">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2.75" customHeight="1">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2.75" customHeight="1">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2.75" customHeight="1">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2.75" customHeight="1">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2.75" customHeight="1">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2.75" customHeight="1">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2.75" customHeight="1">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2.75" customHeight="1">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2.75" customHeight="1">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2.75" customHeight="1">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2.75" customHeight="1">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2.75" customHeight="1">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2.75" customHeight="1">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2.75" customHeight="1">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2.75" customHeight="1">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2.75" customHeight="1">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2.75" customHeight="1">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2.75" customHeight="1">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2.75" customHeight="1">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2.75" customHeight="1">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2.75" customHeight="1">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2.75" customHeight="1">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2.75" customHeight="1">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2.75" customHeight="1">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2.75" customHeight="1">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2.75" customHeight="1">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2.75" customHeight="1">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2.75" customHeight="1">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2.75" customHeight="1">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2.75" customHeight="1">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2.75" customHeight="1">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2.75" customHeight="1">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2.75" customHeight="1">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2.75" customHeight="1">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2.75" customHeight="1">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2.75" customHeight="1">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2.75" customHeight="1">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2.75" customHeight="1">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2.75" customHeight="1">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2.75" customHeight="1">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2.75" customHeight="1">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2.75" customHeight="1">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2.75" customHeight="1">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2.75" customHeight="1">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2.75" customHeight="1">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2.75" customHeight="1">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2.75" customHeight="1">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2.75" customHeight="1">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2.75" customHeight="1">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2.75" customHeight="1">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2.75" customHeight="1">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2.75" customHeight="1">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2.75" customHeight="1">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2.75" customHeight="1">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2.75" customHeight="1">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2.75" customHeight="1">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2.75" customHeight="1">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2.75" customHeight="1">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2.75" customHeight="1">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2.75" customHeight="1">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2.75" customHeight="1">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2.75" customHeight="1">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2.75" customHeight="1">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2.75" customHeight="1">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2.75" customHeight="1">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2.75" customHeight="1">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2.75" customHeight="1">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2.75" customHeight="1">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2.75" customHeight="1">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2.75" customHeight="1">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2.75" customHeight="1">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2.75" customHeight="1">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2.75" customHeight="1">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2.75" customHeight="1">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2.75" customHeight="1">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2.75" customHeight="1">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2.75" customHeight="1">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2.75" customHeight="1">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2.75" customHeight="1">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2.75" customHeight="1">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2.75" customHeight="1">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2.75" customHeight="1">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2.75" customHeight="1">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2.75" customHeight="1">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2.75" customHeight="1">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2.75" customHeight="1">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2.75" customHeight="1">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2.75" customHeight="1">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2.75" customHeight="1">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2.75" customHeight="1">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2.75" customHeight="1">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2.75" customHeight="1">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2.75" customHeight="1">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2.75" customHeight="1">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2.75" customHeight="1">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2.75" customHeight="1">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2.75" customHeight="1">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2.75" customHeight="1">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2.75" customHeight="1">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2.75" customHeight="1">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2.75" customHeight="1">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2.75" customHeight="1">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2.75" customHeight="1">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2.75" customHeight="1">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2.75" customHeight="1">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2.75" customHeight="1">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2.75" customHeight="1">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2.75" customHeight="1">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2.75" customHeight="1">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2.75" customHeight="1">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2.75" customHeight="1">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2.75" customHeight="1">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2.75" customHeight="1">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2.75" customHeight="1">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2.75" customHeight="1">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2.75" customHeight="1">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2.75" customHeight="1">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2.75" customHeight="1">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2.75" customHeight="1">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2.75" customHeight="1">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2.75" customHeight="1">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2.75" customHeight="1">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2.75" customHeight="1">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2.75" customHeight="1">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2.75" customHeight="1">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2.75" customHeight="1">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2.75" customHeight="1">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2.75" customHeight="1">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2.75" customHeight="1">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2.75" customHeight="1">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2.75" customHeight="1">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2.75" customHeight="1">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2.75" customHeight="1">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2.75" customHeight="1">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2.75" customHeight="1">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2.75" customHeight="1">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2.75" customHeight="1">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2.75" customHeight="1">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2.75" customHeight="1">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2.75" customHeight="1">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2.75" customHeight="1">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2.75" customHeight="1">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2.75" customHeight="1">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2.75" customHeight="1">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2.75" customHeight="1">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2.75" customHeight="1">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2.75" customHeight="1">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2.75" customHeight="1">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2.75" customHeight="1">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2.75" customHeight="1">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2.75" customHeight="1">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2.75" customHeight="1">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2.75" customHeight="1">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2.75" customHeight="1">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2.75" customHeight="1">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2.75" customHeight="1">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2.75" customHeight="1">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2.75" customHeight="1">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2.75" customHeight="1">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2.75" customHeight="1">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2.75" customHeight="1">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2.75" customHeight="1">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2.75" customHeight="1">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2.75" customHeight="1">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2.75" customHeight="1">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2.75" customHeight="1">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2.75" customHeight="1">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2.75" customHeight="1">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2.75" customHeight="1">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2.75" customHeight="1">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2.75" customHeight="1">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2.75" customHeight="1">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2.75" customHeight="1">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2.75" customHeight="1">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2.75" customHeight="1">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2.75" customHeight="1">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2.75" customHeight="1">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2.75" customHeight="1">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2.75" customHeight="1">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2.75" customHeight="1">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2.75" customHeight="1">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2.75" customHeight="1">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2.75" customHeight="1">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2.75" customHeight="1">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2.75" customHeight="1">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2.75" customHeight="1">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2.75" customHeight="1">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2.75" customHeight="1">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2.75" customHeight="1">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2.75" customHeight="1">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2.75" customHeight="1">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2.75" customHeight="1">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2.75" customHeight="1">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2.75" customHeight="1">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2.75" customHeight="1">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2.75" customHeight="1">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2.75" customHeight="1">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2.75" customHeight="1">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2.75" customHeight="1">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2.75" customHeight="1">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2.75" customHeight="1">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2.75" customHeight="1">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2.75" customHeight="1">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2.75" customHeight="1">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2.75" customHeight="1">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2.75" customHeight="1">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2.75" customHeight="1">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2.75" customHeight="1">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2.75" customHeight="1">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2.75" customHeight="1">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2.75" customHeight="1">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2.75" customHeight="1">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2.75" customHeight="1">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2.75" customHeight="1">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2.75" customHeight="1">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2.75" customHeight="1">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2.75" customHeight="1">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2.75" customHeight="1">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2.75" customHeight="1">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2.75" customHeight="1">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Sandy Poveda Vargas</cp:lastModifiedBy>
  <dcterms:created xsi:type="dcterms:W3CDTF">2020-03-24T23:12:47Z</dcterms:created>
  <dcterms:modified xsi:type="dcterms:W3CDTF">2023-04-26T15:48:36Z</dcterms:modified>
</cp:coreProperties>
</file>